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Tips" sheetId="1" state="visible" r:id="rId2"/>
    <sheet name="Förslag regler" sheetId="2" state="visible" r:id="rId3"/>
    <sheet name="LAG" sheetId="3" state="visible" r:id="rId4"/>
  </sheets>
  <definedNames>
    <definedName function="false" hidden="true" localSheetId="2" name="_xlnm._FilterDatabase" vbProcedure="false">LAG!$B$2:$B$5</definedName>
    <definedName function="false" hidden="false" localSheetId="2" name="_xlnm.Criteria" vbProcedure="false">LAG!$F$2:$F$5</definedName>
    <definedName function="false" hidden="false" localSheetId="2" name="_xlnm.Extract" vbProcedure="false">LAG!$K$2</definedName>
    <definedName function="false" hidden="false" localSheetId="2" name="_xlnm.Criteria" vbProcedure="false">LAG!$F$2:$F$5</definedName>
    <definedName function="false" hidden="false" localSheetId="2" name="_xlnm.Criteria_0" vbProcedure="false">LAG!$F$2:$F$5</definedName>
    <definedName function="false" hidden="false" localSheetId="2" name="_xlnm.Extract" vbProcedure="false">LAG!$K$2</definedName>
    <definedName function="false" hidden="false" localSheetId="2" name="_xlnm.Extract_0" vbProcedure="false">LAG!$K$2:$K$5</definedName>
    <definedName function="false" hidden="false" localSheetId="2" name="_xlnm._FilterDatabase" vbProcedure="false">LAG!$B$2:$B$5</definedName>
    <definedName function="false" hidden="false" localSheetId="2" name="_xlnm._FilterDatabase_0" vbProcedure="false">LAG!$B$2:$B$5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johan rogested
</t>
        </r>
        <r>
          <rPr>
            <sz val="9"/>
            <color rgb="FF000000"/>
            <rFont val="Tahoma"/>
            <family val="2"/>
            <charset val="1"/>
          </rPr>
          <t xml:space="preserve">Omm båda lagen i given slutspelsmatch är rätt</t>
        </r>
      </text>
    </comment>
    <comment ref="A2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johan rogestedt:
</t>
        </r>
        <r>
          <rPr>
            <sz val="9"/>
            <color rgb="FF000000"/>
            <rFont val="Tahoma"/>
            <family val="2"/>
            <charset val="1"/>
          </rPr>
          <t xml:space="preserve">För vald skyttekung
</t>
        </r>
      </text>
    </comment>
    <comment ref="H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johan rogestedt:
</t>
        </r>
        <r>
          <rPr>
            <sz val="9"/>
            <color rgb="FF000000"/>
            <rFont val="Tahoma"/>
            <family val="2"/>
            <charset val="1"/>
          </rPr>
          <t xml:space="preserve">Vid tillfälle, när "flest kan", lägger vi 25% av inatsen på en gemensam måltid, som kombineras med en match.  
</t>
        </r>
      </text>
    </comment>
  </commentList>
</comments>
</file>

<file path=xl/sharedStrings.xml><?xml version="1.0" encoding="utf-8"?>
<sst xmlns="http://schemas.openxmlformats.org/spreadsheetml/2006/main" count="316" uniqueCount="101">
  <si>
    <t xml:space="preserve">Gruppspel</t>
  </si>
  <si>
    <t xml:space="preserve">Slutspel</t>
  </si>
  <si>
    <t xml:space="preserve">Grupp A</t>
  </si>
  <si>
    <t xml:space="preserve">Resultat</t>
  </si>
  <si>
    <t xml:space="preserve">P</t>
  </si>
  <si>
    <t xml:space="preserve">Diff.</t>
  </si>
  <si>
    <t xml:space="preserve">Mål</t>
  </si>
  <si>
    <t xml:space="preserve">Åttondelsfinaler</t>
  </si>
  <si>
    <t xml:space="preserve">Kvartsfinaler</t>
  </si>
  <si>
    <t xml:space="preserve">Semifinaler</t>
  </si>
  <si>
    <t xml:space="preserve">Final</t>
  </si>
  <si>
    <t xml:space="preserve">Vinnare</t>
  </si>
  <si>
    <t xml:space="preserve">-</t>
  </si>
  <si>
    <t xml:space="preserve">1:a</t>
  </si>
  <si>
    <t xml:space="preserve">2:a</t>
  </si>
  <si>
    <t xml:space="preserve">3:a</t>
  </si>
  <si>
    <t xml:space="preserve">4:a</t>
  </si>
  <si>
    <t xml:space="preserve">Grupp B</t>
  </si>
  <si>
    <t xml:space="preserve">Grupp C</t>
  </si>
  <si>
    <t xml:space="preserve">Bronsmatch</t>
  </si>
  <si>
    <t xml:space="preserve">Grupp D</t>
  </si>
  <si>
    <t xml:space="preserve">Grupp E</t>
  </si>
  <si>
    <t xml:space="preserve">Grupp F</t>
  </si>
  <si>
    <t xml:space="preserve">Grupp G</t>
  </si>
  <si>
    <t xml:space="preserve">Grupp H</t>
  </si>
  <si>
    <t xml:space="preserve">Instruktioner</t>
  </si>
  <si>
    <t xml:space="preserve">I ett försök att utvecklas kvasiprogrammerare har jag fördjupat mig lite i de inbyggda funktionerna i excel. </t>
  </si>
  <si>
    <t xml:space="preserve">Därför är allt ni behöver göra, förutsatt att allt är kompatibelt med era datorer, att fylla i resultat i kolumn H och J</t>
  </si>
  <si>
    <t xml:space="preserve">Ordningen är samma som lagen står i, så för match 1 fylls Rysslands antal mål in i H och Saudiarabien i J</t>
  </si>
  <si>
    <t xml:space="preserve">När samtliga matcher i en grupp är tippade fylls kolumn N med den resulterande slutgruppen. </t>
  </si>
  <si>
    <t xml:space="preserve">OM det skulle falla sig så att antal poäng, målskillnad och gjorda mål är samma skall inbördes möten räknas. </t>
  </si>
  <si>
    <t xml:space="preserve">Det tar programmet inte hänsyn till just nu, varpå ni själva får skriva in rätt lag på rätt plats</t>
  </si>
  <si>
    <t xml:space="preserve">Om även det skulle vara samma är det FIFA-ranking som räknas</t>
  </si>
  <si>
    <t xml:space="preserve">Den tredje fliken, LAG, innehåller bara lite formler, så den behöver ni inte bry er om.</t>
  </si>
  <si>
    <t xml:space="preserve">Förslag Regler</t>
  </si>
  <si>
    <t xml:space="preserve">1.1 Poäng gruppspel</t>
  </si>
  <si>
    <t xml:space="preserve">2.1 Insats</t>
  </si>
  <si>
    <t xml:space="preserve">3.1 Undertecknads ord</t>
  </si>
  <si>
    <t xml:space="preserve">Poäng</t>
  </si>
  <si>
    <t xml:space="preserve">Förslag</t>
  </si>
  <si>
    <t xml:space="preserve">100kr/pers</t>
  </si>
  <si>
    <t xml:space="preserve">Korrekt 1X2</t>
  </si>
  <si>
    <t xml:space="preserve">Dokumentet är kontrollerat ett par gånger, speciellt m.a.p. kopplingen mellan position i gruppen och rätt slutspelsmatch</t>
  </si>
  <si>
    <t xml:space="preserve">Korrekt res.</t>
  </si>
  <si>
    <t xml:space="preserve">2.2 Fördelning</t>
  </si>
  <si>
    <t xml:space="preserve">Skulle det visa sig att något är fel, påpeka detta så korrigerar jag det. </t>
  </si>
  <si>
    <t xml:space="preserve">Pos.</t>
  </si>
  <si>
    <t xml:space="preserve">%</t>
  </si>
  <si>
    <t xml:space="preserve">Nu är jag ju ute i relativt god tid, så finns möjligheter att korrigera. </t>
  </si>
  <si>
    <t xml:space="preserve">1.2 Poäng slutspel</t>
  </si>
  <si>
    <t xml:space="preserve">Åttondel</t>
  </si>
  <si>
    <t xml:space="preserve">Kvart</t>
  </si>
  <si>
    <t xml:space="preserve">Semi</t>
  </si>
  <si>
    <t xml:space="preserve">4.1 Deadline</t>
  </si>
  <si>
    <t xml:space="preserve">Lag i rätt match</t>
  </si>
  <si>
    <t xml:space="preserve">Lag i fel match</t>
  </si>
  <si>
    <t xml:space="preserve">2.3 Mat</t>
  </si>
  <si>
    <t xml:space="preserve">Bronsmedalj</t>
  </si>
  <si>
    <t xml:space="preserve">Mat</t>
  </si>
  <si>
    <t xml:space="preserve">1.3 Poäng skyttekung</t>
  </si>
  <si>
    <t xml:space="preserve">Poäng/mål</t>
  </si>
  <si>
    <t xml:space="preserve">Rätt skyttekung</t>
  </si>
  <si>
    <t xml:space="preserve">Total</t>
  </si>
  <si>
    <t xml:space="preserve">+</t>
  </si>
  <si>
    <t xml:space="preserve">Diff</t>
  </si>
  <si>
    <t xml:space="preserve">Mål-diff</t>
  </si>
  <si>
    <t xml:space="preserve">Gjorda mål</t>
  </si>
  <si>
    <t xml:space="preserve">Ryssland</t>
  </si>
  <si>
    <t xml:space="preserve">Saudiarabien</t>
  </si>
  <si>
    <t xml:space="preserve">Egypten</t>
  </si>
  <si>
    <t xml:space="preserve">Uruguay </t>
  </si>
  <si>
    <t xml:space="preserve">#Matcher</t>
  </si>
  <si>
    <t xml:space="preserve">Allt klart?</t>
  </si>
  <si>
    <t xml:space="preserve">Portugal</t>
  </si>
  <si>
    <t xml:space="preserve">Spanien</t>
  </si>
  <si>
    <t xml:space="preserve">Marocko</t>
  </si>
  <si>
    <t xml:space="preserve">IR Iran </t>
  </si>
  <si>
    <t xml:space="preserve">Frankrike</t>
  </si>
  <si>
    <t xml:space="preserve">Australien</t>
  </si>
  <si>
    <t xml:space="preserve">Peru</t>
  </si>
  <si>
    <t xml:space="preserve">Danmark</t>
  </si>
  <si>
    <t xml:space="preserve">Argentina</t>
  </si>
  <si>
    <t xml:space="preserve">Island</t>
  </si>
  <si>
    <t xml:space="preserve">Kroatien</t>
  </si>
  <si>
    <t xml:space="preserve">Nigeria</t>
  </si>
  <si>
    <t xml:space="preserve">Brasilien</t>
  </si>
  <si>
    <t xml:space="preserve">Schweiz</t>
  </si>
  <si>
    <t xml:space="preserve">Costa Rica</t>
  </si>
  <si>
    <t xml:space="preserve">Serbien</t>
  </si>
  <si>
    <t xml:space="preserve">Tyskland</t>
  </si>
  <si>
    <t xml:space="preserve">Mexiko</t>
  </si>
  <si>
    <t xml:space="preserve">Sverige</t>
  </si>
  <si>
    <t xml:space="preserve">Korea</t>
  </si>
  <si>
    <t xml:space="preserve">Belgien</t>
  </si>
  <si>
    <t xml:space="preserve">Panama</t>
  </si>
  <si>
    <t xml:space="preserve">Tunisien</t>
  </si>
  <si>
    <t xml:space="preserve">England</t>
  </si>
  <si>
    <t xml:space="preserve">Polen</t>
  </si>
  <si>
    <t xml:space="preserve">Senegal</t>
  </si>
  <si>
    <t xml:space="preserve">Colombia</t>
  </si>
  <si>
    <t xml:space="preserve">Japan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</si>
</sst>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M/D/YYYY\ H:MM"/>
    <numFmt numFmtId="167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FFD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D7F32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DF00"/>
      <rgbColor rgb="FFFF9900"/>
      <rgbColor rgb="FFCD7F32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9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V11" activeCellId="0" sqref="V11"/>
    </sheetView>
  </sheetViews>
  <sheetFormatPr defaultRowHeight="13.8"/>
  <cols>
    <col collapsed="false" hidden="false" max="1" min="1" style="0" width="2.15816326530612"/>
    <col collapsed="false" hidden="false" max="2" min="2" style="0" width="10.9336734693878"/>
    <col collapsed="false" hidden="false" max="3" min="3" style="0" width="1.62244897959184"/>
    <col collapsed="false" hidden="false" max="4" min="4" style="0" width="10.9336734693878"/>
    <col collapsed="false" hidden="false" max="5" min="5" style="0" width="1.48469387755102"/>
    <col collapsed="false" hidden="false" max="6" min="6" style="0" width="10.9336734693878"/>
    <col collapsed="false" hidden="false" max="7" min="7" style="0" width="2.15816326530612"/>
    <col collapsed="false" hidden="false" max="8" min="8" style="0" width="2.02551020408163"/>
    <col collapsed="false" hidden="false" max="9" min="9" style="0" width="1.48469387755102"/>
    <col collapsed="false" hidden="false" max="10" min="10" style="0" width="2.15816326530612"/>
    <col collapsed="false" hidden="false" max="12" min="11" style="0" width="1.08163265306122"/>
    <col collapsed="false" hidden="false" max="13" min="13" style="0" width="3.51020408163265"/>
    <col collapsed="false" hidden="false" max="14" min="14" style="0" width="10.9336734693878"/>
    <col collapsed="false" hidden="false" max="15" min="15" style="0" width="1.75510204081633"/>
    <col collapsed="false" hidden="false" max="16" min="16" style="0" width="4.32142857142857"/>
    <col collapsed="false" hidden="false" max="17" min="17" style="1" width="3.91326530612245"/>
    <col collapsed="false" hidden="false" max="19" min="18" style="2" width="2.56632653061224"/>
    <col collapsed="false" hidden="false" max="20" min="20" style="3" width="4.05102040816327"/>
    <col collapsed="false" hidden="false" max="21" min="21" style="0" width="9.31632653061224"/>
    <col collapsed="false" hidden="false" max="22" min="22" style="0" width="1.75510204081633"/>
    <col collapsed="false" hidden="false" max="23" min="23" style="0" width="3.23979591836735"/>
    <col collapsed="false" hidden="false" max="25" min="24" style="0" width="3.10714285714286"/>
    <col collapsed="false" hidden="false" max="26" min="26" style="0" width="8.36734693877551"/>
    <col collapsed="false" hidden="false" max="27" min="27" style="0" width="1.75510204081633"/>
    <col collapsed="false" hidden="false" max="28" min="28" style="2" width="4.45408163265306"/>
    <col collapsed="false" hidden="false" max="29" min="29" style="2" width="4.59183673469388"/>
    <col collapsed="false" hidden="false" max="30" min="30" style="0" width="2.69897959183673"/>
    <col collapsed="false" hidden="false" max="31" min="31" style="0" width="8.36734693877551"/>
    <col collapsed="false" hidden="false" max="32" min="32" style="0" width="1.75510204081633"/>
    <col collapsed="false" hidden="false" max="33" min="33" style="2" width="8.36734693877551"/>
    <col collapsed="false" hidden="false" max="34" min="34" style="0" width="8.36734693877551"/>
    <col collapsed="false" hidden="false" max="35" min="35" style="0" width="1.75510204081633"/>
    <col collapsed="false" hidden="false" max="36" min="36" style="0" width="8.36734693877551"/>
    <col collapsed="false" hidden="false" max="37" min="37" style="0" width="1.75510204081633"/>
    <col collapsed="false" hidden="false" max="40" min="38" style="0" width="8.36734693877551"/>
    <col collapsed="false" hidden="false" max="41" min="41" style="2" width="1.08163265306122"/>
    <col collapsed="false" hidden="false" max="43" min="42" style="2" width="8.36734693877551"/>
    <col collapsed="false" hidden="false" max="1025" min="44" style="0" width="8.36734693877551"/>
  </cols>
  <sheetData>
    <row r="1" s="2" customFormat="true" ht="3.6" hidden="false" customHeight="true" outlineLevel="0" collapsed="false">
      <c r="Q1" s="4"/>
      <c r="T1" s="4"/>
    </row>
    <row r="2" customFormat="false" ht="24.45" hidden="false" customHeight="false" outlineLevel="0" collapsed="false">
      <c r="A2" s="5"/>
      <c r="B2" s="5"/>
      <c r="C2" s="5"/>
      <c r="D2" s="5"/>
      <c r="E2" s="5"/>
      <c r="F2" s="6" t="s">
        <v>0</v>
      </c>
      <c r="G2" s="6"/>
      <c r="H2" s="6"/>
      <c r="I2" s="6"/>
      <c r="J2" s="6"/>
      <c r="K2" s="6"/>
      <c r="L2" s="7"/>
      <c r="M2" s="5"/>
      <c r="N2" s="5"/>
      <c r="O2" s="5"/>
      <c r="P2" s="5"/>
      <c r="Q2" s="5"/>
      <c r="R2" s="4"/>
      <c r="S2" s="4"/>
      <c r="T2" s="4"/>
      <c r="V2" s="8"/>
      <c r="W2" s="8"/>
      <c r="X2" s="8"/>
      <c r="AA2" s="9" t="s">
        <v>1</v>
      </c>
      <c r="AB2" s="9"/>
      <c r="AC2" s="9"/>
      <c r="AD2" s="9"/>
      <c r="AG2" s="0"/>
      <c r="AO2" s="0"/>
      <c r="AP2" s="0"/>
      <c r="AQ2" s="0"/>
    </row>
    <row r="3" customFormat="false" ht="13.8" hidden="false" customHeight="false" outlineLevel="0" collapsed="false">
      <c r="A3" s="10"/>
      <c r="B3" s="11" t="s">
        <v>2</v>
      </c>
      <c r="C3" s="12"/>
      <c r="D3" s="12"/>
      <c r="E3" s="12"/>
      <c r="F3" s="12"/>
      <c r="G3" s="12"/>
      <c r="H3" s="13" t="s">
        <v>3</v>
      </c>
      <c r="I3" s="13"/>
      <c r="J3" s="13"/>
      <c r="K3" s="12"/>
      <c r="L3" s="12"/>
      <c r="M3" s="12"/>
      <c r="N3" s="12"/>
      <c r="O3" s="12" t="s">
        <v>4</v>
      </c>
      <c r="P3" s="12" t="s">
        <v>5</v>
      </c>
      <c r="Q3" s="14" t="s">
        <v>6</v>
      </c>
      <c r="R3" s="4"/>
      <c r="S3" s="15"/>
      <c r="T3" s="16" t="s">
        <v>7</v>
      </c>
      <c r="U3" s="16"/>
      <c r="V3" s="16"/>
      <c r="W3" s="17"/>
      <c r="X3" s="18"/>
      <c r="Y3" s="16" t="s">
        <v>8</v>
      </c>
      <c r="Z3" s="16"/>
      <c r="AA3" s="19"/>
      <c r="AB3" s="19"/>
      <c r="AC3" s="19"/>
      <c r="AD3" s="20" t="s">
        <v>9</v>
      </c>
      <c r="AE3" s="20"/>
      <c r="AF3" s="17"/>
      <c r="AG3" s="17"/>
      <c r="AH3" s="17"/>
      <c r="AI3" s="16" t="s">
        <v>10</v>
      </c>
      <c r="AJ3" s="16"/>
      <c r="AK3" s="17"/>
      <c r="AL3" s="17"/>
      <c r="AM3" s="21" t="s">
        <v>11</v>
      </c>
      <c r="AN3" s="17"/>
      <c r="AO3" s="22"/>
      <c r="AP3" s="0"/>
      <c r="AQ3" s="0"/>
    </row>
    <row r="4" customFormat="false" ht="13.8" hidden="false" customHeight="false" outlineLevel="0" collapsed="false">
      <c r="A4" s="10"/>
      <c r="B4" s="23" t="str">
        <f aca="false">LAG!B2</f>
        <v>Ryssland</v>
      </c>
      <c r="C4" s="3"/>
      <c r="D4" s="0" t="str">
        <f aca="false">LAG!B2</f>
        <v>Ryssland</v>
      </c>
      <c r="E4" s="0" t="s">
        <v>12</v>
      </c>
      <c r="F4" s="0" t="str">
        <f aca="false">LAG!B3</f>
        <v>Saudiarabien</v>
      </c>
      <c r="H4" s="24" t="n">
        <v>1</v>
      </c>
      <c r="I4" s="0" t="s">
        <v>12</v>
      </c>
      <c r="J4" s="24" t="n">
        <v>2</v>
      </c>
      <c r="M4" s="25" t="s">
        <v>13</v>
      </c>
      <c r="N4" s="0" t="str">
        <f aca="false">IF(LAG!$C$6=12,LAG!M2,"")</f>
        <v>Uruguay</v>
      </c>
      <c r="O4" s="0" t="n">
        <f aca="false">IF(LAG!$C$6=12,LAG!N2,"")</f>
        <v>7</v>
      </c>
      <c r="P4" s="0" t="n">
        <f aca="false">IF(LAG!$C$6=12,LAG!O2,"")</f>
        <v>2</v>
      </c>
      <c r="Q4" s="1" t="n">
        <f aca="false">IF(LAG!$C$6=12,LAG!P2,"")</f>
        <v>7</v>
      </c>
      <c r="R4" s="4"/>
      <c r="S4" s="26"/>
      <c r="T4" s="5"/>
      <c r="U4" s="5"/>
      <c r="V4" s="5"/>
      <c r="W4" s="2"/>
      <c r="X4" s="2"/>
      <c r="Y4" s="2"/>
      <c r="Z4" s="2"/>
      <c r="AA4" s="2"/>
      <c r="AB4" s="0"/>
      <c r="AC4" s="0"/>
      <c r="AD4" s="2"/>
      <c r="AE4" s="2"/>
      <c r="AF4" s="2"/>
      <c r="AG4" s="0"/>
      <c r="AH4" s="2"/>
      <c r="AI4" s="2"/>
      <c r="AJ4" s="2"/>
      <c r="AK4" s="2"/>
      <c r="AL4" s="2"/>
      <c r="AM4" s="2"/>
      <c r="AN4" s="2"/>
      <c r="AO4" s="27"/>
      <c r="AP4" s="0"/>
      <c r="AQ4" s="0"/>
    </row>
    <row r="5" customFormat="false" ht="13.8" hidden="false" customHeight="false" outlineLevel="0" collapsed="false">
      <c r="A5" s="10"/>
      <c r="B5" s="23" t="str">
        <f aca="false">LAG!B3</f>
        <v>Saudiarabien</v>
      </c>
      <c r="C5" s="3"/>
      <c r="D5" s="0" t="str">
        <f aca="false">LAG!B4</f>
        <v>Egypten</v>
      </c>
      <c r="E5" s="0" t="s">
        <v>12</v>
      </c>
      <c r="F5" s="0" t="str">
        <f aca="false">LAG!B5</f>
        <v>Uruguay</v>
      </c>
      <c r="H5" s="24" t="n">
        <v>2</v>
      </c>
      <c r="I5" s="0" t="s">
        <v>12</v>
      </c>
      <c r="J5" s="24" t="n">
        <v>3</v>
      </c>
      <c r="M5" s="0" t="s">
        <v>14</v>
      </c>
      <c r="N5" s="0" t="str">
        <f aca="false">IF(LAG!$C$6=12,LAG!M3,"")</f>
        <v>Egypten</v>
      </c>
      <c r="O5" s="0" t="n">
        <f aca="false">IF(LAG!$C$6=12,LAG!N3,"")</f>
        <v>6</v>
      </c>
      <c r="P5" s="0" t="n">
        <f aca="false">IF(LAG!$C$6=12,LAG!O3,"")</f>
        <v>1</v>
      </c>
      <c r="Q5" s="1" t="n">
        <f aca="false">IF(LAG!$C$6=12,LAG!P3,"")</f>
        <v>5</v>
      </c>
      <c r="R5" s="4"/>
      <c r="S5" s="26"/>
      <c r="T5" s="28" t="n">
        <v>1</v>
      </c>
      <c r="U5" s="0" t="str">
        <f aca="false">N4</f>
        <v>Uruguay</v>
      </c>
      <c r="V5" s="24" t="n">
        <v>1</v>
      </c>
      <c r="W5" s="29"/>
      <c r="X5" s="2"/>
      <c r="Y5" s="2"/>
      <c r="Z5" s="2"/>
      <c r="AA5" s="2"/>
      <c r="AB5" s="0"/>
      <c r="AC5" s="0"/>
      <c r="AD5" s="2"/>
      <c r="AE5" s="2"/>
      <c r="AF5" s="2"/>
      <c r="AG5" s="0"/>
      <c r="AH5" s="2"/>
      <c r="AI5" s="2"/>
      <c r="AJ5" s="2"/>
      <c r="AK5" s="2"/>
      <c r="AL5" s="2"/>
      <c r="AM5" s="2"/>
      <c r="AN5" s="2"/>
      <c r="AO5" s="27"/>
      <c r="AP5" s="0"/>
      <c r="AQ5" s="0"/>
    </row>
    <row r="6" customFormat="false" ht="13.8" hidden="false" customHeight="false" outlineLevel="0" collapsed="false">
      <c r="A6" s="10"/>
      <c r="B6" s="23" t="str">
        <f aca="false">LAG!B4</f>
        <v>Egypten</v>
      </c>
      <c r="C6" s="3"/>
      <c r="D6" s="0" t="str">
        <f aca="false">LAG!B2</f>
        <v>Ryssland</v>
      </c>
      <c r="E6" s="0" t="s">
        <v>12</v>
      </c>
      <c r="F6" s="0" t="str">
        <f aca="false">LAG!B4</f>
        <v>Egypten</v>
      </c>
      <c r="H6" s="24" t="n">
        <v>1</v>
      </c>
      <c r="I6" s="0" t="s">
        <v>12</v>
      </c>
      <c r="J6" s="24" t="n">
        <v>2</v>
      </c>
      <c r="M6" s="0" t="s">
        <v>15</v>
      </c>
      <c r="N6" s="0" t="str">
        <f aca="false">IF(LAG!$C$6=12,LAG!M4,"")</f>
        <v>Saudiarabien</v>
      </c>
      <c r="O6" s="0" t="n">
        <f aca="false">IF(LAG!$C$6=12,LAG!N4,"")</f>
        <v>3</v>
      </c>
      <c r="P6" s="0" t="n">
        <f aca="false">IF(LAG!$C$6=12,LAG!O4,"")</f>
        <v>-1</v>
      </c>
      <c r="Q6" s="1" t="n">
        <f aca="false">IF(LAG!$C$6=12,LAG!P4,"")</f>
        <v>3</v>
      </c>
      <c r="R6" s="4"/>
      <c r="S6" s="26"/>
      <c r="T6" s="28"/>
      <c r="U6" s="0" t="str">
        <f aca="false">N12</f>
        <v>IR Iran</v>
      </c>
      <c r="V6" s="24" t="n">
        <v>2</v>
      </c>
      <c r="W6" s="30"/>
      <c r="X6" s="2"/>
      <c r="Y6" s="5"/>
      <c r="Z6" s="5"/>
      <c r="AA6" s="5"/>
      <c r="AB6" s="0"/>
      <c r="AC6" s="0"/>
      <c r="AD6" s="2"/>
      <c r="AE6" s="2"/>
      <c r="AF6" s="2"/>
      <c r="AG6" s="0"/>
      <c r="AH6" s="2"/>
      <c r="AI6" s="2"/>
      <c r="AJ6" s="2"/>
      <c r="AK6" s="2"/>
      <c r="AL6" s="2"/>
      <c r="AM6" s="2"/>
      <c r="AN6" s="2"/>
      <c r="AO6" s="27"/>
      <c r="AP6" s="0"/>
      <c r="AQ6" s="0"/>
    </row>
    <row r="7" customFormat="false" ht="13.8" hidden="false" customHeight="false" outlineLevel="0" collapsed="false">
      <c r="A7" s="10"/>
      <c r="B7" s="31" t="str">
        <f aca="false">LAG!B5</f>
        <v>Uruguay</v>
      </c>
      <c r="C7" s="3"/>
      <c r="D7" s="0" t="str">
        <f aca="false">LAG!B5</f>
        <v>Uruguay</v>
      </c>
      <c r="E7" s="0" t="s">
        <v>12</v>
      </c>
      <c r="F7" s="0" t="str">
        <f aca="false">LAG!B3</f>
        <v>Saudiarabien</v>
      </c>
      <c r="H7" s="24" t="n">
        <v>2</v>
      </c>
      <c r="I7" s="0" t="s">
        <v>12</v>
      </c>
      <c r="J7" s="24" t="n">
        <v>1</v>
      </c>
      <c r="M7" s="0" t="s">
        <v>16</v>
      </c>
      <c r="N7" s="0" t="str">
        <f aca="false">IF(LAG!$C$6=12,LAG!M5,"")</f>
        <v>Ryssland</v>
      </c>
      <c r="O7" s="0" t="n">
        <f aca="false">IF(LAG!$C$6=12,LAG!N5,"")</f>
        <v>1</v>
      </c>
      <c r="P7" s="0" t="n">
        <f aca="false">IF(LAG!$C$6=12,LAG!O5,"")</f>
        <v>-2</v>
      </c>
      <c r="Q7" s="1" t="n">
        <f aca="false">IF(LAG!$C$6=12,LAG!P5,"")</f>
        <v>4</v>
      </c>
      <c r="R7" s="4"/>
      <c r="S7" s="26"/>
      <c r="T7" s="32"/>
      <c r="U7" s="33"/>
      <c r="V7" s="34"/>
      <c r="W7" s="27"/>
      <c r="X7" s="35"/>
      <c r="Y7" s="36" t="n">
        <v>1</v>
      </c>
      <c r="Z7" s="0" t="str">
        <f aca="false">IF(V5&gt;V6,U5,U6)</f>
        <v>IR Iran</v>
      </c>
      <c r="AA7" s="37" t="n">
        <v>1</v>
      </c>
      <c r="AB7" s="0"/>
      <c r="AC7" s="0"/>
      <c r="AD7" s="2"/>
      <c r="AE7" s="2"/>
      <c r="AF7" s="2"/>
      <c r="AG7" s="0"/>
      <c r="AH7" s="2"/>
      <c r="AI7" s="2"/>
      <c r="AJ7" s="2"/>
      <c r="AK7" s="2"/>
      <c r="AL7" s="2"/>
      <c r="AM7" s="2"/>
      <c r="AN7" s="2"/>
      <c r="AO7" s="27"/>
      <c r="AP7" s="0"/>
      <c r="AQ7" s="0"/>
    </row>
    <row r="8" customFormat="false" ht="13.8" hidden="false" customHeight="false" outlineLevel="0" collapsed="false">
      <c r="A8" s="10"/>
      <c r="D8" s="0" t="str">
        <f aca="false">LAG!B5</f>
        <v>Uruguay</v>
      </c>
      <c r="E8" s="0" t="s">
        <v>12</v>
      </c>
      <c r="F8" s="0" t="str">
        <f aca="false">LAG!B2</f>
        <v>Ryssland</v>
      </c>
      <c r="H8" s="24" t="n">
        <v>2</v>
      </c>
      <c r="I8" s="0" t="s">
        <v>12</v>
      </c>
      <c r="J8" s="24" t="n">
        <v>2</v>
      </c>
      <c r="Q8" s="0"/>
      <c r="R8" s="4"/>
      <c r="S8" s="26"/>
      <c r="T8" s="5"/>
      <c r="U8" s="5"/>
      <c r="V8" s="5"/>
      <c r="W8" s="27"/>
      <c r="X8" s="2"/>
      <c r="Y8" s="36"/>
      <c r="Z8" s="38" t="str">
        <f aca="false">IF(V9&gt;V10,U9,U10)</f>
        <v>Australien</v>
      </c>
      <c r="AA8" s="39" t="n">
        <v>2</v>
      </c>
      <c r="AB8" s="40"/>
      <c r="AC8" s="0"/>
      <c r="AD8" s="2"/>
      <c r="AE8" s="2"/>
      <c r="AF8" s="2"/>
      <c r="AG8" s="0"/>
      <c r="AH8" s="2"/>
      <c r="AI8" s="2"/>
      <c r="AJ8" s="2"/>
      <c r="AK8" s="2"/>
      <c r="AL8" s="2"/>
      <c r="AM8" s="2"/>
      <c r="AN8" s="2"/>
      <c r="AO8" s="27"/>
      <c r="AP8" s="0"/>
      <c r="AQ8" s="0"/>
    </row>
    <row r="9" customFormat="false" ht="13.8" hidden="false" customHeight="false" outlineLevel="0" collapsed="false">
      <c r="A9" s="10"/>
      <c r="D9" s="0" t="str">
        <f aca="false">LAG!B3</f>
        <v>Saudiarabien</v>
      </c>
      <c r="E9" s="0" t="s">
        <v>12</v>
      </c>
      <c r="F9" s="0" t="str">
        <f aca="false">LAG!B4</f>
        <v>Egypten</v>
      </c>
      <c r="H9" s="24" t="n">
        <v>0</v>
      </c>
      <c r="I9" s="0" t="s">
        <v>12</v>
      </c>
      <c r="J9" s="24" t="n">
        <v>1</v>
      </c>
      <c r="Q9" s="0"/>
      <c r="R9" s="4"/>
      <c r="S9" s="26"/>
      <c r="T9" s="28" t="n">
        <v>2</v>
      </c>
      <c r="U9" s="0" t="str">
        <f aca="false">N18</f>
        <v>Australien</v>
      </c>
      <c r="V9" s="24" t="n">
        <v>1</v>
      </c>
      <c r="W9" s="41"/>
      <c r="X9" s="2"/>
      <c r="Y9" s="2"/>
      <c r="Z9" s="2"/>
      <c r="AA9" s="2"/>
      <c r="AB9" s="27"/>
      <c r="AC9" s="0"/>
      <c r="AD9" s="2"/>
      <c r="AE9" s="2"/>
      <c r="AF9" s="2"/>
      <c r="AG9" s="0"/>
      <c r="AH9" s="2"/>
      <c r="AI9" s="2"/>
      <c r="AJ9" s="2"/>
      <c r="AK9" s="2"/>
      <c r="AL9" s="2"/>
      <c r="AM9" s="2"/>
      <c r="AN9" s="2"/>
      <c r="AO9" s="27"/>
      <c r="AP9" s="0"/>
      <c r="AQ9" s="0"/>
    </row>
    <row r="10" customFormat="false" ht="13.8" hidden="false" customHeight="false" outlineLevel="0" collapsed="false">
      <c r="A10" s="10"/>
      <c r="B10" s="42" t="s">
        <v>17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 t="s">
        <v>4</v>
      </c>
      <c r="P10" s="43" t="s">
        <v>5</v>
      </c>
      <c r="Q10" s="14" t="s">
        <v>6</v>
      </c>
      <c r="R10" s="4"/>
      <c r="S10" s="26"/>
      <c r="T10" s="28"/>
      <c r="U10" s="0" t="str">
        <f aca="false">N26</f>
        <v>Argentina</v>
      </c>
      <c r="V10" s="24" t="n">
        <v>0</v>
      </c>
      <c r="W10" s="44"/>
      <c r="X10" s="2"/>
      <c r="Y10" s="2"/>
      <c r="Z10" s="2"/>
      <c r="AA10" s="2"/>
      <c r="AB10" s="27"/>
      <c r="AC10" s="35"/>
      <c r="AD10" s="36" t="n">
        <v>1</v>
      </c>
      <c r="AE10" s="45" t="str">
        <f aca="false">IF(AA7&gt;AA8,Z7,Z8)</f>
        <v>Australien</v>
      </c>
      <c r="AF10" s="46" t="n">
        <v>2</v>
      </c>
      <c r="AG10" s="0"/>
      <c r="AH10" s="2"/>
      <c r="AI10" s="2"/>
      <c r="AJ10" s="2"/>
      <c r="AK10" s="2"/>
      <c r="AL10" s="2"/>
      <c r="AM10" s="2"/>
      <c r="AN10" s="2"/>
      <c r="AO10" s="27"/>
      <c r="AP10" s="0"/>
      <c r="AQ10" s="0"/>
    </row>
    <row r="11" customFormat="false" ht="13.8" hidden="false" customHeight="false" outlineLevel="0" collapsed="false">
      <c r="A11" s="10"/>
      <c r="B11" s="23" t="str">
        <f aca="false">LAG!B9</f>
        <v>Portugal</v>
      </c>
      <c r="C11" s="3"/>
      <c r="D11" s="0" t="str">
        <f aca="false">LAG!B9</f>
        <v>Portugal</v>
      </c>
      <c r="E11" s="0" t="s">
        <v>12</v>
      </c>
      <c r="F11" s="0" t="str">
        <f aca="false">LAG!B10</f>
        <v>Spanien</v>
      </c>
      <c r="H11" s="24" t="n">
        <v>3</v>
      </c>
      <c r="I11" s="0" t="s">
        <v>12</v>
      </c>
      <c r="J11" s="24" t="n">
        <v>0</v>
      </c>
      <c r="M11" s="25" t="s">
        <v>13</v>
      </c>
      <c r="N11" s="0" t="str">
        <f aca="false">IF(LAG!$C$13=12,LAG!M9,"")</f>
        <v>Portugal</v>
      </c>
      <c r="O11" s="0" t="n">
        <f aca="false">IF(LAG!$C$13=12,LAG!N9,"")</f>
        <v>7</v>
      </c>
      <c r="P11" s="0" t="n">
        <f aca="false">IF(LAG!$C$13=12,LAG!O9,"")</f>
        <v>4</v>
      </c>
      <c r="Q11" s="1" t="n">
        <f aca="false">IF(LAG!$C$13=12,LAG!P9,"")</f>
        <v>6</v>
      </c>
      <c r="R11" s="4"/>
      <c r="S11" s="26"/>
      <c r="T11" s="33"/>
      <c r="U11" s="33"/>
      <c r="V11" s="33"/>
      <c r="W11" s="2"/>
      <c r="X11" s="2"/>
      <c r="Y11" s="2"/>
      <c r="Z11" s="2"/>
      <c r="AA11" s="2"/>
      <c r="AB11" s="27"/>
      <c r="AC11" s="0"/>
      <c r="AD11" s="36"/>
      <c r="AE11" s="38" t="str">
        <f aca="false">IF(AA14&gt;AA15,Z14,Z15)</f>
        <v>Schweiz</v>
      </c>
      <c r="AF11" s="39" t="n">
        <v>1</v>
      </c>
      <c r="AG11" s="40"/>
      <c r="AH11" s="2"/>
      <c r="AI11" s="2"/>
      <c r="AJ11" s="2"/>
      <c r="AK11" s="2"/>
      <c r="AL11" s="2"/>
      <c r="AM11" s="2"/>
      <c r="AN11" s="2"/>
      <c r="AO11" s="27"/>
      <c r="AP11" s="0"/>
      <c r="AQ11" s="0"/>
    </row>
    <row r="12" customFormat="false" ht="13.8" hidden="false" customHeight="false" outlineLevel="0" collapsed="false">
      <c r="A12" s="10"/>
      <c r="B12" s="23" t="str">
        <f aca="false">LAG!B10</f>
        <v>Spanien</v>
      </c>
      <c r="C12" s="3"/>
      <c r="D12" s="0" t="str">
        <f aca="false">LAG!B11</f>
        <v>Marocko</v>
      </c>
      <c r="E12" s="0" t="s">
        <v>12</v>
      </c>
      <c r="F12" s="0" t="str">
        <f aca="false">LAG!B12</f>
        <v>IR Iran</v>
      </c>
      <c r="H12" s="24" t="n">
        <v>1</v>
      </c>
      <c r="I12" s="0" t="s">
        <v>12</v>
      </c>
      <c r="J12" s="24" t="n">
        <v>2</v>
      </c>
      <c r="M12" s="0" t="s">
        <v>14</v>
      </c>
      <c r="N12" s="0" t="str">
        <f aca="false">IF(LAG!$C$13=12,LAG!M10,"")</f>
        <v>IR Iran</v>
      </c>
      <c r="O12" s="0" t="n">
        <f aca="false">IF(LAG!$C$13=12,LAG!N10,"")</f>
        <v>7</v>
      </c>
      <c r="P12" s="0" t="n">
        <f aca="false">IF(LAG!$C$13=12,LAG!O10,"")</f>
        <v>2</v>
      </c>
      <c r="Q12" s="1" t="n">
        <f aca="false">IF(LAG!$C$13=12,LAG!P10,"")</f>
        <v>6</v>
      </c>
      <c r="R12" s="4"/>
      <c r="S12" s="26"/>
      <c r="T12" s="36" t="n">
        <v>3</v>
      </c>
      <c r="U12" s="45" t="str">
        <f aca="false">N32</f>
        <v>Schweiz</v>
      </c>
      <c r="V12" s="46" t="n">
        <v>2</v>
      </c>
      <c r="W12" s="2"/>
      <c r="X12" s="2"/>
      <c r="Y12" s="2"/>
      <c r="Z12" s="2"/>
      <c r="AA12" s="2"/>
      <c r="AB12" s="27"/>
      <c r="AC12" s="0"/>
      <c r="AD12" s="2"/>
      <c r="AE12" s="2"/>
      <c r="AF12" s="2"/>
      <c r="AG12" s="27"/>
      <c r="AH12" s="2"/>
      <c r="AI12" s="2"/>
      <c r="AJ12" s="2"/>
      <c r="AK12" s="2"/>
      <c r="AL12" s="2"/>
      <c r="AM12" s="2"/>
      <c r="AN12" s="2"/>
      <c r="AO12" s="27"/>
      <c r="AP12" s="0"/>
      <c r="AQ12" s="0"/>
    </row>
    <row r="13" customFormat="false" ht="13.8" hidden="false" customHeight="false" outlineLevel="0" collapsed="false">
      <c r="A13" s="10"/>
      <c r="B13" s="23" t="str">
        <f aca="false">LAG!B11</f>
        <v>Marocko</v>
      </c>
      <c r="C13" s="3"/>
      <c r="D13" s="0" t="str">
        <f aca="false">LAG!B9</f>
        <v>Portugal</v>
      </c>
      <c r="E13" s="0" t="s">
        <v>12</v>
      </c>
      <c r="F13" s="0" t="str">
        <f aca="false">LAG!B11</f>
        <v>Marocko</v>
      </c>
      <c r="H13" s="24" t="n">
        <v>2</v>
      </c>
      <c r="I13" s="0" t="s">
        <v>12</v>
      </c>
      <c r="J13" s="24" t="n">
        <v>1</v>
      </c>
      <c r="M13" s="0" t="s">
        <v>15</v>
      </c>
      <c r="N13" s="0" t="str">
        <f aca="false">IF(LAG!$C$13=12,LAG!M11,"")</f>
        <v>Marocko</v>
      </c>
      <c r="O13" s="0" t="n">
        <f aca="false">IF(LAG!$C$13=12,LAG!N11,"")</f>
        <v>1</v>
      </c>
      <c r="P13" s="0" t="n">
        <f aca="false">IF(LAG!$C$13=12,LAG!O11,"")</f>
        <v>-2</v>
      </c>
      <c r="Q13" s="1" t="n">
        <f aca="false">IF(LAG!$C$13=12,LAG!P11,"")</f>
        <v>4</v>
      </c>
      <c r="R13" s="4"/>
      <c r="S13" s="26"/>
      <c r="T13" s="36"/>
      <c r="U13" s="38" t="str">
        <f aca="false">N40</f>
        <v>Sverige</v>
      </c>
      <c r="V13" s="39" t="n">
        <v>1</v>
      </c>
      <c r="W13" s="30"/>
      <c r="X13" s="2"/>
      <c r="Y13" s="2"/>
      <c r="Z13" s="2"/>
      <c r="AA13" s="2"/>
      <c r="AB13" s="27"/>
      <c r="AC13" s="0"/>
      <c r="AD13" s="2"/>
      <c r="AE13" s="2"/>
      <c r="AF13" s="2"/>
      <c r="AG13" s="27"/>
      <c r="AH13" s="2"/>
      <c r="AI13" s="2"/>
      <c r="AJ13" s="2"/>
      <c r="AK13" s="2"/>
      <c r="AL13" s="2"/>
      <c r="AM13" s="2"/>
      <c r="AN13" s="2"/>
      <c r="AO13" s="27"/>
      <c r="AP13" s="0"/>
      <c r="AQ13" s="0"/>
    </row>
    <row r="14" customFormat="false" ht="13.8" hidden="false" customHeight="false" outlineLevel="0" collapsed="false">
      <c r="A14" s="10"/>
      <c r="B14" s="31" t="str">
        <f aca="false">LAG!B12</f>
        <v>IR Iran</v>
      </c>
      <c r="C14" s="3"/>
      <c r="D14" s="0" t="str">
        <f aca="false">LAG!B12</f>
        <v>IR Iran</v>
      </c>
      <c r="E14" s="0" t="s">
        <v>12</v>
      </c>
      <c r="F14" s="0" t="str">
        <f aca="false">LAG!B10</f>
        <v>Spanien</v>
      </c>
      <c r="H14" s="24" t="n">
        <v>3</v>
      </c>
      <c r="I14" s="0" t="s">
        <v>12</v>
      </c>
      <c r="J14" s="24" t="n">
        <v>2</v>
      </c>
      <c r="M14" s="0" t="s">
        <v>16</v>
      </c>
      <c r="N14" s="0" t="str">
        <f aca="false">IF(LAG!$C$13=12,LAG!M12,"")</f>
        <v>Spanien</v>
      </c>
      <c r="O14" s="0" t="n">
        <f aca="false">IF(LAG!$C$13=12,LAG!N12,"")</f>
        <v>1</v>
      </c>
      <c r="P14" s="0" t="n">
        <f aca="false">IF(LAG!$C$13=12,LAG!O12,"")</f>
        <v>-4</v>
      </c>
      <c r="Q14" s="1" t="n">
        <f aca="false">IF(LAG!$C$13=12,LAG!P12,"")</f>
        <v>4</v>
      </c>
      <c r="R14" s="4"/>
      <c r="S14" s="26"/>
      <c r="T14" s="4"/>
      <c r="U14" s="2"/>
      <c r="V14" s="2"/>
      <c r="W14" s="27"/>
      <c r="X14" s="47"/>
      <c r="Y14" s="36" t="n">
        <v>2</v>
      </c>
      <c r="Z14" s="45" t="str">
        <f aca="false">IF(V12&gt;V13,U12,U13)</f>
        <v>Schweiz</v>
      </c>
      <c r="AA14" s="46" t="n">
        <v>2</v>
      </c>
      <c r="AB14" s="47"/>
      <c r="AC14" s="0"/>
      <c r="AD14" s="2"/>
      <c r="AE14" s="2"/>
      <c r="AF14" s="2"/>
      <c r="AG14" s="27"/>
      <c r="AH14" s="2"/>
      <c r="AI14" s="2"/>
      <c r="AJ14" s="2"/>
      <c r="AK14" s="2"/>
      <c r="AL14" s="2"/>
      <c r="AM14" s="2"/>
      <c r="AN14" s="2"/>
      <c r="AO14" s="27"/>
      <c r="AP14" s="0"/>
      <c r="AQ14" s="0"/>
    </row>
    <row r="15" customFormat="false" ht="13.8" hidden="false" customHeight="false" outlineLevel="0" collapsed="false">
      <c r="A15" s="10"/>
      <c r="D15" s="0" t="str">
        <f aca="false">LAG!B12</f>
        <v>IR Iran</v>
      </c>
      <c r="E15" s="0" t="s">
        <v>12</v>
      </c>
      <c r="F15" s="0" t="str">
        <f aca="false">LAG!B9</f>
        <v>Portugal</v>
      </c>
      <c r="H15" s="24" t="n">
        <v>1</v>
      </c>
      <c r="I15" s="0" t="s">
        <v>12</v>
      </c>
      <c r="J15" s="24" t="n">
        <v>1</v>
      </c>
      <c r="Q15" s="0"/>
      <c r="R15" s="4"/>
      <c r="S15" s="26"/>
      <c r="T15" s="48"/>
      <c r="U15" s="2"/>
      <c r="V15" s="2"/>
      <c r="W15" s="27"/>
      <c r="X15" s="2"/>
      <c r="Y15" s="36"/>
      <c r="Z15" s="38" t="str">
        <f aca="false">IF(V16&gt;V17,U16,U17)</f>
        <v>Tunisien</v>
      </c>
      <c r="AA15" s="39" t="n">
        <v>1</v>
      </c>
      <c r="AB15" s="0"/>
      <c r="AC15" s="0"/>
      <c r="AD15" s="2"/>
      <c r="AE15" s="2"/>
      <c r="AF15" s="2"/>
      <c r="AG15" s="27"/>
      <c r="AH15" s="2"/>
      <c r="AI15" s="2"/>
      <c r="AJ15" s="2"/>
      <c r="AK15" s="2"/>
      <c r="AL15" s="2"/>
      <c r="AM15" s="2"/>
      <c r="AN15" s="2"/>
      <c r="AO15" s="27"/>
      <c r="AP15" s="0"/>
      <c r="AQ15" s="0"/>
    </row>
    <row r="16" customFormat="false" ht="13.8" hidden="false" customHeight="false" outlineLevel="0" collapsed="false">
      <c r="A16" s="10"/>
      <c r="D16" s="0" t="str">
        <f aca="false">LAG!B10</f>
        <v>Spanien</v>
      </c>
      <c r="E16" s="0" t="s">
        <v>12</v>
      </c>
      <c r="F16" s="0" t="str">
        <f aca="false">LAG!B11</f>
        <v>Marocko</v>
      </c>
      <c r="H16" s="24" t="n">
        <v>2</v>
      </c>
      <c r="I16" s="0" t="s">
        <v>12</v>
      </c>
      <c r="J16" s="24" t="n">
        <v>2</v>
      </c>
      <c r="Q16" s="0"/>
      <c r="R16" s="4"/>
      <c r="S16" s="26"/>
      <c r="T16" s="36" t="n">
        <v>4</v>
      </c>
      <c r="U16" s="45" t="str">
        <f aca="false">N46</f>
        <v>Tunisien</v>
      </c>
      <c r="V16" s="46" t="n">
        <v>2</v>
      </c>
      <c r="W16" s="41"/>
      <c r="X16" s="2"/>
      <c r="Y16" s="2"/>
      <c r="Z16" s="2"/>
      <c r="AA16" s="2"/>
      <c r="AB16" s="0"/>
      <c r="AC16" s="0"/>
      <c r="AD16" s="2"/>
      <c r="AE16" s="2"/>
      <c r="AF16" s="2"/>
      <c r="AG16" s="27"/>
      <c r="AH16" s="2"/>
      <c r="AI16" s="2"/>
      <c r="AJ16" s="2"/>
      <c r="AK16" s="2"/>
      <c r="AL16" s="2"/>
      <c r="AM16" s="2"/>
      <c r="AN16" s="2"/>
      <c r="AO16" s="27"/>
      <c r="AP16" s="0"/>
      <c r="AQ16" s="0"/>
    </row>
    <row r="17" customFormat="false" ht="13.8" hidden="false" customHeight="false" outlineLevel="0" collapsed="false">
      <c r="A17" s="10"/>
      <c r="B17" s="42" t="s">
        <v>18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 t="s">
        <v>4</v>
      </c>
      <c r="P17" s="43" t="s">
        <v>5</v>
      </c>
      <c r="Q17" s="14" t="s">
        <v>6</v>
      </c>
      <c r="R17" s="4"/>
      <c r="S17" s="26"/>
      <c r="T17" s="36"/>
      <c r="U17" s="38" t="str">
        <f aca="false">N54</f>
        <v>Polen</v>
      </c>
      <c r="V17" s="39" t="n">
        <v>1</v>
      </c>
      <c r="W17" s="2"/>
      <c r="X17" s="2"/>
      <c r="Y17" s="2"/>
      <c r="Z17" s="2"/>
      <c r="AA17" s="2"/>
      <c r="AB17" s="0"/>
      <c r="AC17" s="0"/>
      <c r="AD17" s="2"/>
      <c r="AE17" s="2"/>
      <c r="AF17" s="2"/>
      <c r="AG17" s="27"/>
      <c r="AH17" s="29"/>
      <c r="AI17" s="36" t="n">
        <v>1</v>
      </c>
      <c r="AJ17" s="45" t="str">
        <f aca="false">IF(AF10&gt;AF11,AE10,AE11)</f>
        <v>Australien</v>
      </c>
      <c r="AK17" s="46" t="n">
        <v>2</v>
      </c>
      <c r="AL17" s="29"/>
      <c r="AM17" s="49" t="str">
        <f aca="false">IF(AK17&gt;AK18,AJ17,AJ18)</f>
        <v>Australien</v>
      </c>
      <c r="AN17" s="49"/>
      <c r="AO17" s="27"/>
      <c r="AP17" s="0"/>
      <c r="AQ17" s="0"/>
    </row>
    <row r="18" customFormat="false" ht="13.8" hidden="false" customHeight="false" outlineLevel="0" collapsed="false">
      <c r="A18" s="10"/>
      <c r="B18" s="23" t="str">
        <f aca="false">LAG!B16</f>
        <v>Frankrike</v>
      </c>
      <c r="C18" s="3"/>
      <c r="D18" s="0" t="str">
        <f aca="false">LAG!B16</f>
        <v>Frankrike</v>
      </c>
      <c r="E18" s="0" t="s">
        <v>12</v>
      </c>
      <c r="F18" s="0" t="str">
        <f aca="false">LAG!B17</f>
        <v>Australien</v>
      </c>
      <c r="H18" s="24" t="n">
        <v>0</v>
      </c>
      <c r="I18" s="0" t="s">
        <v>12</v>
      </c>
      <c r="J18" s="24" t="n">
        <v>1</v>
      </c>
      <c r="M18" s="25" t="s">
        <v>13</v>
      </c>
      <c r="N18" s="0" t="str">
        <f aca="false">IF(LAG!$C$20 = 12,LAG!M16,"")</f>
        <v>Australien</v>
      </c>
      <c r="O18" s="0" t="n">
        <f aca="false">IF(LAG!$C$20 = 12,LAG!N16,"")</f>
        <v>9</v>
      </c>
      <c r="P18" s="0" t="n">
        <f aca="false">IF(LAG!$C$20 = 12,LAG!O16,"")</f>
        <v>4</v>
      </c>
      <c r="Q18" s="1" t="n">
        <f aca="false">IF(LAG!$C$20 = 12,LAG!P16,"")</f>
        <v>6</v>
      </c>
      <c r="R18" s="4"/>
      <c r="S18" s="26"/>
      <c r="T18" s="48"/>
      <c r="U18" s="2"/>
      <c r="V18" s="2"/>
      <c r="W18" s="2"/>
      <c r="X18" s="2"/>
      <c r="Y18" s="2"/>
      <c r="Z18" s="2"/>
      <c r="AA18" s="2"/>
      <c r="AB18" s="0"/>
      <c r="AC18" s="0"/>
      <c r="AD18" s="2"/>
      <c r="AE18" s="2"/>
      <c r="AF18" s="2"/>
      <c r="AG18" s="27"/>
      <c r="AI18" s="36"/>
      <c r="AJ18" s="38" t="str">
        <f aca="false">IF(AF24&gt;AF25,AE24,AE25)</f>
        <v>Japan</v>
      </c>
      <c r="AK18" s="39" t="n">
        <v>1</v>
      </c>
      <c r="AM18" s="49"/>
      <c r="AN18" s="49"/>
      <c r="AO18" s="27"/>
      <c r="AP18" s="0"/>
      <c r="AQ18" s="0"/>
    </row>
    <row r="19" customFormat="false" ht="13.8" hidden="false" customHeight="false" outlineLevel="0" collapsed="false">
      <c r="A19" s="10"/>
      <c r="B19" s="23" t="str">
        <f aca="false">LAG!B17</f>
        <v>Australien</v>
      </c>
      <c r="C19" s="3"/>
      <c r="D19" s="0" t="str">
        <f aca="false">LAG!B18</f>
        <v>Peru</v>
      </c>
      <c r="E19" s="0" t="s">
        <v>12</v>
      </c>
      <c r="F19" s="0" t="str">
        <f aca="false">LAG!B19</f>
        <v>Danmark</v>
      </c>
      <c r="H19" s="24" t="n">
        <v>0</v>
      </c>
      <c r="I19" s="0" t="s">
        <v>12</v>
      </c>
      <c r="J19" s="24" t="n">
        <v>1</v>
      </c>
      <c r="M19" s="0" t="s">
        <v>14</v>
      </c>
      <c r="N19" s="0" t="str">
        <f aca="false">IF(LAG!$C$20 = 12,LAG!M17,"")</f>
        <v>Danmark</v>
      </c>
      <c r="O19" s="0" t="n">
        <f aca="false">IF(LAG!$C$20 = 12,LAG!N17,"")</f>
        <v>4</v>
      </c>
      <c r="P19" s="0" t="n">
        <f aca="false">IF(LAG!$C$20 = 12,LAG!O17,"")</f>
        <v>-1</v>
      </c>
      <c r="Q19" s="1" t="n">
        <f aca="false">IF(LAG!$C$20 = 12,LAG!P17,"")</f>
        <v>2</v>
      </c>
      <c r="R19" s="4"/>
      <c r="S19" s="26"/>
      <c r="T19" s="36" t="n">
        <v>5</v>
      </c>
      <c r="U19" s="45" t="str">
        <f aca="false">N5</f>
        <v>Egypten</v>
      </c>
      <c r="V19" s="46" t="n">
        <v>3</v>
      </c>
      <c r="W19" s="2"/>
      <c r="X19" s="2"/>
      <c r="Y19" s="2"/>
      <c r="Z19" s="2"/>
      <c r="AA19" s="2"/>
      <c r="AB19" s="0"/>
      <c r="AC19" s="0"/>
      <c r="AD19" s="2"/>
      <c r="AE19" s="2"/>
      <c r="AF19" s="2"/>
      <c r="AG19" s="27"/>
      <c r="AH19" s="2"/>
      <c r="AI19" s="2"/>
      <c r="AJ19" s="2"/>
      <c r="AK19" s="2"/>
      <c r="AL19" s="2"/>
      <c r="AM19" s="50"/>
      <c r="AN19" s="2"/>
      <c r="AO19" s="27"/>
      <c r="AP19" s="0"/>
      <c r="AQ19" s="0"/>
    </row>
    <row r="20" customFormat="false" ht="13.8" hidden="false" customHeight="false" outlineLevel="0" collapsed="false">
      <c r="A20" s="10"/>
      <c r="B20" s="23" t="str">
        <f aca="false">LAG!B18</f>
        <v>Peru</v>
      </c>
      <c r="C20" s="3"/>
      <c r="D20" s="0" t="str">
        <f aca="false">LAG!B16</f>
        <v>Frankrike</v>
      </c>
      <c r="E20" s="0" t="s">
        <v>12</v>
      </c>
      <c r="F20" s="0" t="str">
        <f aca="false">LAG!B18</f>
        <v>Peru</v>
      </c>
      <c r="H20" s="24" t="n">
        <v>1</v>
      </c>
      <c r="I20" s="0" t="s">
        <v>12</v>
      </c>
      <c r="J20" s="24" t="n">
        <v>3</v>
      </c>
      <c r="M20" s="0" t="s">
        <v>15</v>
      </c>
      <c r="N20" s="0" t="str">
        <f aca="false">IF(LAG!$C$20 = 12,LAG!M18,"")</f>
        <v>Peru</v>
      </c>
      <c r="O20" s="0" t="n">
        <f aca="false">IF(LAG!$C$20 = 12,LAG!N18,"")</f>
        <v>3</v>
      </c>
      <c r="P20" s="0" t="n">
        <f aca="false">IF(LAG!$C$20 = 12,LAG!O18,"")</f>
        <v>0</v>
      </c>
      <c r="Q20" s="1" t="n">
        <f aca="false">IF(LAG!$C$20 = 12,LAG!P18,"")</f>
        <v>5</v>
      </c>
      <c r="R20" s="4"/>
      <c r="S20" s="26"/>
      <c r="T20" s="36"/>
      <c r="U20" s="38" t="str">
        <f aca="false">N11</f>
        <v>Portugal</v>
      </c>
      <c r="V20" s="39" t="n">
        <v>2</v>
      </c>
      <c r="W20" s="40"/>
      <c r="X20" s="2"/>
      <c r="Y20" s="2"/>
      <c r="Z20" s="2"/>
      <c r="AA20" s="2"/>
      <c r="AB20" s="0"/>
      <c r="AC20" s="0"/>
      <c r="AD20" s="2"/>
      <c r="AE20" s="2"/>
      <c r="AF20" s="2"/>
      <c r="AG20" s="27"/>
      <c r="AH20" s="2"/>
      <c r="AI20" s="2"/>
      <c r="AJ20" s="2"/>
      <c r="AK20" s="2"/>
      <c r="AL20" s="2"/>
      <c r="AM20" s="51" t="str">
        <f aca="false">IF(AK17&gt;AK18,AJ18,AJ17)</f>
        <v>Japan</v>
      </c>
      <c r="AN20" s="51"/>
      <c r="AO20" s="27"/>
      <c r="AP20" s="0"/>
      <c r="AQ20" s="0"/>
    </row>
    <row r="21" customFormat="false" ht="13.8" hidden="false" customHeight="false" outlineLevel="0" collapsed="false">
      <c r="A21" s="10"/>
      <c r="B21" s="52" t="str">
        <f aca="false">LAG!B19</f>
        <v>Danmark</v>
      </c>
      <c r="C21" s="3"/>
      <c r="D21" s="0" t="str">
        <f aca="false">LAG!B19</f>
        <v>Danmark</v>
      </c>
      <c r="E21" s="0" t="s">
        <v>12</v>
      </c>
      <c r="F21" s="0" t="str">
        <f aca="false">LAG!B17</f>
        <v>Australien</v>
      </c>
      <c r="H21" s="24" t="n">
        <v>0</v>
      </c>
      <c r="I21" s="0" t="s">
        <v>12</v>
      </c>
      <c r="J21" s="24" t="n">
        <v>2</v>
      </c>
      <c r="M21" s="0" t="s">
        <v>16</v>
      </c>
      <c r="N21" s="0" t="str">
        <f aca="false">IF(LAG!$C$20 = 12,LAG!M19,"")</f>
        <v>Frankrike</v>
      </c>
      <c r="O21" s="0" t="n">
        <f aca="false">IF(LAG!$C$20 = 12,LAG!N19,"")</f>
        <v>1</v>
      </c>
      <c r="P21" s="0" t="n">
        <f aca="false">IF(LAG!$C$20 = 12,LAG!O19,"")</f>
        <v>-3</v>
      </c>
      <c r="Q21" s="1" t="n">
        <f aca="false">IF(LAG!$C$20 = 12,LAG!P19,"")</f>
        <v>2</v>
      </c>
      <c r="R21" s="4"/>
      <c r="S21" s="26"/>
      <c r="T21" s="48"/>
      <c r="U21" s="2"/>
      <c r="V21" s="2"/>
      <c r="W21" s="27"/>
      <c r="X21" s="2"/>
      <c r="Y21" s="36" t="n">
        <v>3</v>
      </c>
      <c r="Z21" s="45" t="str">
        <f aca="false">IF(V19&gt;V20,U19,U20)</f>
        <v>Egypten</v>
      </c>
      <c r="AA21" s="46" t="n">
        <v>1</v>
      </c>
      <c r="AB21" s="0"/>
      <c r="AC21" s="0"/>
      <c r="AD21" s="2"/>
      <c r="AE21" s="2"/>
      <c r="AF21" s="2"/>
      <c r="AG21" s="27"/>
      <c r="AH21" s="2"/>
      <c r="AI21" s="2"/>
      <c r="AJ21" s="2"/>
      <c r="AK21" s="2"/>
      <c r="AL21" s="2"/>
      <c r="AM21" s="51"/>
      <c r="AN21" s="51"/>
      <c r="AO21" s="27"/>
      <c r="AP21" s="0"/>
      <c r="AQ21" s="0"/>
    </row>
    <row r="22" customFormat="false" ht="13.8" hidden="false" customHeight="false" outlineLevel="0" collapsed="false">
      <c r="A22" s="10"/>
      <c r="D22" s="0" t="str">
        <f aca="false">LAG!B19</f>
        <v>Danmark</v>
      </c>
      <c r="E22" s="0" t="s">
        <v>12</v>
      </c>
      <c r="F22" s="0" t="str">
        <f aca="false">LAG!B16</f>
        <v>Frankrike</v>
      </c>
      <c r="H22" s="24" t="n">
        <v>1</v>
      </c>
      <c r="I22" s="0" t="s">
        <v>12</v>
      </c>
      <c r="J22" s="24" t="n">
        <v>1</v>
      </c>
      <c r="Q22" s="0"/>
      <c r="R22" s="4"/>
      <c r="S22" s="26"/>
      <c r="T22" s="53"/>
      <c r="U22" s="2"/>
      <c r="V22" s="2"/>
      <c r="W22" s="27"/>
      <c r="X22" s="44"/>
      <c r="Y22" s="36"/>
      <c r="Z22" s="38" t="str">
        <f aca="false">IF(V23&gt;V24,U23,U24)</f>
        <v>Nigeria</v>
      </c>
      <c r="AA22" s="39" t="n">
        <v>2</v>
      </c>
      <c r="AB22" s="40"/>
      <c r="AC22" s="0"/>
      <c r="AD22" s="2"/>
      <c r="AE22" s="2"/>
      <c r="AF22" s="2"/>
      <c r="AG22" s="27"/>
      <c r="AH22" s="2"/>
      <c r="AI22" s="54" t="s">
        <v>19</v>
      </c>
      <c r="AJ22" s="54"/>
      <c r="AK22" s="2"/>
      <c r="AL22" s="2"/>
      <c r="AM22" s="50"/>
      <c r="AN22" s="2"/>
      <c r="AO22" s="27"/>
      <c r="AP22" s="0"/>
      <c r="AQ22" s="0"/>
    </row>
    <row r="23" customFormat="false" ht="13.8" hidden="false" customHeight="false" outlineLevel="0" collapsed="false">
      <c r="A23" s="10"/>
      <c r="D23" s="0" t="str">
        <f aca="false">LAG!B17</f>
        <v>Australien</v>
      </c>
      <c r="E23" s="0" t="s">
        <v>12</v>
      </c>
      <c r="F23" s="0" t="str">
        <f aca="false">LAG!B18</f>
        <v>Peru</v>
      </c>
      <c r="H23" s="24" t="n">
        <v>3</v>
      </c>
      <c r="I23" s="0" t="s">
        <v>12</v>
      </c>
      <c r="J23" s="24" t="n">
        <v>2</v>
      </c>
      <c r="Q23" s="0"/>
      <c r="R23" s="4"/>
      <c r="S23" s="26"/>
      <c r="T23" s="36" t="n">
        <v>6</v>
      </c>
      <c r="U23" s="45" t="str">
        <f aca="false">N25</f>
        <v>Nigeria</v>
      </c>
      <c r="V23" s="55" t="n">
        <v>1</v>
      </c>
      <c r="W23" s="47"/>
      <c r="X23" s="2"/>
      <c r="Y23" s="2"/>
      <c r="Z23" s="2"/>
      <c r="AA23" s="2"/>
      <c r="AB23" s="27"/>
      <c r="AC23" s="0"/>
      <c r="AD23" s="2"/>
      <c r="AE23" s="2"/>
      <c r="AF23" s="2"/>
      <c r="AG23" s="27"/>
      <c r="AH23" s="2"/>
      <c r="AI23" s="36" t="n">
        <v>1</v>
      </c>
      <c r="AJ23" s="56" t="str">
        <f aca="false">IF(AF10&lt;AF11,AE10,AE11)</f>
        <v>Schweiz</v>
      </c>
      <c r="AK23" s="46" t="n">
        <v>2</v>
      </c>
      <c r="AL23" s="35"/>
      <c r="AM23" s="57" t="str">
        <f aca="false">IF(AK24&gt;AK23,AJ24,AJ23)</f>
        <v>Schweiz</v>
      </c>
      <c r="AN23" s="57"/>
      <c r="AO23" s="27"/>
      <c r="AP23" s="0"/>
      <c r="AQ23" s="0"/>
    </row>
    <row r="24" customFormat="false" ht="13.8" hidden="false" customHeight="false" outlineLevel="0" collapsed="false">
      <c r="A24" s="10"/>
      <c r="B24" s="42" t="s">
        <v>20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 t="s">
        <v>4</v>
      </c>
      <c r="P24" s="43" t="s">
        <v>5</v>
      </c>
      <c r="Q24" s="14" t="s">
        <v>6</v>
      </c>
      <c r="R24" s="4"/>
      <c r="S24" s="26"/>
      <c r="T24" s="36"/>
      <c r="U24" s="38" t="str">
        <f aca="false">N19</f>
        <v>Danmark</v>
      </c>
      <c r="V24" s="39" t="n">
        <v>0</v>
      </c>
      <c r="W24" s="2"/>
      <c r="X24" s="2"/>
      <c r="Y24" s="2"/>
      <c r="Z24" s="2"/>
      <c r="AA24" s="2"/>
      <c r="AB24" s="27"/>
      <c r="AC24" s="0"/>
      <c r="AD24" s="36" t="n">
        <v>2</v>
      </c>
      <c r="AE24" s="45" t="str">
        <f aca="false">IF(AA21&gt;AA22,Z21,Z22)</f>
        <v>Nigeria</v>
      </c>
      <c r="AF24" s="46" t="n">
        <v>1</v>
      </c>
      <c r="AG24" s="47"/>
      <c r="AH24" s="2"/>
      <c r="AI24" s="36"/>
      <c r="AJ24" s="58" t="str">
        <f aca="false">IF(AF24&lt;AF25,AE24,AE25)</f>
        <v>Nigeria</v>
      </c>
      <c r="AK24" s="39" t="n">
        <v>1</v>
      </c>
      <c r="AL24" s="2"/>
      <c r="AM24" s="57"/>
      <c r="AN24" s="57"/>
      <c r="AO24" s="27"/>
      <c r="AP24" s="0"/>
      <c r="AQ24" s="0"/>
    </row>
    <row r="25" customFormat="false" ht="13.8" hidden="false" customHeight="false" outlineLevel="0" collapsed="false">
      <c r="A25" s="10"/>
      <c r="B25" s="23" t="str">
        <f aca="false">LAG!B23</f>
        <v>Argentina</v>
      </c>
      <c r="C25" s="3"/>
      <c r="D25" s="0" t="str">
        <f aca="false">LAG!B23</f>
        <v>Argentina</v>
      </c>
      <c r="E25" s="0" t="s">
        <v>12</v>
      </c>
      <c r="F25" s="0" t="str">
        <f aca="false">LAG!B24</f>
        <v>Island</v>
      </c>
      <c r="H25" s="24" t="n">
        <v>1</v>
      </c>
      <c r="I25" s="0" t="s">
        <v>12</v>
      </c>
      <c r="J25" s="24" t="n">
        <v>0</v>
      </c>
      <c r="M25" s="25" t="s">
        <v>13</v>
      </c>
      <c r="N25" s="0" t="str">
        <f aca="false">IF(LAG!$C$27 = 12,LAG!M23,"")</f>
        <v>Nigeria</v>
      </c>
      <c r="O25" s="0" t="n">
        <f aca="false">IF(LAG!$C$27 = 12,LAG!N23,"")</f>
        <v>5</v>
      </c>
      <c r="P25" s="0" t="n">
        <f aca="false">IF(LAG!$C$27 = 12,LAG!O23,"")</f>
        <v>1</v>
      </c>
      <c r="Q25" s="1" t="n">
        <f aca="false">IF(LAG!$C$27 = 12,LAG!P23,"")</f>
        <v>8</v>
      </c>
      <c r="R25" s="4"/>
      <c r="S25" s="26"/>
      <c r="T25" s="53"/>
      <c r="U25" s="2"/>
      <c r="V25" s="2"/>
      <c r="W25" s="2"/>
      <c r="X25" s="2"/>
      <c r="Y25" s="2"/>
      <c r="Z25" s="2"/>
      <c r="AA25" s="2"/>
      <c r="AB25" s="27"/>
      <c r="AC25" s="44"/>
      <c r="AD25" s="36"/>
      <c r="AE25" s="38" t="str">
        <f aca="false">IF(AA28&gt;AA29,Z28,Z29)</f>
        <v>Japan</v>
      </c>
      <c r="AF25" s="39" t="n">
        <v>2</v>
      </c>
      <c r="AG25" s="0"/>
      <c r="AH25" s="2"/>
      <c r="AI25" s="2"/>
      <c r="AJ25" s="2"/>
      <c r="AK25" s="2"/>
      <c r="AL25" s="2"/>
      <c r="AM25" s="2"/>
      <c r="AN25" s="2"/>
      <c r="AO25" s="27"/>
      <c r="AP25" s="0"/>
      <c r="AQ25" s="0"/>
    </row>
    <row r="26" customFormat="false" ht="13.8" hidden="false" customHeight="false" outlineLevel="0" collapsed="false">
      <c r="A26" s="10"/>
      <c r="B26" s="23" t="str">
        <f aca="false">LAG!B24</f>
        <v>Island</v>
      </c>
      <c r="C26" s="3"/>
      <c r="D26" s="0" t="str">
        <f aca="false">LAG!B25</f>
        <v>Kroatien</v>
      </c>
      <c r="E26" s="0" t="s">
        <v>12</v>
      </c>
      <c r="F26" s="0" t="str">
        <f aca="false">LAG!B26</f>
        <v>Nigeria</v>
      </c>
      <c r="H26" s="24" t="n">
        <v>3</v>
      </c>
      <c r="I26" s="0" t="s">
        <v>12</v>
      </c>
      <c r="J26" s="24" t="n">
        <v>3</v>
      </c>
      <c r="M26" s="0" t="s">
        <v>14</v>
      </c>
      <c r="N26" s="0" t="str">
        <f aca="false">IF(LAG!$C$27 = 12,LAG!M24,"")</f>
        <v>Argentina</v>
      </c>
      <c r="O26" s="0" t="n">
        <f aca="false">IF(LAG!$C$27 = 12,LAG!N24,"")</f>
        <v>5</v>
      </c>
      <c r="P26" s="0" t="n">
        <f aca="false">IF(LAG!$C$27 = 12,LAG!O24,"")</f>
        <v>1</v>
      </c>
      <c r="Q26" s="1" t="n">
        <f aca="false">IF(LAG!$C$27 = 12,LAG!P24,"")</f>
        <v>5</v>
      </c>
      <c r="R26" s="4"/>
      <c r="S26" s="26"/>
      <c r="T26" s="36" t="n">
        <v>7</v>
      </c>
      <c r="U26" s="45" t="str">
        <f aca="false">N39</f>
        <v>Tyskland</v>
      </c>
      <c r="V26" s="46" t="n">
        <v>0</v>
      </c>
      <c r="W26" s="2"/>
      <c r="X26" s="2"/>
      <c r="Y26" s="2"/>
      <c r="Z26" s="2"/>
      <c r="AA26" s="2"/>
      <c r="AB26" s="27"/>
      <c r="AC26" s="0"/>
      <c r="AD26" s="2"/>
      <c r="AE26" s="2"/>
      <c r="AF26" s="2"/>
      <c r="AG26" s="0"/>
      <c r="AH26" s="2"/>
      <c r="AI26" s="2"/>
      <c r="AJ26" s="2"/>
      <c r="AK26" s="2"/>
      <c r="AL26" s="2"/>
      <c r="AM26" s="2"/>
      <c r="AN26" s="2"/>
      <c r="AO26" s="27"/>
      <c r="AP26" s="0"/>
      <c r="AQ26" s="0"/>
    </row>
    <row r="27" customFormat="false" ht="13.8" hidden="false" customHeight="false" outlineLevel="0" collapsed="false">
      <c r="A27" s="10"/>
      <c r="B27" s="23" t="str">
        <f aca="false">LAG!B25</f>
        <v>Kroatien</v>
      </c>
      <c r="C27" s="3"/>
      <c r="D27" s="0" t="str">
        <f aca="false">LAG!B23</f>
        <v>Argentina</v>
      </c>
      <c r="E27" s="0" t="s">
        <v>12</v>
      </c>
      <c r="F27" s="0" t="str">
        <f aca="false">LAG!B25</f>
        <v>Kroatien</v>
      </c>
      <c r="H27" s="24" t="n">
        <v>1</v>
      </c>
      <c r="I27" s="0" t="s">
        <v>12</v>
      </c>
      <c r="J27" s="24" t="n">
        <v>1</v>
      </c>
      <c r="M27" s="0" t="s">
        <v>15</v>
      </c>
      <c r="N27" s="0" t="str">
        <f aca="false">IF(LAG!$C$27 = 12,LAG!M25,"")</f>
        <v>Kroatien</v>
      </c>
      <c r="O27" s="0" t="n">
        <f aca="false">IF(LAG!$C$27 = 12,LAG!N25,"")</f>
        <v>3</v>
      </c>
      <c r="P27" s="0" t="n">
        <f aca="false">IF(LAG!$C$27 = 12,LAG!O25,"")</f>
        <v>0</v>
      </c>
      <c r="Q27" s="1" t="n">
        <f aca="false">IF(LAG!$C$27 = 12,LAG!P25,"")</f>
        <v>5</v>
      </c>
      <c r="R27" s="4"/>
      <c r="S27" s="26"/>
      <c r="T27" s="36"/>
      <c r="U27" s="38" t="str">
        <f aca="false">N33</f>
        <v>Costa Rica</v>
      </c>
      <c r="V27" s="39" t="n">
        <v>1</v>
      </c>
      <c r="W27" s="30"/>
      <c r="X27" s="2"/>
      <c r="Y27" s="2"/>
      <c r="Z27" s="2"/>
      <c r="AA27" s="2"/>
      <c r="AB27" s="27"/>
      <c r="AC27" s="0"/>
      <c r="AD27" s="2"/>
      <c r="AE27" s="2"/>
      <c r="AF27" s="2"/>
      <c r="AG27" s="0"/>
      <c r="AH27" s="2"/>
      <c r="AI27" s="2"/>
      <c r="AJ27" s="2"/>
      <c r="AK27" s="2"/>
      <c r="AL27" s="2"/>
      <c r="AM27" s="2"/>
      <c r="AN27" s="2"/>
      <c r="AO27" s="27"/>
      <c r="AP27" s="0"/>
      <c r="AQ27" s="0"/>
    </row>
    <row r="28" customFormat="false" ht="13.8" hidden="false" customHeight="false" outlineLevel="0" collapsed="false">
      <c r="A28" s="10"/>
      <c r="B28" s="23" t="str">
        <f aca="false">LAG!B26</f>
        <v>Nigeria</v>
      </c>
      <c r="C28" s="3"/>
      <c r="D28" s="0" t="str">
        <f aca="false">LAG!B26</f>
        <v>Nigeria</v>
      </c>
      <c r="E28" s="0" t="s">
        <v>12</v>
      </c>
      <c r="F28" s="0" t="str">
        <f aca="false">LAG!B24</f>
        <v>Island</v>
      </c>
      <c r="H28" s="24" t="n">
        <v>2</v>
      </c>
      <c r="I28" s="0" t="s">
        <v>12</v>
      </c>
      <c r="J28" s="24" t="n">
        <v>1</v>
      </c>
      <c r="M28" s="0" t="s">
        <v>16</v>
      </c>
      <c r="N28" s="0" t="str">
        <f aca="false">IF(LAG!$C$27 = 12,LAG!M26,"")</f>
        <v>Island</v>
      </c>
      <c r="O28" s="0" t="n">
        <f aca="false">IF(LAG!$C$27 = 12,LAG!N26,"")</f>
        <v>1</v>
      </c>
      <c r="P28" s="0" t="n">
        <f aca="false">IF(LAG!$C$27 = 12,LAG!O26,"")</f>
        <v>-2</v>
      </c>
      <c r="Q28" s="1" t="n">
        <f aca="false">IF(LAG!$C$27 = 12,LAG!P26,"")</f>
        <v>2</v>
      </c>
      <c r="R28" s="4"/>
      <c r="S28" s="26"/>
      <c r="T28" s="4"/>
      <c r="U28" s="2"/>
      <c r="V28" s="2"/>
      <c r="W28" s="27"/>
      <c r="X28" s="35"/>
      <c r="Y28" s="36" t="n">
        <v>4</v>
      </c>
      <c r="Z28" s="45" t="str">
        <f aca="false">IF(V26&gt;V27,U26,U27)</f>
        <v>Costa Rica</v>
      </c>
      <c r="AA28" s="46" t="n">
        <v>1</v>
      </c>
      <c r="AB28" s="47"/>
      <c r="AC28" s="0"/>
      <c r="AD28" s="2"/>
      <c r="AE28" s="2"/>
      <c r="AF28" s="2"/>
      <c r="AG28" s="0"/>
      <c r="AH28" s="2"/>
      <c r="AI28" s="2"/>
      <c r="AJ28" s="2"/>
      <c r="AK28" s="2"/>
      <c r="AL28" s="2"/>
      <c r="AM28" s="2"/>
      <c r="AN28" s="2"/>
      <c r="AO28" s="27"/>
      <c r="AP28" s="0"/>
      <c r="AQ28" s="0"/>
    </row>
    <row r="29" customFormat="false" ht="13.8" hidden="false" customHeight="false" outlineLevel="0" collapsed="false">
      <c r="A29" s="10"/>
      <c r="B29" s="45"/>
      <c r="D29" s="0" t="str">
        <f aca="false">LAG!B26</f>
        <v>Nigeria</v>
      </c>
      <c r="E29" s="0" t="s">
        <v>12</v>
      </c>
      <c r="F29" s="0" t="str">
        <f aca="false">LAG!B23</f>
        <v>Argentina</v>
      </c>
      <c r="H29" s="24" t="n">
        <v>3</v>
      </c>
      <c r="I29" s="0" t="s">
        <v>12</v>
      </c>
      <c r="J29" s="24" t="n">
        <v>3</v>
      </c>
      <c r="Q29" s="0"/>
      <c r="R29" s="4"/>
      <c r="S29" s="26"/>
      <c r="T29" s="4"/>
      <c r="U29" s="2"/>
      <c r="V29" s="2"/>
      <c r="W29" s="27"/>
      <c r="X29" s="2"/>
      <c r="Y29" s="36"/>
      <c r="Z29" s="38" t="str">
        <f aca="false">IF(V30&gt;V31,U30,U31)</f>
        <v>Japan</v>
      </c>
      <c r="AA29" s="39" t="n">
        <v>2</v>
      </c>
      <c r="AB29" s="0"/>
      <c r="AC29" s="0"/>
      <c r="AD29" s="2"/>
      <c r="AE29" s="2"/>
      <c r="AF29" s="2"/>
      <c r="AG29" s="0"/>
      <c r="AH29" s="2"/>
      <c r="AI29" s="2"/>
      <c r="AJ29" s="2"/>
      <c r="AK29" s="2"/>
      <c r="AL29" s="2"/>
      <c r="AM29" s="2"/>
      <c r="AN29" s="2"/>
      <c r="AO29" s="27"/>
      <c r="AP29" s="0"/>
      <c r="AQ29" s="0"/>
    </row>
    <row r="30" customFormat="false" ht="13.8" hidden="false" customHeight="false" outlineLevel="0" collapsed="false">
      <c r="A30" s="10"/>
      <c r="D30" s="0" t="str">
        <f aca="false">LAG!B24</f>
        <v>Island</v>
      </c>
      <c r="E30" s="0" t="s">
        <v>12</v>
      </c>
      <c r="F30" s="0" t="str">
        <f aca="false">LAG!B25</f>
        <v>Kroatien</v>
      </c>
      <c r="H30" s="24" t="n">
        <v>1</v>
      </c>
      <c r="I30" s="0" t="s">
        <v>12</v>
      </c>
      <c r="J30" s="24" t="n">
        <v>1</v>
      </c>
      <c r="Q30" s="0"/>
      <c r="R30" s="4"/>
      <c r="S30" s="26"/>
      <c r="T30" s="59" t="n">
        <v>8</v>
      </c>
      <c r="U30" s="45" t="str">
        <f aca="false">N53</f>
        <v>Japan</v>
      </c>
      <c r="V30" s="46" t="n">
        <v>2</v>
      </c>
      <c r="W30" s="41"/>
      <c r="X30" s="2"/>
      <c r="Y30" s="2"/>
      <c r="Z30" s="2"/>
      <c r="AA30" s="2"/>
      <c r="AB30" s="0"/>
      <c r="AC30" s="0"/>
      <c r="AD30" s="2"/>
      <c r="AE30" s="2"/>
      <c r="AF30" s="2"/>
      <c r="AG30" s="0"/>
      <c r="AH30" s="2"/>
      <c r="AI30" s="4"/>
      <c r="AJ30" s="4"/>
      <c r="AK30" s="4"/>
      <c r="AL30" s="4"/>
      <c r="AM30" s="4"/>
      <c r="AN30" s="4"/>
      <c r="AO30" s="27"/>
      <c r="AP30" s="0"/>
      <c r="AQ30" s="0"/>
    </row>
    <row r="31" customFormat="false" ht="13.8" hidden="false" customHeight="false" outlineLevel="0" collapsed="false">
      <c r="A31" s="10"/>
      <c r="B31" s="42" t="s">
        <v>21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 t="s">
        <v>4</v>
      </c>
      <c r="P31" s="43" t="s">
        <v>5</v>
      </c>
      <c r="Q31" s="14" t="s">
        <v>6</v>
      </c>
      <c r="R31" s="4"/>
      <c r="S31" s="26"/>
      <c r="T31" s="59"/>
      <c r="U31" s="60" t="str">
        <f aca="false">N47</f>
        <v>Panama</v>
      </c>
      <c r="V31" s="37" t="n">
        <v>1</v>
      </c>
      <c r="W31" s="61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27"/>
      <c r="AP31" s="0"/>
      <c r="AQ31" s="0"/>
    </row>
    <row r="32" customFormat="false" ht="13.8" hidden="false" customHeight="false" outlineLevel="0" collapsed="false">
      <c r="A32" s="10"/>
      <c r="B32" s="23" t="str">
        <f aca="false">LAG!B30</f>
        <v>Brasilien</v>
      </c>
      <c r="C32" s="3"/>
      <c r="D32" s="0" t="str">
        <f aca="false">LAG!B30</f>
        <v>Brasilien</v>
      </c>
      <c r="E32" s="0" t="s">
        <v>12</v>
      </c>
      <c r="F32" s="0" t="str">
        <f aca="false">LAG!B31</f>
        <v>Schweiz</v>
      </c>
      <c r="H32" s="24" t="n">
        <v>1</v>
      </c>
      <c r="I32" s="0" t="s">
        <v>12</v>
      </c>
      <c r="J32" s="24" t="n">
        <v>2</v>
      </c>
      <c r="M32" s="25" t="s">
        <v>13</v>
      </c>
      <c r="N32" s="0" t="str">
        <f aca="false">IF(LAG!$C$34 = 12, LAG!M30, "")</f>
        <v>Schweiz</v>
      </c>
      <c r="O32" s="0" t="n">
        <f aca="false">IF(LAG!$C$34 = 12, LAG!N30, "")</f>
        <v>5</v>
      </c>
      <c r="P32" s="0" t="n">
        <f aca="false">IF(LAG!$C$34 = 12, LAG!O30, "")</f>
        <v>1</v>
      </c>
      <c r="Q32" s="1" t="n">
        <f aca="false">IF(LAG!$C$34 = 12, LAG!P30, "")</f>
        <v>5</v>
      </c>
      <c r="R32" s="4"/>
      <c r="S32" s="62"/>
      <c r="T32" s="63"/>
      <c r="U32" s="63"/>
      <c r="V32" s="6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64"/>
      <c r="AP32" s="0"/>
      <c r="AQ32" s="0"/>
    </row>
    <row r="33" customFormat="false" ht="13.8" hidden="false" customHeight="false" outlineLevel="0" collapsed="false">
      <c r="A33" s="10"/>
      <c r="B33" s="23" t="str">
        <f aca="false">LAG!B31</f>
        <v>Schweiz</v>
      </c>
      <c r="C33" s="3"/>
      <c r="D33" s="0" t="str">
        <f aca="false">LAG!B32</f>
        <v>Costa Rica</v>
      </c>
      <c r="E33" s="0" t="s">
        <v>12</v>
      </c>
      <c r="F33" s="0" t="str">
        <f aca="false">LAG!B33</f>
        <v>Serbien</v>
      </c>
      <c r="H33" s="24" t="n">
        <v>2</v>
      </c>
      <c r="I33" s="0" t="s">
        <v>12</v>
      </c>
      <c r="J33" s="24" t="n">
        <v>0</v>
      </c>
      <c r="M33" s="0" t="s">
        <v>14</v>
      </c>
      <c r="N33" s="0" t="str">
        <f aca="false">IF(LAG!$C$34 = 12, LAG!M31, "")</f>
        <v>Costa Rica</v>
      </c>
      <c r="O33" s="0" t="n">
        <f aca="false">IF(LAG!$C$34 = 12, LAG!N31, "")</f>
        <v>4</v>
      </c>
      <c r="P33" s="0" t="n">
        <f aca="false">IF(LAG!$C$34 = 12, LAG!O31, "")</f>
        <v>0</v>
      </c>
      <c r="Q33" s="1" t="n">
        <f aca="false">IF(LAG!$C$34 = 12, LAG!P31, "")</f>
        <v>4</v>
      </c>
      <c r="R33" s="4"/>
      <c r="S33" s="4"/>
      <c r="T33" s="4"/>
      <c r="U33" s="2"/>
      <c r="V33" s="2"/>
      <c r="W33" s="2"/>
      <c r="X33" s="2"/>
      <c r="Y33" s="2"/>
      <c r="Z33" s="2"/>
      <c r="AA33" s="2"/>
      <c r="AB33" s="0"/>
      <c r="AC33" s="0"/>
      <c r="AD33" s="2"/>
      <c r="AE33" s="2"/>
      <c r="AF33" s="2"/>
      <c r="AG33" s="0"/>
      <c r="AH33" s="2"/>
      <c r="AI33" s="2"/>
      <c r="AJ33" s="2"/>
      <c r="AK33" s="2"/>
      <c r="AL33" s="2"/>
      <c r="AM33" s="2"/>
      <c r="AN33" s="2"/>
      <c r="AO33" s="0"/>
      <c r="AP33" s="0"/>
      <c r="AQ33" s="0"/>
    </row>
    <row r="34" customFormat="false" ht="13.8" hidden="false" customHeight="false" outlineLevel="0" collapsed="false">
      <c r="A34" s="10"/>
      <c r="B34" s="23" t="str">
        <f aca="false">LAG!B32</f>
        <v>Costa Rica</v>
      </c>
      <c r="C34" s="3"/>
      <c r="D34" s="0" t="str">
        <f aca="false">LAG!B30</f>
        <v>Brasilien</v>
      </c>
      <c r="E34" s="0" t="s">
        <v>12</v>
      </c>
      <c r="F34" s="0" t="str">
        <f aca="false">LAG!B32</f>
        <v>Costa Rica</v>
      </c>
      <c r="H34" s="24" t="n">
        <v>3</v>
      </c>
      <c r="I34" s="0" t="s">
        <v>12</v>
      </c>
      <c r="J34" s="24" t="n">
        <v>1</v>
      </c>
      <c r="M34" s="0" t="s">
        <v>15</v>
      </c>
      <c r="N34" s="0" t="str">
        <f aca="false">IF(LAG!$C$34 = 12, LAG!M32, "")</f>
        <v>Serbien</v>
      </c>
      <c r="O34" s="0" t="n">
        <f aca="false">IF(LAG!$C$34 = 12, LAG!N32, "")</f>
        <v>4</v>
      </c>
      <c r="P34" s="0" t="n">
        <f aca="false">IF(LAG!$C$34 = 12, LAG!O32, "")</f>
        <v>-1</v>
      </c>
      <c r="Q34" s="1" t="n">
        <f aca="false">IF(LAG!$C$34 = 12, LAG!P32, "")</f>
        <v>3</v>
      </c>
      <c r="R34" s="4"/>
      <c r="S34" s="4"/>
      <c r="T34" s="4"/>
      <c r="U34" s="2"/>
      <c r="V34" s="2"/>
      <c r="W34" s="2"/>
      <c r="X34" s="2"/>
      <c r="Y34" s="2"/>
      <c r="Z34" s="2"/>
      <c r="AA34" s="2"/>
      <c r="AB34" s="0"/>
      <c r="AC34" s="0"/>
      <c r="AD34" s="2"/>
      <c r="AE34" s="2"/>
      <c r="AF34" s="2"/>
      <c r="AG34" s="0"/>
      <c r="AH34" s="2"/>
      <c r="AI34" s="2"/>
      <c r="AJ34" s="2"/>
      <c r="AK34" s="2"/>
      <c r="AL34" s="2"/>
      <c r="AM34" s="2"/>
      <c r="AN34" s="2"/>
      <c r="AO34" s="0"/>
      <c r="AP34" s="0"/>
      <c r="AQ34" s="0"/>
    </row>
    <row r="35" customFormat="false" ht="13.8" hidden="false" customHeight="false" outlineLevel="0" collapsed="false">
      <c r="A35" s="10"/>
      <c r="B35" s="23" t="str">
        <f aca="false">LAG!B33</f>
        <v>Serbien</v>
      </c>
      <c r="C35" s="3"/>
      <c r="D35" s="0" t="str">
        <f aca="false">LAG!B33</f>
        <v>Serbien</v>
      </c>
      <c r="E35" s="0" t="s">
        <v>12</v>
      </c>
      <c r="F35" s="0" t="str">
        <f aca="false">LAG!B31</f>
        <v>Schweiz</v>
      </c>
      <c r="H35" s="24" t="n">
        <v>2</v>
      </c>
      <c r="I35" s="0" t="s">
        <v>12</v>
      </c>
      <c r="J35" s="24" t="n">
        <v>2</v>
      </c>
      <c r="M35" s="0" t="s">
        <v>16</v>
      </c>
      <c r="N35" s="0" t="str">
        <f aca="false">IF(LAG!$C$34 = 12, LAG!M33, "")</f>
        <v>Brasilien</v>
      </c>
      <c r="O35" s="0" t="n">
        <f aca="false">IF(LAG!$C$34 = 12, LAG!N33, "")</f>
        <v>3</v>
      </c>
      <c r="P35" s="0" t="n">
        <f aca="false">IF(LAG!$C$34 = 12, LAG!O33, "")</f>
        <v>0</v>
      </c>
      <c r="Q35" s="1" t="n">
        <f aca="false">IF(LAG!$C$34 = 12, LAG!P33, "")</f>
        <v>4</v>
      </c>
      <c r="R35" s="4"/>
      <c r="S35" s="4"/>
      <c r="T35" s="4"/>
      <c r="U35" s="2"/>
      <c r="V35" s="2"/>
      <c r="W35" s="2"/>
      <c r="X35" s="2"/>
      <c r="Y35" s="2"/>
      <c r="Z35" s="2"/>
      <c r="AA35" s="2"/>
      <c r="AB35" s="0"/>
      <c r="AC35" s="0"/>
      <c r="AD35" s="2"/>
      <c r="AE35" s="2"/>
      <c r="AF35" s="2"/>
      <c r="AG35" s="0"/>
      <c r="AH35" s="2"/>
      <c r="AI35" s="2"/>
      <c r="AJ35" s="2"/>
      <c r="AK35" s="2"/>
      <c r="AL35" s="2"/>
      <c r="AM35" s="2"/>
      <c r="AN35" s="2"/>
      <c r="AO35" s="0"/>
      <c r="AP35" s="0"/>
      <c r="AQ35" s="0"/>
    </row>
    <row r="36" customFormat="false" ht="13.8" hidden="false" customHeight="false" outlineLevel="0" collapsed="false">
      <c r="A36" s="10"/>
      <c r="B36" s="45"/>
      <c r="D36" s="0" t="str">
        <f aca="false">LAG!B33</f>
        <v>Serbien</v>
      </c>
      <c r="E36" s="0" t="s">
        <v>12</v>
      </c>
      <c r="F36" s="0" t="str">
        <f aca="false">LAG!B30</f>
        <v>Brasilien</v>
      </c>
      <c r="H36" s="24" t="n">
        <v>1</v>
      </c>
      <c r="I36" s="0" t="s">
        <v>12</v>
      </c>
      <c r="J36" s="24" t="n">
        <v>0</v>
      </c>
      <c r="Q36" s="0"/>
      <c r="R36" s="4"/>
      <c r="S36" s="4"/>
      <c r="T36" s="4"/>
      <c r="U36" s="2"/>
      <c r="V36" s="2"/>
      <c r="W36" s="2"/>
      <c r="X36" s="2"/>
      <c r="Y36" s="2"/>
      <c r="Z36" s="2"/>
      <c r="AA36" s="2"/>
      <c r="AB36" s="0"/>
      <c r="AC36" s="0"/>
      <c r="AD36" s="2"/>
      <c r="AE36" s="2"/>
      <c r="AF36" s="2"/>
      <c r="AG36" s="0"/>
      <c r="AH36" s="2"/>
      <c r="AI36" s="2"/>
      <c r="AJ36" s="2"/>
      <c r="AK36" s="2"/>
      <c r="AL36" s="2"/>
      <c r="AM36" s="2"/>
      <c r="AN36" s="2"/>
      <c r="AO36" s="0"/>
      <c r="AP36" s="0"/>
      <c r="AQ36" s="0"/>
    </row>
    <row r="37" customFormat="false" ht="13.8" hidden="false" customHeight="false" outlineLevel="0" collapsed="false">
      <c r="A37" s="10"/>
      <c r="D37" s="0" t="str">
        <f aca="false">LAG!B31</f>
        <v>Schweiz</v>
      </c>
      <c r="E37" s="0" t="s">
        <v>12</v>
      </c>
      <c r="F37" s="0" t="str">
        <f aca="false">LAG!B32</f>
        <v>Costa Rica</v>
      </c>
      <c r="H37" s="24" t="n">
        <v>1</v>
      </c>
      <c r="I37" s="0" t="s">
        <v>12</v>
      </c>
      <c r="J37" s="24" t="n">
        <v>1</v>
      </c>
      <c r="Q37" s="0"/>
      <c r="R37" s="4"/>
      <c r="S37" s="4"/>
      <c r="T37" s="4"/>
      <c r="U37" s="2"/>
      <c r="V37" s="2"/>
      <c r="W37" s="2"/>
      <c r="X37" s="2"/>
      <c r="Y37" s="2"/>
      <c r="Z37" s="2"/>
      <c r="AA37" s="2"/>
      <c r="AB37" s="0"/>
      <c r="AC37" s="0"/>
      <c r="AD37" s="2"/>
      <c r="AE37" s="2"/>
      <c r="AF37" s="2"/>
      <c r="AG37" s="0"/>
      <c r="AH37" s="2"/>
      <c r="AI37" s="2"/>
      <c r="AJ37" s="2"/>
      <c r="AK37" s="2"/>
      <c r="AL37" s="2"/>
      <c r="AM37" s="2"/>
      <c r="AN37" s="2"/>
      <c r="AO37" s="0"/>
      <c r="AP37" s="0"/>
      <c r="AQ37" s="0"/>
    </row>
    <row r="38" customFormat="false" ht="13.8" hidden="false" customHeight="false" outlineLevel="0" collapsed="false">
      <c r="A38" s="10"/>
      <c r="B38" s="42" t="s">
        <v>22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 t="s">
        <v>4</v>
      </c>
      <c r="P38" s="43" t="s">
        <v>5</v>
      </c>
      <c r="Q38" s="14" t="s">
        <v>6</v>
      </c>
      <c r="R38" s="4"/>
      <c r="S38" s="4"/>
      <c r="T38" s="4"/>
      <c r="U38" s="2"/>
      <c r="V38" s="2"/>
      <c r="W38" s="2"/>
      <c r="X38" s="2"/>
      <c r="Y38" s="2"/>
      <c r="Z38" s="2"/>
      <c r="AA38" s="2"/>
      <c r="AB38" s="0"/>
      <c r="AC38" s="0"/>
      <c r="AD38" s="2"/>
      <c r="AE38" s="2"/>
      <c r="AF38" s="2"/>
      <c r="AG38" s="0"/>
      <c r="AH38" s="2"/>
      <c r="AI38" s="2"/>
      <c r="AJ38" s="2"/>
      <c r="AK38" s="2"/>
      <c r="AL38" s="2"/>
      <c r="AM38" s="2"/>
      <c r="AN38" s="2"/>
      <c r="AO38" s="0"/>
      <c r="AP38" s="0"/>
      <c r="AQ38" s="0"/>
    </row>
    <row r="39" customFormat="false" ht="13.8" hidden="false" customHeight="false" outlineLevel="0" collapsed="false">
      <c r="A39" s="10"/>
      <c r="B39" s="23" t="str">
        <f aca="false">LAG!B37</f>
        <v>Tyskland</v>
      </c>
      <c r="C39" s="3"/>
      <c r="D39" s="0" t="str">
        <f aca="false">LAG!B37</f>
        <v>Tyskland</v>
      </c>
      <c r="E39" s="0" t="s">
        <v>12</v>
      </c>
      <c r="F39" s="0" t="str">
        <f aca="false">LAG!B38</f>
        <v>Mexiko</v>
      </c>
      <c r="H39" s="24" t="n">
        <v>1</v>
      </c>
      <c r="I39" s="0" t="s">
        <v>12</v>
      </c>
      <c r="J39" s="24" t="n">
        <v>1</v>
      </c>
      <c r="M39" s="25" t="s">
        <v>13</v>
      </c>
      <c r="N39" s="0" t="str">
        <f aca="false">IF(LAG!$C$41 = 12,LAG!M37,"")</f>
        <v>Tyskland</v>
      </c>
      <c r="O39" s="0" t="n">
        <f aca="false">IF(LAG!$C$41 = 12,LAG!N37,"")</f>
        <v>7</v>
      </c>
      <c r="P39" s="0" t="n">
        <f aca="false">IF(LAG!$C$41 = 12,LAG!O37,"")</f>
        <v>2</v>
      </c>
      <c r="Q39" s="0" t="n">
        <f aca="false">IF(LAG!$C$41 = 12,LAG!P37,"")</f>
        <v>5</v>
      </c>
      <c r="R39" s="4"/>
      <c r="S39" s="4"/>
      <c r="T39" s="4"/>
      <c r="U39" s="2"/>
      <c r="V39" s="2"/>
      <c r="W39" s="2"/>
      <c r="X39" s="2"/>
      <c r="Y39" s="2"/>
      <c r="Z39" s="2"/>
      <c r="AA39" s="2"/>
      <c r="AB39" s="0"/>
      <c r="AC39" s="0"/>
      <c r="AD39" s="2"/>
      <c r="AE39" s="2"/>
      <c r="AF39" s="2"/>
      <c r="AG39" s="0"/>
      <c r="AH39" s="2"/>
      <c r="AI39" s="2"/>
      <c r="AJ39" s="2"/>
      <c r="AK39" s="2"/>
      <c r="AL39" s="2"/>
      <c r="AM39" s="2"/>
      <c r="AN39" s="2"/>
      <c r="AO39" s="0"/>
      <c r="AP39" s="0"/>
      <c r="AQ39" s="0"/>
    </row>
    <row r="40" customFormat="false" ht="13.8" hidden="false" customHeight="false" outlineLevel="0" collapsed="false">
      <c r="A40" s="10"/>
      <c r="B40" s="23" t="str">
        <f aca="false">LAG!B38</f>
        <v>Mexiko</v>
      </c>
      <c r="C40" s="3"/>
      <c r="D40" s="0" t="str">
        <f aca="false">LAG!B39</f>
        <v>Sverige</v>
      </c>
      <c r="E40" s="0" t="s">
        <v>12</v>
      </c>
      <c r="F40" s="0" t="str">
        <f aca="false">LAG!B40</f>
        <v>Korea</v>
      </c>
      <c r="H40" s="24" t="n">
        <v>2</v>
      </c>
      <c r="I40" s="0" t="s">
        <v>12</v>
      </c>
      <c r="J40" s="24" t="n">
        <v>0</v>
      </c>
      <c r="M40" s="0" t="s">
        <v>14</v>
      </c>
      <c r="N40" s="0" t="str">
        <f aca="false">IF(LAG!$C$41 = 12,LAG!M38,"")</f>
        <v>Sverige</v>
      </c>
      <c r="O40" s="0" t="n">
        <f aca="false">IF(LAG!$C$41 = 12,LAG!N38,"")</f>
        <v>6</v>
      </c>
      <c r="P40" s="0" t="n">
        <f aca="false">IF(LAG!$C$41 = 12,LAG!O38,"")</f>
        <v>2</v>
      </c>
      <c r="Q40" s="0" t="n">
        <f aca="false">IF(LAG!$C$41 = 12,LAG!P38,"")</f>
        <v>4</v>
      </c>
      <c r="R40" s="4"/>
      <c r="S40" s="4"/>
      <c r="T40" s="4"/>
      <c r="U40" s="2"/>
      <c r="V40" s="2"/>
      <c r="W40" s="2"/>
      <c r="X40" s="2"/>
      <c r="Y40" s="2"/>
      <c r="Z40" s="2"/>
      <c r="AA40" s="2"/>
      <c r="AB40" s="0"/>
      <c r="AC40" s="0"/>
      <c r="AD40" s="2"/>
      <c r="AE40" s="2"/>
      <c r="AF40" s="2"/>
      <c r="AG40" s="0"/>
      <c r="AH40" s="2"/>
      <c r="AI40" s="2"/>
      <c r="AJ40" s="2"/>
      <c r="AK40" s="2"/>
      <c r="AL40" s="2"/>
      <c r="AM40" s="2"/>
      <c r="AN40" s="2"/>
      <c r="AO40" s="0"/>
      <c r="AP40" s="0"/>
      <c r="AQ40" s="0"/>
    </row>
    <row r="41" customFormat="false" ht="13.8" hidden="false" customHeight="false" outlineLevel="0" collapsed="false">
      <c r="A41" s="10"/>
      <c r="B41" s="23" t="str">
        <f aca="false">LAG!B39</f>
        <v>Sverige</v>
      </c>
      <c r="C41" s="3"/>
      <c r="D41" s="0" t="str">
        <f aca="false">LAG!B37</f>
        <v>Tyskland</v>
      </c>
      <c r="E41" s="0" t="s">
        <v>12</v>
      </c>
      <c r="F41" s="0" t="str">
        <f aca="false">LAG!B39</f>
        <v>Sverige</v>
      </c>
      <c r="H41" s="24" t="n">
        <v>1</v>
      </c>
      <c r="I41" s="0" t="s">
        <v>12</v>
      </c>
      <c r="J41" s="24" t="n">
        <v>0</v>
      </c>
      <c r="M41" s="0" t="s">
        <v>15</v>
      </c>
      <c r="N41" s="0" t="str">
        <f aca="false">IF(LAG!$C$41 = 12,LAG!M39,"")</f>
        <v>Mexiko</v>
      </c>
      <c r="O41" s="0" t="n">
        <f aca="false">IF(LAG!$C$41 = 12,LAG!N39,"")</f>
        <v>4</v>
      </c>
      <c r="P41" s="0" t="n">
        <f aca="false">IF(LAG!$C$41 = 12,LAG!O39,"")</f>
        <v>1</v>
      </c>
      <c r="Q41" s="0" t="n">
        <f aca="false">IF(LAG!$C$41 = 12,LAG!P39,"")</f>
        <v>5</v>
      </c>
      <c r="R41" s="4"/>
      <c r="S41" s="4"/>
      <c r="T41" s="4"/>
      <c r="U41" s="2"/>
      <c r="V41" s="2"/>
      <c r="W41" s="2"/>
      <c r="X41" s="2"/>
      <c r="Y41" s="2"/>
      <c r="Z41" s="2"/>
      <c r="AA41" s="2"/>
      <c r="AB41" s="0"/>
      <c r="AC41" s="0"/>
      <c r="AD41" s="2"/>
      <c r="AE41" s="2"/>
      <c r="AF41" s="2"/>
      <c r="AG41" s="0"/>
      <c r="AH41" s="2"/>
      <c r="AI41" s="2"/>
      <c r="AJ41" s="2"/>
      <c r="AK41" s="2"/>
      <c r="AL41" s="2"/>
      <c r="AM41" s="2"/>
      <c r="AN41" s="2"/>
      <c r="AO41" s="0"/>
      <c r="AP41" s="0"/>
      <c r="AQ41" s="0"/>
    </row>
    <row r="42" customFormat="false" ht="13.8" hidden="false" customHeight="false" outlineLevel="0" collapsed="false">
      <c r="A42" s="10"/>
      <c r="B42" s="23" t="str">
        <f aca="false">LAG!B40</f>
        <v>Korea</v>
      </c>
      <c r="C42" s="3"/>
      <c r="D42" s="0" t="str">
        <f aca="false">LAG!B40</f>
        <v>Korea</v>
      </c>
      <c r="E42" s="0" t="s">
        <v>12</v>
      </c>
      <c r="F42" s="0" t="str">
        <f aca="false">LAG!B38</f>
        <v>Mexiko</v>
      </c>
      <c r="H42" s="24" t="n">
        <v>1</v>
      </c>
      <c r="I42" s="0" t="s">
        <v>12</v>
      </c>
      <c r="J42" s="24" t="n">
        <v>3</v>
      </c>
      <c r="M42" s="0" t="s">
        <v>16</v>
      </c>
      <c r="N42" s="0" t="str">
        <f aca="false">IF(LAG!$C$41 = 12,LAG!M40,"")</f>
        <v>Korea</v>
      </c>
      <c r="O42" s="0" t="n">
        <f aca="false">IF(LAG!$C$41 = 12,LAG!N40,"")</f>
        <v>0</v>
      </c>
      <c r="P42" s="0" t="n">
        <f aca="false">IF(LAG!$C$41 = 12,LAG!O40,"")</f>
        <v>-5</v>
      </c>
      <c r="Q42" s="0" t="n">
        <f aca="false">IF(LAG!$C$41 = 12,LAG!P40,"")</f>
        <v>3</v>
      </c>
      <c r="R42" s="4"/>
      <c r="S42" s="4"/>
      <c r="T42" s="4"/>
      <c r="U42" s="2"/>
      <c r="V42" s="2"/>
      <c r="W42" s="2"/>
      <c r="X42" s="2"/>
      <c r="Y42" s="2"/>
      <c r="Z42" s="2"/>
      <c r="AA42" s="2"/>
      <c r="AB42" s="0"/>
      <c r="AC42" s="0"/>
      <c r="AD42" s="2"/>
      <c r="AE42" s="2"/>
      <c r="AF42" s="2"/>
      <c r="AG42" s="0"/>
      <c r="AH42" s="2"/>
      <c r="AI42" s="2"/>
      <c r="AJ42" s="2"/>
      <c r="AK42" s="2"/>
      <c r="AL42" s="2"/>
      <c r="AM42" s="2"/>
      <c r="AN42" s="2"/>
      <c r="AO42" s="0"/>
      <c r="AP42" s="0"/>
      <c r="AQ42" s="0"/>
    </row>
    <row r="43" customFormat="false" ht="13.8" hidden="false" customHeight="false" outlineLevel="0" collapsed="false">
      <c r="A43" s="10"/>
      <c r="B43" s="45"/>
      <c r="D43" s="0" t="str">
        <f aca="false">LAG!B40</f>
        <v>Korea</v>
      </c>
      <c r="E43" s="0" t="s">
        <v>12</v>
      </c>
      <c r="F43" s="0" t="str">
        <f aca="false">LAG!B37</f>
        <v>Tyskland</v>
      </c>
      <c r="H43" s="24" t="n">
        <v>2</v>
      </c>
      <c r="I43" s="0" t="s">
        <v>12</v>
      </c>
      <c r="J43" s="24" t="n">
        <v>3</v>
      </c>
      <c r="Q43" s="0"/>
      <c r="R43" s="4"/>
      <c r="S43" s="4"/>
      <c r="T43" s="4"/>
      <c r="U43" s="2"/>
      <c r="V43" s="2"/>
      <c r="W43" s="2"/>
      <c r="X43" s="2"/>
      <c r="Y43" s="2"/>
      <c r="Z43" s="2"/>
      <c r="AA43" s="2"/>
      <c r="AB43" s="0"/>
      <c r="AC43" s="0"/>
      <c r="AD43" s="2"/>
      <c r="AE43" s="2"/>
      <c r="AF43" s="2"/>
      <c r="AG43" s="0"/>
      <c r="AH43" s="2"/>
      <c r="AI43" s="2"/>
      <c r="AJ43" s="2"/>
      <c r="AK43" s="2"/>
      <c r="AL43" s="2"/>
      <c r="AM43" s="2"/>
      <c r="AN43" s="2"/>
      <c r="AO43" s="0"/>
      <c r="AP43" s="0"/>
      <c r="AQ43" s="0"/>
    </row>
    <row r="44" customFormat="false" ht="13.8" hidden="false" customHeight="false" outlineLevel="0" collapsed="false">
      <c r="A44" s="10"/>
      <c r="D44" s="0" t="str">
        <f aca="false">LAG!B38</f>
        <v>Mexiko</v>
      </c>
      <c r="E44" s="0" t="s">
        <v>12</v>
      </c>
      <c r="F44" s="0" t="str">
        <f aca="false">LAG!B39</f>
        <v>Sverige</v>
      </c>
      <c r="H44" s="24" t="n">
        <v>1</v>
      </c>
      <c r="I44" s="0" t="s">
        <v>12</v>
      </c>
      <c r="J44" s="24" t="n">
        <v>2</v>
      </c>
      <c r="Q44" s="0"/>
      <c r="R44" s="4"/>
      <c r="S44" s="4"/>
      <c r="T44" s="4"/>
      <c r="U44" s="2"/>
      <c r="V44" s="2"/>
      <c r="W44" s="2"/>
      <c r="X44" s="2"/>
      <c r="Y44" s="2"/>
      <c r="Z44" s="2"/>
      <c r="AA44" s="2"/>
      <c r="AB44" s="0"/>
      <c r="AC44" s="0"/>
      <c r="AD44" s="2"/>
      <c r="AE44" s="2"/>
      <c r="AF44" s="2"/>
      <c r="AG44" s="0"/>
      <c r="AH44" s="2"/>
      <c r="AI44" s="2"/>
      <c r="AJ44" s="2"/>
      <c r="AK44" s="2"/>
      <c r="AL44" s="2"/>
      <c r="AM44" s="2"/>
      <c r="AN44" s="2"/>
      <c r="AO44" s="0"/>
      <c r="AP44" s="0"/>
      <c r="AQ44" s="0"/>
    </row>
    <row r="45" customFormat="false" ht="13.8" hidden="false" customHeight="false" outlineLevel="0" collapsed="false">
      <c r="A45" s="10"/>
      <c r="B45" s="42" t="s">
        <v>23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 t="s">
        <v>4</v>
      </c>
      <c r="P45" s="43" t="s">
        <v>5</v>
      </c>
      <c r="Q45" s="14" t="s">
        <v>6</v>
      </c>
      <c r="R45" s="4"/>
      <c r="S45" s="4"/>
      <c r="T45" s="4"/>
      <c r="U45" s="2"/>
      <c r="V45" s="2"/>
      <c r="W45" s="2"/>
      <c r="X45" s="2"/>
      <c r="Y45" s="2"/>
      <c r="Z45" s="2"/>
      <c r="AA45" s="2"/>
      <c r="AB45" s="0"/>
      <c r="AC45" s="0"/>
      <c r="AD45" s="2"/>
      <c r="AE45" s="2"/>
      <c r="AF45" s="2"/>
      <c r="AG45" s="0"/>
      <c r="AH45" s="2"/>
      <c r="AI45" s="2"/>
      <c r="AJ45" s="2"/>
      <c r="AK45" s="2"/>
      <c r="AL45" s="2"/>
      <c r="AM45" s="2"/>
      <c r="AN45" s="2"/>
      <c r="AO45" s="0"/>
      <c r="AP45" s="0"/>
      <c r="AQ45" s="0"/>
    </row>
    <row r="46" customFormat="false" ht="13.8" hidden="false" customHeight="false" outlineLevel="0" collapsed="false">
      <c r="A46" s="10"/>
      <c r="B46" s="23" t="str">
        <f aca="false">LAG!B44</f>
        <v>Belgien</v>
      </c>
      <c r="C46" s="3"/>
      <c r="D46" s="0" t="str">
        <f aca="false">LAG!B44</f>
        <v>Belgien</v>
      </c>
      <c r="E46" s="0" t="s">
        <v>12</v>
      </c>
      <c r="F46" s="0" t="str">
        <f aca="false">LAG!B45</f>
        <v>Panama</v>
      </c>
      <c r="H46" s="24" t="n">
        <v>1</v>
      </c>
      <c r="I46" s="0" t="s">
        <v>12</v>
      </c>
      <c r="J46" s="24" t="n">
        <v>2</v>
      </c>
      <c r="M46" s="25" t="s">
        <v>13</v>
      </c>
      <c r="N46" s="0" t="str">
        <f aca="false">IF(LAG!$C$48 = 12,LAG!M44,"")</f>
        <v>Tunisien</v>
      </c>
      <c r="O46" s="0" t="n">
        <f aca="false">IF(LAG!$C$48 = 12,LAG!N44,"")</f>
        <v>6</v>
      </c>
      <c r="P46" s="0" t="n">
        <f aca="false">IF(LAG!$C$48 = 12,LAG!O44,"")</f>
        <v>1</v>
      </c>
      <c r="Q46" s="1" t="n">
        <f aca="false">IF(LAG!$C$48 = 12,LAG!P44,"")</f>
        <v>6</v>
      </c>
      <c r="R46" s="4"/>
      <c r="S46" s="4"/>
      <c r="T46" s="4"/>
      <c r="U46" s="2"/>
      <c r="V46" s="2"/>
      <c r="W46" s="2"/>
      <c r="X46" s="2"/>
      <c r="Y46" s="2"/>
      <c r="Z46" s="2"/>
      <c r="AA46" s="2"/>
      <c r="AB46" s="0"/>
      <c r="AC46" s="0"/>
      <c r="AD46" s="2"/>
      <c r="AE46" s="2"/>
      <c r="AF46" s="2"/>
      <c r="AG46" s="0"/>
      <c r="AH46" s="2"/>
      <c r="AI46" s="2"/>
      <c r="AJ46" s="2"/>
      <c r="AK46" s="2"/>
      <c r="AL46" s="2"/>
      <c r="AM46" s="2"/>
      <c r="AN46" s="2"/>
      <c r="AO46" s="0"/>
      <c r="AP46" s="0"/>
      <c r="AQ46" s="0"/>
    </row>
    <row r="47" customFormat="false" ht="13.8" hidden="false" customHeight="false" outlineLevel="0" collapsed="false">
      <c r="A47" s="10"/>
      <c r="B47" s="23" t="str">
        <f aca="false">LAG!B45</f>
        <v>Panama</v>
      </c>
      <c r="C47" s="3"/>
      <c r="D47" s="0" t="str">
        <f aca="false">LAG!B46</f>
        <v>Tunisien</v>
      </c>
      <c r="E47" s="0" t="s">
        <v>12</v>
      </c>
      <c r="F47" s="0" t="str">
        <f aca="false">LAG!B47</f>
        <v>England</v>
      </c>
      <c r="H47" s="24" t="n">
        <v>2</v>
      </c>
      <c r="I47" s="0" t="s">
        <v>12</v>
      </c>
      <c r="J47" s="24" t="n">
        <v>1</v>
      </c>
      <c r="M47" s="0" t="s">
        <v>14</v>
      </c>
      <c r="N47" s="0" t="str">
        <f aca="false">IF(LAG!$C$48 = 12,LAG!M45,"")</f>
        <v>Panama</v>
      </c>
      <c r="O47" s="0" t="n">
        <f aca="false">IF(LAG!$C$48 = 12,LAG!N45,"")</f>
        <v>6</v>
      </c>
      <c r="P47" s="0" t="n">
        <f aca="false">IF(LAG!$C$48 = 12,LAG!O45,"")</f>
        <v>0</v>
      </c>
      <c r="Q47" s="1" t="n">
        <f aca="false">IF(LAG!$C$48 = 12,LAG!P45,"")</f>
        <v>5</v>
      </c>
      <c r="R47" s="4"/>
      <c r="S47" s="4"/>
      <c r="T47" s="4"/>
      <c r="U47" s="2"/>
      <c r="V47" s="2"/>
      <c r="W47" s="2"/>
      <c r="X47" s="2"/>
      <c r="Y47" s="2"/>
      <c r="Z47" s="2"/>
      <c r="AA47" s="2"/>
      <c r="AB47" s="0"/>
      <c r="AC47" s="0"/>
      <c r="AD47" s="2"/>
      <c r="AE47" s="2"/>
      <c r="AF47" s="2"/>
      <c r="AG47" s="0"/>
      <c r="AH47" s="2"/>
      <c r="AI47" s="2"/>
      <c r="AJ47" s="2"/>
      <c r="AK47" s="2"/>
      <c r="AL47" s="2"/>
      <c r="AM47" s="2"/>
      <c r="AN47" s="2"/>
      <c r="AO47" s="0"/>
      <c r="AP47" s="0"/>
      <c r="AQ47" s="0"/>
    </row>
    <row r="48" customFormat="false" ht="13.8" hidden="false" customHeight="false" outlineLevel="0" collapsed="false">
      <c r="A48" s="10"/>
      <c r="B48" s="23" t="str">
        <f aca="false">LAG!B46</f>
        <v>Tunisien</v>
      </c>
      <c r="C48" s="3"/>
      <c r="D48" s="0" t="str">
        <f aca="false">LAG!B44</f>
        <v>Belgien</v>
      </c>
      <c r="E48" s="0" t="s">
        <v>12</v>
      </c>
      <c r="F48" s="0" t="str">
        <f aca="false">LAG!B46</f>
        <v>Tunisien</v>
      </c>
      <c r="H48" s="24" t="n">
        <v>3</v>
      </c>
      <c r="I48" s="0" t="s">
        <v>12</v>
      </c>
      <c r="J48" s="24" t="n">
        <v>1</v>
      </c>
      <c r="M48" s="0" t="s">
        <v>15</v>
      </c>
      <c r="N48" s="0" t="str">
        <f aca="false">IF(LAG!$C$48 = 12,LAG!M46,"")</f>
        <v>England</v>
      </c>
      <c r="O48" s="0" t="n">
        <f aca="false">IF(LAG!$C$48 = 12,LAG!N46,"")</f>
        <v>3</v>
      </c>
      <c r="P48" s="0" t="n">
        <f aca="false">IF(LAG!$C$48 = 12,LAG!O46,"")</f>
        <v>0</v>
      </c>
      <c r="Q48" s="1" t="n">
        <f aca="false">IF(LAG!$C$48 = 12,LAG!P46,"")</f>
        <v>5</v>
      </c>
      <c r="R48" s="4"/>
      <c r="S48" s="4"/>
      <c r="T48" s="4"/>
      <c r="U48" s="2"/>
      <c r="V48" s="2"/>
      <c r="W48" s="2"/>
      <c r="X48" s="2"/>
      <c r="Y48" s="2"/>
      <c r="Z48" s="2"/>
      <c r="AA48" s="2"/>
      <c r="AB48" s="0"/>
      <c r="AC48" s="0"/>
      <c r="AD48" s="2"/>
      <c r="AE48" s="2"/>
      <c r="AF48" s="2"/>
      <c r="AG48" s="0"/>
      <c r="AH48" s="2"/>
      <c r="AI48" s="2"/>
      <c r="AJ48" s="2"/>
      <c r="AK48" s="2"/>
      <c r="AL48" s="2"/>
      <c r="AM48" s="2"/>
      <c r="AN48" s="2"/>
      <c r="AO48" s="0"/>
      <c r="AP48" s="0"/>
      <c r="AQ48" s="0"/>
    </row>
    <row r="49" customFormat="false" ht="13.8" hidden="false" customHeight="false" outlineLevel="0" collapsed="false">
      <c r="A49" s="10"/>
      <c r="B49" s="23" t="str">
        <f aca="false">LAG!B47</f>
        <v>England</v>
      </c>
      <c r="C49" s="3"/>
      <c r="D49" s="0" t="str">
        <f aca="false">LAG!B47</f>
        <v>England</v>
      </c>
      <c r="E49" s="0" t="s">
        <v>12</v>
      </c>
      <c r="F49" s="0" t="str">
        <f aca="false">LAG!B45</f>
        <v>Panama</v>
      </c>
      <c r="H49" s="24" t="n">
        <v>1</v>
      </c>
      <c r="I49" s="0" t="s">
        <v>12</v>
      </c>
      <c r="J49" s="24" t="n">
        <v>2</v>
      </c>
      <c r="M49" s="0" t="s">
        <v>16</v>
      </c>
      <c r="N49" s="0" t="str">
        <f aca="false">IF(LAG!$C$48 = 12,LAG!M47,"")</f>
        <v>Belgien</v>
      </c>
      <c r="O49" s="0" t="n">
        <f aca="false">IF(LAG!$C$48 = 12,LAG!N47,"")</f>
        <v>3</v>
      </c>
      <c r="P49" s="0" t="n">
        <f aca="false">IF(LAG!$C$48 = 12,LAG!O47,"")</f>
        <v>-1</v>
      </c>
      <c r="Q49" s="1" t="n">
        <f aca="false">IF(LAG!$C$48 = 12,LAG!P47,"")</f>
        <v>5</v>
      </c>
      <c r="R49" s="4"/>
      <c r="S49" s="4"/>
      <c r="T49" s="4"/>
      <c r="U49" s="2"/>
      <c r="V49" s="2"/>
      <c r="W49" s="2"/>
      <c r="X49" s="2"/>
      <c r="Y49" s="2"/>
      <c r="Z49" s="2"/>
      <c r="AA49" s="2"/>
      <c r="AB49" s="0"/>
      <c r="AC49" s="0"/>
      <c r="AD49" s="2"/>
      <c r="AE49" s="2"/>
      <c r="AF49" s="2"/>
      <c r="AG49" s="0"/>
      <c r="AH49" s="2"/>
      <c r="AI49" s="2"/>
      <c r="AJ49" s="2"/>
      <c r="AK49" s="2"/>
      <c r="AL49" s="2"/>
      <c r="AM49" s="2"/>
      <c r="AN49" s="2"/>
      <c r="AO49" s="0"/>
      <c r="AP49" s="0"/>
      <c r="AQ49" s="0"/>
    </row>
    <row r="50" customFormat="false" ht="13.8" hidden="false" customHeight="false" outlineLevel="0" collapsed="false">
      <c r="A50" s="10"/>
      <c r="B50" s="45"/>
      <c r="D50" s="0" t="str">
        <f aca="false">LAG!B47</f>
        <v>England</v>
      </c>
      <c r="E50" s="0" t="s">
        <v>12</v>
      </c>
      <c r="F50" s="0" t="str">
        <f aca="false">LAG!B44</f>
        <v>Belgien</v>
      </c>
      <c r="H50" s="24" t="n">
        <v>3</v>
      </c>
      <c r="I50" s="0" t="s">
        <v>12</v>
      </c>
      <c r="J50" s="24" t="n">
        <v>1</v>
      </c>
      <c r="Q50" s="0"/>
      <c r="R50" s="4"/>
      <c r="S50" s="4"/>
      <c r="T50" s="4"/>
      <c r="U50" s="2"/>
      <c r="V50" s="2"/>
      <c r="W50" s="2"/>
      <c r="X50" s="2"/>
      <c r="Y50" s="2"/>
      <c r="Z50" s="2"/>
      <c r="AA50" s="2"/>
      <c r="AB50" s="0"/>
      <c r="AC50" s="0"/>
      <c r="AD50" s="2"/>
      <c r="AE50" s="2"/>
      <c r="AF50" s="2"/>
      <c r="AG50" s="0"/>
      <c r="AH50" s="2"/>
      <c r="AI50" s="2"/>
      <c r="AJ50" s="2"/>
      <c r="AK50" s="2"/>
      <c r="AL50" s="2"/>
      <c r="AM50" s="2"/>
      <c r="AN50" s="2"/>
      <c r="AO50" s="0"/>
      <c r="AP50" s="0"/>
      <c r="AQ50" s="0"/>
    </row>
    <row r="51" customFormat="false" ht="13.8" hidden="false" customHeight="false" outlineLevel="0" collapsed="false">
      <c r="A51" s="10"/>
      <c r="D51" s="0" t="str">
        <f aca="false">LAG!B45</f>
        <v>Panama</v>
      </c>
      <c r="E51" s="0" t="s">
        <v>12</v>
      </c>
      <c r="F51" s="0" t="str">
        <f aca="false">LAG!B46</f>
        <v>Tunisien</v>
      </c>
      <c r="H51" s="24" t="n">
        <v>1</v>
      </c>
      <c r="I51" s="0" t="s">
        <v>12</v>
      </c>
      <c r="J51" s="24" t="n">
        <v>3</v>
      </c>
      <c r="Q51" s="0"/>
      <c r="R51" s="4"/>
      <c r="S51" s="4"/>
      <c r="T51" s="4"/>
      <c r="U51" s="2"/>
      <c r="V51" s="2"/>
      <c r="W51" s="2"/>
      <c r="X51" s="2"/>
      <c r="Y51" s="2"/>
      <c r="Z51" s="2"/>
      <c r="AA51" s="2"/>
      <c r="AB51" s="0"/>
      <c r="AC51" s="0"/>
      <c r="AD51" s="2"/>
      <c r="AE51" s="2"/>
      <c r="AF51" s="2"/>
      <c r="AG51" s="0"/>
      <c r="AH51" s="2"/>
      <c r="AI51" s="2"/>
      <c r="AJ51" s="2"/>
      <c r="AK51" s="2"/>
      <c r="AL51" s="2"/>
      <c r="AM51" s="2"/>
      <c r="AN51" s="2"/>
      <c r="AO51" s="0"/>
      <c r="AP51" s="0"/>
      <c r="AQ51" s="0"/>
    </row>
    <row r="52" customFormat="false" ht="13.8" hidden="false" customHeight="false" outlineLevel="0" collapsed="false">
      <c r="A52" s="10"/>
      <c r="B52" s="42" t="s">
        <v>24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 t="s">
        <v>4</v>
      </c>
      <c r="P52" s="43" t="s">
        <v>5</v>
      </c>
      <c r="Q52" s="14" t="s">
        <v>6</v>
      </c>
      <c r="R52" s="4"/>
      <c r="S52" s="4"/>
      <c r="T52" s="4"/>
      <c r="U52" s="2"/>
      <c r="V52" s="2"/>
      <c r="W52" s="2"/>
      <c r="X52" s="2"/>
      <c r="Y52" s="2"/>
      <c r="Z52" s="2"/>
      <c r="AA52" s="2"/>
      <c r="AB52" s="0"/>
      <c r="AC52" s="0"/>
      <c r="AD52" s="2"/>
      <c r="AE52" s="2"/>
      <c r="AF52" s="2"/>
      <c r="AG52" s="0"/>
      <c r="AH52" s="2"/>
      <c r="AI52" s="2"/>
      <c r="AJ52" s="2"/>
      <c r="AK52" s="2"/>
      <c r="AL52" s="2"/>
      <c r="AM52" s="2"/>
      <c r="AN52" s="2"/>
      <c r="AO52" s="0"/>
      <c r="AP52" s="0"/>
      <c r="AQ52" s="0"/>
    </row>
    <row r="53" customFormat="false" ht="13.8" hidden="false" customHeight="false" outlineLevel="0" collapsed="false">
      <c r="A53" s="10"/>
      <c r="B53" s="23" t="str">
        <f aca="false">LAG!B51</f>
        <v>Polen</v>
      </c>
      <c r="C53" s="3"/>
      <c r="D53" s="0" t="str">
        <f aca="false">LAG!B51</f>
        <v>Polen</v>
      </c>
      <c r="E53" s="0" t="s">
        <v>12</v>
      </c>
      <c r="F53" s="0" t="str">
        <f aca="false">LAG!B52</f>
        <v>Senegal</v>
      </c>
      <c r="H53" s="24" t="n">
        <v>1</v>
      </c>
      <c r="I53" s="0" t="s">
        <v>12</v>
      </c>
      <c r="J53" s="24" t="n">
        <v>0</v>
      </c>
      <c r="M53" s="25" t="s">
        <v>13</v>
      </c>
      <c r="N53" s="0" t="str">
        <f aca="false">IF(LAG!$C$55 = 12,LAG!M51,"")</f>
        <v>Japan</v>
      </c>
      <c r="O53" s="0" t="n">
        <f aca="false">IF(LAG!$C$55 = 12,LAG!N51,"")</f>
        <v>6</v>
      </c>
      <c r="P53" s="0" t="n">
        <f aca="false">IF(LAG!$C$55 = 12,LAG!O51,"")</f>
        <v>1</v>
      </c>
      <c r="Q53" s="1" t="n">
        <f aca="false">IF(LAG!$C$55 = 12,LAG!P51,"")</f>
        <v>3</v>
      </c>
      <c r="R53" s="4"/>
      <c r="S53" s="4"/>
      <c r="T53" s="4"/>
      <c r="U53" s="2"/>
      <c r="V53" s="2"/>
      <c r="W53" s="2"/>
      <c r="X53" s="2"/>
      <c r="Y53" s="2"/>
      <c r="Z53" s="2"/>
      <c r="AA53" s="2"/>
      <c r="AB53" s="0"/>
      <c r="AC53" s="0"/>
      <c r="AD53" s="2"/>
      <c r="AE53" s="2"/>
      <c r="AF53" s="2"/>
      <c r="AG53" s="0"/>
      <c r="AH53" s="2"/>
      <c r="AI53" s="2"/>
      <c r="AJ53" s="2"/>
      <c r="AK53" s="2"/>
      <c r="AL53" s="2"/>
      <c r="AM53" s="2"/>
      <c r="AN53" s="2"/>
      <c r="AO53" s="0"/>
      <c r="AP53" s="0"/>
      <c r="AQ53" s="0"/>
    </row>
    <row r="54" customFormat="false" ht="13.8" hidden="false" customHeight="false" outlineLevel="0" collapsed="false">
      <c r="A54" s="10"/>
      <c r="B54" s="23" t="str">
        <f aca="false">LAG!B52</f>
        <v>Senegal</v>
      </c>
      <c r="C54" s="3"/>
      <c r="D54" s="0" t="str">
        <f aca="false">LAG!B53</f>
        <v>Colombia</v>
      </c>
      <c r="E54" s="0" t="s">
        <v>12</v>
      </c>
      <c r="F54" s="0" t="str">
        <f aca="false">LAG!B54</f>
        <v>Japan</v>
      </c>
      <c r="H54" s="24" t="n">
        <v>2</v>
      </c>
      <c r="I54" s="0" t="s">
        <v>12</v>
      </c>
      <c r="J54" s="24" t="n">
        <v>0</v>
      </c>
      <c r="M54" s="0" t="s">
        <v>14</v>
      </c>
      <c r="N54" s="0" t="str">
        <f aca="false">IF(LAG!$C$55 = 12,LAG!M52,"")</f>
        <v>Polen</v>
      </c>
      <c r="O54" s="0" t="n">
        <f aca="false">IF(LAG!$C$55 = 12,LAG!N52,"")</f>
        <v>6</v>
      </c>
      <c r="P54" s="0" t="n">
        <f aca="false">IF(LAG!$C$55 = 12,LAG!O52,"")</f>
        <v>1</v>
      </c>
      <c r="Q54" s="1" t="n">
        <f aca="false">IF(LAG!$C$55 = 12,LAG!P52,"")</f>
        <v>2</v>
      </c>
      <c r="R54" s="4"/>
      <c r="S54" s="4"/>
      <c r="T54" s="4"/>
      <c r="U54" s="2"/>
      <c r="V54" s="2"/>
      <c r="W54" s="2"/>
      <c r="X54" s="2"/>
      <c r="Y54" s="2"/>
      <c r="Z54" s="2"/>
      <c r="AA54" s="2"/>
      <c r="AB54" s="0"/>
      <c r="AC54" s="0"/>
      <c r="AD54" s="2"/>
      <c r="AE54" s="2"/>
      <c r="AF54" s="2"/>
      <c r="AG54" s="0"/>
      <c r="AH54" s="2"/>
      <c r="AI54" s="2"/>
      <c r="AJ54" s="2"/>
      <c r="AK54" s="2"/>
      <c r="AL54" s="2"/>
      <c r="AM54" s="2"/>
      <c r="AN54" s="2"/>
      <c r="AO54" s="0"/>
      <c r="AP54" s="0"/>
      <c r="AQ54" s="0"/>
    </row>
    <row r="55" customFormat="false" ht="13.8" hidden="false" customHeight="false" outlineLevel="0" collapsed="false">
      <c r="A55" s="10"/>
      <c r="B55" s="23" t="str">
        <f aca="false">LAG!B53</f>
        <v>Colombia</v>
      </c>
      <c r="C55" s="3"/>
      <c r="D55" s="0" t="str">
        <f aca="false">LAG!B51</f>
        <v>Polen</v>
      </c>
      <c r="E55" s="0" t="s">
        <v>12</v>
      </c>
      <c r="F55" s="0" t="str">
        <f aca="false">LAG!B53</f>
        <v>Colombia</v>
      </c>
      <c r="H55" s="24" t="n">
        <v>1</v>
      </c>
      <c r="I55" s="0" t="s">
        <v>12</v>
      </c>
      <c r="J55" s="24" t="n">
        <v>0</v>
      </c>
      <c r="M55" s="0" t="s">
        <v>15</v>
      </c>
      <c r="N55" s="0" t="str">
        <f aca="false">IF(LAG!$C$55 = 12,LAG!M53,"")</f>
        <v>Colombia</v>
      </c>
      <c r="O55" s="0" t="n">
        <f aca="false">IF(LAG!$C$55 = 12,LAG!N53,"")</f>
        <v>3</v>
      </c>
      <c r="P55" s="0" t="n">
        <f aca="false">IF(LAG!$C$55 = 12,LAG!O53,"")</f>
        <v>0</v>
      </c>
      <c r="Q55" s="1" t="n">
        <f aca="false">IF(LAG!$C$55 = 12,LAG!P53,"")</f>
        <v>3</v>
      </c>
      <c r="R55" s="4"/>
      <c r="S55" s="4"/>
      <c r="T55" s="4"/>
      <c r="U55" s="2"/>
      <c r="V55" s="2"/>
      <c r="W55" s="2"/>
      <c r="X55" s="2"/>
      <c r="Y55" s="2"/>
      <c r="Z55" s="2"/>
      <c r="AA55" s="2"/>
      <c r="AB55" s="0"/>
      <c r="AC55" s="0"/>
      <c r="AD55" s="2"/>
      <c r="AE55" s="2"/>
      <c r="AF55" s="2"/>
      <c r="AG55" s="0"/>
      <c r="AH55" s="2"/>
      <c r="AI55" s="2"/>
      <c r="AJ55" s="2"/>
      <c r="AK55" s="2"/>
      <c r="AL55" s="2"/>
      <c r="AM55" s="2"/>
      <c r="AN55" s="2"/>
      <c r="AO55" s="0"/>
      <c r="AP55" s="0"/>
      <c r="AQ55" s="0"/>
    </row>
    <row r="56" customFormat="false" ht="13.8" hidden="false" customHeight="false" outlineLevel="0" collapsed="false">
      <c r="A56" s="10"/>
      <c r="B56" s="23" t="str">
        <f aca="false">LAG!B54</f>
        <v>Japan</v>
      </c>
      <c r="C56" s="3"/>
      <c r="D56" s="0" t="str">
        <f aca="false">LAG!B54</f>
        <v>Japan</v>
      </c>
      <c r="E56" s="0" t="s">
        <v>12</v>
      </c>
      <c r="F56" s="0" t="str">
        <f aca="false">LAG!B52</f>
        <v>Senegal</v>
      </c>
      <c r="H56" s="24" t="n">
        <v>2</v>
      </c>
      <c r="I56" s="0" t="s">
        <v>12</v>
      </c>
      <c r="J56" s="24" t="n">
        <v>0</v>
      </c>
      <c r="M56" s="0" t="s">
        <v>16</v>
      </c>
      <c r="N56" s="0" t="str">
        <f aca="false">IF(LAG!$C$55 = 12,LAG!M54,"")</f>
        <v>Senegal</v>
      </c>
      <c r="O56" s="0" t="n">
        <f aca="false">IF(LAG!$C$55 = 12,LAG!N54,"")</f>
        <v>3</v>
      </c>
      <c r="P56" s="0" t="n">
        <f aca="false">IF(LAG!$C$55 = 12,LAG!O54,"")</f>
        <v>-2</v>
      </c>
      <c r="Q56" s="1" t="n">
        <f aca="false">IF(LAG!$C$55 = 12,LAG!P54,"")</f>
        <v>2</v>
      </c>
      <c r="R56" s="4"/>
      <c r="S56" s="4"/>
      <c r="T56" s="4"/>
      <c r="U56" s="2"/>
      <c r="V56" s="2"/>
      <c r="W56" s="2"/>
      <c r="X56" s="2"/>
      <c r="Y56" s="2"/>
      <c r="Z56" s="2"/>
      <c r="AA56" s="2"/>
      <c r="AB56" s="0"/>
      <c r="AC56" s="0"/>
      <c r="AD56" s="2"/>
      <c r="AE56" s="2"/>
      <c r="AF56" s="2"/>
      <c r="AG56" s="0"/>
      <c r="AH56" s="2"/>
      <c r="AI56" s="2"/>
      <c r="AJ56" s="2"/>
      <c r="AK56" s="2"/>
      <c r="AL56" s="2"/>
      <c r="AM56" s="2"/>
      <c r="AN56" s="2"/>
      <c r="AO56" s="0"/>
      <c r="AP56" s="0"/>
      <c r="AQ56" s="0"/>
    </row>
    <row r="57" customFormat="false" ht="13.8" hidden="false" customHeight="false" outlineLevel="0" collapsed="false">
      <c r="A57" s="10"/>
      <c r="B57" s="45"/>
      <c r="D57" s="0" t="str">
        <f aca="false">LAG!B54</f>
        <v>Japan</v>
      </c>
      <c r="E57" s="0" t="s">
        <v>12</v>
      </c>
      <c r="F57" s="0" t="str">
        <f aca="false">LAG!B51</f>
        <v>Polen</v>
      </c>
      <c r="H57" s="24" t="n">
        <v>1</v>
      </c>
      <c r="I57" s="0" t="s">
        <v>12</v>
      </c>
      <c r="J57" s="24" t="n">
        <v>0</v>
      </c>
      <c r="Q57" s="0"/>
      <c r="R57" s="4"/>
      <c r="S57" s="4"/>
      <c r="T57" s="4"/>
      <c r="U57" s="2"/>
      <c r="V57" s="2"/>
      <c r="W57" s="2"/>
      <c r="X57" s="2"/>
      <c r="Y57" s="2"/>
      <c r="Z57" s="2"/>
      <c r="AA57" s="2"/>
      <c r="AB57" s="0"/>
      <c r="AC57" s="0"/>
      <c r="AD57" s="2"/>
      <c r="AE57" s="2"/>
      <c r="AF57" s="2"/>
      <c r="AG57" s="0"/>
      <c r="AH57" s="2"/>
      <c r="AI57" s="2"/>
      <c r="AJ57" s="2"/>
      <c r="AK57" s="2"/>
      <c r="AL57" s="2"/>
      <c r="AM57" s="2"/>
      <c r="AN57" s="2"/>
      <c r="AO57" s="0"/>
      <c r="AP57" s="0"/>
      <c r="AQ57" s="0"/>
    </row>
    <row r="58" customFormat="false" ht="13.8" hidden="false" customHeight="false" outlineLevel="0" collapsed="false">
      <c r="A58" s="10"/>
      <c r="D58" s="0" t="str">
        <f aca="false">LAG!B52</f>
        <v>Senegal</v>
      </c>
      <c r="E58" s="0" t="s">
        <v>12</v>
      </c>
      <c r="F58" s="0" t="str">
        <f aca="false">LAG!B53</f>
        <v>Colombia</v>
      </c>
      <c r="H58" s="24" t="n">
        <v>2</v>
      </c>
      <c r="I58" s="0" t="s">
        <v>12</v>
      </c>
      <c r="J58" s="24" t="n">
        <v>1</v>
      </c>
      <c r="Q58" s="0"/>
      <c r="R58" s="4"/>
      <c r="S58" s="4"/>
      <c r="T58" s="4"/>
      <c r="U58" s="2"/>
      <c r="V58" s="2"/>
      <c r="W58" s="2"/>
      <c r="X58" s="2"/>
      <c r="Y58" s="2"/>
      <c r="Z58" s="2"/>
      <c r="AA58" s="2"/>
      <c r="AB58" s="0"/>
      <c r="AC58" s="0"/>
      <c r="AD58" s="2"/>
      <c r="AE58" s="2"/>
      <c r="AF58" s="2"/>
      <c r="AG58" s="0"/>
      <c r="AH58" s="2"/>
      <c r="AI58" s="65"/>
      <c r="AJ58" s="65"/>
      <c r="AK58" s="65"/>
      <c r="AL58" s="65"/>
      <c r="AM58" s="65"/>
      <c r="AN58" s="65"/>
      <c r="AO58" s="0"/>
      <c r="AP58" s="0"/>
      <c r="AQ58" s="0"/>
    </row>
    <row r="59" customFormat="false" ht="13.8" hidden="false" customHeight="false" outlineLevel="0" collapsed="false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2"/>
      <c r="AJ59" s="2"/>
      <c r="AK59" s="2"/>
      <c r="AL59" s="2"/>
      <c r="AM59" s="2"/>
      <c r="AN59" s="2"/>
      <c r="AO59" s="65"/>
      <c r="AP59" s="65"/>
      <c r="AQ59" s="65"/>
    </row>
  </sheetData>
  <mergeCells count="28">
    <mergeCell ref="F2:K2"/>
    <mergeCell ref="V2:X2"/>
    <mergeCell ref="AA2:AD2"/>
    <mergeCell ref="H3:J3"/>
    <mergeCell ref="T3:V3"/>
    <mergeCell ref="Y3:Z3"/>
    <mergeCell ref="AD3:AE3"/>
    <mergeCell ref="AI3:AJ3"/>
    <mergeCell ref="T5:T6"/>
    <mergeCell ref="Y7:Y8"/>
    <mergeCell ref="T9:T10"/>
    <mergeCell ref="AD10:AD11"/>
    <mergeCell ref="T12:T13"/>
    <mergeCell ref="Y14:Y15"/>
    <mergeCell ref="T16:T17"/>
    <mergeCell ref="AI17:AI18"/>
    <mergeCell ref="AM17:AN18"/>
    <mergeCell ref="T19:T20"/>
    <mergeCell ref="AM20:AN21"/>
    <mergeCell ref="Y21:Y22"/>
    <mergeCell ref="AI22:AJ22"/>
    <mergeCell ref="T23:T24"/>
    <mergeCell ref="AI23:AI24"/>
    <mergeCell ref="AM23:AN24"/>
    <mergeCell ref="AD24:AD25"/>
    <mergeCell ref="T26:T27"/>
    <mergeCell ref="Y28:Y29"/>
    <mergeCell ref="T30:T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4.4"/>
  <cols>
    <col collapsed="false" hidden="false" max="1" min="1" style="0" width="13.2295918367347"/>
    <col collapsed="false" hidden="false" max="6" min="2" style="0" width="8.36734693877551"/>
    <col collapsed="false" hidden="false" max="7" min="7" style="0" width="2.69897959183673"/>
    <col collapsed="false" hidden="false" max="8" min="8" style="0" width="8.36734693877551"/>
    <col collapsed="false" hidden="false" max="9" min="9" style="0" width="4.05102040816327"/>
    <col collapsed="false" hidden="false" max="10" min="10" style="0" width="8.36734693877551"/>
    <col collapsed="false" hidden="false" max="11" min="11" style="0" width="3.23979591836735"/>
    <col collapsed="false" hidden="false" max="12" min="12" style="0" width="15.1173469387755"/>
    <col collapsed="false" hidden="false" max="1025" min="13" style="0" width="8.36734693877551"/>
  </cols>
  <sheetData>
    <row r="1" s="23" customFormat="true" ht="14.4" hidden="false" customHeight="false" outlineLevel="0" collapsed="false">
      <c r="A1" s="68" t="s">
        <v>25</v>
      </c>
    </row>
    <row r="2" customFormat="false" ht="14.4" hidden="false" customHeight="false" outlineLevel="0" collapsed="false">
      <c r="A2" s="23"/>
      <c r="B2" s="69" t="s">
        <v>26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customFormat="false" ht="14.4" hidden="false" customHeight="false" outlineLevel="0" collapsed="false">
      <c r="A3" s="23"/>
      <c r="B3" s="70" t="s">
        <v>27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customFormat="false" ht="14.4" hidden="false" customHeight="false" outlineLevel="0" collapsed="false">
      <c r="A4" s="23"/>
      <c r="B4" s="70" t="s">
        <v>28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customFormat="false" ht="14.4" hidden="false" customHeight="false" outlineLevel="0" collapsed="false">
      <c r="A5" s="23"/>
      <c r="B5" s="70" t="s">
        <v>29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customFormat="false" ht="14.4" hidden="false" customHeight="false" outlineLevel="0" collapsed="false">
      <c r="A6" s="23"/>
      <c r="B6" s="70" t="s">
        <v>30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customFormat="false" ht="14.4" hidden="false" customHeight="false" outlineLevel="0" collapsed="false">
      <c r="A7" s="23"/>
      <c r="B7" s="71"/>
      <c r="C7" s="70" t="s">
        <v>31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customFormat="false" ht="14.4" hidden="false" customHeight="false" outlineLevel="0" collapsed="false">
      <c r="A8" s="23"/>
      <c r="B8" s="71"/>
      <c r="C8" s="70" t="s">
        <v>32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customFormat="false" ht="14.4" hidden="false" customHeight="false" outlineLevel="0" collapsed="false">
      <c r="A9" s="23"/>
      <c r="B9" s="72" t="s">
        <v>33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="23" customFormat="true" ht="14.4" hidden="false" customHeight="false" outlineLevel="0" collapsed="false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</row>
    <row r="11" s="75" customFormat="true" ht="14.4" hidden="false" customHeight="false" outlineLevel="0" collapsed="false">
      <c r="A11" s="74" t="s">
        <v>34</v>
      </c>
    </row>
    <row r="12" customFormat="false" ht="14.4" hidden="false" customHeight="false" outlineLevel="0" collapsed="false">
      <c r="A12" s="76" t="s">
        <v>35</v>
      </c>
      <c r="B12" s="76"/>
      <c r="H12" s="77" t="s">
        <v>36</v>
      </c>
      <c r="L12" s="76" t="s">
        <v>37</v>
      </c>
      <c r="M12" s="76"/>
    </row>
    <row r="13" customFormat="false" ht="14.4" hidden="false" customHeight="false" outlineLevel="0" collapsed="false">
      <c r="B13" s="0" t="s">
        <v>38</v>
      </c>
      <c r="H13" s="0" t="s">
        <v>39</v>
      </c>
      <c r="I13" s="78" t="s">
        <v>40</v>
      </c>
      <c r="J13" s="78"/>
    </row>
    <row r="14" customFormat="false" ht="14.4" hidden="false" customHeight="true" outlineLevel="0" collapsed="false">
      <c r="A14" s="0" t="s">
        <v>41</v>
      </c>
      <c r="B14" s="0" t="n">
        <v>2</v>
      </c>
      <c r="L14" s="0" t="s">
        <v>42</v>
      </c>
    </row>
    <row r="15" customFormat="false" ht="14.4" hidden="false" customHeight="false" outlineLevel="0" collapsed="false">
      <c r="A15" s="0" t="s">
        <v>43</v>
      </c>
      <c r="B15" s="0" t="n">
        <v>1</v>
      </c>
      <c r="H15" s="76" t="s">
        <v>44</v>
      </c>
      <c r="I15" s="76"/>
      <c r="L15" s="0" t="s">
        <v>45</v>
      </c>
    </row>
    <row r="16" customFormat="false" ht="14.4" hidden="false" customHeight="false" outlineLevel="0" collapsed="false">
      <c r="H16" s="0" t="s">
        <v>46</v>
      </c>
      <c r="I16" s="79" t="s">
        <v>47</v>
      </c>
      <c r="L16" s="0" t="s">
        <v>48</v>
      </c>
    </row>
    <row r="17" customFormat="false" ht="14.4" hidden="false" customHeight="false" outlineLevel="0" collapsed="false">
      <c r="A17" s="76" t="s">
        <v>49</v>
      </c>
      <c r="B17" s="76"/>
      <c r="H17" s="0" t="s">
        <v>13</v>
      </c>
      <c r="I17" s="0" t="n">
        <v>50</v>
      </c>
    </row>
    <row r="18" customFormat="false" ht="14.4" hidden="false" customHeight="false" outlineLevel="0" collapsed="false">
      <c r="A18" s="80" t="s">
        <v>38</v>
      </c>
      <c r="B18" s="80" t="s">
        <v>50</v>
      </c>
      <c r="C18" s="0" t="s">
        <v>51</v>
      </c>
      <c r="D18" s="0" t="s">
        <v>52</v>
      </c>
      <c r="E18" s="0" t="s">
        <v>10</v>
      </c>
      <c r="F18" s="0" t="s">
        <v>11</v>
      </c>
      <c r="H18" s="25" t="s">
        <v>14</v>
      </c>
      <c r="I18" s="0" t="n">
        <v>25</v>
      </c>
      <c r="L18" s="77" t="s">
        <v>53</v>
      </c>
    </row>
    <row r="19" customFormat="false" ht="14.4" hidden="false" customHeight="false" outlineLevel="0" collapsed="false">
      <c r="A19" s="0" t="s">
        <v>54</v>
      </c>
      <c r="B19" s="0" t="n">
        <v>4</v>
      </c>
      <c r="C19" s="0" t="n">
        <v>5</v>
      </c>
      <c r="D19" s="0" t="n">
        <v>7</v>
      </c>
      <c r="E19" s="0" t="n">
        <v>9</v>
      </c>
      <c r="F19" s="0" t="n">
        <v>10</v>
      </c>
      <c r="H19" s="25"/>
      <c r="L19" s="81" t="n">
        <v>43264.9993055556</v>
      </c>
    </row>
    <row r="20" customFormat="false" ht="14.4" hidden="false" customHeight="false" outlineLevel="0" collapsed="false">
      <c r="A20" s="0" t="s">
        <v>55</v>
      </c>
      <c r="B20" s="0" t="n">
        <v>3</v>
      </c>
      <c r="C20" s="0" t="n">
        <v>4</v>
      </c>
      <c r="D20" s="0" t="n">
        <v>6</v>
      </c>
      <c r="H20" s="77" t="s">
        <v>56</v>
      </c>
    </row>
    <row r="21" customFormat="false" ht="14.4" hidden="false" customHeight="false" outlineLevel="0" collapsed="false">
      <c r="A21" s="0" t="s">
        <v>57</v>
      </c>
      <c r="F21" s="0" t="n">
        <v>5</v>
      </c>
    </row>
    <row r="22" customFormat="false" ht="14.4" hidden="false" customHeight="false" outlineLevel="0" collapsed="false">
      <c r="A22" s="0" t="s">
        <v>3</v>
      </c>
      <c r="B22" s="0" t="n">
        <v>2</v>
      </c>
      <c r="C22" s="0" t="n">
        <v>3</v>
      </c>
      <c r="D22" s="0" t="n">
        <v>4</v>
      </c>
      <c r="E22" s="0" t="n">
        <v>5</v>
      </c>
      <c r="H22" s="0" t="s">
        <v>58</v>
      </c>
      <c r="I22" s="0" t="n">
        <v>25</v>
      </c>
    </row>
    <row r="24" customFormat="false" ht="14.4" hidden="false" customHeight="false" outlineLevel="0" collapsed="false">
      <c r="A24" s="76" t="s">
        <v>59</v>
      </c>
      <c r="B24" s="76"/>
    </row>
    <row r="25" customFormat="false" ht="14.4" hidden="false" customHeight="false" outlineLevel="0" collapsed="false">
      <c r="B25" s="0" t="s">
        <v>38</v>
      </c>
    </row>
    <row r="26" customFormat="false" ht="14.4" hidden="false" customHeight="false" outlineLevel="0" collapsed="false">
      <c r="A26" s="0" t="s">
        <v>60</v>
      </c>
      <c r="B26" s="0" t="n">
        <v>3</v>
      </c>
    </row>
    <row r="27" customFormat="false" ht="14.4" hidden="false" customHeight="false" outlineLevel="0" collapsed="false">
      <c r="A27" s="0" t="s">
        <v>61</v>
      </c>
      <c r="B27" s="0" t="n">
        <v>5</v>
      </c>
    </row>
    <row r="28" s="82" customFormat="true" ht="14.4" hidden="false" customHeight="false" outlineLevel="0" collapsed="false"/>
  </sheetData>
  <mergeCells count="15">
    <mergeCell ref="B2:M2"/>
    <mergeCell ref="B3:M3"/>
    <mergeCell ref="B4:M4"/>
    <mergeCell ref="B5:M5"/>
    <mergeCell ref="B6:M6"/>
    <mergeCell ref="B7:B8"/>
    <mergeCell ref="C7:M7"/>
    <mergeCell ref="C8:M8"/>
    <mergeCell ref="B9:M9"/>
    <mergeCell ref="A12:B12"/>
    <mergeCell ref="L12:M12"/>
    <mergeCell ref="I13:J13"/>
    <mergeCell ref="H15:I15"/>
    <mergeCell ref="A17:B17"/>
    <mergeCell ref="A24:B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P55"/>
  <sheetViews>
    <sheetView windowProtection="false"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B61" activeCellId="0" sqref="B61"/>
    </sheetView>
  </sheetViews>
  <sheetFormatPr defaultRowHeight="14.4"/>
  <cols>
    <col collapsed="false" hidden="false" max="1" min="1" style="0" width="1.75510204081633"/>
    <col collapsed="false" hidden="false" max="2" min="2" style="0" width="8.36734693877551"/>
    <col collapsed="false" hidden="false" max="3" min="3" style="0" width="2.69897959183673"/>
    <col collapsed="false" hidden="false" max="5" min="4" style="0" width="1.75510204081633"/>
    <col collapsed="false" hidden="false" max="6" min="6" style="0" width="4.99489795918367"/>
    <col collapsed="false" hidden="false" max="7" min="7" style="0" width="3.23979591836735"/>
    <col collapsed="false" hidden="false" max="9" min="8" style="0" width="1.75510204081633"/>
    <col collapsed="false" hidden="false" max="10" min="10" style="0" width="3.78061224489796"/>
    <col collapsed="false" hidden="false" max="11" min="11" style="0" width="8.36734693877551"/>
    <col collapsed="false" hidden="false" max="12" min="12" style="83" width="3.51020408163265"/>
    <col collapsed="false" hidden="false" max="14" min="13" style="0" width="10.6632653061225"/>
    <col collapsed="false" hidden="false" max="1025" min="15" style="0" width="8.36734693877551"/>
  </cols>
  <sheetData>
    <row r="1" customFormat="false" ht="14.4" hidden="false" customHeight="false" outlineLevel="0" collapsed="false">
      <c r="C1" s="0" t="n">
        <v>1</v>
      </c>
      <c r="D1" s="0" t="n">
        <v>2</v>
      </c>
      <c r="E1" s="0" t="n">
        <v>3</v>
      </c>
      <c r="F1" s="0" t="s">
        <v>62</v>
      </c>
      <c r="H1" s="0" t="s">
        <v>63</v>
      </c>
      <c r="I1" s="0" t="s">
        <v>12</v>
      </c>
      <c r="J1" s="0" t="s">
        <v>64</v>
      </c>
      <c r="K1" s="0" t="s">
        <v>38</v>
      </c>
      <c r="L1" s="0"/>
      <c r="N1" s="0" t="s">
        <v>38</v>
      </c>
      <c r="O1" s="0" t="s">
        <v>65</v>
      </c>
      <c r="P1" s="0" t="s">
        <v>66</v>
      </c>
    </row>
    <row r="2" customFormat="false" ht="14.4" hidden="false" customHeight="false" outlineLevel="0" collapsed="false">
      <c r="A2" s="0" t="n">
        <f aca="false">RANK(K2,_xlnm.Extract,0)</f>
        <v>4</v>
      </c>
      <c r="B2" s="0" t="s">
        <v>67</v>
      </c>
      <c r="C2" s="0" t="n">
        <f aca="false">IF(Tips!H4&gt;Tips!J4,3,IF(Tips!H4=Tips!J4,1,0))</f>
        <v>0</v>
      </c>
      <c r="D2" s="0" t="n">
        <f aca="false">IF(Tips!H6&gt;Tips!J6,3,IF(Tips!H6=Tips!J6,1,0))</f>
        <v>0</v>
      </c>
      <c r="E2" s="0" t="n">
        <f aca="false">IF(E5=3,0,IF(E5=1,1,3))</f>
        <v>1</v>
      </c>
      <c r="F2" s="0" t="n">
        <f aca="false">SUM(C2:E2)</f>
        <v>1</v>
      </c>
      <c r="H2" s="84" t="n">
        <f aca="false">Tips!H4+Tips!H6+Tips!J8</f>
        <v>4</v>
      </c>
      <c r="I2" s="84" t="n">
        <f aca="false">Tips!J4+Tips!J6+Tips!H8</f>
        <v>6</v>
      </c>
      <c r="J2" s="84" t="n">
        <f aca="false">H2-I2</f>
        <v>-2</v>
      </c>
      <c r="K2" s="0" t="n">
        <f aca="false">F2*1000 + J2*100 + H2</f>
        <v>804</v>
      </c>
      <c r="L2" s="83" t="s">
        <v>13</v>
      </c>
      <c r="M2" s="0" t="str">
        <f aca="false">VLOOKUP(1,A2:K5,2,0)</f>
        <v>Uruguay</v>
      </c>
      <c r="N2" s="0" t="n">
        <f aca="false">VLOOKUP(1,A2:K5,6,0)</f>
        <v>7</v>
      </c>
      <c r="O2" s="0" t="n">
        <f aca="false">VLOOKUP(1,A2:K5,10,0)</f>
        <v>2</v>
      </c>
      <c r="P2" s="0" t="n">
        <f aca="false">VLOOKUP(1,A2:K5,8,0)</f>
        <v>7</v>
      </c>
    </row>
    <row r="3" customFormat="false" ht="14.4" hidden="false" customHeight="false" outlineLevel="0" collapsed="false">
      <c r="A3" s="0" t="n">
        <f aca="false">RANK(K3,_xlnm.Extract,0)</f>
        <v>3</v>
      </c>
      <c r="B3" s="0" t="s">
        <v>68</v>
      </c>
      <c r="C3" s="0" t="n">
        <f aca="false">IF(C2=3,0,IF(C2=1,1,3))</f>
        <v>3</v>
      </c>
      <c r="D3" s="0" t="n">
        <f aca="false">IF(D5=3,0,IF(D5=1,1,3))</f>
        <v>0</v>
      </c>
      <c r="E3" s="0" t="n">
        <f aca="false">IF(Tips!H9&gt;Tips!J9,3,IF(Tips!H9=Tips!J9,1,0))</f>
        <v>0</v>
      </c>
      <c r="F3" s="0" t="n">
        <f aca="false">SUM(C3:E3)</f>
        <v>3</v>
      </c>
      <c r="H3" s="0" t="n">
        <f aca="false">Tips!J4+Tips!J7+Tips!H9</f>
        <v>3</v>
      </c>
      <c r="I3" s="0" t="n">
        <f aca="false">Tips!H4+Tips!H7+Tips!J9</f>
        <v>4</v>
      </c>
      <c r="J3" s="84" t="n">
        <f aca="false">H3-I3</f>
        <v>-1</v>
      </c>
      <c r="K3" s="0" t="n">
        <f aca="false">F3*1000 + J3*100 + H3</f>
        <v>2903</v>
      </c>
      <c r="L3" s="83" t="s">
        <v>14</v>
      </c>
      <c r="M3" s="0" t="str">
        <f aca="false">VLOOKUP(2,A2:K5,2,0)</f>
        <v>Egypten</v>
      </c>
      <c r="N3" s="0" t="n">
        <f aca="false">VLOOKUP(2,A2:K5,6,0)</f>
        <v>6</v>
      </c>
      <c r="O3" s="0" t="n">
        <f aca="false">VLOOKUP(2,A2:K5,10,0)</f>
        <v>1</v>
      </c>
      <c r="P3" s="0" t="n">
        <f aca="false">VLOOKUP(2,A2:K5,8,0)</f>
        <v>5</v>
      </c>
    </row>
    <row r="4" customFormat="false" ht="14.4" hidden="false" customHeight="false" outlineLevel="0" collapsed="false">
      <c r="A4" s="0" t="n">
        <f aca="false">RANK(K4,_xlnm.Extract,0)</f>
        <v>2</v>
      </c>
      <c r="B4" s="0" t="s">
        <v>69</v>
      </c>
      <c r="C4" s="0" t="n">
        <f aca="false">IF(Tips!H5&gt;Tips!J5,3,IF(Tips!H5=Tips!J5,1,0))</f>
        <v>0</v>
      </c>
      <c r="D4" s="0" t="n">
        <f aca="false">IF(D2=3,0,IF(D2=1,1,3))</f>
        <v>3</v>
      </c>
      <c r="E4" s="0" t="n">
        <f aca="false">IF(E3=3,0,IF(E3=1,1,3))</f>
        <v>3</v>
      </c>
      <c r="F4" s="0" t="n">
        <f aca="false">SUM(C4:E4)</f>
        <v>6</v>
      </c>
      <c r="H4" s="0" t="n">
        <f aca="false">Tips!H5+Tips!J6+Tips!J9</f>
        <v>5</v>
      </c>
      <c r="I4" s="0" t="n">
        <f aca="false">Tips!J5+Tips!H6+Tips!H9</f>
        <v>4</v>
      </c>
      <c r="J4" s="84" t="n">
        <f aca="false">H4-I4</f>
        <v>1</v>
      </c>
      <c r="K4" s="0" t="n">
        <f aca="false">F4*1000 + J4*100 + H4</f>
        <v>6105</v>
      </c>
      <c r="L4" s="83" t="s">
        <v>15</v>
      </c>
      <c r="M4" s="0" t="str">
        <f aca="false">VLOOKUP(3,A2:K5,2,0)</f>
        <v>Saudiarabien</v>
      </c>
      <c r="N4" s="0" t="n">
        <f aca="false">VLOOKUP(3,A2:K5,6,0)</f>
        <v>3</v>
      </c>
      <c r="O4" s="0" t="n">
        <f aca="false">VLOOKUP(3,A2:K5,10,0)</f>
        <v>-1</v>
      </c>
      <c r="P4" s="0" t="n">
        <f aca="false">VLOOKUP(3,A2:K5,8,0)</f>
        <v>3</v>
      </c>
    </row>
    <row r="5" customFormat="false" ht="14.4" hidden="false" customHeight="false" outlineLevel="0" collapsed="false">
      <c r="A5" s="0" t="n">
        <f aca="false">RANK(K5,_xlnm.Extract,0)</f>
        <v>1</v>
      </c>
      <c r="B5" s="0" t="s">
        <v>70</v>
      </c>
      <c r="C5" s="0" t="n">
        <f aca="false">IF(C4=3,0,IF(C4=1,1,3))</f>
        <v>3</v>
      </c>
      <c r="D5" s="0" t="n">
        <f aca="false">IF(Tips!H7&gt;Tips!J7,3,IF(Tips!H7=Tips!J7,1,0))</f>
        <v>3</v>
      </c>
      <c r="E5" s="0" t="n">
        <f aca="false">IF(Tips!H8&gt;Tips!J8,3,IF(Tips!H8=Tips!J8,1,0))</f>
        <v>1</v>
      </c>
      <c r="F5" s="0" t="n">
        <f aca="false">SUM(C5:E5)</f>
        <v>7</v>
      </c>
      <c r="H5" s="0" t="n">
        <f aca="false">Tips!J5+Tips!H7+Tips!H8</f>
        <v>7</v>
      </c>
      <c r="I5" s="0" t="n">
        <f aca="false">Tips!H5+Tips!J7+Tips!J8</f>
        <v>5</v>
      </c>
      <c r="J5" s="84" t="n">
        <f aca="false">H5-I5</f>
        <v>2</v>
      </c>
      <c r="K5" s="0" t="n">
        <f aca="false">F5*1000 + J5*100 + H5</f>
        <v>7207</v>
      </c>
      <c r="L5" s="83" t="s">
        <v>16</v>
      </c>
      <c r="M5" s="0" t="str">
        <f aca="false">VLOOKUP(4,A2:K5,2,0)</f>
        <v>Ryssland</v>
      </c>
      <c r="N5" s="0" t="n">
        <f aca="false">VLOOKUP(4,A2:K5,6,0)</f>
        <v>1</v>
      </c>
      <c r="O5" s="0" t="n">
        <f aca="false">VLOOKUP(4,A2:K5,10,0)</f>
        <v>-2</v>
      </c>
      <c r="P5" s="0" t="n">
        <f aca="false">VLOOKUP(4,A2:K5,8,0)</f>
        <v>4</v>
      </c>
    </row>
    <row r="6" customFormat="false" ht="14.4" hidden="false" customHeight="false" outlineLevel="0" collapsed="false">
      <c r="B6" s="0" t="s">
        <v>71</v>
      </c>
      <c r="C6" s="0" t="n">
        <f aca="false">COUNTA(Tips!H4:H9) + COUNTA(Tips!J4:J9)</f>
        <v>12</v>
      </c>
      <c r="L6" s="0"/>
      <c r="O6" s="0" t="s">
        <v>72</v>
      </c>
      <c r="P6" s="0" t="str">
        <f aca="false">IF(C6=12,"Klar","Ej klar")</f>
        <v>Klar</v>
      </c>
    </row>
    <row r="7" customFormat="false" ht="14.4" hidden="false" customHeight="false" outlineLevel="0" collapsed="false">
      <c r="L7" s="0"/>
    </row>
    <row r="8" customFormat="false" ht="14.4" hidden="false" customHeight="false" outlineLevel="0" collapsed="false">
      <c r="L8" s="0"/>
      <c r="N8" s="0" t="s">
        <v>38</v>
      </c>
      <c r="O8" s="0" t="s">
        <v>65</v>
      </c>
      <c r="P8" s="0" t="s">
        <v>66</v>
      </c>
    </row>
    <row r="9" customFormat="false" ht="14.4" hidden="false" customHeight="false" outlineLevel="0" collapsed="false">
      <c r="A9" s="0" t="n">
        <f aca="false">RANK(K9,K9:K12,0)</f>
        <v>1</v>
      </c>
      <c r="B9" s="0" t="s">
        <v>73</v>
      </c>
      <c r="C9" s="0" t="n">
        <f aca="false">IF(Tips!H11&gt;Tips!J11,3,IF(Tips!H11=Tips!J11,1,0))</f>
        <v>3</v>
      </c>
      <c r="D9" s="0" t="n">
        <f aca="false">IF(Tips!H13&gt;Tips!J13,3,IF(Tips!H13=Tips!J13,1,0))</f>
        <v>3</v>
      </c>
      <c r="E9" s="0" t="n">
        <f aca="false">IF(E12=3,0,IF(E12=1,1,3))</f>
        <v>1</v>
      </c>
      <c r="F9" s="0" t="n">
        <f aca="false">SUM(C9:E9)</f>
        <v>7</v>
      </c>
      <c r="H9" s="84" t="n">
        <f aca="false">Tips!H11+Tips!H13+Tips!J15</f>
        <v>6</v>
      </c>
      <c r="I9" s="84" t="n">
        <f aca="false">Tips!J11+Tips!J13+Tips!H15</f>
        <v>2</v>
      </c>
      <c r="J9" s="84" t="n">
        <f aca="false">H9-I9</f>
        <v>4</v>
      </c>
      <c r="K9" s="0" t="n">
        <f aca="false">F9*1000 + J9*100 + H9</f>
        <v>7406</v>
      </c>
      <c r="L9" s="83" t="s">
        <v>13</v>
      </c>
      <c r="M9" s="0" t="str">
        <f aca="false">VLOOKUP(1,A9:K12,2,0)</f>
        <v>Portugal</v>
      </c>
      <c r="N9" s="0" t="n">
        <f aca="false">VLOOKUP(1,A9:K12,6,0)</f>
        <v>7</v>
      </c>
      <c r="O9" s="0" t="n">
        <f aca="false">VLOOKUP(1,A9:K12,10,0)</f>
        <v>4</v>
      </c>
      <c r="P9" s="0" t="n">
        <f aca="false">VLOOKUP(1,A9:K12,8,0)</f>
        <v>6</v>
      </c>
    </row>
    <row r="10" customFormat="false" ht="14.4" hidden="false" customHeight="false" outlineLevel="0" collapsed="false">
      <c r="A10" s="0" t="n">
        <f aca="false">RANK(K10,K9:K12,0)</f>
        <v>4</v>
      </c>
      <c r="B10" s="0" t="s">
        <v>74</v>
      </c>
      <c r="C10" s="0" t="n">
        <f aca="false">IF(C9=3,0,IF(C9=1,1,3))</f>
        <v>0</v>
      </c>
      <c r="D10" s="0" t="n">
        <f aca="false">IF(D12=3,0,IF(D12=1,1,3))</f>
        <v>0</v>
      </c>
      <c r="E10" s="0" t="n">
        <f aca="false">IF(Tips!H16&gt;Tips!J16,3,IF(Tips!H16=Tips!J16,1,0))</f>
        <v>1</v>
      </c>
      <c r="F10" s="0" t="n">
        <f aca="false">SUM(C10:E10)</f>
        <v>1</v>
      </c>
      <c r="H10" s="0" t="n">
        <f aca="false">Tips!J11+Tips!J14+Tips!H16</f>
        <v>4</v>
      </c>
      <c r="I10" s="0" t="n">
        <f aca="false">Tips!H11+Tips!H14+Tips!J16</f>
        <v>8</v>
      </c>
      <c r="J10" s="84" t="n">
        <f aca="false">H10-I10</f>
        <v>-4</v>
      </c>
      <c r="K10" s="0" t="n">
        <f aca="false">F10*1000 + J10*100 + H10</f>
        <v>604</v>
      </c>
      <c r="L10" s="83" t="s">
        <v>14</v>
      </c>
      <c r="M10" s="0" t="str">
        <f aca="false">VLOOKUP(2,A9:K12,2,0)</f>
        <v>IR Iran</v>
      </c>
      <c r="N10" s="0" t="n">
        <f aca="false">VLOOKUP(2,A9:K12,6,0)</f>
        <v>7</v>
      </c>
      <c r="O10" s="0" t="n">
        <f aca="false">VLOOKUP(2,A9:K12,10,0)</f>
        <v>2</v>
      </c>
      <c r="P10" s="0" t="n">
        <f aca="false">VLOOKUP(2,A9:K12,8,0)</f>
        <v>6</v>
      </c>
    </row>
    <row r="11" customFormat="false" ht="14.4" hidden="false" customHeight="false" outlineLevel="0" collapsed="false">
      <c r="A11" s="0" t="n">
        <f aca="false">RANK(K11,K9:K12,0)</f>
        <v>3</v>
      </c>
      <c r="B11" s="0" t="s">
        <v>75</v>
      </c>
      <c r="C11" s="0" t="n">
        <f aca="false">IF(Tips!H12&gt;Tips!J12,3,IF(Tips!H12=Tips!J12,1,0))</f>
        <v>0</v>
      </c>
      <c r="D11" s="0" t="n">
        <f aca="false">IF(D9=3,0,IF(D9=1,1,3))</f>
        <v>0</v>
      </c>
      <c r="E11" s="0" t="n">
        <f aca="false">IF(E10=3,0,IF(E10=1,1,3))</f>
        <v>1</v>
      </c>
      <c r="F11" s="0" t="n">
        <f aca="false">SUM(C11:E11)</f>
        <v>1</v>
      </c>
      <c r="H11" s="0" t="n">
        <f aca="false">Tips!H12+Tips!J13+Tips!J16</f>
        <v>4</v>
      </c>
      <c r="I11" s="0" t="n">
        <f aca="false">Tips!J12+Tips!H13+Tips!H16</f>
        <v>6</v>
      </c>
      <c r="J11" s="84" t="n">
        <f aca="false">H11-I11</f>
        <v>-2</v>
      </c>
      <c r="K11" s="0" t="n">
        <f aca="false">F11*1000 + J11*100 + H11</f>
        <v>804</v>
      </c>
      <c r="L11" s="83" t="s">
        <v>15</v>
      </c>
      <c r="M11" s="0" t="str">
        <f aca="false">VLOOKUP(3,A9:K12,2,0)</f>
        <v>Marocko</v>
      </c>
      <c r="N11" s="0" t="n">
        <f aca="false">VLOOKUP(3,A9:K12,6,0)</f>
        <v>1</v>
      </c>
      <c r="O11" s="0" t="n">
        <f aca="false">VLOOKUP(3,A9:K12,10,0)</f>
        <v>-2</v>
      </c>
      <c r="P11" s="0" t="n">
        <f aca="false">VLOOKUP(3,A9:K12,8,0)</f>
        <v>4</v>
      </c>
    </row>
    <row r="12" customFormat="false" ht="14.4" hidden="false" customHeight="false" outlineLevel="0" collapsed="false">
      <c r="A12" s="0" t="n">
        <f aca="false">RANK(K12,K9:K12,0)</f>
        <v>2</v>
      </c>
      <c r="B12" s="0" t="s">
        <v>76</v>
      </c>
      <c r="C12" s="0" t="n">
        <f aca="false">IF(C11=3,0,IF(C11=1,1,3))</f>
        <v>3</v>
      </c>
      <c r="D12" s="0" t="n">
        <f aca="false">IF(Tips!H14&gt;Tips!J14,3,IF(Tips!H14=Tips!J14,1,0))</f>
        <v>3</v>
      </c>
      <c r="E12" s="0" t="n">
        <f aca="false">IF(Tips!H15&gt;Tips!J15,3,IF(Tips!H15=Tips!J15,1,0))</f>
        <v>1</v>
      </c>
      <c r="F12" s="0" t="n">
        <f aca="false">SUM(C12:E12)</f>
        <v>7</v>
      </c>
      <c r="H12" s="0" t="n">
        <f aca="false">Tips!J12+Tips!H14+Tips!H15</f>
        <v>6</v>
      </c>
      <c r="I12" s="0" t="n">
        <f aca="false">Tips!H12+Tips!J14+Tips!J15</f>
        <v>4</v>
      </c>
      <c r="J12" s="84" t="n">
        <f aca="false">H12-I12</f>
        <v>2</v>
      </c>
      <c r="K12" s="0" t="n">
        <f aca="false">F12*1000 + J12*100 + H12</f>
        <v>7206</v>
      </c>
      <c r="L12" s="83" t="s">
        <v>16</v>
      </c>
      <c r="M12" s="0" t="str">
        <f aca="false">VLOOKUP(4,A9:K12,2,0)</f>
        <v>Spanien</v>
      </c>
      <c r="N12" s="0" t="n">
        <f aca="false">VLOOKUP(4,A9:K12,6,0)</f>
        <v>1</v>
      </c>
      <c r="O12" s="0" t="n">
        <f aca="false">VLOOKUP(4,A9:K12,10,0)</f>
        <v>-4</v>
      </c>
      <c r="P12" s="0" t="n">
        <f aca="false">VLOOKUP(4,A9:K12,8,0)</f>
        <v>4</v>
      </c>
    </row>
    <row r="13" customFormat="false" ht="14.4" hidden="false" customHeight="false" outlineLevel="0" collapsed="false">
      <c r="B13" s="0" t="s">
        <v>71</v>
      </c>
      <c r="C13" s="0" t="n">
        <f aca="false">COUNTA(Tips!H11:H16) + COUNTA(Tips!J11:J16)</f>
        <v>12</v>
      </c>
      <c r="L13" s="0"/>
      <c r="O13" s="0" t="s">
        <v>72</v>
      </c>
    </row>
    <row r="14" customFormat="false" ht="14.4" hidden="false" customHeight="false" outlineLevel="0" collapsed="false">
      <c r="L14" s="0"/>
    </row>
    <row r="15" customFormat="false" ht="14.4" hidden="false" customHeight="false" outlineLevel="0" collapsed="false">
      <c r="L15" s="0"/>
      <c r="N15" s="0" t="s">
        <v>38</v>
      </c>
      <c r="O15" s="0" t="s">
        <v>65</v>
      </c>
      <c r="P15" s="0" t="s">
        <v>66</v>
      </c>
    </row>
    <row r="16" customFormat="false" ht="14.4" hidden="false" customHeight="false" outlineLevel="0" collapsed="false">
      <c r="A16" s="0" t="n">
        <f aca="false">RANK(K16,K16:K19,0)</f>
        <v>4</v>
      </c>
      <c r="B16" s="0" t="s">
        <v>77</v>
      </c>
      <c r="C16" s="0" t="n">
        <f aca="false">IF(Tips!H18&gt;Tips!J18,3,IF(Tips!H18=Tips!J18,1,0))</f>
        <v>0</v>
      </c>
      <c r="D16" s="0" t="n">
        <f aca="false">IF(Tips!H20&gt;Tips!J20,3,IF(Tips!H20=Tips!J20,1,0))</f>
        <v>0</v>
      </c>
      <c r="E16" s="0" t="n">
        <f aca="false">IF(E19=3,0,IF(E19=1,1,3))</f>
        <v>1</v>
      </c>
      <c r="F16" s="0" t="n">
        <f aca="false">SUM(C16:E16)</f>
        <v>1</v>
      </c>
      <c r="H16" s="84" t="n">
        <f aca="false">Tips!H18+Tips!H20+Tips!J22</f>
        <v>2</v>
      </c>
      <c r="I16" s="84" t="n">
        <f aca="false">Tips!J18+Tips!J20+Tips!H22</f>
        <v>5</v>
      </c>
      <c r="J16" s="84" t="n">
        <f aca="false">H16-I16</f>
        <v>-3</v>
      </c>
      <c r="K16" s="0" t="n">
        <f aca="false">F16*1000 + J16*100 + H16</f>
        <v>702</v>
      </c>
      <c r="L16" s="83" t="s">
        <v>13</v>
      </c>
      <c r="M16" s="0" t="str">
        <f aca="false">VLOOKUP(1,A16:K19,2,0)</f>
        <v>Australien</v>
      </c>
      <c r="N16" s="0" t="n">
        <f aca="false">VLOOKUP(1,A16:K19,6,0)</f>
        <v>9</v>
      </c>
      <c r="O16" s="0" t="n">
        <f aca="false">VLOOKUP(1,A16:K19,10,0)</f>
        <v>4</v>
      </c>
      <c r="P16" s="0" t="n">
        <f aca="false">VLOOKUP(1,A16:K19,8,0)</f>
        <v>6</v>
      </c>
    </row>
    <row r="17" customFormat="false" ht="14.4" hidden="false" customHeight="false" outlineLevel="0" collapsed="false">
      <c r="A17" s="0" t="n">
        <f aca="false">RANK(K17,K16:K19,0)</f>
        <v>1</v>
      </c>
      <c r="B17" s="0" t="s">
        <v>78</v>
      </c>
      <c r="C17" s="0" t="n">
        <f aca="false">IF(C16=3,0,IF(C16=1,1,3))</f>
        <v>3</v>
      </c>
      <c r="D17" s="0" t="n">
        <f aca="false">IF(D19=3,0,IF(D19=1,1,3))</f>
        <v>3</v>
      </c>
      <c r="E17" s="0" t="n">
        <f aca="false">IF(Tips!H23&gt;Tips!J23,3,IF(Tips!H23=Tips!J23,1,0))</f>
        <v>3</v>
      </c>
      <c r="F17" s="0" t="n">
        <f aca="false">SUM(C17:E17)</f>
        <v>9</v>
      </c>
      <c r="H17" s="0" t="n">
        <f aca="false">Tips!J18+Tips!J21+Tips!H23</f>
        <v>6</v>
      </c>
      <c r="I17" s="0" t="n">
        <f aca="false">Tips!H18+Tips!H21+Tips!J23</f>
        <v>2</v>
      </c>
      <c r="J17" s="84" t="n">
        <f aca="false">H17-I17</f>
        <v>4</v>
      </c>
      <c r="K17" s="0" t="n">
        <f aca="false">F17*1000 + J17*100 + H17</f>
        <v>9406</v>
      </c>
      <c r="L17" s="83" t="s">
        <v>14</v>
      </c>
      <c r="M17" s="0" t="str">
        <f aca="false">VLOOKUP(2,A16:K19,2,0)</f>
        <v>Danmark</v>
      </c>
      <c r="N17" s="0" t="n">
        <f aca="false">VLOOKUP(2,A16:K19,6,0)</f>
        <v>4</v>
      </c>
      <c r="O17" s="0" t="n">
        <f aca="false">VLOOKUP(2,A16:K19,10,0)</f>
        <v>-1</v>
      </c>
      <c r="P17" s="0" t="n">
        <f aca="false">VLOOKUP(2,A16:K19,8,0)</f>
        <v>2</v>
      </c>
    </row>
    <row r="18" customFormat="false" ht="14.4" hidden="false" customHeight="false" outlineLevel="0" collapsed="false">
      <c r="A18" s="0" t="n">
        <f aca="false">RANK(K18,K16:K19,0)</f>
        <v>3</v>
      </c>
      <c r="B18" s="0" t="s">
        <v>79</v>
      </c>
      <c r="C18" s="0" t="n">
        <f aca="false">IF(Tips!H19&gt;Tips!J19,3,IF(Tips!H19=Tips!J19,1,0))</f>
        <v>0</v>
      </c>
      <c r="D18" s="0" t="n">
        <f aca="false">IF(D16=3,0,IF(D16=1,1,3))</f>
        <v>3</v>
      </c>
      <c r="E18" s="0" t="n">
        <f aca="false">IF(E17=3,0,IF(E17=1,1,3))</f>
        <v>0</v>
      </c>
      <c r="F18" s="0" t="n">
        <f aca="false">SUM(C18:E18)</f>
        <v>3</v>
      </c>
      <c r="H18" s="0" t="n">
        <f aca="false">Tips!H19+Tips!J20+Tips!J23</f>
        <v>5</v>
      </c>
      <c r="I18" s="0" t="n">
        <f aca="false">Tips!J19+Tips!H20+Tips!H23</f>
        <v>5</v>
      </c>
      <c r="J18" s="84" t="n">
        <f aca="false">H18-I18</f>
        <v>0</v>
      </c>
      <c r="K18" s="0" t="n">
        <f aca="false">F18*1000 + J18*100 + H18</f>
        <v>3005</v>
      </c>
      <c r="L18" s="83" t="s">
        <v>15</v>
      </c>
      <c r="M18" s="0" t="str">
        <f aca="false">VLOOKUP(3,A16:K19,2,0)</f>
        <v>Peru</v>
      </c>
      <c r="N18" s="0" t="n">
        <f aca="false">VLOOKUP(3,A16:K19,6,0)</f>
        <v>3</v>
      </c>
      <c r="O18" s="0" t="n">
        <f aca="false">VLOOKUP(3,A16:K19,10,0)</f>
        <v>0</v>
      </c>
      <c r="P18" s="0" t="n">
        <f aca="false">VLOOKUP(3,A16:K19,8,0)</f>
        <v>5</v>
      </c>
    </row>
    <row r="19" customFormat="false" ht="14.4" hidden="false" customHeight="false" outlineLevel="0" collapsed="false">
      <c r="A19" s="0" t="n">
        <f aca="false">RANK(K19,K16:K19,0)</f>
        <v>2</v>
      </c>
      <c r="B19" s="0" t="s">
        <v>80</v>
      </c>
      <c r="C19" s="0" t="n">
        <f aca="false">IF(C18=3,0,IF(C18=1,1,3))</f>
        <v>3</v>
      </c>
      <c r="D19" s="0" t="n">
        <f aca="false">IF(Tips!H21&gt;Tips!J21,3,IF(Tips!H21=Tips!J21,1,0))</f>
        <v>0</v>
      </c>
      <c r="E19" s="0" t="n">
        <f aca="false">IF(Tips!H22&gt;Tips!J22,3,IF(Tips!H22=Tips!J22,1,0))</f>
        <v>1</v>
      </c>
      <c r="F19" s="0" t="n">
        <f aca="false">SUM(C19:E19)</f>
        <v>4</v>
      </c>
      <c r="H19" s="0" t="n">
        <f aca="false">Tips!J19+Tips!H21+Tips!H22</f>
        <v>2</v>
      </c>
      <c r="I19" s="0" t="n">
        <f aca="false">Tips!H19+Tips!J21+Tips!J22</f>
        <v>3</v>
      </c>
      <c r="J19" s="84" t="n">
        <f aca="false">H19-I19</f>
        <v>-1</v>
      </c>
      <c r="K19" s="0" t="n">
        <f aca="false">F19*1000 + J19*100 + H19</f>
        <v>3902</v>
      </c>
      <c r="L19" s="83" t="s">
        <v>16</v>
      </c>
      <c r="M19" s="0" t="str">
        <f aca="false">VLOOKUP(4,A16:K19,2,0)</f>
        <v>Frankrike</v>
      </c>
      <c r="N19" s="0" t="n">
        <f aca="false">VLOOKUP(4,A16:K19,6,0)</f>
        <v>1</v>
      </c>
      <c r="O19" s="0" t="n">
        <f aca="false">VLOOKUP(4,A16:K19,10,0)</f>
        <v>-3</v>
      </c>
      <c r="P19" s="0" t="n">
        <f aca="false">VLOOKUP(4,A16:K19,8,0)</f>
        <v>2</v>
      </c>
    </row>
    <row r="20" customFormat="false" ht="14.4" hidden="false" customHeight="false" outlineLevel="0" collapsed="false">
      <c r="B20" s="0" t="s">
        <v>71</v>
      </c>
      <c r="C20" s="0" t="n">
        <f aca="false">COUNTA(Tips!H18:H23) + COUNTA(Tips!J18:J23)</f>
        <v>12</v>
      </c>
      <c r="L20" s="0"/>
    </row>
    <row r="21" customFormat="false" ht="14.4" hidden="false" customHeight="false" outlineLevel="0" collapsed="false">
      <c r="L21" s="0"/>
    </row>
    <row r="22" customFormat="false" ht="14.4" hidden="false" customHeight="false" outlineLevel="0" collapsed="false">
      <c r="L22" s="0"/>
      <c r="N22" s="0" t="s">
        <v>38</v>
      </c>
      <c r="O22" s="0" t="s">
        <v>65</v>
      </c>
      <c r="P22" s="0" t="s">
        <v>66</v>
      </c>
    </row>
    <row r="23" customFormat="false" ht="14.4" hidden="false" customHeight="false" outlineLevel="0" collapsed="false">
      <c r="A23" s="0" t="n">
        <f aca="false">RANK(K23,K23:K26,0)</f>
        <v>2</v>
      </c>
      <c r="B23" s="0" t="s">
        <v>81</v>
      </c>
      <c r="C23" s="0" t="n">
        <f aca="false">IF(Tips!H25&gt;Tips!J25,3,IF(Tips!H25=Tips!J25,1,0))</f>
        <v>3</v>
      </c>
      <c r="D23" s="0" t="n">
        <f aca="false">IF(Tips!H27&gt;Tips!J27,3,IF(Tips!H27=Tips!J27,1,0))</f>
        <v>1</v>
      </c>
      <c r="E23" s="0" t="n">
        <f aca="false">IF(E26=3,0,IF(E26=1,1,3))</f>
        <v>1</v>
      </c>
      <c r="F23" s="0" t="n">
        <f aca="false">SUM(C23:E23)</f>
        <v>5</v>
      </c>
      <c r="H23" s="84" t="n">
        <f aca="false">Tips!H25+Tips!H27+Tips!J29</f>
        <v>5</v>
      </c>
      <c r="I23" s="84" t="n">
        <f aca="false">Tips!J25+Tips!J27+Tips!H29</f>
        <v>4</v>
      </c>
      <c r="J23" s="84" t="n">
        <f aca="false">H23-I23</f>
        <v>1</v>
      </c>
      <c r="K23" s="0" t="n">
        <f aca="false">F23*1000 + J23*100 + H23</f>
        <v>5105</v>
      </c>
      <c r="L23" s="83" t="s">
        <v>13</v>
      </c>
      <c r="M23" s="0" t="str">
        <f aca="false">VLOOKUP(1,A23:K26,2,0)</f>
        <v>Nigeria</v>
      </c>
      <c r="N23" s="0" t="n">
        <f aca="false">VLOOKUP(1,A23:K26,6,0)</f>
        <v>5</v>
      </c>
      <c r="O23" s="0" t="n">
        <f aca="false">VLOOKUP(1,A23:K26,10,0)</f>
        <v>1</v>
      </c>
      <c r="P23" s="0" t="n">
        <f aca="false">VLOOKUP(1,A23:K26,8,0)</f>
        <v>8</v>
      </c>
    </row>
    <row r="24" customFormat="false" ht="14.4" hidden="false" customHeight="false" outlineLevel="0" collapsed="false">
      <c r="A24" s="0" t="n">
        <f aca="false">RANK(K24,K23:K26,0)</f>
        <v>4</v>
      </c>
      <c r="B24" s="0" t="s">
        <v>82</v>
      </c>
      <c r="C24" s="0" t="n">
        <f aca="false">IF(C23=3,0,IF(C23=1,1,3))</f>
        <v>0</v>
      </c>
      <c r="D24" s="0" t="n">
        <f aca="false">IF(D26=3,0,IF(D26=1,1,3))</f>
        <v>0</v>
      </c>
      <c r="E24" s="0" t="n">
        <f aca="false">IF(Tips!H30&gt;Tips!J30,3,IF(Tips!H30=Tips!J30,1,0))</f>
        <v>1</v>
      </c>
      <c r="F24" s="0" t="n">
        <f aca="false">SUM(C24:E24)</f>
        <v>1</v>
      </c>
      <c r="H24" s="0" t="n">
        <f aca="false">Tips!J25+Tips!J28+Tips!H30</f>
        <v>2</v>
      </c>
      <c r="I24" s="0" t="n">
        <f aca="false">Tips!H25+Tips!H28+Tips!J30</f>
        <v>4</v>
      </c>
      <c r="J24" s="84" t="n">
        <f aca="false">H24-I24</f>
        <v>-2</v>
      </c>
      <c r="K24" s="0" t="n">
        <f aca="false">F24*1000 + J24*100 + H24</f>
        <v>802</v>
      </c>
      <c r="L24" s="83" t="s">
        <v>14</v>
      </c>
      <c r="M24" s="0" t="str">
        <f aca="false">VLOOKUP(2,A23:K26,2,0)</f>
        <v>Argentina</v>
      </c>
      <c r="N24" s="0" t="n">
        <f aca="false">VLOOKUP(2,A23:K26,6,0)</f>
        <v>5</v>
      </c>
      <c r="O24" s="0" t="n">
        <f aca="false">VLOOKUP(2,A23:K26,10,0)</f>
        <v>1</v>
      </c>
      <c r="P24" s="0" t="n">
        <f aca="false">VLOOKUP(2,A23:K26,8,0)</f>
        <v>5</v>
      </c>
    </row>
    <row r="25" customFormat="false" ht="14.4" hidden="false" customHeight="false" outlineLevel="0" collapsed="false">
      <c r="A25" s="0" t="n">
        <f aca="false">RANK(K25,K23:K26,0)</f>
        <v>3</v>
      </c>
      <c r="B25" s="0" t="s">
        <v>83</v>
      </c>
      <c r="C25" s="0" t="n">
        <f aca="false">IF(Tips!H26&gt;Tips!J26,3,IF(Tips!H26=Tips!J26,1,0))</f>
        <v>1</v>
      </c>
      <c r="D25" s="0" t="n">
        <f aca="false">IF(D23=3,0,IF(D23=1,1,3))</f>
        <v>1</v>
      </c>
      <c r="E25" s="0" t="n">
        <f aca="false">IF(E24=3,0,IF(E24=1,1,3))</f>
        <v>1</v>
      </c>
      <c r="F25" s="0" t="n">
        <f aca="false">SUM(C25:E25)</f>
        <v>3</v>
      </c>
      <c r="H25" s="0" t="n">
        <f aca="false">Tips!H26+Tips!J27+Tips!J30</f>
        <v>5</v>
      </c>
      <c r="I25" s="0" t="n">
        <f aca="false">Tips!J26+Tips!H27+Tips!H30</f>
        <v>5</v>
      </c>
      <c r="J25" s="84" t="n">
        <f aca="false">H25-I25</f>
        <v>0</v>
      </c>
      <c r="K25" s="0" t="n">
        <f aca="false">F25*1000 + J25*100 + H25</f>
        <v>3005</v>
      </c>
      <c r="L25" s="83" t="s">
        <v>15</v>
      </c>
      <c r="M25" s="0" t="str">
        <f aca="false">VLOOKUP(3,A23:K26,2,0)</f>
        <v>Kroatien</v>
      </c>
      <c r="N25" s="0" t="n">
        <f aca="false">VLOOKUP(3,A23:K26,6,0)</f>
        <v>3</v>
      </c>
      <c r="O25" s="0" t="n">
        <f aca="false">VLOOKUP(3,A23:K26,10,0)</f>
        <v>0</v>
      </c>
      <c r="P25" s="0" t="n">
        <f aca="false">VLOOKUP(3,A23:K26,8,0)</f>
        <v>5</v>
      </c>
    </row>
    <row r="26" customFormat="false" ht="14.4" hidden="false" customHeight="false" outlineLevel="0" collapsed="false">
      <c r="A26" s="0" t="n">
        <f aca="false">RANK(K26,K23:K26,0)</f>
        <v>1</v>
      </c>
      <c r="B26" s="0" t="s">
        <v>84</v>
      </c>
      <c r="C26" s="0" t="n">
        <f aca="false">IF(C25=3,0,IF(C25=1,1,3))</f>
        <v>1</v>
      </c>
      <c r="D26" s="0" t="n">
        <f aca="false">IF(Tips!H28&gt;Tips!J28,3,IF(Tips!H28=Tips!J28,1,0))</f>
        <v>3</v>
      </c>
      <c r="E26" s="0" t="n">
        <f aca="false">IF(Tips!H29&gt;Tips!J29,3,IF(Tips!H29=Tips!J29,1,0))</f>
        <v>1</v>
      </c>
      <c r="F26" s="0" t="n">
        <f aca="false">SUM(C26:E26)</f>
        <v>5</v>
      </c>
      <c r="H26" s="0" t="n">
        <f aca="false">Tips!J26+Tips!H28+Tips!H29</f>
        <v>8</v>
      </c>
      <c r="I26" s="0" t="n">
        <f aca="false">Tips!H26+Tips!J28+Tips!J29</f>
        <v>7</v>
      </c>
      <c r="J26" s="84" t="n">
        <f aca="false">H26-I26</f>
        <v>1</v>
      </c>
      <c r="K26" s="0" t="n">
        <f aca="false">F26*1000 + J26*100 + H26</f>
        <v>5108</v>
      </c>
      <c r="L26" s="83" t="s">
        <v>16</v>
      </c>
      <c r="M26" s="0" t="str">
        <f aca="false">VLOOKUP(4,A23:K26,2,0)</f>
        <v>Island</v>
      </c>
      <c r="N26" s="0" t="n">
        <f aca="false">VLOOKUP(4,A23:K26,6,0)</f>
        <v>1</v>
      </c>
      <c r="O26" s="0" t="n">
        <f aca="false">VLOOKUP(4,A23:K26,10,0)</f>
        <v>-2</v>
      </c>
      <c r="P26" s="0" t="n">
        <f aca="false">VLOOKUP(4,A23:K26,8,0)</f>
        <v>2</v>
      </c>
    </row>
    <row r="27" customFormat="false" ht="14.4" hidden="false" customHeight="false" outlineLevel="0" collapsed="false">
      <c r="B27" s="0" t="s">
        <v>71</v>
      </c>
      <c r="C27" s="0" t="n">
        <f aca="false">COUNTA(Tips!H25:H30) + COUNTA(Tips!J25:J30)</f>
        <v>12</v>
      </c>
      <c r="L27" s="0"/>
    </row>
    <row r="28" customFormat="false" ht="14.4" hidden="false" customHeight="false" outlineLevel="0" collapsed="false">
      <c r="L28" s="0"/>
    </row>
    <row r="29" customFormat="false" ht="14.4" hidden="false" customHeight="false" outlineLevel="0" collapsed="false">
      <c r="L29" s="0"/>
      <c r="N29" s="0" t="s">
        <v>38</v>
      </c>
      <c r="O29" s="0" t="s">
        <v>65</v>
      </c>
      <c r="P29" s="0" t="s">
        <v>66</v>
      </c>
    </row>
    <row r="30" customFormat="false" ht="14.4" hidden="false" customHeight="false" outlineLevel="0" collapsed="false">
      <c r="A30" s="0" t="n">
        <f aca="false">RANK(K30,K30:K33,0)</f>
        <v>4</v>
      </c>
      <c r="B30" s="0" t="s">
        <v>85</v>
      </c>
      <c r="C30" s="0" t="n">
        <f aca="false">IF(Tips!H32&gt;Tips!J32,3,IF(Tips!H32=Tips!J32,1,0))</f>
        <v>0</v>
      </c>
      <c r="D30" s="0" t="n">
        <f aca="false">IF(Tips!H34&gt;Tips!J34,3,IF(Tips!H34=Tips!J34,1,0))</f>
        <v>3</v>
      </c>
      <c r="E30" s="0" t="n">
        <f aca="false">IF(E33=3,0,IF(E33=1,1,3))</f>
        <v>0</v>
      </c>
      <c r="F30" s="0" t="n">
        <f aca="false">SUM(C30:E30)</f>
        <v>3</v>
      </c>
      <c r="H30" s="84" t="n">
        <f aca="false">Tips!H32+Tips!H34+Tips!J36</f>
        <v>4</v>
      </c>
      <c r="I30" s="84" t="n">
        <f aca="false">Tips!J32+Tips!J34+Tips!H36</f>
        <v>4</v>
      </c>
      <c r="J30" s="84" t="n">
        <f aca="false">H30-I30</f>
        <v>0</v>
      </c>
      <c r="K30" s="0" t="n">
        <f aca="false">F30*1000 + J30*100 + H30</f>
        <v>3004</v>
      </c>
      <c r="L30" s="83" t="s">
        <v>13</v>
      </c>
      <c r="M30" s="0" t="str">
        <f aca="false">VLOOKUP(1,A30:K33,2,0)</f>
        <v>Schweiz</v>
      </c>
      <c r="N30" s="0" t="n">
        <f aca="false">VLOOKUP(1,A30:K33,6,0)</f>
        <v>5</v>
      </c>
      <c r="O30" s="0" t="n">
        <f aca="false">VLOOKUP(1,A30:K33,10,0)</f>
        <v>1</v>
      </c>
      <c r="P30" s="0" t="n">
        <f aca="false">VLOOKUP(1,A30:K33,8,0)</f>
        <v>5</v>
      </c>
    </row>
    <row r="31" customFormat="false" ht="14.4" hidden="false" customHeight="false" outlineLevel="0" collapsed="false">
      <c r="A31" s="0" t="n">
        <f aca="false">RANK(K31,K30:K33,0)</f>
        <v>1</v>
      </c>
      <c r="B31" s="0" t="s">
        <v>86</v>
      </c>
      <c r="C31" s="0" t="n">
        <f aca="false">IF(C30=3,0,IF(C30=1,1,3))</f>
        <v>3</v>
      </c>
      <c r="D31" s="0" t="n">
        <f aca="false">IF(D33=3,0,IF(D33=1,1,3))</f>
        <v>1</v>
      </c>
      <c r="E31" s="0" t="n">
        <f aca="false">IF(Tips!H37&gt;Tips!J37,3,IF(Tips!H37=Tips!J37,1,0))</f>
        <v>1</v>
      </c>
      <c r="F31" s="0" t="n">
        <f aca="false">SUM(C31:E31)</f>
        <v>5</v>
      </c>
      <c r="H31" s="0" t="n">
        <f aca="false">Tips!J32+Tips!J35+Tips!H37</f>
        <v>5</v>
      </c>
      <c r="I31" s="0" t="n">
        <f aca="false">Tips!H32+Tips!H35+Tips!J37</f>
        <v>4</v>
      </c>
      <c r="J31" s="84" t="n">
        <f aca="false">H31-I31</f>
        <v>1</v>
      </c>
      <c r="K31" s="0" t="n">
        <f aca="false">F31*1000 + J31*100 + H31</f>
        <v>5105</v>
      </c>
      <c r="L31" s="83" t="s">
        <v>14</v>
      </c>
      <c r="M31" s="0" t="str">
        <f aca="false">VLOOKUP(2,A30:K33,2,0)</f>
        <v>Costa Rica</v>
      </c>
      <c r="N31" s="0" t="n">
        <f aca="false">VLOOKUP(2,A30:K33,6,0)</f>
        <v>4</v>
      </c>
      <c r="O31" s="0" t="n">
        <f aca="false">VLOOKUP(2,A30:K33,10,0)</f>
        <v>0</v>
      </c>
      <c r="P31" s="0" t="n">
        <f aca="false">VLOOKUP(2,A30:K33,8,0)</f>
        <v>4</v>
      </c>
    </row>
    <row r="32" customFormat="false" ht="14.4" hidden="false" customHeight="false" outlineLevel="0" collapsed="false">
      <c r="A32" s="0" t="n">
        <f aca="false">RANK(K32,K30:K33,0)</f>
        <v>2</v>
      </c>
      <c r="B32" s="0" t="s">
        <v>87</v>
      </c>
      <c r="C32" s="0" t="n">
        <f aca="false">IF(Tips!H33&gt;Tips!J33,3,IF(Tips!H33=Tips!J33,1,0))</f>
        <v>3</v>
      </c>
      <c r="D32" s="0" t="n">
        <f aca="false">IF(D30=3,0,IF(D30=1,1,3))</f>
        <v>0</v>
      </c>
      <c r="E32" s="0" t="n">
        <f aca="false">IF(E31=3,0,IF(E31=1,1,3))</f>
        <v>1</v>
      </c>
      <c r="F32" s="0" t="n">
        <f aca="false">SUM(C32:E32)</f>
        <v>4</v>
      </c>
      <c r="H32" s="0" t="n">
        <f aca="false">Tips!H33+Tips!J34+Tips!J37</f>
        <v>4</v>
      </c>
      <c r="I32" s="0" t="n">
        <f aca="false">Tips!J33+Tips!H34+Tips!H37</f>
        <v>4</v>
      </c>
      <c r="J32" s="84" t="n">
        <f aca="false">H32-I32</f>
        <v>0</v>
      </c>
      <c r="K32" s="0" t="n">
        <f aca="false">F32*1000 + J32*100 + H32</f>
        <v>4004</v>
      </c>
      <c r="L32" s="83" t="s">
        <v>15</v>
      </c>
      <c r="M32" s="0" t="str">
        <f aca="false">VLOOKUP(3,A30:K33,2,0)</f>
        <v>Serbien</v>
      </c>
      <c r="N32" s="0" t="n">
        <f aca="false">VLOOKUP(3,A30:K33,6,0)</f>
        <v>4</v>
      </c>
      <c r="O32" s="0" t="n">
        <f aca="false">VLOOKUP(3,A30:K33,10,0)</f>
        <v>-1</v>
      </c>
      <c r="P32" s="0" t="n">
        <f aca="false">VLOOKUP(3,A30:K33,8,0)</f>
        <v>3</v>
      </c>
    </row>
    <row r="33" customFormat="false" ht="14.4" hidden="false" customHeight="false" outlineLevel="0" collapsed="false">
      <c r="A33" s="0" t="n">
        <f aca="false">RANK(K33,K30:K33,0)</f>
        <v>3</v>
      </c>
      <c r="B33" s="0" t="s">
        <v>88</v>
      </c>
      <c r="C33" s="0" t="n">
        <f aca="false">IF(C32=3,0,IF(C32=1,1,3))</f>
        <v>0</v>
      </c>
      <c r="D33" s="0" t="n">
        <f aca="false">IF(Tips!H35&gt;Tips!J35,3,IF(Tips!H35=Tips!J35,1,0))</f>
        <v>1</v>
      </c>
      <c r="E33" s="0" t="n">
        <f aca="false">IF(Tips!H36&gt;Tips!J36,3,IF(Tips!H36=Tips!J36,1,0))</f>
        <v>3</v>
      </c>
      <c r="F33" s="0" t="n">
        <f aca="false">SUM(C33:E33)</f>
        <v>4</v>
      </c>
      <c r="H33" s="0" t="n">
        <f aca="false">Tips!J33+Tips!H35+Tips!H36</f>
        <v>3</v>
      </c>
      <c r="I33" s="0" t="n">
        <f aca="false">Tips!H33+Tips!J35+Tips!J36</f>
        <v>4</v>
      </c>
      <c r="J33" s="84" t="n">
        <f aca="false">H33-I33</f>
        <v>-1</v>
      </c>
      <c r="K33" s="0" t="n">
        <f aca="false">F33*1000 + J33*100 + H33</f>
        <v>3903</v>
      </c>
      <c r="L33" s="83" t="s">
        <v>16</v>
      </c>
      <c r="M33" s="0" t="str">
        <f aca="false">VLOOKUP(4,A30:K33,2,0)</f>
        <v>Brasilien</v>
      </c>
      <c r="N33" s="0" t="n">
        <f aca="false">VLOOKUP(4,A30:K33,6,0)</f>
        <v>3</v>
      </c>
      <c r="O33" s="0" t="n">
        <f aca="false">VLOOKUP(4,A30:K33,10,0)</f>
        <v>0</v>
      </c>
      <c r="P33" s="0" t="n">
        <f aca="false">VLOOKUP(4,A30:K33,8,0)</f>
        <v>4</v>
      </c>
    </row>
    <row r="34" customFormat="false" ht="14.4" hidden="false" customHeight="false" outlineLevel="0" collapsed="false">
      <c r="B34" s="0" t="s">
        <v>71</v>
      </c>
      <c r="C34" s="0" t="n">
        <f aca="false">COUNTA(Tips!H32:H37) + COUNTA(Tips!J32:J37)</f>
        <v>12</v>
      </c>
      <c r="L34" s="0"/>
    </row>
    <row r="35" customFormat="false" ht="14.4" hidden="false" customHeight="false" outlineLevel="0" collapsed="false">
      <c r="L35" s="0"/>
    </row>
    <row r="36" customFormat="false" ht="14.4" hidden="false" customHeight="false" outlineLevel="0" collapsed="false">
      <c r="L36" s="0"/>
      <c r="N36" s="0" t="s">
        <v>38</v>
      </c>
      <c r="O36" s="0" t="s">
        <v>65</v>
      </c>
      <c r="P36" s="0" t="s">
        <v>66</v>
      </c>
    </row>
    <row r="37" customFormat="false" ht="14.4" hidden="false" customHeight="false" outlineLevel="0" collapsed="false">
      <c r="A37" s="0" t="n">
        <f aca="false">RANK(K37,K37:K40,0)</f>
        <v>1</v>
      </c>
      <c r="B37" s="0" t="s">
        <v>89</v>
      </c>
      <c r="C37" s="0" t="n">
        <f aca="false">IF(Tips!H39&gt;Tips!J39,3,IF(Tips!H39=Tips!J39,1,0))</f>
        <v>1</v>
      </c>
      <c r="D37" s="0" t="n">
        <f aca="false">IF(Tips!H41&gt;Tips!J41,3,IF(Tips!H41=Tips!J41,1,0))</f>
        <v>3</v>
      </c>
      <c r="E37" s="0" t="n">
        <f aca="false">IF(E40=3,0,IF(E40=1,1,3))</f>
        <v>3</v>
      </c>
      <c r="F37" s="0" t="n">
        <f aca="false">SUM(C37:E37)</f>
        <v>7</v>
      </c>
      <c r="H37" s="84" t="n">
        <f aca="false">Tips!H39+Tips!H41+Tips!J43</f>
        <v>5</v>
      </c>
      <c r="I37" s="84" t="n">
        <f aca="false">Tips!J39+Tips!J41+Tips!H43</f>
        <v>3</v>
      </c>
      <c r="J37" s="84" t="n">
        <f aca="false">H37-I37</f>
        <v>2</v>
      </c>
      <c r="K37" s="0" t="n">
        <f aca="false">F37*1000 + J37*100 + H37</f>
        <v>7205</v>
      </c>
      <c r="L37" s="83" t="s">
        <v>13</v>
      </c>
      <c r="M37" s="0" t="str">
        <f aca="false">VLOOKUP(1,A37:K40,2,0)</f>
        <v>Tyskland</v>
      </c>
      <c r="N37" s="0" t="n">
        <f aca="false">VLOOKUP(1,A37:K40,6,0)</f>
        <v>7</v>
      </c>
      <c r="O37" s="0" t="n">
        <f aca="false">VLOOKUP(1,A37:K40,10,0)</f>
        <v>2</v>
      </c>
      <c r="P37" s="0" t="n">
        <f aca="false">VLOOKUP(1,A37:K40,8,0)</f>
        <v>5</v>
      </c>
    </row>
    <row r="38" customFormat="false" ht="14.4" hidden="false" customHeight="false" outlineLevel="0" collapsed="false">
      <c r="A38" s="0" t="n">
        <f aca="false">RANK(K38,K37:K40,0)</f>
        <v>3</v>
      </c>
      <c r="B38" s="0" t="s">
        <v>90</v>
      </c>
      <c r="C38" s="0" t="n">
        <f aca="false">IF(C37=3,0,IF(C37=1,1,3))</f>
        <v>1</v>
      </c>
      <c r="D38" s="0" t="n">
        <f aca="false">IF(D40=3,0,IF(D40=1,1,3))</f>
        <v>3</v>
      </c>
      <c r="E38" s="0" t="n">
        <f aca="false">IF(Tips!H44&gt;Tips!J44,3,IF(Tips!H44=Tips!J44,1,0))</f>
        <v>0</v>
      </c>
      <c r="F38" s="0" t="n">
        <f aca="false">SUM(C38:E38)</f>
        <v>4</v>
      </c>
      <c r="H38" s="0" t="n">
        <f aca="false">Tips!J39+Tips!J42+Tips!H44</f>
        <v>5</v>
      </c>
      <c r="I38" s="0" t="n">
        <f aca="false">Tips!H39+Tips!H42+Tips!J44</f>
        <v>4</v>
      </c>
      <c r="J38" s="84" t="n">
        <f aca="false">H38-I38</f>
        <v>1</v>
      </c>
      <c r="K38" s="0" t="n">
        <f aca="false">F38*1000 + J38*100 + H38</f>
        <v>4105</v>
      </c>
      <c r="L38" s="83" t="s">
        <v>14</v>
      </c>
      <c r="M38" s="0" t="str">
        <f aca="false">VLOOKUP(2,A37:K40,2,0)</f>
        <v>Sverige</v>
      </c>
      <c r="N38" s="0" t="n">
        <f aca="false">VLOOKUP(2,A37:K40,6,0)</f>
        <v>6</v>
      </c>
      <c r="O38" s="0" t="n">
        <f aca="false">VLOOKUP(2,A37:K40,10,0)</f>
        <v>2</v>
      </c>
      <c r="P38" s="0" t="n">
        <f aca="false">VLOOKUP(2,A37:K40,8,0)</f>
        <v>4</v>
      </c>
    </row>
    <row r="39" customFormat="false" ht="14.4" hidden="false" customHeight="false" outlineLevel="0" collapsed="false">
      <c r="A39" s="0" t="n">
        <f aca="false">RANK(K39,K37:K40,0)</f>
        <v>2</v>
      </c>
      <c r="B39" s="0" t="s">
        <v>91</v>
      </c>
      <c r="C39" s="0" t="n">
        <f aca="false">IF(Tips!H40&gt;Tips!J40,3,IF(Tips!H40=Tips!J40,1,0))</f>
        <v>3</v>
      </c>
      <c r="D39" s="0" t="n">
        <f aca="false">IF(D37=3,0,IF(D37=1,1,3))</f>
        <v>0</v>
      </c>
      <c r="E39" s="0" t="n">
        <f aca="false">IF(E38=3,0,IF(E38=1,1,3))</f>
        <v>3</v>
      </c>
      <c r="F39" s="0" t="n">
        <f aca="false">SUM(C39:E39)</f>
        <v>6</v>
      </c>
      <c r="H39" s="0" t="n">
        <f aca="false">Tips!H40+Tips!J41+Tips!J44</f>
        <v>4</v>
      </c>
      <c r="I39" s="0" t="n">
        <f aca="false">Tips!J40+Tips!H41+Tips!H44</f>
        <v>2</v>
      </c>
      <c r="J39" s="84" t="n">
        <f aca="false">H39-I39</f>
        <v>2</v>
      </c>
      <c r="K39" s="0" t="n">
        <f aca="false">F39*1000 + J39*100 + H39</f>
        <v>6204</v>
      </c>
      <c r="L39" s="83" t="s">
        <v>15</v>
      </c>
      <c r="M39" s="0" t="str">
        <f aca="false">VLOOKUP(3,A37:K40,2,0)</f>
        <v>Mexiko</v>
      </c>
      <c r="N39" s="0" t="n">
        <f aca="false">VLOOKUP(3,A37:K40,6,0)</f>
        <v>4</v>
      </c>
      <c r="O39" s="0" t="n">
        <f aca="false">VLOOKUP(3,A37:K40,10,0)</f>
        <v>1</v>
      </c>
      <c r="P39" s="0" t="n">
        <f aca="false">VLOOKUP(3,A37:K40,8,0)</f>
        <v>5</v>
      </c>
    </row>
    <row r="40" customFormat="false" ht="14.4" hidden="false" customHeight="false" outlineLevel="0" collapsed="false">
      <c r="A40" s="0" t="n">
        <f aca="false">RANK(K40,K37:K40,0)</f>
        <v>4</v>
      </c>
      <c r="B40" s="0" t="s">
        <v>92</v>
      </c>
      <c r="C40" s="0" t="n">
        <f aca="false">IF(C39=3,0,IF(C39=1,1,3))</f>
        <v>0</v>
      </c>
      <c r="D40" s="0" t="n">
        <f aca="false">IF(Tips!H42&gt;Tips!J42,3,IF(Tips!H42=Tips!J42,1,0))</f>
        <v>0</v>
      </c>
      <c r="E40" s="0" t="n">
        <f aca="false">IF(Tips!H43&gt;Tips!J43,3,IF(Tips!H43=Tips!J43,1,0))</f>
        <v>0</v>
      </c>
      <c r="F40" s="0" t="n">
        <f aca="false">SUM(C40:E40)</f>
        <v>0</v>
      </c>
      <c r="H40" s="0" t="n">
        <f aca="false">Tips!J40+Tips!H42+Tips!H43</f>
        <v>3</v>
      </c>
      <c r="I40" s="0" t="n">
        <f aca="false">Tips!H40+Tips!J42+Tips!J43</f>
        <v>8</v>
      </c>
      <c r="J40" s="84" t="n">
        <f aca="false">H40-I40</f>
        <v>-5</v>
      </c>
      <c r="K40" s="0" t="n">
        <f aca="false">F40*1000 + J40*100 + H40</f>
        <v>-497</v>
      </c>
      <c r="L40" s="83" t="s">
        <v>16</v>
      </c>
      <c r="M40" s="0" t="str">
        <f aca="false">VLOOKUP(4,A37:K40,2,0)</f>
        <v>Korea</v>
      </c>
      <c r="N40" s="0" t="n">
        <f aca="false">VLOOKUP(4,A37:K40,6,0)</f>
        <v>0</v>
      </c>
      <c r="O40" s="0" t="n">
        <f aca="false">VLOOKUP(4,A37:K40,10,0)</f>
        <v>-5</v>
      </c>
      <c r="P40" s="0" t="n">
        <f aca="false">VLOOKUP(4,A37:K40,8,0)</f>
        <v>3</v>
      </c>
    </row>
    <row r="41" customFormat="false" ht="14.4" hidden="false" customHeight="false" outlineLevel="0" collapsed="false">
      <c r="B41" s="0" t="s">
        <v>71</v>
      </c>
      <c r="C41" s="0" t="n">
        <f aca="false">COUNTA(Tips!H39:H44) + COUNTA(Tips!J39:J44)</f>
        <v>12</v>
      </c>
      <c r="L41" s="0"/>
    </row>
    <row r="42" customFormat="false" ht="14.4" hidden="false" customHeight="false" outlineLevel="0" collapsed="false">
      <c r="L42" s="0"/>
    </row>
    <row r="43" customFormat="false" ht="14.4" hidden="false" customHeight="false" outlineLevel="0" collapsed="false">
      <c r="L43" s="0"/>
      <c r="N43" s="0" t="s">
        <v>38</v>
      </c>
      <c r="O43" s="0" t="s">
        <v>65</v>
      </c>
      <c r="P43" s="0" t="s">
        <v>66</v>
      </c>
    </row>
    <row r="44" customFormat="false" ht="14.4" hidden="false" customHeight="false" outlineLevel="0" collapsed="false">
      <c r="A44" s="0" t="n">
        <f aca="false">RANK(K44,K44:K47,0)</f>
        <v>4</v>
      </c>
      <c r="B44" s="0" t="s">
        <v>93</v>
      </c>
      <c r="C44" s="0" t="n">
        <f aca="false">IF(Tips!H46&gt;Tips!J46,3,IF(Tips!H46=Tips!J46,1,0))</f>
        <v>0</v>
      </c>
      <c r="D44" s="0" t="n">
        <f aca="false">IF(Tips!H48&gt;Tips!J48,3,IF(Tips!H48=Tips!J48,1,0))</f>
        <v>3</v>
      </c>
      <c r="E44" s="0" t="n">
        <f aca="false">IF(E47=3,0,IF(E47=1,1,3))</f>
        <v>0</v>
      </c>
      <c r="F44" s="0" t="n">
        <f aca="false">SUM(C44:E44)</f>
        <v>3</v>
      </c>
      <c r="H44" s="84" t="n">
        <f aca="false">Tips!H46+Tips!H48+Tips!J50</f>
        <v>5</v>
      </c>
      <c r="I44" s="84" t="n">
        <f aca="false">Tips!J46+Tips!J48+Tips!H50</f>
        <v>6</v>
      </c>
      <c r="J44" s="84" t="n">
        <f aca="false">H44-I44</f>
        <v>-1</v>
      </c>
      <c r="K44" s="0" t="n">
        <f aca="false">F44*1000 + J44*100 + H44</f>
        <v>2905</v>
      </c>
      <c r="L44" s="83" t="s">
        <v>13</v>
      </c>
      <c r="M44" s="0" t="str">
        <f aca="false">VLOOKUP(1,A44:K47,2,0)</f>
        <v>Tunisien</v>
      </c>
      <c r="N44" s="0" t="n">
        <f aca="false">VLOOKUP(1,A44:K47,6,0)</f>
        <v>6</v>
      </c>
      <c r="O44" s="0" t="n">
        <f aca="false">VLOOKUP(1,A44:K47,10,0)</f>
        <v>1</v>
      </c>
      <c r="P44" s="0" t="n">
        <f aca="false">VLOOKUP(1,A44:K47,8,0)</f>
        <v>6</v>
      </c>
    </row>
    <row r="45" customFormat="false" ht="14.4" hidden="false" customHeight="false" outlineLevel="0" collapsed="false">
      <c r="A45" s="0" t="n">
        <f aca="false">RANK(K45,K44:K47,0)</f>
        <v>2</v>
      </c>
      <c r="B45" s="0" t="s">
        <v>94</v>
      </c>
      <c r="C45" s="0" t="n">
        <f aca="false">IF(C44=3,0,IF(C44=1,1,3))</f>
        <v>3</v>
      </c>
      <c r="D45" s="0" t="n">
        <f aca="false">IF(D47=3,0,IF(D47=1,1,3))</f>
        <v>3</v>
      </c>
      <c r="E45" s="0" t="n">
        <f aca="false">IF(Tips!H51&gt;Tips!J51,3,IF(Tips!H51=Tips!J51,1,0))</f>
        <v>0</v>
      </c>
      <c r="F45" s="0" t="n">
        <f aca="false">SUM(C45:E45)</f>
        <v>6</v>
      </c>
      <c r="H45" s="0" t="n">
        <f aca="false">Tips!J46+Tips!J49+Tips!H51</f>
        <v>5</v>
      </c>
      <c r="I45" s="0" t="n">
        <f aca="false">Tips!H46+Tips!H49+Tips!J51</f>
        <v>5</v>
      </c>
      <c r="J45" s="84" t="n">
        <f aca="false">H45-I45</f>
        <v>0</v>
      </c>
      <c r="K45" s="0" t="n">
        <f aca="false">F45*1000 + J45*100 + H45</f>
        <v>6005</v>
      </c>
      <c r="L45" s="83" t="s">
        <v>14</v>
      </c>
      <c r="M45" s="0" t="str">
        <f aca="false">VLOOKUP(2,A44:K47,2,0)</f>
        <v>Panama</v>
      </c>
      <c r="N45" s="0" t="n">
        <f aca="false">VLOOKUP(2,A44:K47,6,0)</f>
        <v>6</v>
      </c>
      <c r="O45" s="0" t="n">
        <f aca="false">VLOOKUP(2,A44:K47,10,0)</f>
        <v>0</v>
      </c>
      <c r="P45" s="0" t="n">
        <f aca="false">VLOOKUP(2,A44:K47,8,0)</f>
        <v>5</v>
      </c>
    </row>
    <row r="46" customFormat="false" ht="14.4" hidden="false" customHeight="false" outlineLevel="0" collapsed="false">
      <c r="A46" s="0" t="n">
        <f aca="false">RANK(K46,K44:K47,0)</f>
        <v>1</v>
      </c>
      <c r="B46" s="0" t="s">
        <v>95</v>
      </c>
      <c r="C46" s="0" t="n">
        <f aca="false">IF(Tips!H47&gt;Tips!J47,3,IF(Tips!H47=Tips!J47,1,0))</f>
        <v>3</v>
      </c>
      <c r="D46" s="0" t="n">
        <f aca="false">IF(D44=3,0,IF(D44=1,1,3))</f>
        <v>0</v>
      </c>
      <c r="E46" s="0" t="n">
        <f aca="false">IF(E45=3,0,IF(E45=1,1,3))</f>
        <v>3</v>
      </c>
      <c r="F46" s="0" t="n">
        <f aca="false">SUM(C46:E46)</f>
        <v>6</v>
      </c>
      <c r="H46" s="0" t="n">
        <f aca="false">Tips!H47+Tips!J48+Tips!J51</f>
        <v>6</v>
      </c>
      <c r="I46" s="0" t="n">
        <f aca="false">Tips!J47+Tips!H48+Tips!H51</f>
        <v>5</v>
      </c>
      <c r="J46" s="84" t="n">
        <f aca="false">H46-I46</f>
        <v>1</v>
      </c>
      <c r="K46" s="0" t="n">
        <f aca="false">F46*1000 + J46*100 + H46</f>
        <v>6106</v>
      </c>
      <c r="L46" s="83" t="s">
        <v>15</v>
      </c>
      <c r="M46" s="0" t="str">
        <f aca="false">VLOOKUP(3,A44:K47,2,0)</f>
        <v>England</v>
      </c>
      <c r="N46" s="0" t="n">
        <f aca="false">VLOOKUP(3,A44:K47,6,0)</f>
        <v>3</v>
      </c>
      <c r="O46" s="0" t="n">
        <f aca="false">VLOOKUP(3,A44:K47,10,0)</f>
        <v>0</v>
      </c>
      <c r="P46" s="0" t="n">
        <f aca="false">VLOOKUP(3,A44:K47,8,0)</f>
        <v>5</v>
      </c>
    </row>
    <row r="47" customFormat="false" ht="14.4" hidden="false" customHeight="false" outlineLevel="0" collapsed="false">
      <c r="A47" s="0" t="n">
        <f aca="false">RANK(K47,K44:K47,0)</f>
        <v>3</v>
      </c>
      <c r="B47" s="0" t="s">
        <v>96</v>
      </c>
      <c r="C47" s="0" t="n">
        <f aca="false">IF(C46=3,0,IF(C46=1,1,3))</f>
        <v>0</v>
      </c>
      <c r="D47" s="0" t="n">
        <f aca="false">IF(Tips!H49&gt;Tips!J49,3,IF(Tips!H49=Tips!J49,1,0))</f>
        <v>0</v>
      </c>
      <c r="E47" s="0" t="n">
        <f aca="false">IF(Tips!H50&gt;Tips!J50,3,IF(Tips!H50=Tips!J50,1,0))</f>
        <v>3</v>
      </c>
      <c r="F47" s="0" t="n">
        <f aca="false">SUM(C47:E47)</f>
        <v>3</v>
      </c>
      <c r="H47" s="0" t="n">
        <f aca="false">Tips!J47+Tips!H49+Tips!H50</f>
        <v>5</v>
      </c>
      <c r="I47" s="0" t="n">
        <f aca="false">Tips!H47+Tips!J49+Tips!J50</f>
        <v>5</v>
      </c>
      <c r="J47" s="84" t="n">
        <f aca="false">H47-I47</f>
        <v>0</v>
      </c>
      <c r="K47" s="0" t="n">
        <f aca="false">F47*1000 + J47*100 + H47</f>
        <v>3005</v>
      </c>
      <c r="L47" s="83" t="s">
        <v>16</v>
      </c>
      <c r="M47" s="0" t="str">
        <f aca="false">VLOOKUP(4,A44:K47,2,0)</f>
        <v>Belgien</v>
      </c>
      <c r="N47" s="0" t="n">
        <f aca="false">VLOOKUP(4,A44:K47,6,0)</f>
        <v>3</v>
      </c>
      <c r="O47" s="0" t="n">
        <f aca="false">VLOOKUP(4,A44:K47,10,0)</f>
        <v>-1</v>
      </c>
      <c r="P47" s="0" t="n">
        <f aca="false">VLOOKUP(4,A44:K47,8,0)</f>
        <v>5</v>
      </c>
    </row>
    <row r="48" customFormat="false" ht="14.4" hidden="false" customHeight="false" outlineLevel="0" collapsed="false">
      <c r="B48" s="0" t="s">
        <v>71</v>
      </c>
      <c r="C48" s="0" t="n">
        <f aca="false">COUNTA(Tips!H46:H51) + COUNTA(Tips!J46:J51)</f>
        <v>12</v>
      </c>
      <c r="L48" s="0"/>
    </row>
    <row r="49" customFormat="false" ht="14.4" hidden="false" customHeight="false" outlineLevel="0" collapsed="false">
      <c r="L49" s="0"/>
    </row>
    <row r="50" customFormat="false" ht="14.4" hidden="false" customHeight="false" outlineLevel="0" collapsed="false">
      <c r="L50" s="0"/>
      <c r="N50" s="0" t="s">
        <v>38</v>
      </c>
      <c r="O50" s="0" t="s">
        <v>65</v>
      </c>
      <c r="P50" s="0" t="s">
        <v>66</v>
      </c>
    </row>
    <row r="51" customFormat="false" ht="14.4" hidden="false" customHeight="false" outlineLevel="0" collapsed="false">
      <c r="A51" s="0" t="n">
        <f aca="false">RANK(K51,K51:K54,0)</f>
        <v>2</v>
      </c>
      <c r="B51" s="0" t="s">
        <v>97</v>
      </c>
      <c r="C51" s="0" t="n">
        <f aca="false">IF(Tips!H53&gt;Tips!J53,3,IF(Tips!H53=Tips!J53,1,0))</f>
        <v>3</v>
      </c>
      <c r="D51" s="0" t="n">
        <f aca="false">IF(Tips!H55&gt;Tips!J55,3,IF(Tips!H55=Tips!J55,1,0))</f>
        <v>3</v>
      </c>
      <c r="E51" s="0" t="n">
        <f aca="false">IF(E54=3,0,IF(E54=1,1,3))</f>
        <v>0</v>
      </c>
      <c r="F51" s="0" t="n">
        <f aca="false">SUM(C51:E51)</f>
        <v>6</v>
      </c>
      <c r="H51" s="84" t="n">
        <f aca="false">Tips!H53+Tips!H55+Tips!J57</f>
        <v>2</v>
      </c>
      <c r="I51" s="84" t="n">
        <f aca="false">Tips!J53+Tips!J55+Tips!H57</f>
        <v>1</v>
      </c>
      <c r="J51" s="84" t="n">
        <f aca="false">H51-I51</f>
        <v>1</v>
      </c>
      <c r="K51" s="0" t="n">
        <f aca="false">F51*1000 + J51*100 + H51</f>
        <v>6102</v>
      </c>
      <c r="L51" s="83" t="s">
        <v>13</v>
      </c>
      <c r="M51" s="0" t="str">
        <f aca="false">VLOOKUP(1,A51:K54,2,0)</f>
        <v>Japan</v>
      </c>
      <c r="N51" s="0" t="n">
        <f aca="false">VLOOKUP(1,A51:K54,6,0)</f>
        <v>6</v>
      </c>
      <c r="O51" s="0" t="n">
        <f aca="false">VLOOKUP(1,A51:K54,10,0)</f>
        <v>1</v>
      </c>
      <c r="P51" s="0" t="n">
        <f aca="false">VLOOKUP(1,A51:K54,8,0)</f>
        <v>3</v>
      </c>
    </row>
    <row r="52" customFormat="false" ht="14.4" hidden="false" customHeight="false" outlineLevel="0" collapsed="false">
      <c r="A52" s="0" t="n">
        <f aca="false">RANK(K52,K51:K54,0)</f>
        <v>4</v>
      </c>
      <c r="B52" s="0" t="s">
        <v>98</v>
      </c>
      <c r="C52" s="0" t="n">
        <f aca="false">IF(C51=3,0,IF(C51=1,1,3))</f>
        <v>0</v>
      </c>
      <c r="D52" s="0" t="n">
        <f aca="false">IF(D54=3,0,IF(D54=1,1,3))</f>
        <v>0</v>
      </c>
      <c r="E52" s="0" t="n">
        <f aca="false">IF(Tips!H58&gt;Tips!J58,3,IF(Tips!H58=Tips!J58,1,0))</f>
        <v>3</v>
      </c>
      <c r="F52" s="0" t="n">
        <f aca="false">SUM(C52:E52)</f>
        <v>3</v>
      </c>
      <c r="H52" s="0" t="n">
        <f aca="false">Tips!J53+Tips!J56+Tips!H58</f>
        <v>2</v>
      </c>
      <c r="I52" s="0" t="n">
        <f aca="false">Tips!H53+Tips!H56+Tips!J58</f>
        <v>4</v>
      </c>
      <c r="J52" s="84" t="n">
        <f aca="false">H52-I52</f>
        <v>-2</v>
      </c>
      <c r="K52" s="0" t="n">
        <f aca="false">F52*1000 + J52*100 + H52</f>
        <v>2802</v>
      </c>
      <c r="L52" s="83" t="s">
        <v>14</v>
      </c>
      <c r="M52" s="0" t="str">
        <f aca="false">VLOOKUP(2,A51:K54,2,0)</f>
        <v>Polen</v>
      </c>
      <c r="N52" s="0" t="n">
        <f aca="false">VLOOKUP(2,A51:K54,6,0)</f>
        <v>6</v>
      </c>
      <c r="O52" s="0" t="n">
        <f aca="false">VLOOKUP(2,A51:K54,10,0)</f>
        <v>1</v>
      </c>
      <c r="P52" s="0" t="n">
        <f aca="false">VLOOKUP(2,A51:K54,8,0)</f>
        <v>2</v>
      </c>
    </row>
    <row r="53" customFormat="false" ht="14.4" hidden="false" customHeight="false" outlineLevel="0" collapsed="false">
      <c r="A53" s="0" t="n">
        <f aca="false">RANK(K53,K51:K54,0)</f>
        <v>3</v>
      </c>
      <c r="B53" s="0" t="s">
        <v>99</v>
      </c>
      <c r="C53" s="0" t="n">
        <f aca="false">IF(Tips!H54&gt;Tips!J54,3,IF(Tips!H54=Tips!J54,1,0))</f>
        <v>3</v>
      </c>
      <c r="D53" s="0" t="n">
        <f aca="false">IF(D51=3,0,IF(D51=1,1,3))</f>
        <v>0</v>
      </c>
      <c r="E53" s="0" t="n">
        <f aca="false">IF(E52=3,0,IF(E52=1,1,3))</f>
        <v>0</v>
      </c>
      <c r="F53" s="0" t="n">
        <f aca="false">SUM(C53:E53)</f>
        <v>3</v>
      </c>
      <c r="H53" s="0" t="n">
        <f aca="false">Tips!H54+Tips!J55+Tips!J58</f>
        <v>3</v>
      </c>
      <c r="I53" s="0" t="n">
        <f aca="false">Tips!J54+Tips!H55+Tips!H58</f>
        <v>3</v>
      </c>
      <c r="J53" s="84" t="n">
        <f aca="false">H53-I53</f>
        <v>0</v>
      </c>
      <c r="K53" s="0" t="n">
        <f aca="false">F53*1000 + J53*100 + H53</f>
        <v>3003</v>
      </c>
      <c r="L53" s="83" t="s">
        <v>15</v>
      </c>
      <c r="M53" s="0" t="str">
        <f aca="false">VLOOKUP(3,A51:K54,2,0)</f>
        <v>Colombia</v>
      </c>
      <c r="N53" s="0" t="n">
        <f aca="false">VLOOKUP(3,A51:K54,6,0)</f>
        <v>3</v>
      </c>
      <c r="O53" s="0" t="n">
        <f aca="false">VLOOKUP(3,A51:K54,10,0)</f>
        <v>0</v>
      </c>
      <c r="P53" s="0" t="n">
        <f aca="false">VLOOKUP(3,A51:K54,8,0)</f>
        <v>3</v>
      </c>
    </row>
    <row r="54" customFormat="false" ht="14.4" hidden="false" customHeight="false" outlineLevel="0" collapsed="false">
      <c r="A54" s="0" t="n">
        <f aca="false">RANK(K54,K51:K54,0)</f>
        <v>1</v>
      </c>
      <c r="B54" s="0" t="s">
        <v>100</v>
      </c>
      <c r="C54" s="0" t="n">
        <f aca="false">IF(C53=3,0,IF(C53=1,1,3))</f>
        <v>0</v>
      </c>
      <c r="D54" s="0" t="n">
        <f aca="false">IF(Tips!H56&gt;Tips!J56,3,IF(Tips!H56=Tips!J56,1,0))</f>
        <v>3</v>
      </c>
      <c r="E54" s="0" t="n">
        <f aca="false">IF(Tips!H57&gt;Tips!J57,3,IF(Tips!H57=Tips!J57,1,0))</f>
        <v>3</v>
      </c>
      <c r="F54" s="0" t="n">
        <f aca="false">SUM(C54:E54)</f>
        <v>6</v>
      </c>
      <c r="H54" s="0" t="n">
        <f aca="false">Tips!J54+Tips!H56+Tips!H57</f>
        <v>3</v>
      </c>
      <c r="I54" s="0" t="n">
        <f aca="false">Tips!H54+Tips!J56+Tips!J57</f>
        <v>2</v>
      </c>
      <c r="J54" s="84" t="n">
        <f aca="false">H54-I54</f>
        <v>1</v>
      </c>
      <c r="K54" s="0" t="n">
        <f aca="false">F54*1000 + J54*100 + H54</f>
        <v>6103</v>
      </c>
      <c r="L54" s="83" t="s">
        <v>16</v>
      </c>
      <c r="M54" s="0" t="str">
        <f aca="false">VLOOKUP(4,A51:K54,2,0)</f>
        <v>Senegal</v>
      </c>
      <c r="N54" s="0" t="n">
        <f aca="false">VLOOKUP(4,A51:K54,6,0)</f>
        <v>3</v>
      </c>
      <c r="O54" s="0" t="n">
        <f aca="false">VLOOKUP(4,A51:K54,10,0)</f>
        <v>-2</v>
      </c>
      <c r="P54" s="0" t="n">
        <f aca="false">VLOOKUP(4,A51:K54,8,0)</f>
        <v>2</v>
      </c>
    </row>
    <row r="55" customFormat="false" ht="14.4" hidden="false" customHeight="false" outlineLevel="0" collapsed="false">
      <c r="B55" s="0" t="s">
        <v>71</v>
      </c>
      <c r="C55" s="0" t="n">
        <f aca="false">COUNTA(Tips!H53:H58) + COUNTA(Tips!J53:J58)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2018-05-24T06:14:48Z</dcterms:created>
  <dc:creator>johan rogestedt</dc:creator>
  <dc:description/>
  <dc:language>en-US</dc:language>
  <cp:lastModifiedBy/>
  <dcterms:modified xsi:type="dcterms:W3CDTF">2018-06-11T08:51:26Z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