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2018\_UTP\_2018-I\_CS\_Clase\_Semana 2\_Aretfactos 1.1\"/>
    </mc:Choice>
  </mc:AlternateContent>
  <bookViews>
    <workbookView xWindow="480" yWindow="120" windowWidth="15195" windowHeight="8700" activeTab="3"/>
  </bookViews>
  <sheets>
    <sheet name="Datos Generales" sheetId="11" r:id="rId1"/>
    <sheet name="Calculo1" sheetId="2" r:id="rId2"/>
    <sheet name="Calculo2" sheetId="6" r:id="rId3"/>
    <sheet name="Presupuesto Estimado" sheetId="9" r:id="rId4"/>
    <sheet name="Presupuesto Juic. Experto" sheetId="12" r:id="rId5"/>
  </sheets>
  <externalReferences>
    <externalReference r:id="rId6"/>
  </externalReferences>
  <definedNames>
    <definedName name="A_impresión_IM">#REF!</definedName>
    <definedName name="_xlnm.Print_Area" localSheetId="3">'Presupuesto Estimado'!$B$11:$I$73</definedName>
    <definedName name="_xlnm.Print_Area" localSheetId="4">'Presupuesto Juic. Experto'!$B$11:$I$73</definedName>
  </definedNames>
  <calcPr calcId="152511"/>
</workbook>
</file>

<file path=xl/calcChain.xml><?xml version="1.0" encoding="utf-8"?>
<calcChain xmlns="http://schemas.openxmlformats.org/spreadsheetml/2006/main">
  <c r="L20" i="6" l="1"/>
  <c r="L17" i="6" s="1"/>
  <c r="N17" i="6"/>
  <c r="N16" i="6" s="1"/>
  <c r="I17" i="6"/>
  <c r="I16" i="6"/>
  <c r="I15" i="6" s="1"/>
  <c r="H19" i="6"/>
  <c r="H18" i="6"/>
  <c r="H21" i="6"/>
  <c r="H22" i="6"/>
  <c r="H17" i="6" s="1"/>
  <c r="AB51" i="2"/>
  <c r="G18" i="6"/>
  <c r="G19" i="6"/>
  <c r="G21" i="6"/>
  <c r="G22" i="6"/>
  <c r="Z16" i="6"/>
  <c r="D8" i="12"/>
  <c r="H13" i="12"/>
  <c r="N13" i="12"/>
  <c r="O13" i="12" s="1"/>
  <c r="O15" i="12" s="1"/>
  <c r="Q14" i="12"/>
  <c r="H19" i="12"/>
  <c r="N19" i="12"/>
  <c r="O19" i="12" s="1"/>
  <c r="O22" i="12" s="1"/>
  <c r="O23" i="12" s="1"/>
  <c r="Q20" i="12"/>
  <c r="Q21" i="12"/>
  <c r="H26" i="12"/>
  <c r="I26" i="12" s="1"/>
  <c r="N26" i="12"/>
  <c r="O26" i="12" s="1"/>
  <c r="N27" i="12"/>
  <c r="O27" i="12" s="1"/>
  <c r="N28" i="12"/>
  <c r="O28" i="12"/>
  <c r="Q28" i="12" s="1"/>
  <c r="H33" i="12"/>
  <c r="N33" i="12"/>
  <c r="O33" i="12" s="1"/>
  <c r="H34" i="12"/>
  <c r="N34" i="12"/>
  <c r="O34" i="12"/>
  <c r="H35" i="12"/>
  <c r="I35" i="12" s="1"/>
  <c r="N35" i="12"/>
  <c r="O35" i="12" s="1"/>
  <c r="H40" i="12"/>
  <c r="I40" i="12"/>
  <c r="N40" i="12"/>
  <c r="O40" i="12"/>
  <c r="H41" i="12"/>
  <c r="I41" i="12" s="1"/>
  <c r="N41" i="12"/>
  <c r="O41" i="12" s="1"/>
  <c r="H42" i="12"/>
  <c r="I42" i="12"/>
  <c r="Q42" i="12" s="1"/>
  <c r="N42" i="12"/>
  <c r="O42" i="12"/>
  <c r="I47" i="12"/>
  <c r="Q47" i="12" s="1"/>
  <c r="O47" i="12"/>
  <c r="O53" i="12" s="1"/>
  <c r="O54" i="12" s="1"/>
  <c r="I48" i="12"/>
  <c r="O48" i="12"/>
  <c r="I49" i="12"/>
  <c r="Q49" i="12" s="1"/>
  <c r="O49" i="12"/>
  <c r="I50" i="12"/>
  <c r="O50" i="12"/>
  <c r="Q50" i="12" s="1"/>
  <c r="I51" i="12"/>
  <c r="O51" i="12"/>
  <c r="Q51" i="12" s="1"/>
  <c r="I52" i="12"/>
  <c r="O52" i="12"/>
  <c r="I57" i="12"/>
  <c r="Q57" i="12" s="1"/>
  <c r="O57" i="12"/>
  <c r="O63" i="12" s="1"/>
  <c r="O64" i="12" s="1"/>
  <c r="I58" i="12"/>
  <c r="O58" i="12"/>
  <c r="I59" i="12"/>
  <c r="Q59" i="12" s="1"/>
  <c r="O59" i="12"/>
  <c r="I60" i="12"/>
  <c r="O60" i="12"/>
  <c r="Q60" i="12" s="1"/>
  <c r="I61" i="12"/>
  <c r="O61" i="12"/>
  <c r="Q61" i="12" s="1"/>
  <c r="I62" i="12"/>
  <c r="O62" i="12"/>
  <c r="O67" i="12"/>
  <c r="O68" i="12" s="1"/>
  <c r="O69" i="12" s="1"/>
  <c r="R16" i="6"/>
  <c r="AB38" i="2"/>
  <c r="C6" i="2"/>
  <c r="AG16" i="6"/>
  <c r="AG23" i="6" s="1"/>
  <c r="AG18" i="6"/>
  <c r="AG19" i="6"/>
  <c r="AG20" i="6"/>
  <c r="AG21" i="6"/>
  <c r="AG22" i="6"/>
  <c r="C12" i="2"/>
  <c r="AA14" i="2"/>
  <c r="AA15" i="2"/>
  <c r="AA38" i="2" s="1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Y21" i="6"/>
  <c r="Y18" i="6"/>
  <c r="Y19" i="6"/>
  <c r="Y20" i="6"/>
  <c r="Y16" i="6"/>
  <c r="Y23" i="6" s="1"/>
  <c r="Y22" i="6"/>
  <c r="N15" i="6"/>
  <c r="AC51" i="2"/>
  <c r="AC38" i="2"/>
  <c r="AC53" i="2" s="1"/>
  <c r="AC54" i="2" s="1"/>
  <c r="C39" i="2"/>
  <c r="C38" i="2" s="1"/>
  <c r="D39" i="2"/>
  <c r="D38" i="2" s="1"/>
  <c r="E39" i="2"/>
  <c r="E38" i="2" s="1"/>
  <c r="F39" i="2"/>
  <c r="F38" i="2" s="1"/>
  <c r="G39" i="2"/>
  <c r="G38" i="2" s="1"/>
  <c r="H39" i="2"/>
  <c r="H38" i="2" s="1"/>
  <c r="I39" i="2"/>
  <c r="I38" i="2" s="1"/>
  <c r="J39" i="2"/>
  <c r="J38" i="2" s="1"/>
  <c r="K39" i="2"/>
  <c r="K38" i="2" s="1"/>
  <c r="L39" i="2"/>
  <c r="L38" i="2" s="1"/>
  <c r="M39" i="2"/>
  <c r="M38" i="2" s="1"/>
  <c r="N39" i="2"/>
  <c r="N38" i="2" s="1"/>
  <c r="O39" i="2"/>
  <c r="O38" i="2" s="1"/>
  <c r="P39" i="2"/>
  <c r="P38" i="2" s="1"/>
  <c r="Q39" i="2"/>
  <c r="Q38" i="2" s="1"/>
  <c r="R39" i="2"/>
  <c r="R38" i="2" s="1"/>
  <c r="S39" i="2"/>
  <c r="S38" i="2" s="1"/>
  <c r="T39" i="2"/>
  <c r="T38" i="2" s="1"/>
  <c r="U39" i="2"/>
  <c r="U38" i="2" s="1"/>
  <c r="V39" i="2"/>
  <c r="V38" i="2" s="1"/>
  <c r="W39" i="2"/>
  <c r="W38" i="2" s="1"/>
  <c r="X39" i="2"/>
  <c r="X38" i="2" s="1"/>
  <c r="Y39" i="2"/>
  <c r="Y38" i="2" s="1"/>
  <c r="Z39" i="2"/>
  <c r="Z38" i="2" s="1"/>
  <c r="AJ38" i="2"/>
  <c r="H26" i="9"/>
  <c r="I26" i="9" s="1"/>
  <c r="I51" i="9"/>
  <c r="Q51" i="9" s="1"/>
  <c r="O51" i="9"/>
  <c r="I47" i="9"/>
  <c r="I48" i="9"/>
  <c r="I49" i="9"/>
  <c r="I50" i="9"/>
  <c r="I52" i="9"/>
  <c r="I53" i="9"/>
  <c r="I54" i="9" s="1"/>
  <c r="H35" i="9"/>
  <c r="H34" i="9"/>
  <c r="H33" i="9"/>
  <c r="H19" i="9"/>
  <c r="H13" i="9"/>
  <c r="Q14" i="9"/>
  <c r="N13" i="9"/>
  <c r="O13" i="9" s="1"/>
  <c r="O15" i="9" s="1"/>
  <c r="N19" i="9"/>
  <c r="O19" i="9" s="1"/>
  <c r="O22" i="9" s="1"/>
  <c r="O23" i="9" s="1"/>
  <c r="Q20" i="9"/>
  <c r="Q21" i="9"/>
  <c r="N26" i="9"/>
  <c r="O26" i="9" s="1"/>
  <c r="N27" i="9"/>
  <c r="O27" i="9" s="1"/>
  <c r="Q27" i="9" s="1"/>
  <c r="N28" i="9"/>
  <c r="O28" i="9" s="1"/>
  <c r="Q28" i="9" s="1"/>
  <c r="N33" i="9"/>
  <c r="O33" i="9"/>
  <c r="N34" i="9"/>
  <c r="O34" i="9" s="1"/>
  <c r="N35" i="9"/>
  <c r="O35" i="9"/>
  <c r="H40" i="9"/>
  <c r="I40" i="9" s="1"/>
  <c r="Q40" i="9" s="1"/>
  <c r="N40" i="9"/>
  <c r="O40" i="9"/>
  <c r="H41" i="9"/>
  <c r="I41" i="9" s="1"/>
  <c r="N41" i="9"/>
  <c r="O41" i="9" s="1"/>
  <c r="H42" i="9"/>
  <c r="I42" i="9"/>
  <c r="N42" i="9"/>
  <c r="O42" i="9" s="1"/>
  <c r="O47" i="9"/>
  <c r="Q47" i="9" s="1"/>
  <c r="O48" i="9"/>
  <c r="Q48" i="9" s="1"/>
  <c r="O49" i="9"/>
  <c r="Q49" i="9" s="1"/>
  <c r="O50" i="9"/>
  <c r="Q50" i="9" s="1"/>
  <c r="O52" i="9"/>
  <c r="Q52" i="9" s="1"/>
  <c r="O53" i="9"/>
  <c r="Q53" i="9" s="1"/>
  <c r="I57" i="9"/>
  <c r="O57" i="9"/>
  <c r="Q57" i="9"/>
  <c r="I58" i="9"/>
  <c r="O58" i="9"/>
  <c r="Q58" i="9" s="1"/>
  <c r="I59" i="9"/>
  <c r="O59" i="9"/>
  <c r="Q59" i="9" s="1"/>
  <c r="I60" i="9"/>
  <c r="O60" i="9"/>
  <c r="I61" i="9"/>
  <c r="I63" i="9" s="1"/>
  <c r="I64" i="9" s="1"/>
  <c r="O61" i="9"/>
  <c r="I62" i="9"/>
  <c r="O62" i="9"/>
  <c r="Q62" i="9" s="1"/>
  <c r="O67" i="9"/>
  <c r="O68" i="9" s="1"/>
  <c r="O69" i="9" s="1"/>
  <c r="C17" i="6"/>
  <c r="F48" i="2"/>
  <c r="G48" i="2" s="1"/>
  <c r="E16" i="6" l="1"/>
  <c r="Q16" i="6" s="1"/>
  <c r="K20" i="6"/>
  <c r="K22" i="6"/>
  <c r="K18" i="6"/>
  <c r="E18" i="6"/>
  <c r="E20" i="6"/>
  <c r="H15" i="6"/>
  <c r="Q26" i="12"/>
  <c r="I29" i="12"/>
  <c r="I30" i="12" s="1"/>
  <c r="AA50" i="2"/>
  <c r="AA45" i="2"/>
  <c r="AE38" i="2"/>
  <c r="Q60" i="9"/>
  <c r="AL38" i="2"/>
  <c r="AH38" i="2"/>
  <c r="AD38" i="2"/>
  <c r="Q42" i="9"/>
  <c r="O36" i="9"/>
  <c r="O37" i="9" s="1"/>
  <c r="AI38" i="2"/>
  <c r="C48" i="2"/>
  <c r="D48" i="2" s="1"/>
  <c r="Q61" i="9"/>
  <c r="AO38" i="2"/>
  <c r="AK38" i="2"/>
  <c r="AG38" i="2"/>
  <c r="Q58" i="12"/>
  <c r="Q48" i="12"/>
  <c r="Q35" i="12"/>
  <c r="O36" i="12"/>
  <c r="O37" i="12" s="1"/>
  <c r="E22" i="6"/>
  <c r="E21" i="6"/>
  <c r="AM38" i="2"/>
  <c r="R48" i="2"/>
  <c r="S48" i="2" s="1"/>
  <c r="O54" i="9"/>
  <c r="Q54" i="9" s="1"/>
  <c r="AN38" i="2"/>
  <c r="AF38" i="2"/>
  <c r="AB53" i="2"/>
  <c r="I63" i="12"/>
  <c r="I53" i="12"/>
  <c r="O43" i="12"/>
  <c r="O44" i="12" s="1"/>
  <c r="Q40" i="12"/>
  <c r="Q62" i="12"/>
  <c r="Q52" i="12"/>
  <c r="E19" i="6"/>
  <c r="Q41" i="12"/>
  <c r="I43" i="12"/>
  <c r="L16" i="6"/>
  <c r="L18" i="6"/>
  <c r="L21" i="6"/>
  <c r="L15" i="6"/>
  <c r="D8" i="9" s="1"/>
  <c r="L19" i="6"/>
  <c r="L22" i="6"/>
  <c r="O43" i="9"/>
  <c r="O44" i="9" s="1"/>
  <c r="Q41" i="9"/>
  <c r="I43" i="9"/>
  <c r="O16" i="9"/>
  <c r="I29" i="9"/>
  <c r="Q26" i="9"/>
  <c r="AB54" i="2"/>
  <c r="P20" i="6" s="1"/>
  <c r="P23" i="6" s="1"/>
  <c r="G20" i="6"/>
  <c r="O29" i="12"/>
  <c r="Q27" i="12"/>
  <c r="O16" i="12"/>
  <c r="O29" i="9"/>
  <c r="O30" i="9" s="1"/>
  <c r="K21" i="6"/>
  <c r="K19" i="6"/>
  <c r="M20" i="6"/>
  <c r="AG44" i="2"/>
  <c r="O63" i="9"/>
  <c r="AC39" i="2"/>
  <c r="AA46" i="2"/>
  <c r="AA44" i="2"/>
  <c r="I54" i="12" l="1"/>
  <c r="Q54" i="12" s="1"/>
  <c r="Q53" i="12"/>
  <c r="I64" i="12"/>
  <c r="Q64" i="12" s="1"/>
  <c r="Q63" i="12"/>
  <c r="K17" i="6"/>
  <c r="K16" i="6" s="1"/>
  <c r="K15" i="6" s="1"/>
  <c r="AB39" i="2"/>
  <c r="AA49" i="2"/>
  <c r="AA51" i="2" s="1"/>
  <c r="AA53" i="2" s="1"/>
  <c r="E17" i="6"/>
  <c r="M17" i="6"/>
  <c r="Q29" i="12"/>
  <c r="O30" i="12"/>
  <c r="Q30" i="12" s="1"/>
  <c r="I30" i="9"/>
  <c r="Q30" i="9" s="1"/>
  <c r="Q29" i="9"/>
  <c r="R26" i="6"/>
  <c r="T26" i="6"/>
  <c r="T27" i="6" s="1"/>
  <c r="E33" i="9" s="1"/>
  <c r="I33" i="9" s="1"/>
  <c r="V26" i="6"/>
  <c r="V27" i="6" s="1"/>
  <c r="E35" i="9" s="1"/>
  <c r="I35" i="9" s="1"/>
  <c r="Q35" i="9" s="1"/>
  <c r="F16" i="6"/>
  <c r="W26" i="6"/>
  <c r="W27" i="6" s="1"/>
  <c r="S26" i="6"/>
  <c r="S27" i="6" s="1"/>
  <c r="E19" i="9" s="1"/>
  <c r="I19" i="9" s="1"/>
  <c r="U26" i="6"/>
  <c r="U27" i="6" s="1"/>
  <c r="E34" i="9" s="1"/>
  <c r="I34" i="9" s="1"/>
  <c r="Q34" i="9" s="1"/>
  <c r="Q63" i="9"/>
  <c r="O64" i="9"/>
  <c r="Q64" i="9" s="1"/>
  <c r="G17" i="6"/>
  <c r="D20" i="6"/>
  <c r="I44" i="9"/>
  <c r="Q44" i="9" s="1"/>
  <c r="Q43" i="9"/>
  <c r="I44" i="12"/>
  <c r="Q44" i="12" s="1"/>
  <c r="Q43" i="12"/>
  <c r="O71" i="12"/>
  <c r="O71" i="9"/>
  <c r="AA54" i="2" l="1"/>
  <c r="AA39" i="2" s="1"/>
  <c r="F20" i="6"/>
  <c r="R27" i="6"/>
  <c r="Y26" i="6"/>
  <c r="M15" i="6"/>
  <c r="M16" i="6"/>
  <c r="O74" i="9"/>
  <c r="O72" i="9"/>
  <c r="F17" i="6"/>
  <c r="O20" i="6"/>
  <c r="O72" i="12"/>
  <c r="O74" i="12"/>
  <c r="D22" i="6"/>
  <c r="D19" i="6"/>
  <c r="D18" i="6"/>
  <c r="D21" i="6"/>
  <c r="I22" i="9"/>
  <c r="Q19" i="9"/>
  <c r="C16" i="6"/>
  <c r="F15" i="6"/>
  <c r="Q33" i="9"/>
  <c r="I36" i="9"/>
  <c r="I37" i="9" l="1"/>
  <c r="Q37" i="9" s="1"/>
  <c r="Q36" i="9"/>
  <c r="Q22" i="9"/>
  <c r="I23" i="9"/>
  <c r="Q23" i="9" s="1"/>
  <c r="F18" i="6"/>
  <c r="O18" i="6" s="1"/>
  <c r="F19" i="6"/>
  <c r="O19" i="6" s="1"/>
  <c r="F21" i="6"/>
  <c r="O21" i="6" s="1"/>
  <c r="F22" i="6"/>
  <c r="O22" i="6" s="1"/>
  <c r="J19" i="6"/>
  <c r="J21" i="6"/>
  <c r="J18" i="6"/>
  <c r="J22" i="6"/>
  <c r="J20" i="6"/>
  <c r="Y27" i="6"/>
  <c r="E13" i="9"/>
  <c r="I13" i="9" s="1"/>
  <c r="D17" i="6"/>
  <c r="G16" i="6"/>
  <c r="AB26" i="6"/>
  <c r="AB27" i="6" s="1"/>
  <c r="E33" i="12" s="1"/>
  <c r="I33" i="12" s="1"/>
  <c r="AC26" i="6"/>
  <c r="AC27" i="6" s="1"/>
  <c r="E34" i="12" s="1"/>
  <c r="I34" i="12" s="1"/>
  <c r="Q34" i="12" s="1"/>
  <c r="AA26" i="6"/>
  <c r="AA27" i="6" s="1"/>
  <c r="E19" i="12" s="1"/>
  <c r="I19" i="12" s="1"/>
  <c r="Z26" i="6"/>
  <c r="AD26" i="6"/>
  <c r="AD27" i="6" s="1"/>
  <c r="AF26" i="6"/>
  <c r="AF27" i="6" s="1"/>
  <c r="I22" i="12" l="1"/>
  <c r="Q19" i="12"/>
  <c r="I36" i="12"/>
  <c r="Q33" i="12"/>
  <c r="Q13" i="9"/>
  <c r="I15" i="9"/>
  <c r="J17" i="6"/>
  <c r="J16" i="6" s="1"/>
  <c r="J15" i="6" s="1"/>
  <c r="O23" i="6"/>
  <c r="Z27" i="6"/>
  <c r="AG26" i="6"/>
  <c r="G15" i="6"/>
  <c r="D16" i="6"/>
  <c r="E13" i="12" l="1"/>
  <c r="I13" i="12" s="1"/>
  <c r="AG27" i="6"/>
  <c r="Q36" i="12"/>
  <c r="I37" i="12"/>
  <c r="Q37" i="12" s="1"/>
  <c r="Q22" i="12"/>
  <c r="I23" i="12"/>
  <c r="Q23" i="12" s="1"/>
  <c r="I16" i="9"/>
  <c r="Q15" i="9"/>
  <c r="Q16" i="9" l="1"/>
  <c r="I67" i="9"/>
  <c r="Q13" i="12"/>
  <c r="I15" i="12"/>
  <c r="I16" i="12" l="1"/>
  <c r="Q15" i="12"/>
  <c r="I68" i="9"/>
  <c r="Q67" i="9"/>
  <c r="Q16" i="12" l="1"/>
  <c r="I67" i="12"/>
  <c r="I69" i="9"/>
  <c r="Q69" i="9" s="1"/>
  <c r="Q68" i="9"/>
  <c r="I71" i="9"/>
  <c r="I72" i="9" l="1"/>
  <c r="Q71" i="9"/>
  <c r="I68" i="12"/>
  <c r="Q67" i="12"/>
  <c r="Q68" i="12" l="1"/>
  <c r="I69" i="12"/>
  <c r="Q69" i="12" s="1"/>
  <c r="I71" i="12"/>
  <c r="Q72" i="9"/>
  <c r="I74" i="9"/>
  <c r="I76" i="9" l="1"/>
  <c r="Q74" i="9"/>
  <c r="Q71" i="12"/>
  <c r="I72" i="12"/>
  <c r="O76" i="9" l="1"/>
  <c r="I75" i="9"/>
  <c r="I78" i="9"/>
  <c r="Q76" i="9"/>
  <c r="I74" i="12"/>
  <c r="Q72" i="12"/>
  <c r="I76" i="12" l="1"/>
  <c r="Q74" i="12"/>
  <c r="O75" i="9"/>
  <c r="Q75" i="9" s="1"/>
  <c r="O78" i="9"/>
  <c r="Q78" i="9" s="1"/>
  <c r="I75" i="12" l="1"/>
  <c r="O76" i="12"/>
  <c r="I78" i="12"/>
  <c r="O75" i="12" l="1"/>
  <c r="Q75" i="12" s="1"/>
  <c r="O78" i="12"/>
  <c r="Q78" i="12" s="1"/>
  <c r="Q76" i="12"/>
</calcChain>
</file>

<file path=xl/comments1.xml><?xml version="1.0" encoding="utf-8"?>
<comments xmlns="http://schemas.openxmlformats.org/spreadsheetml/2006/main">
  <authors>
    <author>Usuario</author>
  </authors>
  <commentList>
    <comment ref="C5" authorId="0" shapeId="0">
      <text>
        <r>
          <rPr>
            <b/>
            <sz val="8"/>
            <color indexed="10"/>
            <rFont val="Tahoma"/>
            <family val="2"/>
          </rPr>
          <t>PASO 5</t>
        </r>
      </text>
    </comment>
    <comment ref="C9" authorId="0" shapeId="0">
      <text>
        <r>
          <rPr>
            <b/>
            <sz val="8"/>
            <color indexed="81"/>
            <rFont val="Tahoma"/>
            <family val="2"/>
          </rPr>
          <t>Descripción Complejidad:</t>
        </r>
        <r>
          <rPr>
            <sz val="8"/>
            <color indexed="81"/>
            <rFont val="Tahoma"/>
          </rPr>
          <t xml:space="preserve">
Baja   :  # de Campos &lt; = 5 
Media :  # de Campos &gt; 5 y &lt; 10 + 1 Grilla
Alta    :  # de Campos &gt; 10 + 2 Grillas</t>
        </r>
      </text>
    </comment>
    <comment ref="F9" authorId="0" shapeId="0">
      <text>
        <r>
          <rPr>
            <b/>
            <sz val="8"/>
            <color indexed="81"/>
            <rFont val="Tahoma"/>
          </rPr>
          <t>Descripción Complejidad:</t>
        </r>
        <r>
          <rPr>
            <sz val="8"/>
            <color indexed="81"/>
            <rFont val="Tahoma"/>
          </rPr>
          <t xml:space="preserve">
Baja   :  # de Campos &lt; = 5 
Media :  # de Campos &gt; 5 y &lt; 10 + 1 Grilla
Alta    :  # de Campos &gt; 10 + 2 Grillas</t>
        </r>
      </text>
    </comment>
    <comment ref="I9" authorId="0" shapeId="0">
      <text>
        <r>
          <rPr>
            <b/>
            <sz val="8"/>
            <color indexed="81"/>
            <rFont val="Tahoma"/>
            <family val="2"/>
          </rPr>
          <t>Descripción Complejidad:</t>
        </r>
        <r>
          <rPr>
            <sz val="8"/>
            <color indexed="81"/>
            <rFont val="Tahoma"/>
          </rPr>
          <t xml:space="preserve">
Baja   :  # de Métodos o funciones &lt; = 5 
Media :  # de Métodos o Funciones &gt; 5 y &lt; 10
Alta    :   # de Métodos o Funciones &gt; 10 </t>
        </r>
      </text>
    </comment>
    <comment ref="L9" authorId="0" shapeId="0">
      <text>
        <r>
          <rPr>
            <b/>
            <sz val="8"/>
            <color indexed="81"/>
            <rFont val="Tahoma"/>
            <family val="2"/>
          </rPr>
          <t>Descripción complejidad:</t>
        </r>
        <r>
          <rPr>
            <sz val="8"/>
            <color indexed="81"/>
            <rFont val="Tahoma"/>
          </rPr>
          <t xml:space="preserve">
Baja   :  # de Objetos de Datos &lt; = 3 
Media :  # de Objetos de Datos &gt; 4 y &lt; 6
Alta    :  # de Objetos de Datos &gt;6 </t>
        </r>
      </text>
    </comment>
    <comment ref="O9" authorId="0" shapeId="0">
      <text>
        <r>
          <rPr>
            <b/>
            <sz val="8"/>
            <color indexed="81"/>
            <rFont val="Tahoma"/>
            <family val="2"/>
          </rPr>
          <t>Descripción Complejidad:</t>
        </r>
        <r>
          <rPr>
            <sz val="8"/>
            <color indexed="81"/>
            <rFont val="Tahoma"/>
          </rPr>
          <t xml:space="preserve">
Baja   :  # de Métodos o funciones &lt; = 5 
Media :  # de Métodos o Funciones &gt; 5 y &lt; 10
Alta    :  # de Métodos o Funciones &gt; 10 </t>
        </r>
      </text>
    </comment>
    <comment ref="R9" authorId="0" shapeId="0">
      <text>
        <r>
          <rPr>
            <b/>
            <sz val="8"/>
            <color indexed="81"/>
            <rFont val="Tahoma"/>
            <family val="2"/>
          </rPr>
          <t>Descripción Complejidad:</t>
        </r>
        <r>
          <rPr>
            <sz val="8"/>
            <color indexed="81"/>
            <rFont val="Tahoma"/>
          </rPr>
          <t xml:space="preserve">
Baja   :  # de Campos &lt; = 5 + 2 Subtotales
Media :  # de Campos &gt; 5 y &lt; 10 + 4 Subtotales 
Alta    :  # de Campos &gt; 10 + 6 Subtotales</t>
        </r>
      </text>
    </comment>
    <comment ref="U9" authorId="0" shapeId="0">
      <text>
        <r>
          <rPr>
            <b/>
            <sz val="8"/>
            <color indexed="81"/>
            <rFont val="Tahoma"/>
            <family val="2"/>
          </rPr>
          <t>Descripción Complejidad:</t>
        </r>
        <r>
          <rPr>
            <sz val="8"/>
            <color indexed="81"/>
            <rFont val="Tahoma"/>
          </rPr>
          <t xml:space="preserve">
Baja   :  # de funciones &lt; = 5 
Media :  # de funciones&gt; 5 y &lt; 8 
Alta    :  # de funciones &gt; 8</t>
        </r>
      </text>
    </comment>
    <comment ref="X9" authorId="0" shapeId="0">
      <text>
        <r>
          <rPr>
            <b/>
            <sz val="8"/>
            <color indexed="81"/>
            <rFont val="Tahoma"/>
            <family val="2"/>
          </rPr>
          <t>Descripción Complejidad:</t>
        </r>
        <r>
          <rPr>
            <sz val="8"/>
            <color indexed="81"/>
            <rFont val="Tahoma"/>
          </rPr>
          <t xml:space="preserve">
Baja   :  # de Tablas accedidas &lt; = 5 
Media :  # de Tablas accedidas&gt; 5 y &lt; 8 
Alta    :  # de Tablas accedidas&gt; 8</t>
        </r>
      </text>
    </comment>
    <comment ref="AO11" authorId="0" shapeId="0">
      <text>
        <r>
          <rPr>
            <b/>
            <sz val="8"/>
            <color indexed="10"/>
            <rFont val="Tahoma"/>
            <family val="2"/>
          </rPr>
          <t>PASO 6</t>
        </r>
      </text>
    </comment>
    <comment ref="AB12" authorId="0" shapeId="0">
      <text>
        <r>
          <rPr>
            <b/>
            <sz val="8"/>
            <color indexed="10"/>
            <rFont val="Tahoma"/>
            <family val="2"/>
          </rPr>
          <t>PASO 3</t>
        </r>
      </text>
    </comment>
    <comment ref="B13" authorId="0" shapeId="0">
      <text>
        <r>
          <rPr>
            <b/>
            <sz val="8"/>
            <color indexed="10"/>
            <rFont val="Tahoma"/>
            <family val="2"/>
          </rPr>
          <t>PASO 1</t>
        </r>
      </text>
    </comment>
    <comment ref="Z14" authorId="0" shapeId="0">
      <text>
        <r>
          <rPr>
            <b/>
            <sz val="8"/>
            <color indexed="10"/>
            <rFont val="Tahoma"/>
            <family val="2"/>
          </rPr>
          <t>PASO 2</t>
        </r>
      </text>
    </comment>
    <comment ref="AB42" authorId="0" shapeId="0">
      <text>
        <r>
          <rPr>
            <b/>
            <sz val="8"/>
            <color indexed="10"/>
            <rFont val="Tahoma"/>
            <family val="2"/>
          </rPr>
          <t>PASO 4</t>
        </r>
      </text>
    </comment>
  </commentList>
</comments>
</file>

<file path=xl/comments2.xml><?xml version="1.0" encoding="utf-8"?>
<comments xmlns="http://schemas.openxmlformats.org/spreadsheetml/2006/main">
  <authors>
    <author>Usuario</author>
  </authors>
  <commentList>
    <comment ref="H16" authorId="0" shapeId="0">
      <text>
        <r>
          <rPr>
            <b/>
            <sz val="8"/>
            <color indexed="81"/>
            <rFont val="Tahoma"/>
          </rPr>
          <t>Usuario:</t>
        </r>
        <r>
          <rPr>
            <sz val="8"/>
            <color indexed="81"/>
            <rFont val="Tahoma"/>
          </rPr>
          <t xml:space="preserve">
Extraerlo del Registro de horas</t>
        </r>
      </text>
    </comment>
    <comment ref="N16" authorId="0" shapeId="0">
      <text>
        <r>
          <rPr>
            <b/>
            <sz val="8"/>
            <color indexed="10"/>
            <rFont val="Tahoma"/>
            <family val="2"/>
          </rPr>
          <t xml:space="preserve">PASO 12
</t>
        </r>
      </text>
    </comment>
    <comment ref="O16" authorId="0" shapeId="0">
      <text>
        <r>
          <rPr>
            <b/>
            <sz val="8"/>
            <color indexed="10"/>
            <rFont val="Tahoma"/>
            <family val="2"/>
          </rPr>
          <t xml:space="preserve">PASO 7
</t>
        </r>
      </text>
    </comment>
    <comment ref="P16" authorId="0" shapeId="0">
      <text>
        <r>
          <rPr>
            <b/>
            <sz val="8"/>
            <color indexed="10"/>
            <rFont val="Tahoma"/>
            <family val="2"/>
          </rPr>
          <t>PASO 10</t>
        </r>
      </text>
    </comment>
    <comment ref="Q16" authorId="0" shapeId="0">
      <text>
        <r>
          <rPr>
            <b/>
            <sz val="7"/>
            <color indexed="10"/>
            <rFont val="Tahoma"/>
            <family val="2"/>
          </rPr>
          <t xml:space="preserve">PASO 12
</t>
        </r>
      </text>
    </comment>
    <comment ref="H18" authorId="0" shapeId="0">
      <text>
        <r>
          <rPr>
            <b/>
            <sz val="8"/>
            <color indexed="10"/>
            <rFont val="Tahoma"/>
            <family val="2"/>
          </rPr>
          <t xml:space="preserve">PASO 12
</t>
        </r>
      </text>
    </comment>
    <comment ref="S20" authorId="0" shapeId="0">
      <text>
        <r>
          <rPr>
            <b/>
            <sz val="8"/>
            <color indexed="10"/>
            <rFont val="Tahoma"/>
            <family val="2"/>
          </rPr>
          <t xml:space="preserve">PASO 8
</t>
        </r>
      </text>
    </comment>
    <comment ref="AA20" authorId="0" shapeId="0">
      <text>
        <r>
          <rPr>
            <b/>
            <sz val="8"/>
            <color indexed="10"/>
            <rFont val="Tahoma"/>
            <family val="2"/>
          </rPr>
          <t>PASO 11</t>
        </r>
      </text>
    </comment>
    <comment ref="M22" authorId="0" shapeId="0">
      <text>
        <r>
          <rPr>
            <b/>
            <sz val="8"/>
            <color indexed="10"/>
            <rFont val="Tahoma"/>
            <family val="2"/>
          </rPr>
          <t>PASO 9</t>
        </r>
      </text>
    </comment>
  </commentList>
</comments>
</file>

<file path=xl/sharedStrings.xml><?xml version="1.0" encoding="utf-8"?>
<sst xmlns="http://schemas.openxmlformats.org/spreadsheetml/2006/main" count="569" uniqueCount="223">
  <si>
    <t>Store Procedures</t>
  </si>
  <si>
    <t>Reportes</t>
  </si>
  <si>
    <t>Real</t>
  </si>
  <si>
    <t>Juicio Experto</t>
  </si>
  <si>
    <t>AP1</t>
  </si>
  <si>
    <t>JP</t>
  </si>
  <si>
    <t>AS</t>
  </si>
  <si>
    <t xml:space="preserve">FORM WEB </t>
  </si>
  <si>
    <t>Componente Logica del Negocio</t>
  </si>
  <si>
    <t>Componente Logica de datos</t>
  </si>
  <si>
    <t>Procesos</t>
  </si>
  <si>
    <t>A</t>
  </si>
  <si>
    <t>M</t>
  </si>
  <si>
    <t>B</t>
  </si>
  <si>
    <t>Total (Esfuerzo en Horas hombre)</t>
  </si>
  <si>
    <t>Analisis de Requerimientos</t>
  </si>
  <si>
    <t>Diseño del Software</t>
  </si>
  <si>
    <t>Construcción del Software</t>
  </si>
  <si>
    <t>Pruebas Unitarias y correcciones</t>
  </si>
  <si>
    <t>Software con pruebas de integración</t>
  </si>
  <si>
    <t>Manual de usuario</t>
  </si>
  <si>
    <t>Pruebas del Software</t>
  </si>
  <si>
    <t>Implantación del Software</t>
  </si>
  <si>
    <t>Documentación de Componentes</t>
  </si>
  <si>
    <t>Estimado</t>
  </si>
  <si>
    <t>RECURSOS</t>
  </si>
  <si>
    <t>INGENIERIA DEL PROYECTO</t>
  </si>
  <si>
    <t>Concepción</t>
  </si>
  <si>
    <t>Elaboración</t>
  </si>
  <si>
    <t>Construcción</t>
  </si>
  <si>
    <t>Transición</t>
  </si>
  <si>
    <t>DURACION (dias)</t>
  </si>
  <si>
    <t>ESFUERZO (dias hombre)</t>
  </si>
  <si>
    <t>JP1</t>
  </si>
  <si>
    <t>P1</t>
  </si>
  <si>
    <t>P2</t>
  </si>
  <si>
    <t>P3</t>
  </si>
  <si>
    <t>% de Asignacion del Jefe de Proyecto</t>
  </si>
  <si>
    <t>&lt; NOMBRE DEL PROYECTO &gt;</t>
  </si>
  <si>
    <t>PLAZOS DEL PROYECTO</t>
  </si>
  <si>
    <t>FACTOR DE 5ta CATEG.</t>
  </si>
  <si>
    <t>Fecha Fin</t>
  </si>
  <si>
    <t>FACTOR DE PRACTICANTES</t>
  </si>
  <si>
    <t>dd/mm/yy</t>
  </si>
  <si>
    <t>TIPO DE CAMBIO</t>
  </si>
  <si>
    <t>&lt; en esta sección deberá registrarse el presupuesto inicial &gt;</t>
  </si>
  <si>
    <t xml:space="preserve">LINEA BASE 01 DE COSTOS DEL PROYECTO </t>
  </si>
  <si>
    <t>VARIACIÓN</t>
  </si>
  <si>
    <t>JEFE DEL PROYECTO</t>
  </si>
  <si>
    <t xml:space="preserve">FECHA DE INGRESO </t>
  </si>
  <si>
    <t xml:space="preserve">FECHA DE SALIDA </t>
  </si>
  <si>
    <t>Meses Asignados (Calendario)</t>
  </si>
  <si>
    <t>Sueldo Bruto (S/.)</t>
  </si>
  <si>
    <t>Otras asignaciones</t>
  </si>
  <si>
    <t>Costo Mensual (S/.)</t>
  </si>
  <si>
    <t>Costo Total (S/.)</t>
  </si>
  <si>
    <t>SUBTOTAL  1</t>
  </si>
  <si>
    <t xml:space="preserve">ANALISTAS DE SISTEMAS </t>
  </si>
  <si>
    <t>FECHA DE INGRESO PLANIF.</t>
  </si>
  <si>
    <t>FECHA DE SALIDA PLANIF.</t>
  </si>
  <si>
    <t>SUBTOTAL 2</t>
  </si>
  <si>
    <t>ANALISTAS PROGRAMADORES</t>
  </si>
  <si>
    <t>SUBTOTAL 3</t>
  </si>
  <si>
    <t>PROGRAMADORES</t>
  </si>
  <si>
    <t>SUBTOTAL 4</t>
  </si>
  <si>
    <t>PRACTICANTES</t>
  </si>
  <si>
    <t>SUBTOTAL 5</t>
  </si>
  <si>
    <t>EQUIPOS DE COMPUTO</t>
  </si>
  <si>
    <t>Cantidad ó Meses Alquiler</t>
  </si>
  <si>
    <t>Precio ($) ó Tarifa</t>
  </si>
  <si>
    <t xml:space="preserve">PC Extrema - Equipo Completo </t>
  </si>
  <si>
    <t>SUBTOTAL 6</t>
  </si>
  <si>
    <t xml:space="preserve">VARIOS </t>
  </si>
  <si>
    <t>Utiles de Oficina</t>
  </si>
  <si>
    <t>Movilidad</t>
  </si>
  <si>
    <t>Alquiler oficina</t>
  </si>
  <si>
    <t xml:space="preserve">Celulares </t>
  </si>
  <si>
    <t>Capacitaciones</t>
  </si>
  <si>
    <t>Garantía</t>
  </si>
  <si>
    <t>SUBTOTAL 7</t>
  </si>
  <si>
    <t>CONTIGENCIA</t>
  </si>
  <si>
    <t>Riesgos (Contingenicia)</t>
  </si>
  <si>
    <t>SUBTOTAL 8</t>
  </si>
  <si>
    <t>COSTO TOTAL DEL SERVICIO</t>
  </si>
  <si>
    <t>MARGEN</t>
  </si>
  <si>
    <t>UTILIDAD</t>
  </si>
  <si>
    <t>TOTAL A FACTURAR (sin IGV)</t>
  </si>
  <si>
    <t>PRECIO (TOTAL CON IGV):</t>
  </si>
  <si>
    <r>
      <t>REPLANIFICADO + REAL</t>
    </r>
    <r>
      <rPr>
        <b/>
        <sz val="12"/>
        <color indexed="9"/>
        <rFont val="Arial"/>
        <family val="2"/>
      </rPr>
      <t xml:space="preserve"> (Al dd/mm/yy)</t>
    </r>
  </si>
  <si>
    <t>Esfuerzo x Recurso (d/h) :</t>
  </si>
  <si>
    <t>Esfuerzo x Recurso (m/h) :</t>
  </si>
  <si>
    <t xml:space="preserve">&lt;= </t>
  </si>
  <si>
    <t>dias hombre</t>
  </si>
  <si>
    <t xml:space="preserve">&gt; </t>
  </si>
  <si>
    <t xml:space="preserve">y &lt;= </t>
  </si>
  <si>
    <t>&gt;</t>
  </si>
  <si>
    <t>Complejidad:</t>
  </si>
  <si>
    <t>Esfuerzo Estandar según complejidad (h/h):</t>
  </si>
  <si>
    <t xml:space="preserve"> Nº de REC</t>
  </si>
  <si>
    <t>RF1: Descripción Corta</t>
  </si>
  <si>
    <t>RF2: Descripción Corta</t>
  </si>
  <si>
    <t>RF3: Descripción Corta</t>
  </si>
  <si>
    <t>RF4: Descripción Corta</t>
  </si>
  <si>
    <t>RF5: Descripción Corta</t>
  </si>
  <si>
    <t>RF6: Descripción Corta</t>
  </si>
  <si>
    <t>RF7: Descripción Corta</t>
  </si>
  <si>
    <t>RF8: Descripción Corta</t>
  </si>
  <si>
    <t>RF9: Descripción Corta</t>
  </si>
  <si>
    <t>RF10: Descripción Corta</t>
  </si>
  <si>
    <t>RF11: Descripción Corta</t>
  </si>
  <si>
    <t>RF12: Descripción Corta</t>
  </si>
  <si>
    <t>RF13: Descripción Corta</t>
  </si>
  <si>
    <t>RF14: Descripción Corta</t>
  </si>
  <si>
    <t>RF15: Descripción Corta</t>
  </si>
  <si>
    <t>RF16: Descripción Corta</t>
  </si>
  <si>
    <t>RF17: Descripción Corta</t>
  </si>
  <si>
    <t>RF18: Descripción Corta</t>
  </si>
  <si>
    <t>RF19: Descripción Corta</t>
  </si>
  <si>
    <t>RF20: Descripción Corta</t>
  </si>
  <si>
    <t>RF21: Descripción Corta</t>
  </si>
  <si>
    <t>RF22: Descripción Corta</t>
  </si>
  <si>
    <t>Descripción de la Complejidad</t>
  </si>
  <si>
    <r>
      <t>Baja:</t>
    </r>
    <r>
      <rPr>
        <sz val="7"/>
        <rFont val="Arial"/>
        <family val="2"/>
      </rPr>
      <t xml:space="preserve">  # de Campos &lt; = 5 
</t>
    </r>
    <r>
      <rPr>
        <b/>
        <sz val="7"/>
        <rFont val="Arial"/>
        <family val="2"/>
      </rPr>
      <t xml:space="preserve">Media: </t>
    </r>
    <r>
      <rPr>
        <sz val="7"/>
        <rFont val="Arial"/>
        <family val="2"/>
      </rPr>
      <t xml:space="preserve"> # de Campos &gt; 5 y &lt; 10 + 1 Grilla
</t>
    </r>
    <r>
      <rPr>
        <b/>
        <sz val="7"/>
        <rFont val="Arial"/>
        <family val="2"/>
      </rPr>
      <t xml:space="preserve">Alta:  </t>
    </r>
    <r>
      <rPr>
        <sz val="7"/>
        <rFont val="Arial"/>
        <family val="2"/>
      </rPr>
      <t># de Campos &gt; 10 + 2 Grillas</t>
    </r>
  </si>
  <si>
    <r>
      <t>Baja:</t>
    </r>
    <r>
      <rPr>
        <sz val="6.5"/>
        <rFont val="Arial"/>
        <family val="2"/>
      </rPr>
      <t xml:space="preserve">  # de Objet. de Datos &lt; = 3 
</t>
    </r>
    <r>
      <rPr>
        <b/>
        <sz val="6.5"/>
        <rFont val="Arial"/>
        <family val="2"/>
      </rPr>
      <t xml:space="preserve">Media:  </t>
    </r>
    <r>
      <rPr>
        <sz val="6.5"/>
        <rFont val="Arial"/>
        <family val="2"/>
      </rPr>
      <t xml:space="preserve"># de Objet. de Datos &gt; 4 y &lt; 6
</t>
    </r>
    <r>
      <rPr>
        <b/>
        <sz val="6.5"/>
        <rFont val="Arial"/>
        <family val="2"/>
      </rPr>
      <t>Alta:</t>
    </r>
    <r>
      <rPr>
        <sz val="6.5"/>
        <rFont val="Arial"/>
        <family val="2"/>
      </rPr>
      <t xml:space="preserve">  # de Objet. de Datos &gt;6 </t>
    </r>
  </si>
  <si>
    <r>
      <t xml:space="preserve">Baja: </t>
    </r>
    <r>
      <rPr>
        <sz val="6.5"/>
        <rFont val="Arial"/>
        <family val="2"/>
      </rPr>
      <t xml:space="preserve"> # de Métodos o func. &lt; = 5 
</t>
    </r>
    <r>
      <rPr>
        <b/>
        <sz val="6.5"/>
        <rFont val="Arial"/>
        <family val="2"/>
      </rPr>
      <t xml:space="preserve">Media: </t>
    </r>
    <r>
      <rPr>
        <sz val="6.5"/>
        <rFont val="Arial"/>
        <family val="2"/>
      </rPr>
      <t xml:space="preserve"># de Métodos o Func. &gt; 5 y &lt; 10
</t>
    </r>
    <r>
      <rPr>
        <b/>
        <sz val="6.5"/>
        <rFont val="Arial"/>
        <family val="2"/>
      </rPr>
      <t xml:space="preserve">Alta: </t>
    </r>
    <r>
      <rPr>
        <sz val="6.5"/>
        <rFont val="Arial"/>
        <family val="2"/>
      </rPr>
      <t xml:space="preserve"># de Métodos o Func. &gt; 10 </t>
    </r>
  </si>
  <si>
    <r>
      <t>Baja:</t>
    </r>
    <r>
      <rPr>
        <sz val="6.5"/>
        <rFont val="Arial"/>
        <family val="2"/>
      </rPr>
      <t xml:space="preserve">  # de Métodos o func. &lt; = 5 
</t>
    </r>
    <r>
      <rPr>
        <b/>
        <sz val="6.5"/>
        <rFont val="Arial"/>
        <family val="2"/>
      </rPr>
      <t xml:space="preserve">Media:  </t>
    </r>
    <r>
      <rPr>
        <sz val="6.5"/>
        <rFont val="Arial"/>
        <family val="2"/>
      </rPr>
      <t xml:space="preserve"># de Métodos o Func.&gt; 5 y &lt; 10
</t>
    </r>
    <r>
      <rPr>
        <b/>
        <sz val="6.5"/>
        <rFont val="Arial"/>
        <family val="2"/>
      </rPr>
      <t>Alta:</t>
    </r>
    <r>
      <rPr>
        <sz val="6.5"/>
        <rFont val="Arial"/>
        <family val="2"/>
      </rPr>
      <t xml:space="preserve">  # de Métodos o Func.&gt; 10 </t>
    </r>
  </si>
  <si>
    <r>
      <t xml:space="preserve">Baja: </t>
    </r>
    <r>
      <rPr>
        <sz val="6.5"/>
        <rFont val="Arial"/>
        <family val="2"/>
      </rPr>
      <t xml:space="preserve"> # de Campos &lt; = 5 
</t>
    </r>
    <r>
      <rPr>
        <b/>
        <sz val="6.5"/>
        <rFont val="Arial"/>
        <family val="2"/>
      </rPr>
      <t xml:space="preserve">Media:  </t>
    </r>
    <r>
      <rPr>
        <sz val="6.5"/>
        <rFont val="Arial"/>
        <family val="2"/>
      </rPr>
      <t xml:space="preserve"># de Campos &gt; 5 y &lt; 10 + 1 Grilla
</t>
    </r>
    <r>
      <rPr>
        <b/>
        <sz val="6.5"/>
        <rFont val="Arial"/>
        <family val="2"/>
      </rPr>
      <t xml:space="preserve">Alta: </t>
    </r>
    <r>
      <rPr>
        <sz val="6.5"/>
        <rFont val="Arial"/>
        <family val="2"/>
      </rPr>
      <t xml:space="preserve"> # de Campos &gt; 10 + 2 Grillas</t>
    </r>
  </si>
  <si>
    <r>
      <t xml:space="preserve">Baja:  </t>
    </r>
    <r>
      <rPr>
        <sz val="6.5"/>
        <rFont val="Arial"/>
        <family val="2"/>
      </rPr>
      <t xml:space="preserve"># de Campos &lt; = 5 + 2 Subtotales
</t>
    </r>
    <r>
      <rPr>
        <b/>
        <sz val="6.5"/>
        <rFont val="Arial"/>
        <family val="2"/>
      </rPr>
      <t xml:space="preserve">Media:  </t>
    </r>
    <r>
      <rPr>
        <sz val="6.5"/>
        <rFont val="Arial"/>
        <family val="2"/>
      </rPr>
      <t xml:space="preserve"># de Campos &gt; 5 y &lt; 10 + 4 Subtotales 
</t>
    </r>
    <r>
      <rPr>
        <b/>
        <sz val="6.5"/>
        <rFont val="Arial"/>
        <family val="2"/>
      </rPr>
      <t xml:space="preserve">Alta:  </t>
    </r>
    <r>
      <rPr>
        <sz val="6.5"/>
        <rFont val="Arial"/>
        <family val="2"/>
      </rPr>
      <t># de Campos &gt; 10 + 6 Subtotales</t>
    </r>
  </si>
  <si>
    <r>
      <t>Baja:</t>
    </r>
    <r>
      <rPr>
        <sz val="6.5"/>
        <rFont val="Arial"/>
        <family val="2"/>
      </rPr>
      <t xml:space="preserve">  # de funciones &lt; = 5 
</t>
    </r>
    <r>
      <rPr>
        <b/>
        <sz val="6.5"/>
        <rFont val="Arial"/>
        <family val="2"/>
      </rPr>
      <t xml:space="preserve">Media: </t>
    </r>
    <r>
      <rPr>
        <sz val="6.5"/>
        <rFont val="Arial"/>
        <family val="2"/>
      </rPr>
      <t xml:space="preserve"> # de funciones&gt; 5 y &lt; 8 
</t>
    </r>
    <r>
      <rPr>
        <b/>
        <sz val="6.5"/>
        <rFont val="Arial"/>
        <family val="2"/>
      </rPr>
      <t xml:space="preserve">Alta: </t>
    </r>
    <r>
      <rPr>
        <sz val="6.5"/>
        <rFont val="Arial"/>
        <family val="2"/>
      </rPr>
      <t xml:space="preserve"> # de funciones &gt; 8</t>
    </r>
  </si>
  <si>
    <r>
      <t xml:space="preserve">Baja: </t>
    </r>
    <r>
      <rPr>
        <sz val="6.5"/>
        <rFont val="Arial"/>
        <family val="2"/>
      </rPr>
      <t xml:space="preserve"> # de Tablas accedidas &lt; = 5 
</t>
    </r>
    <r>
      <rPr>
        <b/>
        <sz val="6.5"/>
        <rFont val="Arial"/>
        <family val="2"/>
      </rPr>
      <t>Media:</t>
    </r>
    <r>
      <rPr>
        <sz val="6.5"/>
        <rFont val="Arial"/>
        <family val="2"/>
      </rPr>
      <t xml:space="preserve">  # de Tablas accedidas&gt; 5 y &lt; 8 
</t>
    </r>
    <r>
      <rPr>
        <b/>
        <sz val="6.5"/>
        <rFont val="Arial"/>
        <family val="2"/>
      </rPr>
      <t>Alta:</t>
    </r>
    <r>
      <rPr>
        <sz val="6.5"/>
        <rFont val="Arial"/>
        <family val="2"/>
      </rPr>
      <t xml:space="preserve">  # de Tablas accedidas&gt; 8</t>
    </r>
  </si>
  <si>
    <t>Software Construido (Esf en h/h)</t>
  </si>
  <si>
    <t>P4</t>
  </si>
  <si>
    <t>REQUERIMIENTOS (ordenados)</t>
  </si>
  <si>
    <t>RECURSOS A PARTCIPAR EN LA CODIFICACIÓN DEL SOFTWARE (EN FUNCIÓN A PROGRAMADORES) - Según la columna estimado</t>
  </si>
  <si>
    <t xml:space="preserve">Los valores de las celdas de la parte inmediata superior deben tratar de ser similares a las celdas de las izquierda (Distrib. De Esfuerzo) </t>
  </si>
  <si>
    <t>FORM WIN32</t>
  </si>
  <si>
    <t>Interfaces (Comunicación)</t>
  </si>
  <si>
    <t>minutos</t>
  </si>
  <si>
    <t>Nº de Formularios</t>
  </si>
  <si>
    <t>VARIABLES A USAR PARA ESTIMAR ESFUERZOS</t>
  </si>
  <si>
    <t>Numero de Programadores (Esfuerzo / Duración Fase de construcción):</t>
  </si>
  <si>
    <t>MESES (22 días útiles x Mes)</t>
  </si>
  <si>
    <t>Total de componentes de SW a construir</t>
  </si>
  <si>
    <t>TOTALES DEL PROYECTO</t>
  </si>
  <si>
    <t>INSTRUCCIONES:</t>
  </si>
  <si>
    <t>MODELO DE ESTIMACIONES DEL PROYECTO</t>
  </si>
  <si>
    <t>DURACION DE LA FASE CONSTRUCCIÓN:</t>
  </si>
  <si>
    <t>HORAS HOMBRE (Útiles)</t>
  </si>
  <si>
    <t xml:space="preserve">ESTIMACION DE DURACIÓN, ESFUERZOS Y RECURSOS DE LA FASE DE CONSTRUCCIÓN </t>
  </si>
  <si>
    <t>ESTIMACIÓN DE ESFUERZOS, DURACIÓN Y RECURSOS DE TODO EL PROYECTO TOMANDO COMO INPUT LO ESTIMADO EN LA FASE DE CONSTRUCCIÓN</t>
  </si>
  <si>
    <t>PASO 1: Registrar el listado de los requerimientos funcionales del proyecto</t>
  </si>
  <si>
    <t>PASO 2: Determinar que componentes de software implementarán cada requerimiento. Con este input se calculará el esfuerzo de codificación para cada requerimiento</t>
  </si>
  <si>
    <t>PASO 3: En base al juicio experto estimar el esfuerzo de codificación para cada requerimiento</t>
  </si>
  <si>
    <t>PASO 4: En base al Juicio experto estimar el esfuerzo para desarrollar los otros entregables de la fase de construcción</t>
  </si>
  <si>
    <t>El responsable de realizar las estimaciones solo podrá cambiar o modificar las celdas en blanco, cualquier cambio en otra celda puede causar errores en el modelo de estimaciones</t>
  </si>
  <si>
    <t>Datos a considerar para la Distrib de Esf.</t>
  </si>
  <si>
    <t>horas</t>
  </si>
  <si>
    <t xml:space="preserve">&lt; en esta sección deberá registrarse los costos reales en los que se viene incurriendo </t>
  </si>
  <si>
    <t>durante el desarrollo del proyecto &gt;</t>
  </si>
  <si>
    <t>RECURSOS ESTIMADOS SEGÚN MODELO DE ESTIMACIONES</t>
  </si>
  <si>
    <t>RECURSOS ESTIMADOS SEGÚN JUICIO EXPERTO</t>
  </si>
  <si>
    <t>OTROS ENTREGABLES DE LA FASE DE CONSTRUCCIÓN</t>
  </si>
  <si>
    <t xml:space="preserve">PASO 5: En base al juicio experto y a la restricción de la duración del proyecto estimar la duración de la fase de construcción (Este valor inicial puede variar se requiera </t>
  </si>
  <si>
    <t>hasta lograr un balance entre la duración estimada y el número de recursos estimados)</t>
  </si>
  <si>
    <t>PASO 6: Definida la duración de la fase de construcción y el número de recursos, se realiza la distribución del esfuerzo de la codificación de cada requerimiento a los recursos</t>
  </si>
  <si>
    <t>1 MES  =</t>
  </si>
  <si>
    <t>PASO 7: En base a la tabla de porcentaje de participación del JP en la gestión del Proyecto, asignar el % de participación, según el total de esfuerzo de la Ingeniería del proyecto</t>
  </si>
  <si>
    <t>PASO 11:En base a la columna "RECURSOS / Experto" se determinan que roles desempeñaran los recursos estimados</t>
  </si>
  <si>
    <t>Para asegurarse que el modelo de estimaciones ha sido usado adecuadamente, el valor Esfuerzo X Recurso (d/h) debe ser igual al valor de la celda esfuerzo total estimado del proyecto</t>
  </si>
  <si>
    <t>Proyecto</t>
  </si>
  <si>
    <t>Nombres y Apellidos</t>
  </si>
  <si>
    <t>Nombre del Proyecto</t>
  </si>
  <si>
    <t>Cliente</t>
  </si>
  <si>
    <t>Nombre del Cliente</t>
  </si>
  <si>
    <t>Responsable de la estimación</t>
  </si>
  <si>
    <t>Fecha de Estimación</t>
  </si>
  <si>
    <t>Tipo de Proyecto</t>
  </si>
  <si>
    <t>Desarrollo de Software</t>
  </si>
  <si>
    <t>DATOS GENERALES DEL PROYECTO</t>
  </si>
  <si>
    <t>DATOS GENERALES DE LA ESTIMACIÓN</t>
  </si>
  <si>
    <t>Rol del responsable de la estimac.</t>
  </si>
  <si>
    <t>Rol</t>
  </si>
  <si>
    <t>horas hombre</t>
  </si>
  <si>
    <t>Esfuerzo estimado en realizar las estimaciones (h/h)</t>
  </si>
  <si>
    <t>RECURSOS A PARTCIPAR EN LA CODIFICACIÓN DEL SOFTWARE (EN FUNCIÓN A PROGRAMADORES) -  Según la columna Juicio Experto</t>
  </si>
  <si>
    <r>
      <t xml:space="preserve">PRESUPUESTO DEL PROYECTO </t>
    </r>
    <r>
      <rPr>
        <b/>
        <sz val="10"/>
        <rFont val="Arial"/>
        <family val="2"/>
      </rPr>
      <t>(Estimado según modelo de estimaciones)</t>
    </r>
  </si>
  <si>
    <r>
      <t xml:space="preserve">PRESUPUESTO DEL PROYECTO
</t>
    </r>
    <r>
      <rPr>
        <b/>
        <sz val="10"/>
        <rFont val="Arial"/>
        <family val="2"/>
      </rPr>
      <t>(Estimado según juicio experto)</t>
    </r>
  </si>
  <si>
    <t>Fecha Inicio</t>
  </si>
  <si>
    <t>Duración (mes)</t>
  </si>
  <si>
    <t>Lenguaje de Programación</t>
  </si>
  <si>
    <t>Base de datos</t>
  </si>
  <si>
    <t>Entorno (web/win32)</t>
  </si>
  <si>
    <t>Nombre Unidad de Negocio</t>
  </si>
  <si>
    <t>Unidad de Negocio del Proveedor</t>
  </si>
  <si>
    <t>Nombre del Lenguaje de Programación</t>
  </si>
  <si>
    <t>Nombre de la Base de datos</t>
  </si>
  <si>
    <t xml:space="preserve">Nombre del Entorno </t>
  </si>
  <si>
    <t>% de Duracion estándar</t>
  </si>
  <si>
    <t>% de Esfuerzo estándar</t>
  </si>
  <si>
    <t>Estimado  estándar</t>
  </si>
  <si>
    <t>% de Duracion Juicio Exp.</t>
  </si>
  <si>
    <t>% de Duracion Real</t>
  </si>
  <si>
    <t>Estimado estándar</t>
  </si>
  <si>
    <t>% de Esfuerzo Juicio Exp.</t>
  </si>
  <si>
    <t>% de Esfuerzo  Real</t>
  </si>
  <si>
    <t>Estimado Estándar</t>
  </si>
  <si>
    <t>Juicio 
Experto</t>
  </si>
  <si>
    <t>Jefe de proyecto</t>
  </si>
  <si>
    <r>
      <t>GESTION DEL PROYECTO</t>
    </r>
    <r>
      <rPr>
        <b/>
        <sz val="8"/>
        <rFont val="Arial"/>
        <family val="2"/>
      </rPr>
      <t xml:space="preserve"> 
(% de asignación del Jefe del Proyecto)</t>
    </r>
  </si>
  <si>
    <t>REQM, PPQA, MA, CM</t>
  </si>
  <si>
    <t>días hombre</t>
  </si>
  <si>
    <t xml:space="preserve">Se considera que un día laboral tiene: </t>
  </si>
  <si>
    <t xml:space="preserve">% asignacion al JP : </t>
  </si>
  <si>
    <t xml:space="preserve">% asignacion  al JP: </t>
  </si>
  <si>
    <t>Proyectos con Esfuerzo en la Ingeniería</t>
  </si>
  <si>
    <t>Esfuerzo de la Fase de Construccion (codif + pruebas unit + pruebas Integ. + doc componentes + Manual Usuario + Soporte al Proyecto)</t>
  </si>
  <si>
    <t xml:space="preserve">% del esfuerzo de Software construido </t>
  </si>
  <si>
    <t>% del esfuerzo de Software construido</t>
  </si>
  <si>
    <t>En caso no se hayan registrado en mencionado documento se pueden calcular como la multiplicación de los campos duración real x recursos real, esto por cada fase del proyecto</t>
  </si>
  <si>
    <t>PASO 12: Los campos relacionados a los datos reales del proyecto se deben registrar al final de cada fase del proyecto. Se debe emplear los datos del documento CONTROL SEMANAL DE HORAS "</t>
  </si>
  <si>
    <t>PASO 8:En base a la columna "RECURSOS / Estimado" se determinan que roles desempeñaran el número de  recursos estimados</t>
  </si>
  <si>
    <t>PASO 9 : En base al juicio experto se estima la duración de las fases del proyecto, a excepción de la fase de construcción que ya fue estimada</t>
  </si>
  <si>
    <t>PASO 10: Según el Juicio experto estimar  cuantos recursos participarian en las fases del proyecto a excepción de la fase de construcción que ya fue estimada. Asignar un % de participación del 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</si>
</sst>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-* #,##0.00\ _€_-;\-* #,##0.00\ _€_-;_-* &quot;-&quot;??\ _€_-;_-@_-"/>
    <numFmt numFmtId="164" formatCode="_(&quot;S/.&quot;\ * #,##0.00_);_(&quot;S/.&quot;\ * \(#,##0.00\);_(&quot;S/.&quot;\ * &quot;-&quot;??_);_(@_)"/>
    <numFmt numFmtId="165" formatCode="0.0"/>
    <numFmt numFmtId="166" formatCode="_-* #,##0.0\ _€_-;\-* #,##0.0\ _€_-;_-* &quot;-&quot;??\ _€_-;_-@_-"/>
    <numFmt numFmtId="167" formatCode="_-* #,##0\ _€_-;\-* #,##0\ _€_-;_-* &quot;-&quot;??\ _€_-;_-@_-"/>
    <numFmt numFmtId="168" formatCode="_-[$$-409]* #,##0.00_ ;_-[$$-409]* \-#,##0.00\ ;_-[$$-409]* &quot;-&quot;??_ ;_-@_ "/>
    <numFmt numFmtId="169" formatCode="_([$$-409]* #,##0.00_);_([$$-409]* \(#,##0.00\);_([$$-409]* &quot;-&quot;??_);_(@_)"/>
    <numFmt numFmtId="170" formatCode="&quot;S/.&quot;\ #,##0.00"/>
    <numFmt numFmtId="171" formatCode="[$$-409]#,##0.00"/>
    <numFmt numFmtId="172" formatCode="[$S/.-280A]\ #,##0.00"/>
    <numFmt numFmtId="173" formatCode="#,##0.00_ ;\-#,##0.00\ "/>
    <numFmt numFmtId="174" formatCode="[$S/.-280A]\ #,##0.00_ ;\-[$S/.-280A]\ #,##0.00\ "/>
    <numFmt numFmtId="175" formatCode="[$$-409]#,##0.00_ ;\-[$$-409]#,##0.00\ "/>
  </numFmts>
  <fonts count="49" x14ac:knownFonts="1">
    <font>
      <sz val="10"/>
      <name val="Arial"/>
    </font>
    <font>
      <sz val="10"/>
      <name val="Arial"/>
    </font>
    <font>
      <sz val="8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1"/>
      <name val="Tahoma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4"/>
      <color indexed="12"/>
      <name val="Arial"/>
      <family val="2"/>
    </font>
    <font>
      <b/>
      <sz val="14"/>
      <name val="Arial"/>
      <family val="2"/>
    </font>
    <font>
      <b/>
      <sz val="11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</font>
    <font>
      <b/>
      <sz val="12"/>
      <color indexed="9"/>
      <name val="Arial"/>
      <family val="2"/>
    </font>
    <font>
      <b/>
      <sz val="10"/>
      <color indexed="8"/>
      <name val="Arial"/>
      <family val="2"/>
    </font>
    <font>
      <b/>
      <sz val="10"/>
      <color indexed="18"/>
      <name val="Arial"/>
      <family val="2"/>
    </font>
    <font>
      <b/>
      <sz val="10"/>
      <name val="Arial"/>
    </font>
    <font>
      <sz val="10"/>
      <color indexed="10"/>
      <name val="Arial"/>
    </font>
    <font>
      <b/>
      <sz val="10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b/>
      <sz val="14"/>
      <color indexed="12"/>
      <name val="Comic Sans MS"/>
      <family val="4"/>
    </font>
    <font>
      <b/>
      <sz val="12"/>
      <color indexed="17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6.5"/>
      <name val="Arial"/>
      <family val="2"/>
    </font>
    <font>
      <sz val="6.5"/>
      <name val="Arial"/>
      <family val="2"/>
    </font>
    <font>
      <b/>
      <sz val="8"/>
      <name val="Arial"/>
      <family val="2"/>
    </font>
    <font>
      <sz val="9"/>
      <name val="Arial"/>
    </font>
    <font>
      <b/>
      <sz val="8"/>
      <color indexed="10"/>
      <name val="Tahoma"/>
      <family val="2"/>
    </font>
    <font>
      <b/>
      <sz val="7"/>
      <color indexed="10"/>
      <name val="Tahoma"/>
      <family val="2"/>
    </font>
    <font>
      <b/>
      <sz val="8"/>
      <color indexed="10"/>
      <name val="Arial"/>
      <family val="2"/>
    </font>
    <font>
      <sz val="10"/>
      <name val="Arial"/>
    </font>
    <font>
      <sz val="10"/>
      <name val="Arial"/>
    </font>
    <font>
      <sz val="9"/>
      <name val="Arial"/>
      <family val="2"/>
    </font>
    <font>
      <b/>
      <sz val="9"/>
      <color indexed="10"/>
      <name val="Arial"/>
      <family val="2"/>
    </font>
    <font>
      <sz val="8"/>
      <color indexed="8"/>
      <name val="Arial"/>
      <family val="2"/>
    </font>
    <font>
      <b/>
      <sz val="11"/>
      <color indexed="10"/>
      <name val="Arial"/>
      <family val="2"/>
    </font>
    <font>
      <b/>
      <sz val="11"/>
      <color indexed="10"/>
      <name val="Arial"/>
    </font>
    <font>
      <b/>
      <sz val="11"/>
      <color indexed="12"/>
      <name val="Arial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5"/>
        <bgColor indexed="64"/>
      </patternFill>
    </fill>
  </fills>
  <borders count="1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10"/>
      </left>
      <right style="medium">
        <color indexed="10"/>
      </right>
      <top style="thin">
        <color indexed="64"/>
      </top>
      <bottom style="thin">
        <color indexed="64"/>
      </bottom>
      <diagonal/>
    </border>
    <border>
      <left style="medium">
        <color indexed="10"/>
      </left>
      <right style="medium">
        <color indexed="10"/>
      </right>
      <top style="thin">
        <color indexed="64"/>
      </top>
      <bottom style="medium">
        <color indexed="10"/>
      </bottom>
      <diagonal/>
    </border>
    <border>
      <left style="medium">
        <color indexed="10"/>
      </left>
      <right style="medium">
        <color indexed="10"/>
      </right>
      <top/>
      <bottom style="thin">
        <color indexed="64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10"/>
      </left>
      <right style="thin">
        <color indexed="64"/>
      </right>
      <top style="medium">
        <color indexed="1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1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10"/>
      </top>
      <bottom style="thin">
        <color indexed="64"/>
      </bottom>
      <diagonal/>
    </border>
    <border>
      <left/>
      <right style="thin">
        <color indexed="64"/>
      </right>
      <top style="medium">
        <color indexed="10"/>
      </top>
      <bottom style="thin">
        <color indexed="64"/>
      </bottom>
      <diagonal/>
    </border>
    <border>
      <left style="thin">
        <color indexed="64"/>
      </left>
      <right style="medium">
        <color indexed="10"/>
      </right>
      <top style="medium">
        <color indexed="10"/>
      </top>
      <bottom style="thin">
        <color indexed="64"/>
      </bottom>
      <diagonal/>
    </border>
    <border>
      <left style="medium">
        <color indexed="1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10"/>
      </right>
      <top style="thin">
        <color indexed="64"/>
      </top>
      <bottom style="thin">
        <color indexed="64"/>
      </bottom>
      <diagonal/>
    </border>
    <border>
      <left style="medium">
        <color indexed="10"/>
      </left>
      <right style="thin">
        <color indexed="64"/>
      </right>
      <top style="thin">
        <color indexed="64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1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10"/>
      </bottom>
      <diagonal/>
    </border>
    <border>
      <left/>
      <right style="thin">
        <color indexed="64"/>
      </right>
      <top style="thin">
        <color indexed="64"/>
      </top>
      <bottom style="medium">
        <color indexed="10"/>
      </bottom>
      <diagonal/>
    </border>
    <border>
      <left style="thin">
        <color indexed="64"/>
      </left>
      <right style="medium">
        <color indexed="10"/>
      </right>
      <top style="thin">
        <color indexed="64"/>
      </top>
      <bottom style="medium">
        <color indexed="1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thin">
        <color indexed="64"/>
      </bottom>
      <diagonal/>
    </border>
    <border>
      <left/>
      <right style="medium">
        <color indexed="10"/>
      </right>
      <top style="medium">
        <color indexed="10"/>
      </top>
      <bottom style="medium">
        <color indexed="64"/>
      </bottom>
      <diagonal/>
    </border>
    <border>
      <left/>
      <right style="medium">
        <color indexed="10"/>
      </right>
      <top style="medium">
        <color indexed="64"/>
      </top>
      <bottom/>
      <diagonal/>
    </border>
    <border>
      <left/>
      <right style="medium">
        <color indexed="10"/>
      </right>
      <top style="medium">
        <color indexed="64"/>
      </top>
      <bottom style="thin">
        <color indexed="64"/>
      </bottom>
      <diagonal/>
    </border>
    <border>
      <left/>
      <right style="medium">
        <color indexed="1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10"/>
      </right>
      <top style="medium">
        <color indexed="64"/>
      </top>
      <bottom/>
      <diagonal/>
    </border>
    <border>
      <left style="medium">
        <color indexed="64"/>
      </left>
      <right style="medium">
        <color indexed="1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1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1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1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1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1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64"/>
      </bottom>
      <diagonal/>
    </border>
    <border>
      <left style="medium">
        <color indexed="10"/>
      </left>
      <right style="medium">
        <color indexed="1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10"/>
      </left>
      <right style="thin">
        <color indexed="64"/>
      </right>
      <top style="medium">
        <color indexed="1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10"/>
      </top>
      <bottom style="medium">
        <color indexed="64"/>
      </bottom>
      <diagonal/>
    </border>
    <border>
      <left style="thin">
        <color indexed="64"/>
      </left>
      <right style="medium">
        <color indexed="10"/>
      </right>
      <top style="medium">
        <color indexed="10"/>
      </top>
      <bottom style="medium">
        <color indexed="64"/>
      </bottom>
      <diagonal/>
    </border>
    <border>
      <left style="thin">
        <color indexed="64"/>
      </left>
      <right style="medium">
        <color indexed="10"/>
      </right>
      <top style="thin">
        <color indexed="64"/>
      </top>
      <bottom/>
      <diagonal/>
    </border>
    <border>
      <left style="medium">
        <color indexed="1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10"/>
      </left>
      <right style="medium">
        <color indexed="1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/>
      <diagonal/>
    </border>
    <border>
      <left/>
      <right style="thin">
        <color indexed="64"/>
      </right>
      <top style="medium">
        <color indexed="10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10"/>
      </left>
      <right style="medium">
        <color indexed="10"/>
      </right>
      <top/>
      <bottom style="medium">
        <color indexed="10"/>
      </bottom>
      <diagonal/>
    </border>
    <border>
      <left style="medium">
        <color indexed="10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10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7">
    <xf numFmtId="0" fontId="0" fillId="0" borderId="0" xfId="0"/>
    <xf numFmtId="0" fontId="0" fillId="0" borderId="1" xfId="0" applyFill="1" applyBorder="1"/>
    <xf numFmtId="0" fontId="0" fillId="0" borderId="0" xfId="0" applyBorder="1"/>
    <xf numFmtId="0" fontId="0" fillId="0" borderId="2" xfId="0" applyBorder="1"/>
    <xf numFmtId="0" fontId="2" fillId="0" borderId="0" xfId="0" applyFont="1" applyAlignment="1">
      <alignment horizontal="left" vertical="top" wrapText="1"/>
    </xf>
    <xf numFmtId="0" fontId="0" fillId="0" borderId="0" xfId="0" applyFill="1" applyBorder="1"/>
    <xf numFmtId="9" fontId="0" fillId="0" borderId="0" xfId="3" applyFont="1"/>
    <xf numFmtId="0" fontId="13" fillId="0" borderId="0" xfId="0" applyFont="1" applyBorder="1"/>
    <xf numFmtId="0" fontId="0" fillId="0" borderId="3" xfId="0" applyBorder="1"/>
    <xf numFmtId="0" fontId="0" fillId="0" borderId="0" xfId="0" applyAlignment="1">
      <alignment wrapText="1"/>
    </xf>
    <xf numFmtId="0" fontId="12" fillId="0" borderId="0" xfId="0" applyFont="1"/>
    <xf numFmtId="9" fontId="3" fillId="2" borderId="4" xfId="3" applyFont="1" applyFill="1" applyBorder="1" applyProtection="1"/>
    <xf numFmtId="0" fontId="0" fillId="0" borderId="0" xfId="0" applyFill="1"/>
    <xf numFmtId="9" fontId="2" fillId="2" borderId="4" xfId="3" applyFont="1" applyFill="1" applyBorder="1"/>
    <xf numFmtId="9" fontId="2" fillId="0" borderId="4" xfId="3" applyFont="1" applyFill="1" applyBorder="1"/>
    <xf numFmtId="0" fontId="0" fillId="0" borderId="0" xfId="0" applyAlignment="1">
      <alignment horizontal="center"/>
    </xf>
    <xf numFmtId="0" fontId="3" fillId="2" borderId="4" xfId="0" applyNumberFormat="1" applyFont="1" applyFill="1" applyBorder="1" applyProtection="1"/>
    <xf numFmtId="9" fontId="0" fillId="0" borderId="0" xfId="0" applyNumberFormat="1"/>
    <xf numFmtId="9" fontId="3" fillId="0" borderId="0" xfId="3" applyFont="1" applyFill="1" applyBorder="1" applyProtection="1"/>
    <xf numFmtId="9" fontId="2" fillId="0" borderId="0" xfId="3" applyFont="1" applyFill="1" applyBorder="1"/>
    <xf numFmtId="9" fontId="0" fillId="0" borderId="0" xfId="0" applyNumberFormat="1" applyFill="1" applyBorder="1"/>
    <xf numFmtId="0" fontId="0" fillId="0" borderId="1" xfId="0" applyBorder="1"/>
    <xf numFmtId="167" fontId="0" fillId="0" borderId="0" xfId="0" applyNumberFormat="1"/>
    <xf numFmtId="166" fontId="0" fillId="0" borderId="0" xfId="0" applyNumberFormat="1"/>
    <xf numFmtId="166" fontId="3" fillId="0" borderId="1" xfId="1" applyNumberFormat="1" applyFont="1" applyFill="1" applyBorder="1" applyProtection="1"/>
    <xf numFmtId="0" fontId="12" fillId="3" borderId="5" xfId="0" applyFont="1" applyFill="1" applyBorder="1" applyAlignment="1">
      <alignment horizontal="center"/>
    </xf>
    <xf numFmtId="166" fontId="3" fillId="0" borderId="6" xfId="1" applyNumberFormat="1" applyFont="1" applyFill="1" applyBorder="1" applyProtection="1"/>
    <xf numFmtId="0" fontId="2" fillId="4" borderId="7" xfId="0" applyFont="1" applyFill="1" applyBorder="1" applyAlignment="1">
      <alignment horizontal="center" vertical="top" wrapText="1"/>
    </xf>
    <xf numFmtId="0" fontId="17" fillId="5" borderId="7" xfId="0" applyFont="1" applyFill="1" applyBorder="1" applyAlignment="1">
      <alignment horizontal="center"/>
    </xf>
    <xf numFmtId="14" fontId="18" fillId="5" borderId="8" xfId="0" applyNumberFormat="1" applyFont="1" applyFill="1" applyBorder="1" applyAlignment="1">
      <alignment horizontal="center" vertical="center" wrapText="1"/>
    </xf>
    <xf numFmtId="14" fontId="18" fillId="5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7" fillId="5" borderId="2" xfId="0" applyFont="1" applyFill="1" applyBorder="1" applyAlignment="1">
      <alignment horizontal="center"/>
    </xf>
    <xf numFmtId="14" fontId="18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/>
    </xf>
    <xf numFmtId="0" fontId="19" fillId="0" borderId="0" xfId="0" applyFont="1"/>
    <xf numFmtId="0" fontId="12" fillId="0" borderId="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21" fillId="2" borderId="2" xfId="0" applyFont="1" applyFill="1" applyBorder="1" applyAlignment="1">
      <alignment horizontal="left" vertical="top" wrapText="1"/>
    </xf>
    <xf numFmtId="0" fontId="21" fillId="2" borderId="9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2" fillId="5" borderId="11" xfId="0" applyFont="1" applyFill="1" applyBorder="1" applyAlignment="1">
      <alignment horizontal="center" vertical="top" wrapText="1"/>
    </xf>
    <xf numFmtId="0" fontId="22" fillId="5" borderId="12" xfId="0" applyFont="1" applyFill="1" applyBorder="1" applyAlignment="1">
      <alignment horizontal="center" vertical="top" wrapText="1"/>
    </xf>
    <xf numFmtId="0" fontId="22" fillId="5" borderId="13" xfId="0" applyFont="1" applyFill="1" applyBorder="1" applyAlignment="1">
      <alignment horizontal="center" vertical="top" wrapText="1"/>
    </xf>
    <xf numFmtId="170" fontId="22" fillId="5" borderId="12" xfId="0" applyNumberFormat="1" applyFont="1" applyFill="1" applyBorder="1" applyAlignment="1">
      <alignment horizontal="center" vertical="top" wrapText="1"/>
    </xf>
    <xf numFmtId="164" fontId="22" fillId="5" borderId="14" xfId="2" applyFont="1" applyFill="1" applyBorder="1" applyAlignment="1">
      <alignment horizontal="center" vertical="top" wrapText="1"/>
    </xf>
    <xf numFmtId="164" fontId="12" fillId="0" borderId="0" xfId="2" applyFont="1" applyFill="1" applyBorder="1" applyAlignment="1">
      <alignment horizontal="center" wrapText="1"/>
    </xf>
    <xf numFmtId="0" fontId="1" fillId="0" borderId="15" xfId="0" applyFont="1" applyBorder="1" applyAlignment="1">
      <alignment wrapText="1"/>
    </xf>
    <xf numFmtId="0" fontId="0" fillId="6" borderId="16" xfId="0" applyFill="1" applyBorder="1" applyAlignment="1">
      <alignment horizontal="left" vertical="top"/>
    </xf>
    <xf numFmtId="0" fontId="0" fillId="6" borderId="17" xfId="0" applyFill="1" applyBorder="1" applyAlignment="1">
      <alignment horizontal="left" vertical="top"/>
    </xf>
    <xf numFmtId="0" fontId="19" fillId="0" borderId="18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164" fontId="19" fillId="0" borderId="19" xfId="2" applyFont="1" applyBorder="1"/>
    <xf numFmtId="164" fontId="19" fillId="0" borderId="20" xfId="2" applyFont="1" applyBorder="1"/>
    <xf numFmtId="164" fontId="5" fillId="0" borderId="0" xfId="2" applyFont="1" applyFill="1" applyBorder="1"/>
    <xf numFmtId="174" fontId="1" fillId="6" borderId="1" xfId="0" applyNumberFormat="1" applyFont="1" applyFill="1" applyBorder="1"/>
    <xf numFmtId="0" fontId="0" fillId="6" borderId="21" xfId="0" applyFill="1" applyBorder="1" applyAlignment="1">
      <alignment horizontal="left" vertical="top"/>
    </xf>
    <xf numFmtId="0" fontId="0" fillId="6" borderId="22" xfId="0" applyFill="1" applyBorder="1" applyAlignment="1">
      <alignment horizontal="left" vertical="top"/>
    </xf>
    <xf numFmtId="0" fontId="19" fillId="0" borderId="23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164" fontId="19" fillId="0" borderId="1" xfId="2" applyFont="1" applyBorder="1"/>
    <xf numFmtId="164" fontId="19" fillId="0" borderId="24" xfId="2" applyFont="1" applyBorder="1"/>
    <xf numFmtId="0" fontId="5" fillId="6" borderId="25" xfId="0" applyFont="1" applyFill="1" applyBorder="1" applyAlignment="1">
      <alignment horizontal="left" vertical="top"/>
    </xf>
    <xf numFmtId="0" fontId="0" fillId="6" borderId="26" xfId="0" applyFill="1" applyBorder="1" applyAlignment="1">
      <alignment horizontal="left" vertical="top"/>
    </xf>
    <xf numFmtId="0" fontId="19" fillId="0" borderId="27" xfId="0" applyFont="1" applyBorder="1" applyAlignment="1">
      <alignment horizontal="center"/>
    </xf>
    <xf numFmtId="0" fontId="19" fillId="0" borderId="28" xfId="0" applyFont="1" applyBorder="1" applyAlignment="1">
      <alignment horizontal="center"/>
    </xf>
    <xf numFmtId="164" fontId="19" fillId="0" borderId="28" xfId="2" applyFont="1" applyBorder="1"/>
    <xf numFmtId="164" fontId="19" fillId="0" borderId="29" xfId="2" applyFont="1" applyBorder="1"/>
    <xf numFmtId="174" fontId="1" fillId="6" borderId="30" xfId="0" applyNumberFormat="1" applyFont="1" applyFill="1" applyBorder="1"/>
    <xf numFmtId="0" fontId="0" fillId="0" borderId="0" xfId="0" applyAlignment="1">
      <alignment horizontal="left" vertical="top"/>
    </xf>
    <xf numFmtId="164" fontId="12" fillId="7" borderId="31" xfId="2" applyFont="1" applyFill="1" applyBorder="1"/>
    <xf numFmtId="164" fontId="12" fillId="0" borderId="0" xfId="2" applyFont="1" applyFill="1" applyBorder="1"/>
    <xf numFmtId="174" fontId="23" fillId="6" borderId="2" xfId="0" applyNumberFormat="1" applyFont="1" applyFill="1" applyBorder="1"/>
    <xf numFmtId="169" fontId="12" fillId="7" borderId="7" xfId="2" applyNumberFormat="1" applyFont="1" applyFill="1" applyBorder="1"/>
    <xf numFmtId="169" fontId="12" fillId="0" borderId="0" xfId="2" applyNumberFormat="1" applyFont="1" applyFill="1" applyBorder="1"/>
    <xf numFmtId="175" fontId="23" fillId="6" borderId="2" xfId="0" applyNumberFormat="1" applyFont="1" applyFill="1" applyBorder="1"/>
    <xf numFmtId="0" fontId="12" fillId="0" borderId="0" xfId="0" applyFont="1" applyBorder="1" applyAlignment="1">
      <alignment horizontal="left" vertical="top"/>
    </xf>
    <xf numFmtId="0" fontId="12" fillId="0" borderId="0" xfId="0" applyFont="1" applyBorder="1"/>
    <xf numFmtId="170" fontId="12" fillId="0" borderId="0" xfId="0" applyNumberFormat="1" applyFont="1" applyBorder="1"/>
    <xf numFmtId="164" fontId="12" fillId="0" borderId="0" xfId="2" applyFont="1" applyBorder="1"/>
    <xf numFmtId="0" fontId="1" fillId="0" borderId="15" xfId="0" applyFont="1" applyBorder="1"/>
    <xf numFmtId="169" fontId="0" fillId="0" borderId="0" xfId="0" applyNumberFormat="1"/>
    <xf numFmtId="0" fontId="0" fillId="0" borderId="0" xfId="0" applyFill="1" applyAlignment="1">
      <alignment horizontal="center"/>
    </xf>
    <xf numFmtId="173" fontId="0" fillId="0" borderId="0" xfId="0" applyNumberFormat="1" applyFill="1"/>
    <xf numFmtId="0" fontId="12" fillId="0" borderId="0" xfId="0" applyFont="1" applyFill="1" applyBorder="1" applyAlignment="1">
      <alignment horizontal="left" vertical="top"/>
    </xf>
    <xf numFmtId="0" fontId="12" fillId="0" borderId="0" xfId="0" applyFont="1" applyFill="1" applyBorder="1"/>
    <xf numFmtId="0" fontId="1" fillId="0" borderId="15" xfId="0" applyFont="1" applyFill="1" applyBorder="1"/>
    <xf numFmtId="0" fontId="24" fillId="0" borderId="0" xfId="0" applyFont="1"/>
    <xf numFmtId="0" fontId="0" fillId="0" borderId="0" xfId="0" applyBorder="1" applyAlignment="1">
      <alignment horizontal="left" vertical="top"/>
    </xf>
    <xf numFmtId="170" fontId="0" fillId="0" borderId="0" xfId="0" applyNumberFormat="1" applyBorder="1"/>
    <xf numFmtId="164" fontId="12" fillId="7" borderId="7" xfId="2" applyFont="1" applyFill="1" applyBorder="1"/>
    <xf numFmtId="0" fontId="12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169" fontId="12" fillId="0" borderId="32" xfId="2" applyNumberFormat="1" applyFont="1" applyFill="1" applyBorder="1"/>
    <xf numFmtId="169" fontId="12" fillId="0" borderId="33" xfId="2" applyNumberFormat="1" applyFont="1" applyFill="1" applyBorder="1"/>
    <xf numFmtId="0" fontId="22" fillId="5" borderId="34" xfId="0" applyFont="1" applyFill="1" applyBorder="1" applyAlignment="1">
      <alignment horizontal="center" vertical="top" wrapText="1"/>
    </xf>
    <xf numFmtId="0" fontId="19" fillId="5" borderId="12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/>
    </xf>
    <xf numFmtId="0" fontId="1" fillId="0" borderId="1" xfId="0" applyFont="1" applyFill="1" applyBorder="1"/>
    <xf numFmtId="0" fontId="5" fillId="6" borderId="16" xfId="0" applyFont="1" applyFill="1" applyBorder="1"/>
    <xf numFmtId="0" fontId="19" fillId="0" borderId="35" xfId="0" applyFont="1" applyFill="1" applyBorder="1" applyAlignment="1">
      <alignment horizontal="center"/>
    </xf>
    <xf numFmtId="0" fontId="19" fillId="0" borderId="19" xfId="0" applyFont="1" applyFill="1" applyBorder="1" applyAlignment="1">
      <alignment horizontal="center"/>
    </xf>
    <xf numFmtId="168" fontId="19" fillId="0" borderId="19" xfId="0" applyNumberFormat="1" applyFont="1" applyFill="1" applyBorder="1"/>
    <xf numFmtId="168" fontId="19" fillId="0" borderId="20" xfId="0" applyNumberFormat="1" applyFont="1" applyFill="1" applyBorder="1"/>
    <xf numFmtId="169" fontId="0" fillId="0" borderId="0" xfId="0" applyNumberFormat="1" applyFill="1"/>
    <xf numFmtId="0" fontId="19" fillId="0" borderId="18" xfId="0" applyFont="1" applyFill="1" applyBorder="1" applyAlignment="1">
      <alignment horizontal="center"/>
    </xf>
    <xf numFmtId="168" fontId="5" fillId="0" borderId="0" xfId="0" applyNumberFormat="1" applyFont="1" applyFill="1" applyBorder="1"/>
    <xf numFmtId="168" fontId="0" fillId="0" borderId="0" xfId="0" applyNumberFormat="1" applyFill="1"/>
    <xf numFmtId="0" fontId="5" fillId="6" borderId="36" xfId="0" applyFont="1" applyFill="1" applyBorder="1"/>
    <xf numFmtId="0" fontId="19" fillId="0" borderId="6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168" fontId="19" fillId="0" borderId="1" xfId="0" applyNumberFormat="1" applyFont="1" applyFill="1" applyBorder="1"/>
    <xf numFmtId="168" fontId="19" fillId="0" borderId="24" xfId="0" applyNumberFormat="1" applyFont="1" applyFill="1" applyBorder="1"/>
    <xf numFmtId="0" fontId="19" fillId="0" borderId="23" xfId="0" applyFont="1" applyFill="1" applyBorder="1" applyAlignment="1">
      <alignment horizontal="center"/>
    </xf>
    <xf numFmtId="0" fontId="5" fillId="6" borderId="25" xfId="0" applyFont="1" applyFill="1" applyBorder="1"/>
    <xf numFmtId="0" fontId="19" fillId="0" borderId="37" xfId="0" applyFont="1" applyFill="1" applyBorder="1" applyAlignment="1">
      <alignment horizontal="center"/>
    </xf>
    <xf numFmtId="0" fontId="19" fillId="0" borderId="28" xfId="0" applyFont="1" applyFill="1" applyBorder="1" applyAlignment="1">
      <alignment horizontal="center"/>
    </xf>
    <xf numFmtId="168" fontId="19" fillId="0" borderId="28" xfId="0" applyNumberFormat="1" applyFont="1" applyFill="1" applyBorder="1"/>
    <xf numFmtId="168" fontId="19" fillId="0" borderId="29" xfId="0" applyNumberFormat="1" applyFont="1" applyFill="1" applyBorder="1"/>
    <xf numFmtId="0" fontId="19" fillId="0" borderId="27" xfId="0" applyFont="1" applyFill="1" applyBorder="1" applyAlignment="1">
      <alignment horizontal="center"/>
    </xf>
    <xf numFmtId="168" fontId="12" fillId="0" borderId="0" xfId="0" applyNumberFormat="1" applyFont="1" applyFill="1" applyBorder="1"/>
    <xf numFmtId="0" fontId="21" fillId="2" borderId="17" xfId="0" applyFont="1" applyFill="1" applyBorder="1" applyAlignment="1">
      <alignment horizontal="left" vertical="top"/>
    </xf>
    <xf numFmtId="0" fontId="8" fillId="6" borderId="17" xfId="0" applyFont="1" applyFill="1" applyBorder="1"/>
    <xf numFmtId="0" fontId="8" fillId="6" borderId="22" xfId="0" applyFont="1" applyFill="1" applyBorder="1"/>
    <xf numFmtId="0" fontId="6" fillId="6" borderId="38" xfId="0" applyFont="1" applyFill="1" applyBorder="1"/>
    <xf numFmtId="170" fontId="0" fillId="0" borderId="0" xfId="0" applyNumberFormat="1" applyFill="1" applyBorder="1"/>
    <xf numFmtId="0" fontId="21" fillId="2" borderId="9" xfId="0" applyFont="1" applyFill="1" applyBorder="1" applyAlignment="1">
      <alignment horizontal="left" vertical="top"/>
    </xf>
    <xf numFmtId="0" fontId="8" fillId="6" borderId="26" xfId="0" applyFont="1" applyFill="1" applyBorder="1"/>
    <xf numFmtId="0" fontId="8" fillId="6" borderId="39" xfId="0" applyFont="1" applyFill="1" applyBorder="1"/>
    <xf numFmtId="175" fontId="23" fillId="8" borderId="0" xfId="0" applyNumberFormat="1" applyFont="1" applyFill="1" applyBorder="1"/>
    <xf numFmtId="169" fontId="4" fillId="0" borderId="0" xfId="0" applyNumberFormat="1" applyFont="1" applyFill="1" applyBorder="1"/>
    <xf numFmtId="174" fontId="4" fillId="0" borderId="0" xfId="0" applyNumberFormat="1" applyFont="1" applyFill="1" applyBorder="1"/>
    <xf numFmtId="0" fontId="25" fillId="0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26" fillId="2" borderId="2" xfId="0" applyFont="1" applyFill="1" applyBorder="1" applyAlignment="1">
      <alignment horizontal="center" vertical="center"/>
    </xf>
    <xf numFmtId="0" fontId="26" fillId="2" borderId="10" xfId="0" applyFont="1" applyFill="1" applyBorder="1" applyAlignment="1">
      <alignment horizontal="center" vertical="center"/>
    </xf>
    <xf numFmtId="168" fontId="26" fillId="2" borderId="10" xfId="0" applyNumberFormat="1" applyFont="1" applyFill="1" applyBorder="1" applyAlignment="1">
      <alignment horizontal="left"/>
    </xf>
    <xf numFmtId="168" fontId="27" fillId="2" borderId="40" xfId="0" applyNumberFormat="1" applyFont="1" applyFill="1" applyBorder="1" applyAlignment="1">
      <alignment horizontal="left"/>
    </xf>
    <xf numFmtId="168" fontId="27" fillId="2" borderId="7" xfId="0" applyNumberFormat="1" applyFont="1" applyFill="1" applyBorder="1" applyAlignment="1">
      <alignment horizontal="left"/>
    </xf>
    <xf numFmtId="171" fontId="26" fillId="8" borderId="2" xfId="0" applyNumberFormat="1" applyFont="1" applyFill="1" applyBorder="1" applyAlignment="1">
      <alignment horizontal="center" vertical="center" wrapText="1"/>
    </xf>
    <xf numFmtId="172" fontId="0" fillId="0" borderId="0" xfId="0" applyNumberFormat="1" applyFill="1"/>
    <xf numFmtId="171" fontId="4" fillId="0" borderId="0" xfId="0" applyNumberFormat="1" applyFont="1" applyFill="1" applyBorder="1" applyAlignment="1">
      <alignment horizontal="center" vertical="center" wrapText="1"/>
    </xf>
    <xf numFmtId="175" fontId="4" fillId="6" borderId="2" xfId="0" applyNumberFormat="1" applyFont="1" applyFill="1" applyBorder="1"/>
    <xf numFmtId="10" fontId="28" fillId="0" borderId="41" xfId="0" applyNumberFormat="1" applyFont="1" applyBorder="1" applyAlignment="1">
      <alignment horizontal="center" vertical="center"/>
    </xf>
    <xf numFmtId="10" fontId="28" fillId="0" borderId="42" xfId="0" applyNumberFormat="1" applyFont="1" applyBorder="1" applyAlignment="1">
      <alignment horizontal="center" vertical="center"/>
    </xf>
    <xf numFmtId="171" fontId="26" fillId="8" borderId="2" xfId="0" applyNumberFormat="1" applyFont="1" applyFill="1" applyBorder="1" applyAlignment="1">
      <alignment horizontal="center" vertical="center"/>
    </xf>
    <xf numFmtId="4" fontId="0" fillId="0" borderId="0" xfId="0" applyNumberFormat="1" applyFill="1"/>
    <xf numFmtId="171" fontId="29" fillId="0" borderId="0" xfId="0" applyNumberFormat="1" applyFont="1" applyFill="1" applyBorder="1" applyAlignment="1">
      <alignment horizontal="center" vertical="center"/>
    </xf>
    <xf numFmtId="0" fontId="0" fillId="0" borderId="43" xfId="0" applyFill="1" applyBorder="1"/>
    <xf numFmtId="0" fontId="0" fillId="0" borderId="8" xfId="0" applyFill="1" applyBorder="1"/>
    <xf numFmtId="168" fontId="0" fillId="2" borderId="40" xfId="0" applyNumberFormat="1" applyFill="1" applyBorder="1" applyAlignment="1">
      <alignment horizontal="left"/>
    </xf>
    <xf numFmtId="168" fontId="0" fillId="2" borderId="7" xfId="0" applyNumberFormat="1" applyFill="1" applyBorder="1" applyAlignment="1">
      <alignment horizontal="left"/>
    </xf>
    <xf numFmtId="171" fontId="30" fillId="0" borderId="0" xfId="0" applyNumberFormat="1" applyFont="1" applyFill="1" applyBorder="1" applyAlignment="1">
      <alignment horizontal="center" vertical="center"/>
    </xf>
    <xf numFmtId="0" fontId="31" fillId="0" borderId="0" xfId="0" applyFont="1"/>
    <xf numFmtId="0" fontId="12" fillId="2" borderId="40" xfId="0" applyFont="1" applyFill="1" applyBorder="1"/>
    <xf numFmtId="0" fontId="12" fillId="2" borderId="7" xfId="0" applyFont="1" applyFill="1" applyBorder="1"/>
    <xf numFmtId="9" fontId="19" fillId="0" borderId="37" xfId="3" applyFont="1" applyFill="1" applyBorder="1" applyAlignment="1">
      <alignment horizontal="center"/>
    </xf>
    <xf numFmtId="167" fontId="3" fillId="9" borderId="6" xfId="1" applyNumberFormat="1" applyFont="1" applyFill="1" applyBorder="1" applyProtection="1"/>
    <xf numFmtId="167" fontId="3" fillId="9" borderId="37" xfId="1" applyNumberFormat="1" applyFont="1" applyFill="1" applyBorder="1" applyProtection="1"/>
    <xf numFmtId="166" fontId="3" fillId="0" borderId="0" xfId="1" applyNumberFormat="1" applyFont="1" applyFill="1" applyBorder="1" applyProtection="1"/>
    <xf numFmtId="0" fontId="2" fillId="0" borderId="0" xfId="0" applyFont="1"/>
    <xf numFmtId="9" fontId="2" fillId="0" borderId="0" xfId="3" applyFont="1"/>
    <xf numFmtId="9" fontId="2" fillId="4" borderId="36" xfId="3" applyFont="1" applyFill="1" applyBorder="1"/>
    <xf numFmtId="9" fontId="2" fillId="4" borderId="25" xfId="3" applyFont="1" applyFill="1" applyBorder="1"/>
    <xf numFmtId="166" fontId="3" fillId="4" borderId="23" xfId="1" applyNumberFormat="1" applyFont="1" applyFill="1" applyBorder="1" applyProtection="1"/>
    <xf numFmtId="166" fontId="3" fillId="4" borderId="27" xfId="1" applyNumberFormat="1" applyFont="1" applyFill="1" applyBorder="1" applyProtection="1"/>
    <xf numFmtId="43" fontId="2" fillId="0" borderId="0" xfId="0" applyNumberFormat="1" applyFont="1"/>
    <xf numFmtId="43" fontId="0" fillId="0" borderId="0" xfId="0" applyNumberFormat="1" applyBorder="1"/>
    <xf numFmtId="166" fontId="2" fillId="0" borderId="0" xfId="0" applyNumberFormat="1" applyFont="1"/>
    <xf numFmtId="43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4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2" fillId="6" borderId="10" xfId="0" applyFont="1" applyFill="1" applyBorder="1" applyAlignment="1">
      <alignment horizontal="right" vertical="top" wrapText="1"/>
    </xf>
    <xf numFmtId="0" fontId="12" fillId="10" borderId="9" xfId="0" applyFont="1" applyFill="1" applyBorder="1" applyAlignment="1">
      <alignment horizontal="right" vertical="top" wrapText="1"/>
    </xf>
    <xf numFmtId="0" fontId="3" fillId="6" borderId="18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3" fillId="6" borderId="45" xfId="0" applyFont="1" applyFill="1" applyBorder="1" applyAlignment="1">
      <alignment horizontal="center"/>
    </xf>
    <xf numFmtId="0" fontId="2" fillId="0" borderId="1" xfId="0" applyFont="1" applyBorder="1"/>
    <xf numFmtId="0" fontId="2" fillId="0" borderId="24" xfId="0" applyFont="1" applyBorder="1"/>
    <xf numFmtId="0" fontId="12" fillId="7" borderId="2" xfId="0" applyFont="1" applyFill="1" applyBorder="1" applyAlignment="1">
      <alignment horizontal="center" vertical="center" wrapText="1"/>
    </xf>
    <xf numFmtId="0" fontId="2" fillId="3" borderId="46" xfId="0" applyFont="1" applyFill="1" applyBorder="1"/>
    <xf numFmtId="0" fontId="2" fillId="3" borderId="8" xfId="0" applyFont="1" applyFill="1" applyBorder="1"/>
    <xf numFmtId="0" fontId="2" fillId="10" borderId="37" xfId="0" applyFont="1" applyFill="1" applyBorder="1"/>
    <xf numFmtId="0" fontId="2" fillId="10" borderId="28" xfId="0" applyFont="1" applyFill="1" applyBorder="1"/>
    <xf numFmtId="0" fontId="2" fillId="10" borderId="29" xfId="0" applyFont="1" applyFill="1" applyBorder="1"/>
    <xf numFmtId="1" fontId="2" fillId="5" borderId="47" xfId="0" applyNumberFormat="1" applyFont="1" applyFill="1" applyBorder="1"/>
    <xf numFmtId="1" fontId="2" fillId="3" borderId="47" xfId="0" applyNumberFormat="1" applyFont="1" applyFill="1" applyBorder="1"/>
    <xf numFmtId="0" fontId="2" fillId="0" borderId="19" xfId="0" applyFont="1" applyBorder="1"/>
    <xf numFmtId="0" fontId="2" fillId="0" borderId="20" xfId="0" applyFont="1" applyBorder="1"/>
    <xf numFmtId="0" fontId="2" fillId="3" borderId="33" xfId="0" applyFont="1" applyFill="1" applyBorder="1"/>
    <xf numFmtId="0" fontId="2" fillId="0" borderId="48" xfId="0" applyFont="1" applyBorder="1"/>
    <xf numFmtId="0" fontId="2" fillId="0" borderId="18" xfId="0" applyFont="1" applyBorder="1"/>
    <xf numFmtId="0" fontId="2" fillId="0" borderId="6" xfId="0" applyFont="1" applyBorder="1"/>
    <xf numFmtId="0" fontId="2" fillId="3" borderId="49" xfId="0" applyFont="1" applyFill="1" applyBorder="1"/>
    <xf numFmtId="0" fontId="2" fillId="0" borderId="50" xfId="0" applyFont="1" applyBorder="1"/>
    <xf numFmtId="0" fontId="2" fillId="0" borderId="23" xfId="0" applyFont="1" applyBorder="1"/>
    <xf numFmtId="0" fontId="2" fillId="3" borderId="51" xfId="0" applyFont="1" applyFill="1" applyBorder="1"/>
    <xf numFmtId="0" fontId="2" fillId="0" borderId="39" xfId="0" applyFont="1" applyBorder="1"/>
    <xf numFmtId="9" fontId="0" fillId="0" borderId="0" xfId="3" applyFont="1" applyBorder="1"/>
    <xf numFmtId="9" fontId="2" fillId="0" borderId="0" xfId="3" applyFont="1" applyBorder="1"/>
    <xf numFmtId="0" fontId="2" fillId="0" borderId="52" xfId="0" applyFont="1" applyBorder="1"/>
    <xf numFmtId="0" fontId="2" fillId="0" borderId="49" xfId="0" applyFont="1" applyBorder="1"/>
    <xf numFmtId="0" fontId="2" fillId="0" borderId="53" xfId="0" applyFont="1" applyBorder="1"/>
    <xf numFmtId="0" fontId="2" fillId="3" borderId="10" xfId="0" applyFont="1" applyFill="1" applyBorder="1"/>
    <xf numFmtId="0" fontId="2" fillId="3" borderId="2" xfId="0" applyFont="1" applyFill="1" applyBorder="1"/>
    <xf numFmtId="0" fontId="2" fillId="3" borderId="52" xfId="0" applyFont="1" applyFill="1" applyBorder="1"/>
    <xf numFmtId="9" fontId="2" fillId="4" borderId="16" xfId="3" applyFont="1" applyFill="1" applyBorder="1"/>
    <xf numFmtId="166" fontId="3" fillId="4" borderId="18" xfId="1" applyNumberFormat="1" applyFont="1" applyFill="1" applyBorder="1" applyProtection="1"/>
    <xf numFmtId="0" fontId="0" fillId="0" borderId="19" xfId="0" applyFill="1" applyBorder="1"/>
    <xf numFmtId="0" fontId="12" fillId="3" borderId="36" xfId="0" applyFont="1" applyFill="1" applyBorder="1" applyAlignment="1">
      <alignment horizontal="left" indent="1"/>
    </xf>
    <xf numFmtId="0" fontId="12" fillId="6" borderId="25" xfId="0" applyFont="1" applyFill="1" applyBorder="1" applyAlignment="1">
      <alignment horizontal="left" indent="1"/>
    </xf>
    <xf numFmtId="0" fontId="12" fillId="0" borderId="16" xfId="0" applyFont="1" applyBorder="1"/>
    <xf numFmtId="167" fontId="2" fillId="9" borderId="35" xfId="0" applyNumberFormat="1" applyFont="1" applyFill="1" applyBorder="1" applyAlignment="1">
      <alignment horizontal="right"/>
    </xf>
    <xf numFmtId="0" fontId="0" fillId="0" borderId="35" xfId="0" applyFill="1" applyBorder="1"/>
    <xf numFmtId="9" fontId="2" fillId="4" borderId="10" xfId="3" applyFont="1" applyFill="1" applyBorder="1"/>
    <xf numFmtId="0" fontId="0" fillId="2" borderId="23" xfId="0" applyFill="1" applyBorder="1"/>
    <xf numFmtId="0" fontId="0" fillId="2" borderId="1" xfId="0" applyFill="1" applyBorder="1"/>
    <xf numFmtId="0" fontId="0" fillId="2" borderId="24" xfId="0" applyFill="1" applyBorder="1"/>
    <xf numFmtId="0" fontId="2" fillId="2" borderId="23" xfId="0" applyFont="1" applyFill="1" applyBorder="1"/>
    <xf numFmtId="0" fontId="2" fillId="2" borderId="1" xfId="0" applyFont="1" applyFill="1" applyBorder="1"/>
    <xf numFmtId="0" fontId="13" fillId="2" borderId="17" xfId="0" applyFont="1" applyFill="1" applyBorder="1"/>
    <xf numFmtId="0" fontId="13" fillId="2" borderId="22" xfId="0" applyFont="1" applyFill="1" applyBorder="1"/>
    <xf numFmtId="0" fontId="13" fillId="2" borderId="26" xfId="0" applyFont="1" applyFill="1" applyBorder="1"/>
    <xf numFmtId="0" fontId="12" fillId="10" borderId="26" xfId="0" applyFont="1" applyFill="1" applyBorder="1" applyAlignment="1">
      <alignment horizontal="left" vertical="top" wrapText="1"/>
    </xf>
    <xf numFmtId="0" fontId="2" fillId="4" borderId="14" xfId="0" applyFont="1" applyFill="1" applyBorder="1" applyAlignment="1">
      <alignment horizontal="center" vertical="top"/>
    </xf>
    <xf numFmtId="0" fontId="13" fillId="10" borderId="54" xfId="0" applyFont="1" applyFill="1" applyBorder="1"/>
    <xf numFmtId="0" fontId="37" fillId="8" borderId="55" xfId="0" applyFont="1" applyFill="1" applyBorder="1"/>
    <xf numFmtId="0" fontId="37" fillId="8" borderId="56" xfId="0" applyFont="1" applyFill="1" applyBorder="1"/>
    <xf numFmtId="0" fontId="37" fillId="8" borderId="57" xfId="0" applyFont="1" applyFill="1" applyBorder="1"/>
    <xf numFmtId="0" fontId="12" fillId="8" borderId="58" xfId="0" applyFont="1" applyFill="1" applyBorder="1" applyAlignment="1">
      <alignment horizontal="left" vertical="top" wrapText="1"/>
    </xf>
    <xf numFmtId="0" fontId="2" fillId="10" borderId="59" xfId="0" applyFont="1" applyFill="1" applyBorder="1"/>
    <xf numFmtId="0" fontId="2" fillId="10" borderId="15" xfId="0" applyFont="1" applyFill="1" applyBorder="1"/>
    <xf numFmtId="0" fontId="2" fillId="10" borderId="60" xfId="0" applyFont="1" applyFill="1" applyBorder="1"/>
    <xf numFmtId="0" fontId="2" fillId="0" borderId="61" xfId="0" applyFont="1" applyBorder="1"/>
    <xf numFmtId="0" fontId="2" fillId="0" borderId="62" xfId="0" applyFont="1" applyBorder="1"/>
    <xf numFmtId="0" fontId="2" fillId="0" borderId="63" xfId="0" applyFont="1" applyBorder="1"/>
    <xf numFmtId="0" fontId="2" fillId="0" borderId="64" xfId="0" applyFont="1" applyBorder="1"/>
    <xf numFmtId="0" fontId="2" fillId="0" borderId="65" xfId="0" applyFont="1" applyBorder="1"/>
    <xf numFmtId="0" fontId="2" fillId="0" borderId="66" xfId="0" applyFont="1" applyBorder="1"/>
    <xf numFmtId="0" fontId="2" fillId="0" borderId="67" xfId="0" applyFont="1" applyBorder="1"/>
    <xf numFmtId="0" fontId="2" fillId="0" borderId="68" xfId="0" applyFont="1" applyBorder="1"/>
    <xf numFmtId="0" fontId="2" fillId="0" borderId="69" xfId="0" applyFont="1" applyBorder="1"/>
    <xf numFmtId="0" fontId="2" fillId="0" borderId="70" xfId="0" applyFont="1" applyBorder="1"/>
    <xf numFmtId="0" fontId="2" fillId="0" borderId="71" xfId="0" applyFont="1" applyBorder="1"/>
    <xf numFmtId="0" fontId="2" fillId="0" borderId="72" xfId="0" applyFont="1" applyBorder="1"/>
    <xf numFmtId="0" fontId="2" fillId="0" borderId="73" xfId="0" applyFont="1" applyBorder="1"/>
    <xf numFmtId="0" fontId="2" fillId="0" borderId="55" xfId="0" applyFont="1" applyBorder="1"/>
    <xf numFmtId="0" fontId="2" fillId="0" borderId="56" xfId="0" applyFont="1" applyBorder="1"/>
    <xf numFmtId="0" fontId="2" fillId="3" borderId="7" xfId="0" applyFont="1" applyFill="1" applyBorder="1" applyAlignment="1">
      <alignment vertical="top" wrapText="1"/>
    </xf>
    <xf numFmtId="0" fontId="2" fillId="3" borderId="74" xfId="0" applyFont="1" applyFill="1" applyBorder="1" applyAlignment="1">
      <alignment vertical="top" wrapText="1"/>
    </xf>
    <xf numFmtId="0" fontId="0" fillId="0" borderId="75" xfId="0" applyBorder="1" applyAlignment="1">
      <alignment horizontal="center"/>
    </xf>
    <xf numFmtId="0" fontId="2" fillId="0" borderId="76" xfId="0" applyFont="1" applyBorder="1"/>
    <xf numFmtId="0" fontId="2" fillId="0" borderId="77" xfId="0" applyFont="1" applyBorder="1"/>
    <xf numFmtId="0" fontId="2" fillId="3" borderId="78" xfId="0" applyFont="1" applyFill="1" applyBorder="1" applyAlignment="1">
      <alignment vertical="top" wrapText="1"/>
    </xf>
    <xf numFmtId="0" fontId="0" fillId="0" borderId="78" xfId="0" applyBorder="1" applyAlignment="1">
      <alignment horizontal="center"/>
    </xf>
    <xf numFmtId="0" fontId="2" fillId="3" borderId="79" xfId="0" applyFont="1" applyFill="1" applyBorder="1"/>
    <xf numFmtId="0" fontId="2" fillId="3" borderId="80" xfId="0" applyFont="1" applyFill="1" applyBorder="1"/>
    <xf numFmtId="0" fontId="2" fillId="3" borderId="81" xfId="0" applyFont="1" applyFill="1" applyBorder="1"/>
    <xf numFmtId="0" fontId="0" fillId="3" borderId="2" xfId="0" applyFill="1" applyBorder="1"/>
    <xf numFmtId="0" fontId="2" fillId="6" borderId="82" xfId="0" applyFont="1" applyFill="1" applyBorder="1"/>
    <xf numFmtId="0" fontId="2" fillId="6" borderId="83" xfId="0" applyFont="1" applyFill="1" applyBorder="1"/>
    <xf numFmtId="0" fontId="2" fillId="6" borderId="84" xfId="0" applyFont="1" applyFill="1" applyBorder="1"/>
    <xf numFmtId="0" fontId="2" fillId="5" borderId="85" xfId="0" applyFont="1" applyFill="1" applyBorder="1"/>
    <xf numFmtId="0" fontId="2" fillId="5" borderId="83" xfId="0" applyFont="1" applyFill="1" applyBorder="1"/>
    <xf numFmtId="0" fontId="2" fillId="5" borderId="84" xfId="0" applyFont="1" applyFill="1" applyBorder="1"/>
    <xf numFmtId="0" fontId="2" fillId="0" borderId="86" xfId="0" applyFont="1" applyBorder="1"/>
    <xf numFmtId="0" fontId="2" fillId="0" borderId="87" xfId="0" applyFont="1" applyBorder="1"/>
    <xf numFmtId="0" fontId="2" fillId="0" borderId="88" xfId="0" applyFont="1" applyBorder="1"/>
    <xf numFmtId="166" fontId="3" fillId="8" borderId="55" xfId="1" applyNumberFormat="1" applyFont="1" applyFill="1" applyBorder="1" applyProtection="1"/>
    <xf numFmtId="166" fontId="3" fillId="8" borderId="56" xfId="1" applyNumberFormat="1" applyFont="1" applyFill="1" applyBorder="1" applyProtection="1"/>
    <xf numFmtId="43" fontId="0" fillId="0" borderId="0" xfId="1" applyFont="1" applyFill="1" applyBorder="1"/>
    <xf numFmtId="167" fontId="2" fillId="0" borderId="0" xfId="1" applyNumberFormat="1" applyFont="1" applyFill="1" applyBorder="1"/>
    <xf numFmtId="166" fontId="3" fillId="4" borderId="89" xfId="1" applyNumberFormat="1" applyFont="1" applyFill="1" applyBorder="1" applyProtection="1"/>
    <xf numFmtId="166" fontId="3" fillId="4" borderId="90" xfId="1" applyNumberFormat="1" applyFont="1" applyFill="1" applyBorder="1" applyProtection="1"/>
    <xf numFmtId="167" fontId="36" fillId="9" borderId="6" xfId="1" applyNumberFormat="1" applyFont="1" applyFill="1" applyBorder="1" applyProtection="1"/>
    <xf numFmtId="0" fontId="2" fillId="9" borderId="91" xfId="0" applyFont="1" applyFill="1" applyBorder="1" applyAlignment="1">
      <alignment horizontal="center" vertical="top"/>
    </xf>
    <xf numFmtId="0" fontId="2" fillId="11" borderId="91" xfId="0" applyFont="1" applyFill="1" applyBorder="1" applyAlignment="1">
      <alignment horizontal="center" vertical="top"/>
    </xf>
    <xf numFmtId="166" fontId="3" fillId="0" borderId="50" xfId="1" applyNumberFormat="1" applyFont="1" applyFill="1" applyBorder="1" applyProtection="1"/>
    <xf numFmtId="166" fontId="3" fillId="0" borderId="30" xfId="1" applyNumberFormat="1" applyFont="1" applyFill="1" applyBorder="1" applyProtection="1"/>
    <xf numFmtId="0" fontId="0" fillId="0" borderId="30" xfId="0" applyFill="1" applyBorder="1"/>
    <xf numFmtId="166" fontId="36" fillId="4" borderId="23" xfId="1" applyNumberFormat="1" applyFont="1" applyFill="1" applyBorder="1" applyProtection="1"/>
    <xf numFmtId="166" fontId="36" fillId="4" borderId="55" xfId="1" applyNumberFormat="1" applyFont="1" applyFill="1" applyBorder="1" applyProtection="1"/>
    <xf numFmtId="166" fontId="3" fillId="0" borderId="92" xfId="1" applyNumberFormat="1" applyFont="1" applyFill="1" applyBorder="1" applyProtection="1"/>
    <xf numFmtId="0" fontId="12" fillId="0" borderId="93" xfId="0" applyFont="1" applyFill="1" applyBorder="1" applyAlignment="1">
      <alignment horizontal="center" vertical="top"/>
    </xf>
    <xf numFmtId="0" fontId="12" fillId="0" borderId="94" xfId="0" applyFont="1" applyFill="1" applyBorder="1" applyAlignment="1">
      <alignment horizontal="center" vertical="top"/>
    </xf>
    <xf numFmtId="0" fontId="0" fillId="0" borderId="86" xfId="0" applyFill="1" applyBorder="1"/>
    <xf numFmtId="0" fontId="0" fillId="0" borderId="87" xfId="0" applyFill="1" applyBorder="1"/>
    <xf numFmtId="166" fontId="3" fillId="0" borderId="66" xfId="1" applyNumberFormat="1" applyFont="1" applyFill="1" applyBorder="1" applyProtection="1"/>
    <xf numFmtId="0" fontId="0" fillId="0" borderId="67" xfId="0" applyFill="1" applyBorder="1"/>
    <xf numFmtId="0" fontId="0" fillId="0" borderId="95" xfId="0" applyFill="1" applyBorder="1"/>
    <xf numFmtId="166" fontId="3" fillId="0" borderId="96" xfId="1" applyNumberFormat="1" applyFont="1" applyFill="1" applyBorder="1" applyProtection="1"/>
    <xf numFmtId="166" fontId="3" fillId="0" borderId="68" xfId="1" applyNumberFormat="1" applyFont="1" applyFill="1" applyBorder="1" applyProtection="1"/>
    <xf numFmtId="166" fontId="3" fillId="0" borderId="69" xfId="1" applyNumberFormat="1" applyFont="1" applyFill="1" applyBorder="1" applyProtection="1"/>
    <xf numFmtId="167" fontId="3" fillId="0" borderId="69" xfId="1" applyNumberFormat="1" applyFont="1" applyFill="1" applyBorder="1" applyProtection="1"/>
    <xf numFmtId="0" fontId="0" fillId="0" borderId="69" xfId="0" applyFill="1" applyBorder="1"/>
    <xf numFmtId="0" fontId="0" fillId="0" borderId="72" xfId="0" applyFill="1" applyBorder="1"/>
    <xf numFmtId="0" fontId="12" fillId="3" borderId="97" xfId="0" applyFont="1" applyFill="1" applyBorder="1" applyAlignment="1">
      <alignment horizontal="center"/>
    </xf>
    <xf numFmtId="0" fontId="12" fillId="3" borderId="34" xfId="0" applyFont="1" applyFill="1" applyBorder="1"/>
    <xf numFmtId="0" fontId="0" fillId="3" borderId="12" xfId="0" applyFill="1" applyBorder="1"/>
    <xf numFmtId="0" fontId="12" fillId="3" borderId="11" xfId="0" applyFont="1" applyFill="1" applyBorder="1"/>
    <xf numFmtId="0" fontId="0" fillId="3" borderId="98" xfId="0" applyFill="1" applyBorder="1"/>
    <xf numFmtId="167" fontId="3" fillId="0" borderId="0" xfId="1" applyNumberFormat="1" applyFont="1" applyFill="1" applyBorder="1" applyProtection="1"/>
    <xf numFmtId="0" fontId="12" fillId="0" borderId="0" xfId="0" applyFont="1" applyFill="1" applyBorder="1" applyAlignment="1">
      <alignment horizontal="left" indent="1"/>
    </xf>
    <xf numFmtId="166" fontId="2" fillId="0" borderId="0" xfId="0" applyNumberFormat="1" applyFont="1" applyFill="1" applyBorder="1"/>
    <xf numFmtId="166" fontId="0" fillId="0" borderId="0" xfId="0" applyNumberFormat="1" applyFill="1" applyBorder="1"/>
    <xf numFmtId="166" fontId="3" fillId="0" borderId="71" xfId="1" applyNumberFormat="1" applyFont="1" applyFill="1" applyBorder="1" applyProtection="1"/>
    <xf numFmtId="166" fontId="2" fillId="0" borderId="31" xfId="0" applyNumberFormat="1" applyFont="1" applyBorder="1"/>
    <xf numFmtId="0" fontId="0" fillId="3" borderId="99" xfId="0" applyFill="1" applyBorder="1"/>
    <xf numFmtId="0" fontId="0" fillId="3" borderId="100" xfId="0" applyFill="1" applyBorder="1"/>
    <xf numFmtId="166" fontId="3" fillId="4" borderId="82" xfId="1" applyNumberFormat="1" applyFont="1" applyFill="1" applyBorder="1" applyProtection="1"/>
    <xf numFmtId="0" fontId="2" fillId="11" borderId="11" xfId="0" applyFont="1" applyFill="1" applyBorder="1" applyAlignment="1">
      <alignment horizontal="center" vertical="top"/>
    </xf>
    <xf numFmtId="0" fontId="36" fillId="0" borderId="2" xfId="0" applyFont="1" applyFill="1" applyBorder="1" applyAlignment="1">
      <alignment horizontal="center" vertical="top" wrapText="1"/>
    </xf>
    <xf numFmtId="167" fontId="2" fillId="9" borderId="101" xfId="0" applyNumberFormat="1" applyFont="1" applyFill="1" applyBorder="1" applyAlignment="1">
      <alignment vertical="top"/>
    </xf>
    <xf numFmtId="166" fontId="2" fillId="4" borderId="11" xfId="0" applyNumberFormat="1" applyFont="1" applyFill="1" applyBorder="1" applyAlignment="1">
      <alignment horizontal="center" vertical="top"/>
    </xf>
    <xf numFmtId="166" fontId="2" fillId="4" borderId="12" xfId="0" applyNumberFormat="1" applyFont="1" applyFill="1" applyBorder="1" applyAlignment="1">
      <alignment horizontal="center" vertical="top"/>
    </xf>
    <xf numFmtId="0" fontId="36" fillId="3" borderId="102" xfId="0" applyFont="1" applyFill="1" applyBorder="1" applyAlignment="1">
      <alignment horizontal="center"/>
    </xf>
    <xf numFmtId="0" fontId="36" fillId="3" borderId="5" xfId="0" applyFont="1" applyFill="1" applyBorder="1" applyAlignment="1">
      <alignment horizontal="center"/>
    </xf>
    <xf numFmtId="0" fontId="36" fillId="3" borderId="97" xfId="0" applyFont="1" applyFill="1" applyBorder="1" applyAlignment="1">
      <alignment horizontal="center"/>
    </xf>
    <xf numFmtId="166" fontId="3" fillId="11" borderId="103" xfId="1" applyNumberFormat="1" applyFont="1" applyFill="1" applyBorder="1" applyProtection="1"/>
    <xf numFmtId="166" fontId="0" fillId="11" borderId="44" xfId="0" applyNumberFormat="1" applyFill="1" applyBorder="1"/>
    <xf numFmtId="166" fontId="2" fillId="11" borderId="0" xfId="0" applyNumberFormat="1" applyFont="1" applyFill="1" applyBorder="1"/>
    <xf numFmtId="166" fontId="2" fillId="11" borderId="46" xfId="0" applyNumberFormat="1" applyFont="1" applyFill="1" applyBorder="1"/>
    <xf numFmtId="166" fontId="2" fillId="11" borderId="2" xfId="3" applyNumberFormat="1" applyFont="1" applyFill="1" applyBorder="1"/>
    <xf numFmtId="166" fontId="2" fillId="11" borderId="2" xfId="0" applyNumberFormat="1" applyFont="1" applyFill="1" applyBorder="1"/>
    <xf numFmtId="0" fontId="2" fillId="11" borderId="13" xfId="0" applyFont="1" applyFill="1" applyBorder="1" applyAlignment="1">
      <alignment horizontal="center" vertical="top"/>
    </xf>
    <xf numFmtId="0" fontId="2" fillId="11" borderId="90" xfId="0" applyFont="1" applyFill="1" applyBorder="1" applyAlignment="1">
      <alignment horizontal="right"/>
    </xf>
    <xf numFmtId="166" fontId="2" fillId="0" borderId="7" xfId="0" applyNumberFormat="1" applyFont="1" applyBorder="1"/>
    <xf numFmtId="166" fontId="2" fillId="0" borderId="3" xfId="0" applyNumberFormat="1" applyFont="1" applyBorder="1"/>
    <xf numFmtId="166" fontId="2" fillId="0" borderId="32" xfId="0" applyNumberFormat="1" applyFont="1" applyBorder="1"/>
    <xf numFmtId="0" fontId="4" fillId="0" borderId="0" xfId="0" applyFont="1"/>
    <xf numFmtId="165" fontId="1" fillId="3" borderId="11" xfId="0" applyNumberFormat="1" applyFont="1" applyFill="1" applyBorder="1"/>
    <xf numFmtId="165" fontId="1" fillId="3" borderId="98" xfId="0" applyNumberFormat="1" applyFont="1" applyFill="1" applyBorder="1"/>
    <xf numFmtId="165" fontId="41" fillId="3" borderId="11" xfId="0" applyNumberFormat="1" applyFont="1" applyFill="1" applyBorder="1"/>
    <xf numFmtId="165" fontId="41" fillId="3" borderId="98" xfId="0" applyNumberFormat="1" applyFont="1" applyFill="1" applyBorder="1"/>
    <xf numFmtId="165" fontId="41" fillId="3" borderId="91" xfId="0" applyNumberFormat="1" applyFont="1" applyFill="1" applyBorder="1"/>
    <xf numFmtId="165" fontId="42" fillId="3" borderId="11" xfId="0" applyNumberFormat="1" applyFont="1" applyFill="1" applyBorder="1"/>
    <xf numFmtId="165" fontId="42" fillId="3" borderId="98" xfId="0" applyNumberFormat="1" applyFont="1" applyFill="1" applyBorder="1"/>
    <xf numFmtId="165" fontId="42" fillId="3" borderId="91" xfId="0" applyNumberFormat="1" applyFont="1" applyFill="1" applyBorder="1"/>
    <xf numFmtId="165" fontId="19" fillId="0" borderId="18" xfId="0" applyNumberFormat="1" applyFont="1" applyBorder="1" applyAlignment="1">
      <alignment horizontal="center"/>
    </xf>
    <xf numFmtId="165" fontId="19" fillId="0" borderId="23" xfId="0" applyNumberFormat="1" applyFont="1" applyBorder="1" applyAlignment="1">
      <alignment horizontal="center"/>
    </xf>
    <xf numFmtId="165" fontId="19" fillId="0" borderId="27" xfId="0" applyNumberFormat="1" applyFont="1" applyBorder="1" applyAlignment="1">
      <alignment horizontal="center"/>
    </xf>
    <xf numFmtId="0" fontId="16" fillId="0" borderId="0" xfId="0" applyFont="1"/>
    <xf numFmtId="0" fontId="36" fillId="0" borderId="0" xfId="0" applyFont="1"/>
    <xf numFmtId="0" fontId="13" fillId="0" borderId="0" xfId="0" applyFont="1" applyFill="1"/>
    <xf numFmtId="0" fontId="36" fillId="0" borderId="35" xfId="0" applyFont="1" applyBorder="1"/>
    <xf numFmtId="0" fontId="36" fillId="3" borderId="85" xfId="0" applyFont="1" applyFill="1" applyBorder="1"/>
    <xf numFmtId="0" fontId="36" fillId="3" borderId="104" xfId="0" applyFont="1" applyFill="1" applyBorder="1"/>
    <xf numFmtId="0" fontId="0" fillId="3" borderId="104" xfId="0" applyFill="1" applyBorder="1"/>
    <xf numFmtId="0" fontId="36" fillId="3" borderId="46" xfId="0" applyFont="1" applyFill="1" applyBorder="1"/>
    <xf numFmtId="0" fontId="0" fillId="3" borderId="46" xfId="0" applyFill="1" applyBorder="1"/>
    <xf numFmtId="0" fontId="0" fillId="3" borderId="31" xfId="0" applyFill="1" applyBorder="1"/>
    <xf numFmtId="0" fontId="36" fillId="3" borderId="18" xfId="0" applyFont="1" applyFill="1" applyBorder="1"/>
    <xf numFmtId="0" fontId="36" fillId="3" borderId="82" xfId="0" applyFont="1" applyFill="1" applyBorder="1"/>
    <xf numFmtId="0" fontId="2" fillId="0" borderId="105" xfId="0" applyFont="1" applyBorder="1"/>
    <xf numFmtId="0" fontId="40" fillId="0" borderId="0" xfId="0" applyFont="1"/>
    <xf numFmtId="9" fontId="2" fillId="0" borderId="24" xfId="3" applyFont="1" applyBorder="1"/>
    <xf numFmtId="0" fontId="2" fillId="0" borderId="23" xfId="0" applyFont="1" applyBorder="1" applyAlignment="1">
      <alignment wrapText="1"/>
    </xf>
    <xf numFmtId="0" fontId="2" fillId="0" borderId="27" xfId="0" applyFont="1" applyBorder="1" applyAlignment="1">
      <alignment wrapText="1"/>
    </xf>
    <xf numFmtId="9" fontId="2" fillId="0" borderId="28" xfId="3" applyFont="1" applyBorder="1"/>
    <xf numFmtId="0" fontId="2" fillId="0" borderId="28" xfId="0" applyFont="1" applyBorder="1"/>
    <xf numFmtId="9" fontId="2" fillId="0" borderId="29" xfId="3" applyFont="1" applyBorder="1"/>
    <xf numFmtId="165" fontId="18" fillId="5" borderId="2" xfId="0" applyNumberFormat="1" applyFont="1" applyFill="1" applyBorder="1" applyAlignment="1">
      <alignment horizontal="center" vertical="center" wrapText="1"/>
    </xf>
    <xf numFmtId="0" fontId="36" fillId="0" borderId="2" xfId="0" applyFont="1" applyBorder="1" applyAlignment="1">
      <alignment horizontal="center" vertical="top" wrapText="1"/>
    </xf>
    <xf numFmtId="0" fontId="13" fillId="2" borderId="10" xfId="0" applyFont="1" applyFill="1" applyBorder="1"/>
    <xf numFmtId="0" fontId="43" fillId="0" borderId="0" xfId="0" applyFont="1" applyFill="1" applyBorder="1" applyAlignment="1"/>
    <xf numFmtId="0" fontId="43" fillId="0" borderId="0" xfId="0" applyFont="1"/>
    <xf numFmtId="0" fontId="13" fillId="2" borderId="2" xfId="0" applyFont="1" applyFill="1" applyBorder="1" applyProtection="1">
      <protection locked="0"/>
    </xf>
    <xf numFmtId="0" fontId="43" fillId="0" borderId="0" xfId="0" applyFont="1" applyProtection="1">
      <protection locked="0"/>
    </xf>
    <xf numFmtId="0" fontId="13" fillId="2" borderId="2" xfId="0" applyFont="1" applyFill="1" applyBorder="1" applyAlignment="1" applyProtection="1">
      <alignment horizontal="left" vertical="top" wrapText="1"/>
      <protection locked="0"/>
    </xf>
    <xf numFmtId="165" fontId="0" fillId="3" borderId="2" xfId="0" applyNumberFormat="1" applyFill="1" applyBorder="1"/>
    <xf numFmtId="165" fontId="0" fillId="0" borderId="2" xfId="0" applyNumberFormat="1" applyBorder="1"/>
    <xf numFmtId="166" fontId="3" fillId="0" borderId="2" xfId="1" applyNumberFormat="1" applyFont="1" applyFill="1" applyBorder="1" applyProtection="1"/>
    <xf numFmtId="166" fontId="2" fillId="0" borderId="2" xfId="0" applyNumberFormat="1" applyFont="1" applyFill="1" applyBorder="1"/>
    <xf numFmtId="0" fontId="7" fillId="2" borderId="2" xfId="0" applyFont="1" applyFill="1" applyBorder="1" applyAlignment="1">
      <alignment horizontal="center" vertical="top" wrapText="1"/>
    </xf>
    <xf numFmtId="0" fontId="12" fillId="12" borderId="36" xfId="0" applyFont="1" applyFill="1" applyBorder="1" applyAlignment="1">
      <alignment horizontal="left" indent="1"/>
    </xf>
    <xf numFmtId="0" fontId="12" fillId="13" borderId="36" xfId="0" applyFont="1" applyFill="1" applyBorder="1" applyAlignment="1">
      <alignment horizontal="left" indent="1"/>
    </xf>
    <xf numFmtId="0" fontId="12" fillId="7" borderId="36" xfId="0" applyFont="1" applyFill="1" applyBorder="1" applyAlignment="1">
      <alignment horizontal="left" indent="1"/>
    </xf>
    <xf numFmtId="0" fontId="2" fillId="9" borderId="103" xfId="0" applyFont="1" applyFill="1" applyBorder="1" applyAlignment="1">
      <alignment horizontal="center" vertical="top" wrapText="1"/>
    </xf>
    <xf numFmtId="0" fontId="2" fillId="9" borderId="98" xfId="0" applyFont="1" applyFill="1" applyBorder="1" applyAlignment="1">
      <alignment horizontal="left" vertical="top" wrapText="1"/>
    </xf>
    <xf numFmtId="0" fontId="2" fillId="4" borderId="12" xfId="0" applyFont="1" applyFill="1" applyBorder="1" applyAlignment="1">
      <alignment horizontal="center" vertical="top" wrapText="1"/>
    </xf>
    <xf numFmtId="9" fontId="2" fillId="4" borderId="104" xfId="3" applyFont="1" applyFill="1" applyBorder="1"/>
    <xf numFmtId="9" fontId="2" fillId="4" borderId="50" xfId="3" applyFont="1" applyFill="1" applyBorder="1"/>
    <xf numFmtId="9" fontId="2" fillId="4" borderId="39" xfId="3" applyFont="1" applyFill="1" applyBorder="1"/>
    <xf numFmtId="167" fontId="2" fillId="9" borderId="13" xfId="0" applyNumberFormat="1" applyFont="1" applyFill="1" applyBorder="1" applyAlignment="1">
      <alignment horizontal="right"/>
    </xf>
    <xf numFmtId="9" fontId="3" fillId="9" borderId="1" xfId="3" applyFont="1" applyFill="1" applyBorder="1" applyProtection="1"/>
    <xf numFmtId="9" fontId="3" fillId="9" borderId="23" xfId="3" applyFont="1" applyFill="1" applyBorder="1" applyProtection="1"/>
    <xf numFmtId="9" fontId="3" fillId="9" borderId="27" xfId="3" applyFont="1" applyFill="1" applyBorder="1" applyProtection="1"/>
    <xf numFmtId="9" fontId="3" fillId="9" borderId="28" xfId="3" applyFont="1" applyFill="1" applyBorder="1" applyProtection="1"/>
    <xf numFmtId="0" fontId="12" fillId="0" borderId="10" xfId="0" applyFont="1" applyBorder="1" applyAlignment="1">
      <alignment horizontal="left" vertical="top" wrapText="1"/>
    </xf>
    <xf numFmtId="0" fontId="2" fillId="9" borderId="34" xfId="0" applyFont="1" applyFill="1" applyBorder="1" applyAlignment="1">
      <alignment horizontal="center" vertical="top" wrapText="1"/>
    </xf>
    <xf numFmtId="0" fontId="2" fillId="9" borderId="12" xfId="0" applyFont="1" applyFill="1" applyBorder="1" applyAlignment="1">
      <alignment horizontal="center" vertical="top" wrapText="1"/>
    </xf>
    <xf numFmtId="0" fontId="2" fillId="9" borderId="14" xfId="0" applyFont="1" applyFill="1" applyBorder="1" applyAlignment="1">
      <alignment horizontal="center" vertical="top" wrapText="1"/>
    </xf>
    <xf numFmtId="9" fontId="2" fillId="9" borderId="11" xfId="0" applyNumberFormat="1" applyFont="1" applyFill="1" applyBorder="1" applyAlignment="1">
      <alignment horizontal="right"/>
    </xf>
    <xf numFmtId="9" fontId="2" fillId="9" borderId="98" xfId="0" applyNumberFormat="1" applyFont="1" applyFill="1" applyBorder="1" applyAlignment="1">
      <alignment horizontal="right"/>
    </xf>
    <xf numFmtId="9" fontId="2" fillId="9" borderId="91" xfId="0" applyNumberFormat="1" applyFont="1" applyFill="1" applyBorder="1" applyAlignment="1">
      <alignment horizontal="right"/>
    </xf>
    <xf numFmtId="9" fontId="3" fillId="9" borderId="24" xfId="3" applyFont="1" applyFill="1" applyBorder="1" applyProtection="1"/>
    <xf numFmtId="9" fontId="3" fillId="9" borderId="29" xfId="3" applyFont="1" applyFill="1" applyBorder="1" applyProtection="1"/>
    <xf numFmtId="9" fontId="2" fillId="9" borderId="106" xfId="0" applyNumberFormat="1" applyFont="1" applyFill="1" applyBorder="1" applyAlignment="1">
      <alignment horizontal="right"/>
    </xf>
    <xf numFmtId="9" fontId="2" fillId="9" borderId="15" xfId="0" applyNumberFormat="1" applyFont="1" applyFill="1" applyBorder="1" applyAlignment="1">
      <alignment horizontal="right"/>
    </xf>
    <xf numFmtId="9" fontId="2" fillId="9" borderId="60" xfId="0" applyNumberFormat="1" applyFont="1" applyFill="1" applyBorder="1" applyAlignment="1">
      <alignment horizontal="right"/>
    </xf>
    <xf numFmtId="0" fontId="2" fillId="11" borderId="103" xfId="0" applyFont="1" applyFill="1" applyBorder="1" applyAlignment="1">
      <alignment horizontal="center" vertical="top" wrapText="1"/>
    </xf>
    <xf numFmtId="0" fontId="2" fillId="11" borderId="98" xfId="0" applyFont="1" applyFill="1" applyBorder="1" applyAlignment="1">
      <alignment horizontal="center" vertical="top" wrapText="1"/>
    </xf>
    <xf numFmtId="9" fontId="2" fillId="4" borderId="9" xfId="0" applyNumberFormat="1" applyFont="1" applyFill="1" applyBorder="1" applyAlignment="1">
      <alignment horizontal="center" vertical="top" wrapText="1"/>
    </xf>
    <xf numFmtId="43" fontId="2" fillId="0" borderId="40" xfId="1" applyNumberFormat="1" applyFont="1" applyFill="1" applyBorder="1" applyAlignment="1">
      <alignment horizontal="center" vertical="top"/>
    </xf>
    <xf numFmtId="43" fontId="2" fillId="11" borderId="89" xfId="0" applyNumberFormat="1" applyFont="1" applyFill="1" applyBorder="1" applyAlignment="1">
      <alignment horizontal="center" vertical="top"/>
    </xf>
    <xf numFmtId="0" fontId="43" fillId="6" borderId="2" xfId="0" applyFont="1" applyFill="1" applyBorder="1" applyAlignment="1">
      <alignment horizontal="left"/>
    </xf>
    <xf numFmtId="0" fontId="43" fillId="6" borderId="2" xfId="0" applyFont="1" applyFill="1" applyBorder="1" applyAlignment="1"/>
    <xf numFmtId="0" fontId="12" fillId="0" borderId="10" xfId="0" applyFont="1" applyBorder="1" applyAlignment="1">
      <alignment wrapText="1"/>
    </xf>
    <xf numFmtId="0" fontId="44" fillId="2" borderId="43" xfId="0" applyFont="1" applyFill="1" applyBorder="1"/>
    <xf numFmtId="0" fontId="2" fillId="0" borderId="0" xfId="0" applyFont="1" applyBorder="1"/>
    <xf numFmtId="9" fontId="2" fillId="0" borderId="20" xfId="3" applyFont="1" applyBorder="1"/>
    <xf numFmtId="0" fontId="36" fillId="0" borderId="43" xfId="0" applyFont="1" applyBorder="1" applyAlignment="1">
      <alignment horizontal="left" vertical="top" wrapText="1"/>
    </xf>
    <xf numFmtId="9" fontId="2" fillId="0" borderId="1" xfId="3" applyFont="1" applyBorder="1"/>
    <xf numFmtId="0" fontId="2" fillId="0" borderId="1" xfId="0" applyFont="1" applyBorder="1" applyAlignment="1">
      <alignment horizontal="left"/>
    </xf>
    <xf numFmtId="0" fontId="2" fillId="0" borderId="18" xfId="0" applyFont="1" applyBorder="1" applyAlignment="1">
      <alignment wrapText="1"/>
    </xf>
    <xf numFmtId="9" fontId="2" fillId="0" borderId="19" xfId="3" applyFont="1" applyBorder="1"/>
    <xf numFmtId="0" fontId="12" fillId="0" borderId="0" xfId="0" applyFont="1" applyBorder="1" applyAlignment="1">
      <alignment wrapText="1"/>
    </xf>
    <xf numFmtId="0" fontId="2" fillId="0" borderId="8" xfId="0" applyFont="1" applyBorder="1"/>
    <xf numFmtId="0" fontId="2" fillId="0" borderId="31" xfId="0" applyFont="1" applyBorder="1"/>
    <xf numFmtId="166" fontId="36" fillId="11" borderId="55" xfId="1" applyNumberFormat="1" applyFont="1" applyFill="1" applyBorder="1" applyProtection="1"/>
    <xf numFmtId="166" fontId="3" fillId="8" borderId="107" xfId="1" applyNumberFormat="1" applyFont="1" applyFill="1" applyBorder="1" applyProtection="1"/>
    <xf numFmtId="9" fontId="45" fillId="3" borderId="22" xfId="3" applyFont="1" applyFill="1" applyBorder="1"/>
    <xf numFmtId="9" fontId="45" fillId="3" borderId="26" xfId="3" applyFont="1" applyFill="1" applyBorder="1"/>
    <xf numFmtId="9" fontId="45" fillId="3" borderId="17" xfId="3" applyFont="1" applyFill="1" applyBorder="1"/>
    <xf numFmtId="9" fontId="45" fillId="3" borderId="31" xfId="3" applyFont="1" applyFill="1" applyBorder="1"/>
    <xf numFmtId="1" fontId="2" fillId="6" borderId="47" xfId="0" applyNumberFormat="1" applyFont="1" applyFill="1" applyBorder="1"/>
    <xf numFmtId="0" fontId="12" fillId="0" borderId="0" xfId="0" applyFont="1" applyAlignment="1">
      <alignment wrapText="1"/>
    </xf>
    <xf numFmtId="167" fontId="2" fillId="9" borderId="99" xfId="0" applyNumberFormat="1" applyFont="1" applyFill="1" applyBorder="1" applyAlignment="1">
      <alignment horizontal="right"/>
    </xf>
    <xf numFmtId="167" fontId="2" fillId="9" borderId="45" xfId="0" applyNumberFormat="1" applyFont="1" applyFill="1" applyBorder="1" applyAlignment="1">
      <alignment horizontal="right"/>
    </xf>
    <xf numFmtId="167" fontId="3" fillId="9" borderId="108" xfId="1" applyNumberFormat="1" applyFont="1" applyFill="1" applyBorder="1" applyProtection="1"/>
    <xf numFmtId="167" fontId="36" fillId="9" borderId="108" xfId="1" applyNumberFormat="1" applyFont="1" applyFill="1" applyBorder="1" applyProtection="1"/>
    <xf numFmtId="167" fontId="3" fillId="9" borderId="109" xfId="1" applyNumberFormat="1" applyFont="1" applyFill="1" applyBorder="1" applyProtection="1"/>
    <xf numFmtId="9" fontId="2" fillId="4" borderId="40" xfId="3" applyFont="1" applyFill="1" applyBorder="1"/>
    <xf numFmtId="167" fontId="2" fillId="8" borderId="110" xfId="0" applyNumberFormat="1" applyFont="1" applyFill="1" applyBorder="1" applyAlignment="1">
      <alignment horizontal="right"/>
    </xf>
    <xf numFmtId="167" fontId="2" fillId="9" borderId="90" xfId="0" applyNumberFormat="1" applyFont="1" applyFill="1" applyBorder="1" applyAlignment="1">
      <alignment horizontal="right"/>
    </xf>
    <xf numFmtId="167" fontId="3" fillId="0" borderId="55" xfId="1" applyNumberFormat="1" applyFont="1" applyFill="1" applyBorder="1" applyProtection="1"/>
    <xf numFmtId="167" fontId="3" fillId="0" borderId="56" xfId="1" applyNumberFormat="1" applyFont="1" applyFill="1" applyBorder="1" applyProtection="1"/>
    <xf numFmtId="0" fontId="2" fillId="11" borderId="104" xfId="0" applyFont="1" applyFill="1" applyBorder="1" applyAlignment="1">
      <alignment horizontal="right"/>
    </xf>
    <xf numFmtId="166" fontId="3" fillId="11" borderId="50" xfId="1" applyNumberFormat="1" applyFont="1" applyFill="1" applyBorder="1" applyProtection="1"/>
    <xf numFmtId="166" fontId="3" fillId="11" borderId="39" xfId="1" applyNumberFormat="1" applyFont="1" applyFill="1" applyBorder="1" applyProtection="1"/>
    <xf numFmtId="166" fontId="2" fillId="4" borderId="14" xfId="0" applyNumberFormat="1" applyFont="1" applyFill="1" applyBorder="1" applyAlignment="1">
      <alignment horizontal="center" vertical="top"/>
    </xf>
    <xf numFmtId="166" fontId="3" fillId="0" borderId="111" xfId="1" applyNumberFormat="1" applyFont="1" applyFill="1" applyBorder="1" applyProtection="1"/>
    <xf numFmtId="0" fontId="2" fillId="11" borderId="3" xfId="0" applyFont="1" applyFill="1" applyBorder="1" applyAlignment="1">
      <alignment horizontal="center" vertical="top"/>
    </xf>
    <xf numFmtId="167" fontId="3" fillId="8" borderId="55" xfId="1" applyNumberFormat="1" applyFont="1" applyFill="1" applyBorder="1" applyProtection="1"/>
    <xf numFmtId="167" fontId="3" fillId="8" borderId="56" xfId="1" applyNumberFormat="1" applyFont="1" applyFill="1" applyBorder="1" applyProtection="1"/>
    <xf numFmtId="167" fontId="46" fillId="9" borderId="102" xfId="0" applyNumberFormat="1" applyFont="1" applyFill="1" applyBorder="1" applyAlignment="1">
      <alignment vertical="top"/>
    </xf>
    <xf numFmtId="1" fontId="47" fillId="3" borderId="91" xfId="0" applyNumberFormat="1" applyFont="1" applyFill="1" applyBorder="1"/>
    <xf numFmtId="167" fontId="17" fillId="9" borderId="5" xfId="0" applyNumberFormat="1" applyFont="1" applyFill="1" applyBorder="1" applyAlignment="1">
      <alignment vertical="top"/>
    </xf>
    <xf numFmtId="1" fontId="48" fillId="3" borderId="91" xfId="0" applyNumberFormat="1" applyFont="1" applyFill="1" applyBorder="1"/>
    <xf numFmtId="0" fontId="3" fillId="7" borderId="34" xfId="0" applyFont="1" applyFill="1" applyBorder="1" applyAlignment="1">
      <alignment horizontal="center" vertical="top" wrapText="1"/>
    </xf>
    <xf numFmtId="0" fontId="3" fillId="7" borderId="12" xfId="0" applyFont="1" applyFill="1" applyBorder="1" applyAlignment="1">
      <alignment horizontal="center" vertical="top" wrapText="1"/>
    </xf>
    <xf numFmtId="0" fontId="3" fillId="7" borderId="99" xfId="0" applyFont="1" applyFill="1" applyBorder="1" applyAlignment="1">
      <alignment horizontal="center" vertical="top" wrapText="1"/>
    </xf>
    <xf numFmtId="0" fontId="36" fillId="2" borderId="10" xfId="0" applyFont="1" applyFill="1" applyBorder="1" applyAlignment="1">
      <alignment horizontal="center" vertical="top" wrapText="1"/>
    </xf>
    <xf numFmtId="0" fontId="12" fillId="0" borderId="40" xfId="0" applyFont="1" applyBorder="1"/>
    <xf numFmtId="0" fontId="12" fillId="0" borderId="7" xfId="0" applyFont="1" applyBorder="1"/>
    <xf numFmtId="0" fontId="4" fillId="2" borderId="10" xfId="0" applyFont="1" applyFill="1" applyBorder="1" applyAlignment="1">
      <alignment horizontal="center"/>
    </xf>
    <xf numFmtId="0" fontId="4" fillId="2" borderId="4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34" fillId="7" borderId="9" xfId="0" applyFont="1" applyFill="1" applyBorder="1" applyAlignment="1">
      <alignment horizontal="left" vertical="top" wrapText="1"/>
    </xf>
    <xf numFmtId="0" fontId="35" fillId="7" borderId="44" xfId="0" applyFont="1" applyFill="1" applyBorder="1" applyAlignment="1">
      <alignment horizontal="left" vertical="top" wrapText="1"/>
    </xf>
    <xf numFmtId="0" fontId="35" fillId="7" borderId="3" xfId="0" applyFont="1" applyFill="1" applyBorder="1" applyAlignment="1">
      <alignment horizontal="left" vertical="top" wrapText="1"/>
    </xf>
    <xf numFmtId="0" fontId="34" fillId="7" borderId="10" xfId="0" applyFont="1" applyFill="1" applyBorder="1" applyAlignment="1">
      <alignment horizontal="left" vertical="top" wrapText="1"/>
    </xf>
    <xf numFmtId="0" fontId="35" fillId="7" borderId="40" xfId="0" applyFont="1" applyFill="1" applyBorder="1" applyAlignment="1">
      <alignment horizontal="left" vertical="top" wrapText="1"/>
    </xf>
    <xf numFmtId="0" fontId="35" fillId="7" borderId="7" xfId="0" applyFont="1" applyFill="1" applyBorder="1" applyAlignment="1">
      <alignment horizontal="left" vertical="top" wrapText="1"/>
    </xf>
    <xf numFmtId="0" fontId="3" fillId="10" borderId="1" xfId="0" applyFont="1" applyFill="1" applyBorder="1" applyAlignment="1">
      <alignment horizontal="center"/>
    </xf>
    <xf numFmtId="0" fontId="3" fillId="10" borderId="30" xfId="0" applyFont="1" applyFill="1" applyBorder="1" applyAlignment="1">
      <alignment horizontal="center"/>
    </xf>
    <xf numFmtId="0" fontId="3" fillId="10" borderId="24" xfId="0" applyFont="1" applyFill="1" applyBorder="1" applyAlignment="1">
      <alignment horizontal="center"/>
    </xf>
    <xf numFmtId="0" fontId="3" fillId="10" borderId="113" xfId="0" applyFont="1" applyFill="1" applyBorder="1" applyAlignment="1">
      <alignment horizontal="center"/>
    </xf>
    <xf numFmtId="0" fontId="3" fillId="10" borderId="23" xfId="0" applyFont="1" applyFill="1" applyBorder="1" applyAlignment="1">
      <alignment horizontal="center"/>
    </xf>
    <xf numFmtId="0" fontId="3" fillId="10" borderId="114" xfId="0" applyFont="1" applyFill="1" applyBorder="1" applyAlignment="1">
      <alignment horizontal="center"/>
    </xf>
    <xf numFmtId="0" fontId="3" fillId="10" borderId="112" xfId="0" applyFont="1" applyFill="1" applyBorder="1" applyAlignment="1">
      <alignment horizontal="center"/>
    </xf>
    <xf numFmtId="0" fontId="3" fillId="10" borderId="108" xfId="0" applyFont="1" applyFill="1" applyBorder="1" applyAlignment="1">
      <alignment horizontal="center"/>
    </xf>
    <xf numFmtId="0" fontId="3" fillId="10" borderId="115" xfId="0" applyFont="1" applyFill="1" applyBorder="1" applyAlignment="1">
      <alignment horizontal="center"/>
    </xf>
    <xf numFmtId="0" fontId="2" fillId="3" borderId="47" xfId="0" applyFont="1" applyFill="1" applyBorder="1" applyAlignment="1">
      <alignment horizontal="center" vertical="top" wrapText="1"/>
    </xf>
    <xf numFmtId="0" fontId="2" fillId="3" borderId="43" xfId="0" applyFont="1" applyFill="1" applyBorder="1" applyAlignment="1">
      <alignment horizontal="center" vertical="top" wrapText="1"/>
    </xf>
    <xf numFmtId="0" fontId="2" fillId="0" borderId="110" xfId="0" applyFont="1" applyBorder="1" applyAlignment="1">
      <alignment horizontal="center" vertical="top" wrapText="1"/>
    </xf>
    <xf numFmtId="0" fontId="2" fillId="0" borderId="116" xfId="0" applyFont="1" applyBorder="1" applyAlignment="1">
      <alignment horizontal="center" vertical="top" wrapText="1"/>
    </xf>
    <xf numFmtId="0" fontId="2" fillId="0" borderId="44" xfId="0" applyFont="1" applyBorder="1" applyAlignment="1">
      <alignment horizontal="center" vertical="top" wrapText="1"/>
    </xf>
    <xf numFmtId="0" fontId="2" fillId="0" borderId="46" xfId="0" applyFont="1" applyBorder="1" applyAlignment="1">
      <alignment horizontal="center" vertical="top" wrapText="1"/>
    </xf>
    <xf numFmtId="0" fontId="12" fillId="2" borderId="9" xfId="0" applyFont="1" applyFill="1" applyBorder="1" applyAlignment="1">
      <alignment horizontal="center" vertical="top" wrapText="1"/>
    </xf>
    <xf numFmtId="0" fontId="12" fillId="2" borderId="44" xfId="0" applyFont="1" applyFill="1" applyBorder="1" applyAlignment="1">
      <alignment horizontal="center" vertical="top" wrapText="1"/>
    </xf>
    <xf numFmtId="0" fontId="12" fillId="2" borderId="3" xfId="0" applyFont="1" applyFill="1" applyBorder="1" applyAlignment="1">
      <alignment horizontal="center" vertical="top" wrapText="1"/>
    </xf>
    <xf numFmtId="0" fontId="12" fillId="2" borderId="42" xfId="0" applyFont="1" applyFill="1" applyBorder="1" applyAlignment="1">
      <alignment horizontal="center" vertical="top" wrapText="1"/>
    </xf>
    <xf numFmtId="0" fontId="12" fillId="2" borderId="0" xfId="0" applyFont="1" applyFill="1" applyBorder="1" applyAlignment="1">
      <alignment horizontal="center" vertical="top" wrapText="1"/>
    </xf>
    <xf numFmtId="0" fontId="12" fillId="2" borderId="32" xfId="0" applyFont="1" applyFill="1" applyBorder="1" applyAlignment="1">
      <alignment horizontal="center" vertical="top" wrapText="1"/>
    </xf>
    <xf numFmtId="0" fontId="4" fillId="8" borderId="61" xfId="0" applyFont="1" applyFill="1" applyBorder="1" applyAlignment="1">
      <alignment horizontal="center"/>
    </xf>
    <xf numFmtId="0" fontId="4" fillId="8" borderId="66" xfId="0" applyFont="1" applyFill="1" applyBorder="1" applyAlignment="1">
      <alignment horizontal="center"/>
    </xf>
    <xf numFmtId="0" fontId="4" fillId="8" borderId="117" xfId="0" applyFont="1" applyFill="1" applyBorder="1" applyAlignment="1">
      <alignment horizontal="center"/>
    </xf>
    <xf numFmtId="0" fontId="4" fillId="8" borderId="62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30" xfId="0" applyFont="1" applyFill="1" applyBorder="1" applyAlignment="1">
      <alignment horizontal="center"/>
    </xf>
    <xf numFmtId="0" fontId="4" fillId="8" borderId="63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4" fillId="8" borderId="113" xfId="0" applyFont="1" applyFill="1" applyBorder="1" applyAlignment="1">
      <alignment horizontal="center"/>
    </xf>
    <xf numFmtId="0" fontId="4" fillId="8" borderId="118" xfId="0" applyFont="1" applyFill="1" applyBorder="1" applyAlignment="1">
      <alignment horizontal="center"/>
    </xf>
    <xf numFmtId="0" fontId="4" fillId="8" borderId="23" xfId="0" applyFont="1" applyFill="1" applyBorder="1" applyAlignment="1">
      <alignment horizontal="center"/>
    </xf>
    <xf numFmtId="0" fontId="4" fillId="8" borderId="114" xfId="0" applyFont="1" applyFill="1" applyBorder="1" applyAlignment="1">
      <alignment horizontal="center"/>
    </xf>
    <xf numFmtId="0" fontId="4" fillId="8" borderId="65" xfId="0" applyFont="1" applyFill="1" applyBorder="1" applyAlignment="1">
      <alignment horizontal="center"/>
    </xf>
    <xf numFmtId="0" fontId="4" fillId="8" borderId="67" xfId="0" applyFont="1" applyFill="1" applyBorder="1" applyAlignment="1">
      <alignment horizontal="center"/>
    </xf>
    <xf numFmtId="0" fontId="4" fillId="8" borderId="95" xfId="0" applyFont="1" applyFill="1" applyBorder="1" applyAlignment="1">
      <alignment horizontal="center"/>
    </xf>
    <xf numFmtId="0" fontId="0" fillId="2" borderId="82" xfId="0" applyFill="1" applyBorder="1" applyAlignment="1">
      <alignment horizontal="center"/>
    </xf>
    <xf numFmtId="0" fontId="0" fillId="2" borderId="83" xfId="0" applyFill="1" applyBorder="1" applyAlignment="1">
      <alignment horizontal="center"/>
    </xf>
    <xf numFmtId="0" fontId="0" fillId="2" borderId="84" xfId="0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0" fontId="36" fillId="0" borderId="10" xfId="0" applyFont="1" applyBorder="1" applyAlignment="1">
      <alignment horizontal="left" vertical="top" wrapText="1"/>
    </xf>
    <xf numFmtId="0" fontId="36" fillId="0" borderId="40" xfId="0" applyFont="1" applyBorder="1" applyAlignment="1">
      <alignment horizontal="left" vertical="top" wrapText="1"/>
    </xf>
    <xf numFmtId="0" fontId="36" fillId="0" borderId="7" xfId="0" applyFont="1" applyBorder="1" applyAlignment="1">
      <alignment horizontal="left" vertical="top" wrapText="1"/>
    </xf>
    <xf numFmtId="0" fontId="2" fillId="0" borderId="10" xfId="0" applyFont="1" applyFill="1" applyBorder="1" applyAlignment="1">
      <alignment horizontal="left" vertical="top" wrapText="1"/>
    </xf>
    <xf numFmtId="0" fontId="2" fillId="0" borderId="40" xfId="0" applyFont="1" applyFill="1" applyBorder="1" applyAlignment="1">
      <alignment horizontal="left" vertical="top" wrapText="1"/>
    </xf>
    <xf numFmtId="0" fontId="2" fillId="0" borderId="7" xfId="0" applyFont="1" applyFill="1" applyBorder="1" applyAlignment="1">
      <alignment horizontal="left" vertical="top" wrapText="1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4" fillId="2" borderId="34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12" fillId="0" borderId="10" xfId="0" applyFont="1" applyBorder="1" applyAlignment="1">
      <alignment horizontal="left" wrapText="1"/>
    </xf>
    <xf numFmtId="0" fontId="12" fillId="0" borderId="40" xfId="0" applyFont="1" applyBorder="1" applyAlignment="1">
      <alignment horizontal="left" wrapText="1"/>
    </xf>
    <xf numFmtId="0" fontId="12" fillId="0" borderId="7" xfId="0" applyFont="1" applyBorder="1" applyAlignment="1">
      <alignment horizontal="left" wrapText="1"/>
    </xf>
    <xf numFmtId="0" fontId="36" fillId="2" borderId="9" xfId="0" applyFont="1" applyFill="1" applyBorder="1" applyAlignment="1">
      <alignment horizontal="center" vertical="top" wrapText="1"/>
    </xf>
    <xf numFmtId="0" fontId="36" fillId="2" borderId="44" xfId="0" applyFont="1" applyFill="1" applyBorder="1" applyAlignment="1">
      <alignment horizontal="center" vertical="top" wrapText="1"/>
    </xf>
    <xf numFmtId="0" fontId="36" fillId="2" borderId="3" xfId="0" applyFont="1" applyFill="1" applyBorder="1" applyAlignment="1">
      <alignment horizontal="center" vertical="top" wrapText="1"/>
    </xf>
    <xf numFmtId="0" fontId="36" fillId="2" borderId="8" xfId="0" applyFont="1" applyFill="1" applyBorder="1" applyAlignment="1">
      <alignment horizontal="center" vertical="top" wrapText="1"/>
    </xf>
    <xf numFmtId="0" fontId="36" fillId="2" borderId="46" xfId="0" applyFont="1" applyFill="1" applyBorder="1" applyAlignment="1">
      <alignment horizontal="center" vertical="top" wrapText="1"/>
    </xf>
    <xf numFmtId="0" fontId="36" fillId="2" borderId="31" xfId="0" applyFont="1" applyFill="1" applyBorder="1" applyAlignment="1">
      <alignment horizontal="center" vertical="top" wrapText="1"/>
    </xf>
    <xf numFmtId="0" fontId="36" fillId="11" borderId="44" xfId="0" applyFont="1" applyFill="1" applyBorder="1" applyAlignment="1">
      <alignment horizontal="center"/>
    </xf>
    <xf numFmtId="0" fontId="36" fillId="11" borderId="3" xfId="0" applyFont="1" applyFill="1" applyBorder="1" applyAlignment="1">
      <alignment horizontal="center"/>
    </xf>
    <xf numFmtId="0" fontId="36" fillId="9" borderId="9" xfId="0" applyFont="1" applyFill="1" applyBorder="1" applyAlignment="1">
      <alignment horizontal="center"/>
    </xf>
    <xf numFmtId="0" fontId="36" fillId="9" borderId="44" xfId="0" applyFont="1" applyFill="1" applyBorder="1" applyAlignment="1">
      <alignment horizontal="center"/>
    </xf>
    <xf numFmtId="0" fontId="36" fillId="9" borderId="3" xfId="0" applyFont="1" applyFill="1" applyBorder="1" applyAlignment="1">
      <alignment horizontal="center"/>
    </xf>
    <xf numFmtId="0" fontId="36" fillId="4" borderId="44" xfId="0" applyFont="1" applyFill="1" applyBorder="1" applyAlignment="1">
      <alignment horizontal="center"/>
    </xf>
    <xf numFmtId="0" fontId="36" fillId="4" borderId="3" xfId="0" applyFont="1" applyFill="1" applyBorder="1" applyAlignment="1">
      <alignment horizontal="center"/>
    </xf>
    <xf numFmtId="0" fontId="12" fillId="7" borderId="41" xfId="0" applyFont="1" applyFill="1" applyBorder="1" applyAlignment="1">
      <alignment horizontal="center" vertical="center"/>
    </xf>
    <xf numFmtId="0" fontId="12" fillId="7" borderId="43" xfId="0" applyFont="1" applyFill="1" applyBorder="1" applyAlignment="1">
      <alignment horizontal="center" vertical="center"/>
    </xf>
    <xf numFmtId="0" fontId="25" fillId="14" borderId="47" xfId="0" applyFont="1" applyFill="1" applyBorder="1" applyAlignment="1">
      <alignment horizontal="center" vertical="top" wrapText="1"/>
    </xf>
    <xf numFmtId="0" fontId="25" fillId="14" borderId="43" xfId="0" applyFont="1" applyFill="1" applyBorder="1" applyAlignment="1">
      <alignment horizontal="center" vertical="top" wrapText="1"/>
    </xf>
    <xf numFmtId="0" fontId="12" fillId="7" borderId="47" xfId="0" applyFont="1" applyFill="1" applyBorder="1" applyAlignment="1">
      <alignment horizontal="center" vertical="center"/>
    </xf>
    <xf numFmtId="0" fontId="4" fillId="15" borderId="10" xfId="0" applyFont="1" applyFill="1" applyBorder="1" applyAlignment="1">
      <alignment horizontal="center"/>
    </xf>
    <xf numFmtId="0" fontId="4" fillId="15" borderId="40" xfId="0" applyFont="1" applyFill="1" applyBorder="1" applyAlignment="1">
      <alignment horizontal="center"/>
    </xf>
    <xf numFmtId="0" fontId="4" fillId="15" borderId="7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left" vertical="top" wrapText="1"/>
    </xf>
    <xf numFmtId="0" fontId="14" fillId="2" borderId="40" xfId="0" applyFont="1" applyFill="1" applyBorder="1" applyAlignment="1">
      <alignment horizontal="left" vertical="top" wrapText="1"/>
    </xf>
    <xf numFmtId="0" fontId="14" fillId="2" borderId="7" xfId="0" applyFont="1" applyFill="1" applyBorder="1" applyAlignment="1">
      <alignment horizontal="left" vertical="top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40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left" vertical="center" wrapText="1"/>
    </xf>
    <xf numFmtId="0" fontId="12" fillId="2" borderId="7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center"/>
    </xf>
    <xf numFmtId="0" fontId="4" fillId="6" borderId="40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left" vertical="top" wrapText="1"/>
    </xf>
    <xf numFmtId="0" fontId="16" fillId="0" borderId="40" xfId="0" applyFont="1" applyFill="1" applyBorder="1" applyAlignment="1">
      <alignment horizontal="left" vertical="top" wrapText="1"/>
    </xf>
    <xf numFmtId="0" fontId="16" fillId="0" borderId="7" xfId="0" applyFont="1" applyFill="1" applyBorder="1" applyAlignment="1">
      <alignment horizontal="left" vertical="top" wrapText="1"/>
    </xf>
  </cellXfs>
  <cellStyles count="4">
    <cellStyle name="Millares" xfId="1" builtinId="3"/>
    <cellStyle name="Moneda_FRM-PP12-Presup-Proy-AcronimoProyecto-V0.90" xfId="2"/>
    <cellStyle name="Normal" xfId="0" builtinId="0"/>
    <cellStyle name="Porcentaje" xfId="3" builtinId="5"/>
  </cellStyles>
  <dxfs count="6"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31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3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% de Esfuerzo Asignado a las Fases del Proyecto</a:t>
            </a:r>
          </a:p>
        </c:rich>
      </c:tx>
      <c:layout>
        <c:manualLayout>
          <c:xMode val="edge"/>
          <c:yMode val="edge"/>
          <c:x val="0.27042801556420232"/>
          <c:y val="3.14769975786924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875486381322951E-2"/>
          <c:y val="0.19128329297820823"/>
          <c:w val="0.76556420233463029"/>
          <c:h val="0.634382566585956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Calculo2!$C$14</c:f>
              <c:strCache>
                <c:ptCount val="1"/>
                <c:pt idx="0">
                  <c:v>% de Esfuerzo estándar</c:v>
                </c:pt>
              </c:strCache>
            </c:strRef>
          </c:tx>
          <c:spPr>
            <a:pattFill prst="ltHorz">
              <a:fgClr>
                <a:srgbClr val="FF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Calculo2!$B$18:$B$22</c:f>
              <c:strCache>
                <c:ptCount val="5"/>
                <c:pt idx="0">
                  <c:v>Analisis de Requerimientos</c:v>
                </c:pt>
                <c:pt idx="1">
                  <c:v>Diseño del Software</c:v>
                </c:pt>
                <c:pt idx="2">
                  <c:v>Construcción del Software</c:v>
                </c:pt>
                <c:pt idx="3">
                  <c:v>Pruebas del Software</c:v>
                </c:pt>
                <c:pt idx="4">
                  <c:v>Implantación del Software</c:v>
                </c:pt>
              </c:strCache>
            </c:strRef>
          </c:cat>
          <c:val>
            <c:numRef>
              <c:f>Calculo2!$C$18:$C$22</c:f>
              <c:numCache>
                <c:formatCode>0%</c:formatCode>
                <c:ptCount val="5"/>
                <c:pt idx="0">
                  <c:v>0.1</c:v>
                </c:pt>
                <c:pt idx="1">
                  <c:v>0.15</c:v>
                </c:pt>
                <c:pt idx="2">
                  <c:v>0.55000000000000004</c:v>
                </c:pt>
                <c:pt idx="3">
                  <c:v>0.15</c:v>
                </c:pt>
                <c:pt idx="4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Calculo2!$D$14</c:f>
              <c:strCache>
                <c:ptCount val="1"/>
                <c:pt idx="0">
                  <c:v>% de Esfuerzo Juicio Exp.</c:v>
                </c:pt>
              </c:strCache>
            </c:strRef>
          </c:tx>
          <c:spPr>
            <a:pattFill prst="ltDnDiag">
              <a:fgClr>
                <a:srgbClr val="6600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Calculo2!$B$18:$B$22</c:f>
              <c:strCache>
                <c:ptCount val="5"/>
                <c:pt idx="0">
                  <c:v>Analisis de Requerimientos</c:v>
                </c:pt>
                <c:pt idx="1">
                  <c:v>Diseño del Software</c:v>
                </c:pt>
                <c:pt idx="2">
                  <c:v>Construcción del Software</c:v>
                </c:pt>
                <c:pt idx="3">
                  <c:v>Pruebas del Software</c:v>
                </c:pt>
                <c:pt idx="4">
                  <c:v>Implantación del Software</c:v>
                </c:pt>
              </c:strCache>
            </c:strRef>
          </c:cat>
          <c:val>
            <c:numRef>
              <c:f>Calculo2!$D$18:$D$22</c:f>
              <c:numCache>
                <c:formatCode>0%</c:formatCode>
                <c:ptCount val="5"/>
                <c:pt idx="0">
                  <c:v>8.3073727933541022E-2</c:v>
                </c:pt>
                <c:pt idx="1">
                  <c:v>8.3073727933541022E-2</c:v>
                </c:pt>
                <c:pt idx="2">
                  <c:v>0.5846313603322949</c:v>
                </c:pt>
                <c:pt idx="3">
                  <c:v>0.12461059190031153</c:v>
                </c:pt>
                <c:pt idx="4">
                  <c:v>0.12461059190031153</c:v>
                </c:pt>
              </c:numCache>
            </c:numRef>
          </c:val>
        </c:ser>
        <c:ser>
          <c:idx val="2"/>
          <c:order val="2"/>
          <c:tx>
            <c:strRef>
              <c:f>Calculo2!$E$14</c:f>
              <c:strCache>
                <c:ptCount val="1"/>
                <c:pt idx="0">
                  <c:v>% de Esfuerzo  Real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Calculo2!$B$18:$B$22</c:f>
              <c:strCache>
                <c:ptCount val="5"/>
                <c:pt idx="0">
                  <c:v>Analisis de Requerimientos</c:v>
                </c:pt>
                <c:pt idx="1">
                  <c:v>Diseño del Software</c:v>
                </c:pt>
                <c:pt idx="2">
                  <c:v>Construcción del Software</c:v>
                </c:pt>
                <c:pt idx="3">
                  <c:v>Pruebas del Software</c:v>
                </c:pt>
                <c:pt idx="4">
                  <c:v>Implantación del Software</c:v>
                </c:pt>
              </c:strCache>
            </c:strRef>
          </c:cat>
          <c:val>
            <c:numRef>
              <c:f>Calculo2!$E$18:$E$22</c:f>
              <c:numCache>
                <c:formatCode>0%</c:formatCode>
                <c:ptCount val="5"/>
                <c:pt idx="0">
                  <c:v>8.7209302325581398E-2</c:v>
                </c:pt>
                <c:pt idx="1">
                  <c:v>6.9767441860465115E-2</c:v>
                </c:pt>
                <c:pt idx="2">
                  <c:v>0.58139534883720934</c:v>
                </c:pt>
                <c:pt idx="3">
                  <c:v>0.1744186046511628</c:v>
                </c:pt>
                <c:pt idx="4">
                  <c:v>8.7209302325581398E-2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64075616"/>
        <c:axId val="1964075072"/>
      </c:barChart>
      <c:catAx>
        <c:axId val="196407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Fases</a:t>
                </a:r>
              </a:p>
            </c:rich>
          </c:tx>
          <c:layout>
            <c:manualLayout>
              <c:xMode val="edge"/>
              <c:yMode val="edge"/>
              <c:x val="0.43287937743190663"/>
              <c:y val="0.891041162227602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964075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64075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% asignado</a:t>
                </a:r>
              </a:p>
            </c:rich>
          </c:tx>
          <c:layout>
            <c:manualLayout>
              <c:xMode val="edge"/>
              <c:yMode val="edge"/>
              <c:x val="1.6536964980544747E-2"/>
              <c:y val="0.3922518159806295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964075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73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</c:legendEntry>
      <c:layout>
        <c:manualLayout>
          <c:xMode val="edge"/>
          <c:yMode val="edge"/>
          <c:x val="0.85214007782101164"/>
          <c:y val="0.44067796610169491"/>
          <c:w val="0.14007782101167315"/>
          <c:h val="0.222760290556900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% de Duración Asignada a las Fases del Proyecto</a:t>
            </a:r>
          </a:p>
        </c:rich>
      </c:tx>
      <c:layout>
        <c:manualLayout>
          <c:xMode val="edge"/>
          <c:yMode val="edge"/>
          <c:x val="0.31353471576740305"/>
          <c:y val="3.2520411268872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001982603486435E-2"/>
          <c:y val="0.18428233052361356"/>
          <c:w val="0.76728371436246456"/>
          <c:h val="0.626017916925804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Calculo2!$C$14</c:f>
              <c:strCache>
                <c:ptCount val="1"/>
                <c:pt idx="0">
                  <c:v>% de Esfuerzo estándar</c:v>
                </c:pt>
              </c:strCache>
            </c:strRef>
          </c:tx>
          <c:spPr>
            <a:pattFill prst="ltHorz">
              <a:fgClr>
                <a:srgbClr val="FF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Calculo2!$B$18:$B$22</c:f>
              <c:strCache>
                <c:ptCount val="5"/>
                <c:pt idx="0">
                  <c:v>Analisis de Requerimientos</c:v>
                </c:pt>
                <c:pt idx="1">
                  <c:v>Diseño del Software</c:v>
                </c:pt>
                <c:pt idx="2">
                  <c:v>Construcción del Software</c:v>
                </c:pt>
                <c:pt idx="3">
                  <c:v>Pruebas del Software</c:v>
                </c:pt>
                <c:pt idx="4">
                  <c:v>Implantación del Software</c:v>
                </c:pt>
              </c:strCache>
            </c:strRef>
          </c:cat>
          <c:val>
            <c:numRef>
              <c:f>Calculo2!$C$18:$C$22</c:f>
              <c:numCache>
                <c:formatCode>0%</c:formatCode>
                <c:ptCount val="5"/>
                <c:pt idx="0">
                  <c:v>0.1</c:v>
                </c:pt>
                <c:pt idx="1">
                  <c:v>0.15</c:v>
                </c:pt>
                <c:pt idx="2">
                  <c:v>0.55000000000000004</c:v>
                </c:pt>
                <c:pt idx="3">
                  <c:v>0.15</c:v>
                </c:pt>
                <c:pt idx="4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Calculo2!$D$14</c:f>
              <c:strCache>
                <c:ptCount val="1"/>
                <c:pt idx="0">
                  <c:v>% de Esfuerzo Juicio Exp.</c:v>
                </c:pt>
              </c:strCache>
            </c:strRef>
          </c:tx>
          <c:spPr>
            <a:pattFill prst="ltDnDiag">
              <a:fgClr>
                <a:srgbClr val="6600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Calculo2!$B$18:$B$22</c:f>
              <c:strCache>
                <c:ptCount val="5"/>
                <c:pt idx="0">
                  <c:v>Analisis de Requerimientos</c:v>
                </c:pt>
                <c:pt idx="1">
                  <c:v>Diseño del Software</c:v>
                </c:pt>
                <c:pt idx="2">
                  <c:v>Construcción del Software</c:v>
                </c:pt>
                <c:pt idx="3">
                  <c:v>Pruebas del Software</c:v>
                </c:pt>
                <c:pt idx="4">
                  <c:v>Implantación del Software</c:v>
                </c:pt>
              </c:strCache>
            </c:strRef>
          </c:cat>
          <c:val>
            <c:numRef>
              <c:f>Calculo2!$D$18:$D$22</c:f>
              <c:numCache>
                <c:formatCode>0%</c:formatCode>
                <c:ptCount val="5"/>
                <c:pt idx="0">
                  <c:v>8.3073727933541022E-2</c:v>
                </c:pt>
                <c:pt idx="1">
                  <c:v>8.3073727933541022E-2</c:v>
                </c:pt>
                <c:pt idx="2">
                  <c:v>0.5846313603322949</c:v>
                </c:pt>
                <c:pt idx="3">
                  <c:v>0.12461059190031153</c:v>
                </c:pt>
                <c:pt idx="4">
                  <c:v>0.12461059190031153</c:v>
                </c:pt>
              </c:numCache>
            </c:numRef>
          </c:val>
        </c:ser>
        <c:ser>
          <c:idx val="2"/>
          <c:order val="2"/>
          <c:tx>
            <c:strRef>
              <c:f>Calculo2!$E$14</c:f>
              <c:strCache>
                <c:ptCount val="1"/>
                <c:pt idx="0">
                  <c:v>% de Esfuerzo  Real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Calculo2!$B$18:$B$22</c:f>
              <c:strCache>
                <c:ptCount val="5"/>
                <c:pt idx="0">
                  <c:v>Analisis de Requerimientos</c:v>
                </c:pt>
                <c:pt idx="1">
                  <c:v>Diseño del Software</c:v>
                </c:pt>
                <c:pt idx="2">
                  <c:v>Construcción del Software</c:v>
                </c:pt>
                <c:pt idx="3">
                  <c:v>Pruebas del Software</c:v>
                </c:pt>
                <c:pt idx="4">
                  <c:v>Implantación del Software</c:v>
                </c:pt>
              </c:strCache>
            </c:strRef>
          </c:cat>
          <c:val>
            <c:numRef>
              <c:f>Calculo2!$E$18:$E$22</c:f>
              <c:numCache>
                <c:formatCode>0%</c:formatCode>
                <c:ptCount val="5"/>
                <c:pt idx="0">
                  <c:v>8.7209302325581398E-2</c:v>
                </c:pt>
                <c:pt idx="1">
                  <c:v>6.9767441860465115E-2</c:v>
                </c:pt>
                <c:pt idx="2">
                  <c:v>0.58139534883720934</c:v>
                </c:pt>
                <c:pt idx="3">
                  <c:v>0.1744186046511628</c:v>
                </c:pt>
                <c:pt idx="4">
                  <c:v>8.7209302325581398E-2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43371488"/>
        <c:axId val="2143372032"/>
      </c:barChart>
      <c:catAx>
        <c:axId val="214337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Fases</a:t>
                </a:r>
              </a:p>
            </c:rich>
          </c:tx>
          <c:layout>
            <c:manualLayout>
              <c:xMode val="edge"/>
              <c:yMode val="edge"/>
              <c:x val="0.43524850294418993"/>
              <c:y val="0.88347117280438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43372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3372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% asignado</a:t>
                </a:r>
              </a:p>
            </c:rich>
          </c:tx>
          <c:layout>
            <c:manualLayout>
              <c:xMode val="edge"/>
              <c:yMode val="edge"/>
              <c:x val="1.5579364758628722E-2"/>
              <c:y val="0.3821148324092575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43371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73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</c:legendEntry>
      <c:layout>
        <c:manualLayout>
          <c:xMode val="edge"/>
          <c:yMode val="edge"/>
          <c:x val="0.85199651023750833"/>
          <c:y val="0.42005531222294268"/>
          <c:w val="0.14021428282765852"/>
          <c:h val="0.157181987799552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49</xdr:row>
      <xdr:rowOff>9525</xdr:rowOff>
    </xdr:from>
    <xdr:to>
      <xdr:col>18</xdr:col>
      <xdr:colOff>419100</xdr:colOff>
      <xdr:row>73</xdr:row>
      <xdr:rowOff>57150</xdr:rowOff>
    </xdr:to>
    <xdr:graphicFrame macro="">
      <xdr:nvGraphicFramePr>
        <xdr:cNvPr id="206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75</xdr:row>
      <xdr:rowOff>0</xdr:rowOff>
    </xdr:from>
    <xdr:to>
      <xdr:col>19</xdr:col>
      <xdr:colOff>9525</xdr:colOff>
      <xdr:row>96</xdr:row>
      <xdr:rowOff>114300</xdr:rowOff>
    </xdr:to>
    <xdr:graphicFrame macro="">
      <xdr:nvGraphicFramePr>
        <xdr:cNvPr id="206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Usuario\Escritorio\FRM-PV08-Model-Estim-AcronimoProyecto-V0.91Sin%20Cont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Calculo1"/>
      <sheetName val="Calculo2"/>
      <sheetName val="Presupuesto estimado"/>
      <sheetName val="Presupuesto Juic. Experto"/>
    </sheetNames>
    <sheetDataSet>
      <sheetData sheetId="0"/>
      <sheetData sheetId="1"/>
      <sheetData sheetId="2">
        <row r="15">
          <cell r="I15">
            <v>116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8"/>
  <sheetViews>
    <sheetView topLeftCell="A7" workbookViewId="0">
      <selection activeCell="I4" sqref="I4"/>
    </sheetView>
  </sheetViews>
  <sheetFormatPr baseColWidth="10" defaultRowHeight="12.75" x14ac:dyDescent="0.2"/>
  <cols>
    <col min="1" max="1" width="5.7109375" customWidth="1"/>
    <col min="2" max="2" width="29" customWidth="1"/>
    <col min="3" max="3" width="42.7109375" customWidth="1"/>
  </cols>
  <sheetData>
    <row r="3" spans="2:4" ht="18" x14ac:dyDescent="0.25">
      <c r="C3" s="346" t="s">
        <v>145</v>
      </c>
    </row>
    <row r="4" spans="2:4" ht="18" x14ac:dyDescent="0.25">
      <c r="B4" s="346"/>
    </row>
    <row r="5" spans="2:4" ht="16.5" thickBot="1" x14ac:dyDescent="0.3">
      <c r="B5" s="334" t="s">
        <v>178</v>
      </c>
    </row>
    <row r="6" spans="2:4" ht="13.5" thickBot="1" x14ac:dyDescent="0.25">
      <c r="B6" s="368" t="s">
        <v>169</v>
      </c>
      <c r="C6" s="410" t="s">
        <v>171</v>
      </c>
      <c r="D6" s="369"/>
    </row>
    <row r="7" spans="2:4" ht="13.5" thickBot="1" x14ac:dyDescent="0.25">
      <c r="B7" s="368" t="s">
        <v>207</v>
      </c>
      <c r="C7" s="410" t="s">
        <v>170</v>
      </c>
      <c r="D7" s="369"/>
    </row>
    <row r="8" spans="2:4" ht="13.5" thickBot="1" x14ac:dyDescent="0.25">
      <c r="B8" s="368" t="s">
        <v>193</v>
      </c>
      <c r="C8" s="410" t="s">
        <v>192</v>
      </c>
      <c r="D8" s="369"/>
    </row>
    <row r="9" spans="2:4" ht="13.5" thickBot="1" x14ac:dyDescent="0.25">
      <c r="B9" s="368" t="s">
        <v>172</v>
      </c>
      <c r="C9" s="410" t="s">
        <v>173</v>
      </c>
      <c r="D9" s="369"/>
    </row>
    <row r="10" spans="2:4" ht="13.5" thickBot="1" x14ac:dyDescent="0.25">
      <c r="B10" s="371" t="s">
        <v>176</v>
      </c>
      <c r="C10" s="410" t="s">
        <v>177</v>
      </c>
    </row>
    <row r="11" spans="2:4" ht="13.5" thickBot="1" x14ac:dyDescent="0.25">
      <c r="B11" s="371" t="s">
        <v>189</v>
      </c>
      <c r="C11" s="410" t="s">
        <v>194</v>
      </c>
    </row>
    <row r="12" spans="2:4" ht="13.5" thickBot="1" x14ac:dyDescent="0.25">
      <c r="B12" s="371" t="s">
        <v>190</v>
      </c>
      <c r="C12" s="410" t="s">
        <v>195</v>
      </c>
    </row>
    <row r="13" spans="2:4" ht="13.5" thickBot="1" x14ac:dyDescent="0.25">
      <c r="B13" s="371" t="s">
        <v>191</v>
      </c>
      <c r="C13" s="410" t="s">
        <v>196</v>
      </c>
    </row>
    <row r="14" spans="2:4" ht="16.5" thickBot="1" x14ac:dyDescent="0.3">
      <c r="B14" s="334" t="s">
        <v>179</v>
      </c>
    </row>
    <row r="15" spans="2:4" ht="13.5" thickBot="1" x14ac:dyDescent="0.25">
      <c r="B15" s="368" t="s">
        <v>174</v>
      </c>
      <c r="C15" s="411" t="s">
        <v>170</v>
      </c>
      <c r="D15" s="370"/>
    </row>
    <row r="16" spans="2:4" ht="13.5" thickBot="1" x14ac:dyDescent="0.25">
      <c r="B16" s="368" t="s">
        <v>180</v>
      </c>
      <c r="C16" s="411" t="s">
        <v>181</v>
      </c>
      <c r="D16" s="370"/>
    </row>
    <row r="17" spans="2:4" ht="13.5" thickBot="1" x14ac:dyDescent="0.25">
      <c r="B17" s="371" t="s">
        <v>175</v>
      </c>
      <c r="C17" s="411" t="s">
        <v>43</v>
      </c>
      <c r="D17" s="372"/>
    </row>
    <row r="18" spans="2:4" ht="24.75" customHeight="1" thickBot="1" x14ac:dyDescent="0.25">
      <c r="B18" s="373" t="s">
        <v>183</v>
      </c>
      <c r="C18" s="411" t="s">
        <v>182</v>
      </c>
    </row>
  </sheetData>
  <phoneticPr fontId="2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AO75"/>
  <sheetViews>
    <sheetView zoomScale="95" workbookViewId="0">
      <selection activeCell="AD56" sqref="AD56"/>
    </sheetView>
  </sheetViews>
  <sheetFormatPr baseColWidth="10" defaultRowHeight="12.75" x14ac:dyDescent="0.2"/>
  <cols>
    <col min="1" max="1" width="1.42578125" customWidth="1"/>
    <col min="2" max="2" width="34.5703125" customWidth="1"/>
    <col min="3" max="3" width="4.28515625" customWidth="1"/>
    <col min="4" max="4" width="3.85546875" customWidth="1"/>
    <col min="5" max="5" width="4.42578125" customWidth="1"/>
    <col min="6" max="6" width="4.28515625" customWidth="1"/>
    <col min="7" max="7" width="3.28515625" customWidth="1"/>
    <col min="8" max="8" width="3.140625" customWidth="1"/>
    <col min="9" max="9" width="4.28515625" customWidth="1"/>
    <col min="10" max="10" width="4.42578125" customWidth="1"/>
    <col min="11" max="11" width="4" customWidth="1"/>
    <col min="12" max="12" width="3.85546875" customWidth="1"/>
    <col min="13" max="13" width="3.7109375" customWidth="1"/>
    <col min="14" max="14" width="3.85546875" customWidth="1"/>
    <col min="15" max="15" width="4.28515625" customWidth="1"/>
    <col min="16" max="16" width="3.85546875" customWidth="1"/>
    <col min="17" max="17" width="4.140625" customWidth="1"/>
    <col min="18" max="18" width="3.7109375" customWidth="1"/>
    <col min="19" max="19" width="3.140625" customWidth="1"/>
    <col min="20" max="20" width="5.28515625" customWidth="1"/>
    <col min="21" max="21" width="3.28515625" customWidth="1"/>
    <col min="22" max="22" width="3.42578125" bestFit="1" customWidth="1"/>
    <col min="23" max="23" width="2.85546875" customWidth="1"/>
    <col min="24" max="24" width="3.85546875" customWidth="1"/>
    <col min="25" max="25" width="2.7109375" customWidth="1"/>
    <col min="26" max="26" width="5.7109375" customWidth="1"/>
    <col min="27" max="27" width="6.7109375" customWidth="1"/>
    <col min="28" max="28" width="6.85546875" customWidth="1"/>
    <col min="29" max="29" width="5.5703125" bestFit="1" customWidth="1"/>
    <col min="30" max="30" width="3.7109375" customWidth="1"/>
    <col min="31" max="31" width="4.28515625" customWidth="1"/>
    <col min="32" max="32" width="4" customWidth="1"/>
    <col min="33" max="33" width="4.7109375" customWidth="1"/>
    <col min="34" max="34" width="3.7109375" customWidth="1"/>
    <col min="35" max="35" width="4.140625" customWidth="1"/>
    <col min="36" max="36" width="4.7109375" customWidth="1"/>
    <col min="37" max="37" width="4.140625" customWidth="1"/>
    <col min="38" max="38" width="3.85546875" customWidth="1"/>
    <col min="39" max="39" width="4" customWidth="1"/>
    <col min="40" max="40" width="3.28515625" customWidth="1"/>
    <col min="41" max="41" width="3.7109375" customWidth="1"/>
  </cols>
  <sheetData>
    <row r="2" spans="2:41" ht="18" x14ac:dyDescent="0.25">
      <c r="H2" s="346" t="s">
        <v>145</v>
      </c>
    </row>
    <row r="3" spans="2:41" ht="18" x14ac:dyDescent="0.25">
      <c r="E3" s="334" t="s">
        <v>148</v>
      </c>
      <c r="H3" s="346"/>
    </row>
    <row r="4" spans="2:41" ht="13.5" thickBot="1" x14ac:dyDescent="0.25"/>
    <row r="5" spans="2:41" x14ac:dyDescent="0.2">
      <c r="B5" s="356" t="s">
        <v>146</v>
      </c>
      <c r="C5" s="349">
        <v>2</v>
      </c>
      <c r="D5" s="351" t="s">
        <v>141</v>
      </c>
      <c r="E5" s="352"/>
      <c r="F5" s="352"/>
      <c r="G5" s="352"/>
      <c r="H5" s="352"/>
      <c r="I5" s="210"/>
    </row>
    <row r="6" spans="2:41" ht="13.5" thickBot="1" x14ac:dyDescent="0.25">
      <c r="B6" s="357" t="s">
        <v>165</v>
      </c>
      <c r="C6" s="350">
        <f>22*8</f>
        <v>176</v>
      </c>
      <c r="D6" s="353" t="s">
        <v>147</v>
      </c>
      <c r="E6" s="354"/>
      <c r="F6" s="354"/>
      <c r="G6" s="354"/>
      <c r="H6" s="354"/>
      <c r="I6" s="355"/>
    </row>
    <row r="7" spans="2:41" ht="13.5" thickBot="1" x14ac:dyDescent="0.25">
      <c r="B7" s="347" t="s">
        <v>154</v>
      </c>
      <c r="C7" s="348"/>
      <c r="D7" s="347"/>
    </row>
    <row r="8" spans="2:41" ht="16.5" thickBot="1" x14ac:dyDescent="0.3">
      <c r="C8" s="460" t="s">
        <v>139</v>
      </c>
      <c r="D8" s="461"/>
      <c r="E8" s="461"/>
      <c r="F8" s="461"/>
      <c r="G8" s="461"/>
      <c r="H8" s="461"/>
      <c r="I8" s="461"/>
      <c r="J8" s="461"/>
      <c r="K8" s="461"/>
      <c r="L8" s="461"/>
      <c r="M8" s="461"/>
      <c r="N8" s="461"/>
      <c r="O8" s="461"/>
      <c r="P8" s="461"/>
      <c r="Q8" s="461"/>
      <c r="R8" s="461"/>
      <c r="S8" s="461"/>
      <c r="T8" s="461"/>
      <c r="U8" s="461"/>
      <c r="V8" s="461"/>
      <c r="W8" s="461"/>
      <c r="X8" s="461"/>
      <c r="Y8" s="461"/>
      <c r="Z8" s="462"/>
    </row>
    <row r="9" spans="2:41" ht="36.75" customHeight="1" thickBot="1" x14ac:dyDescent="0.25">
      <c r="C9" s="457" t="s">
        <v>135</v>
      </c>
      <c r="D9" s="458"/>
      <c r="E9" s="459"/>
      <c r="F9" s="457" t="s">
        <v>7</v>
      </c>
      <c r="G9" s="458"/>
      <c r="H9" s="459"/>
      <c r="I9" s="457" t="s">
        <v>8</v>
      </c>
      <c r="J9" s="458"/>
      <c r="K9" s="459"/>
      <c r="L9" s="457" t="s">
        <v>9</v>
      </c>
      <c r="M9" s="458"/>
      <c r="N9" s="459"/>
      <c r="O9" s="457" t="s">
        <v>0</v>
      </c>
      <c r="P9" s="458"/>
      <c r="Q9" s="459"/>
      <c r="R9" s="457" t="s">
        <v>1</v>
      </c>
      <c r="S9" s="458"/>
      <c r="T9" s="459"/>
      <c r="U9" s="457" t="s">
        <v>10</v>
      </c>
      <c r="V9" s="458"/>
      <c r="W9" s="459"/>
      <c r="X9" s="457" t="s">
        <v>136</v>
      </c>
      <c r="Y9" s="458"/>
      <c r="Z9" s="459"/>
      <c r="AD9" s="484" t="s">
        <v>133</v>
      </c>
      <c r="AE9" s="485"/>
      <c r="AF9" s="485"/>
      <c r="AG9" s="485"/>
      <c r="AH9" s="485"/>
      <c r="AI9" s="486"/>
      <c r="AJ9" s="484" t="s">
        <v>184</v>
      </c>
      <c r="AK9" s="485"/>
      <c r="AL9" s="485"/>
      <c r="AM9" s="485"/>
      <c r="AN9" s="485"/>
      <c r="AO9" s="486"/>
    </row>
    <row r="10" spans="2:41" ht="78.75" customHeight="1" thickBot="1" x14ac:dyDescent="0.25">
      <c r="B10" s="184" t="s">
        <v>121</v>
      </c>
      <c r="C10" s="463" t="s">
        <v>126</v>
      </c>
      <c r="D10" s="464"/>
      <c r="E10" s="465"/>
      <c r="F10" s="466" t="s">
        <v>122</v>
      </c>
      <c r="G10" s="467"/>
      <c r="H10" s="468"/>
      <c r="I10" s="466" t="s">
        <v>124</v>
      </c>
      <c r="J10" s="467"/>
      <c r="K10" s="468"/>
      <c r="L10" s="466" t="s">
        <v>123</v>
      </c>
      <c r="M10" s="467"/>
      <c r="N10" s="468"/>
      <c r="O10" s="466" t="s">
        <v>125</v>
      </c>
      <c r="P10" s="467"/>
      <c r="Q10" s="468"/>
      <c r="R10" s="466" t="s">
        <v>127</v>
      </c>
      <c r="S10" s="467"/>
      <c r="T10" s="468"/>
      <c r="U10" s="466" t="s">
        <v>128</v>
      </c>
      <c r="V10" s="467"/>
      <c r="W10" s="468"/>
      <c r="X10" s="466" t="s">
        <v>129</v>
      </c>
      <c r="Y10" s="467"/>
      <c r="Z10" s="468"/>
      <c r="AD10" s="487"/>
      <c r="AE10" s="488"/>
      <c r="AF10" s="488"/>
      <c r="AG10" s="488"/>
      <c r="AH10" s="488"/>
      <c r="AI10" s="489"/>
      <c r="AJ10" s="487"/>
      <c r="AK10" s="488"/>
      <c r="AL10" s="488"/>
      <c r="AM10" s="488"/>
      <c r="AN10" s="488"/>
      <c r="AO10" s="489"/>
    </row>
    <row r="11" spans="2:41" ht="24.75" customHeight="1" thickBot="1" x14ac:dyDescent="0.25">
      <c r="B11" s="176" t="s">
        <v>96</v>
      </c>
      <c r="C11" s="178" t="s">
        <v>13</v>
      </c>
      <c r="D11" s="179" t="s">
        <v>12</v>
      </c>
      <c r="E11" s="180" t="s">
        <v>11</v>
      </c>
      <c r="F11" s="178" t="s">
        <v>13</v>
      </c>
      <c r="G11" s="179" t="s">
        <v>12</v>
      </c>
      <c r="H11" s="180" t="s">
        <v>11</v>
      </c>
      <c r="I11" s="178" t="s">
        <v>13</v>
      </c>
      <c r="J11" s="179" t="s">
        <v>12</v>
      </c>
      <c r="K11" s="180" t="s">
        <v>11</v>
      </c>
      <c r="L11" s="178" t="s">
        <v>13</v>
      </c>
      <c r="M11" s="179" t="s">
        <v>12</v>
      </c>
      <c r="N11" s="180" t="s">
        <v>11</v>
      </c>
      <c r="O11" s="178" t="s">
        <v>13</v>
      </c>
      <c r="P11" s="179" t="s">
        <v>12</v>
      </c>
      <c r="Q11" s="180" t="s">
        <v>11</v>
      </c>
      <c r="R11" s="178" t="s">
        <v>13</v>
      </c>
      <c r="S11" s="179" t="s">
        <v>12</v>
      </c>
      <c r="T11" s="180" t="s">
        <v>11</v>
      </c>
      <c r="U11" s="178" t="s">
        <v>13</v>
      </c>
      <c r="V11" s="179" t="s">
        <v>12</v>
      </c>
      <c r="W11" s="180" t="s">
        <v>11</v>
      </c>
      <c r="X11" s="178" t="s">
        <v>13</v>
      </c>
      <c r="Y11" s="179" t="s">
        <v>12</v>
      </c>
      <c r="Z11" s="181" t="s">
        <v>11</v>
      </c>
      <c r="AA11" s="454" t="s">
        <v>14</v>
      </c>
      <c r="AB11" s="455"/>
      <c r="AC11" s="456"/>
      <c r="AD11" s="490" t="s">
        <v>6</v>
      </c>
      <c r="AE11" s="493" t="s">
        <v>35</v>
      </c>
      <c r="AF11" s="493" t="s">
        <v>36</v>
      </c>
      <c r="AG11" s="493" t="s">
        <v>131</v>
      </c>
      <c r="AH11" s="493"/>
      <c r="AI11" s="496"/>
      <c r="AJ11" s="499" t="s">
        <v>6</v>
      </c>
      <c r="AK11" s="493" t="s">
        <v>34</v>
      </c>
      <c r="AL11" s="493" t="s">
        <v>35</v>
      </c>
      <c r="AM11" s="493"/>
      <c r="AN11" s="493"/>
      <c r="AO11" s="502"/>
    </row>
    <row r="12" spans="2:41" ht="26.25" thickBot="1" x14ac:dyDescent="0.25">
      <c r="B12" s="177" t="s">
        <v>97</v>
      </c>
      <c r="C12" s="473">
        <f>12*1.12</f>
        <v>13.440000000000001</v>
      </c>
      <c r="D12" s="469">
        <v>16</v>
      </c>
      <c r="E12" s="471">
        <v>24</v>
      </c>
      <c r="F12" s="473">
        <v>12</v>
      </c>
      <c r="G12" s="469">
        <v>16</v>
      </c>
      <c r="H12" s="471">
        <v>24</v>
      </c>
      <c r="I12" s="473">
        <v>8</v>
      </c>
      <c r="J12" s="469">
        <v>16</v>
      </c>
      <c r="K12" s="471">
        <v>20</v>
      </c>
      <c r="L12" s="473">
        <v>3</v>
      </c>
      <c r="M12" s="469">
        <v>5</v>
      </c>
      <c r="N12" s="471">
        <v>9</v>
      </c>
      <c r="O12" s="473">
        <v>6</v>
      </c>
      <c r="P12" s="469">
        <v>10</v>
      </c>
      <c r="Q12" s="471">
        <v>12</v>
      </c>
      <c r="R12" s="473">
        <v>8</v>
      </c>
      <c r="S12" s="469">
        <v>12</v>
      </c>
      <c r="T12" s="471">
        <v>16</v>
      </c>
      <c r="U12" s="473">
        <v>6</v>
      </c>
      <c r="V12" s="469">
        <v>9</v>
      </c>
      <c r="W12" s="471">
        <v>12</v>
      </c>
      <c r="X12" s="473">
        <v>8</v>
      </c>
      <c r="Y12" s="469">
        <v>12</v>
      </c>
      <c r="Z12" s="476">
        <v>16</v>
      </c>
      <c r="AA12" s="478" t="s">
        <v>202</v>
      </c>
      <c r="AB12" s="480" t="s">
        <v>3</v>
      </c>
      <c r="AC12" s="482" t="s">
        <v>2</v>
      </c>
      <c r="AD12" s="491"/>
      <c r="AE12" s="494"/>
      <c r="AF12" s="494"/>
      <c r="AG12" s="494"/>
      <c r="AH12" s="494"/>
      <c r="AI12" s="497"/>
      <c r="AJ12" s="500"/>
      <c r="AK12" s="494"/>
      <c r="AL12" s="494"/>
      <c r="AM12" s="494"/>
      <c r="AN12" s="494"/>
      <c r="AO12" s="503"/>
    </row>
    <row r="13" spans="2:41" ht="13.5" thickBot="1" x14ac:dyDescent="0.25">
      <c r="B13" s="234" t="s">
        <v>132</v>
      </c>
      <c r="C13" s="475"/>
      <c r="D13" s="470"/>
      <c r="E13" s="472"/>
      <c r="F13" s="474"/>
      <c r="G13" s="470"/>
      <c r="H13" s="472"/>
      <c r="I13" s="474"/>
      <c r="J13" s="470"/>
      <c r="K13" s="472"/>
      <c r="L13" s="474"/>
      <c r="M13" s="470"/>
      <c r="N13" s="472"/>
      <c r="O13" s="474"/>
      <c r="P13" s="470"/>
      <c r="Q13" s="472"/>
      <c r="R13" s="474"/>
      <c r="S13" s="470"/>
      <c r="T13" s="472"/>
      <c r="U13" s="474"/>
      <c r="V13" s="470"/>
      <c r="W13" s="472"/>
      <c r="X13" s="474"/>
      <c r="Y13" s="470"/>
      <c r="Z13" s="477"/>
      <c r="AA13" s="479"/>
      <c r="AB13" s="481"/>
      <c r="AC13" s="483"/>
      <c r="AD13" s="492"/>
      <c r="AE13" s="495"/>
      <c r="AF13" s="495"/>
      <c r="AG13" s="495"/>
      <c r="AH13" s="495"/>
      <c r="AI13" s="498"/>
      <c r="AJ13" s="501"/>
      <c r="AK13" s="495"/>
      <c r="AL13" s="495"/>
      <c r="AM13" s="495"/>
      <c r="AN13" s="495"/>
      <c r="AO13" s="504"/>
    </row>
    <row r="14" spans="2:41" x14ac:dyDescent="0.2">
      <c r="B14" s="233" t="s">
        <v>99</v>
      </c>
      <c r="C14" s="238"/>
      <c r="D14" s="239"/>
      <c r="E14" s="240">
        <v>1</v>
      </c>
      <c r="F14" s="241"/>
      <c r="G14" s="239"/>
      <c r="H14" s="240"/>
      <c r="I14" s="241"/>
      <c r="J14" s="239">
        <v>1</v>
      </c>
      <c r="K14" s="240"/>
      <c r="L14" s="241"/>
      <c r="M14" s="239">
        <v>1</v>
      </c>
      <c r="N14" s="240"/>
      <c r="O14" s="241"/>
      <c r="P14" s="239">
        <v>1</v>
      </c>
      <c r="Q14" s="240"/>
      <c r="R14" s="241"/>
      <c r="S14" s="239">
        <v>1</v>
      </c>
      <c r="T14" s="240"/>
      <c r="U14" s="241"/>
      <c r="V14" s="239"/>
      <c r="W14" s="240"/>
      <c r="X14" s="241"/>
      <c r="Y14" s="239">
        <v>1</v>
      </c>
      <c r="Z14" s="242"/>
      <c r="AA14" s="194">
        <f>SUMPRODUCT($C$12:$Z$12,C14:Z14)</f>
        <v>79</v>
      </c>
      <c r="AB14" s="250">
        <v>45</v>
      </c>
      <c r="AC14" s="195">
        <v>60</v>
      </c>
      <c r="AD14" s="270">
        <v>1</v>
      </c>
      <c r="AE14" s="192"/>
      <c r="AF14" s="192"/>
      <c r="AG14" s="192"/>
      <c r="AH14" s="192"/>
      <c r="AI14" s="193"/>
      <c r="AJ14" s="196">
        <v>1</v>
      </c>
      <c r="AK14" s="192"/>
      <c r="AL14" s="192"/>
      <c r="AM14" s="192"/>
      <c r="AN14" s="192"/>
      <c r="AO14" s="271"/>
    </row>
    <row r="15" spans="2:41" x14ac:dyDescent="0.2">
      <c r="B15" s="231" t="s">
        <v>100</v>
      </c>
      <c r="C15" s="243">
        <v>1</v>
      </c>
      <c r="D15" s="182"/>
      <c r="E15" s="183"/>
      <c r="F15" s="197"/>
      <c r="G15" s="182"/>
      <c r="H15" s="183"/>
      <c r="I15" s="197">
        <v>1</v>
      </c>
      <c r="J15" s="182"/>
      <c r="K15" s="183"/>
      <c r="L15" s="197"/>
      <c r="M15" s="182"/>
      <c r="N15" s="183"/>
      <c r="O15" s="197"/>
      <c r="P15" s="182">
        <v>1</v>
      </c>
      <c r="Q15" s="183"/>
      <c r="R15" s="197"/>
      <c r="S15" s="182">
        <v>2</v>
      </c>
      <c r="T15" s="183"/>
      <c r="U15" s="197"/>
      <c r="V15" s="182"/>
      <c r="W15" s="183"/>
      <c r="X15" s="197"/>
      <c r="Y15" s="182"/>
      <c r="Z15" s="244"/>
      <c r="AA15" s="198">
        <f t="shared" ref="AA15:AA35" si="0">SUMPRODUCT($C$12:$Z$12,C15:Z15)</f>
        <v>55.44</v>
      </c>
      <c r="AB15" s="251">
        <v>20</v>
      </c>
      <c r="AC15" s="199">
        <v>50</v>
      </c>
      <c r="AD15" s="243">
        <v>1</v>
      </c>
      <c r="AE15" s="182"/>
      <c r="AF15" s="182"/>
      <c r="AG15" s="182"/>
      <c r="AH15" s="182"/>
      <c r="AI15" s="183"/>
      <c r="AJ15" s="200">
        <v>1</v>
      </c>
      <c r="AK15" s="182"/>
      <c r="AL15" s="182"/>
      <c r="AM15" s="182"/>
      <c r="AN15" s="182"/>
      <c r="AO15" s="244"/>
    </row>
    <row r="16" spans="2:41" x14ac:dyDescent="0.2">
      <c r="B16" s="231" t="s">
        <v>101</v>
      </c>
      <c r="C16" s="243"/>
      <c r="D16" s="182"/>
      <c r="E16" s="183">
        <v>1</v>
      </c>
      <c r="F16" s="197"/>
      <c r="G16" s="182"/>
      <c r="H16" s="183"/>
      <c r="I16" s="197"/>
      <c r="J16" s="182">
        <v>1</v>
      </c>
      <c r="K16" s="183"/>
      <c r="L16" s="197"/>
      <c r="M16" s="182">
        <v>1</v>
      </c>
      <c r="N16" s="183"/>
      <c r="O16" s="197"/>
      <c r="P16" s="182"/>
      <c r="Q16" s="183"/>
      <c r="R16" s="197"/>
      <c r="S16" s="182"/>
      <c r="T16" s="183"/>
      <c r="U16" s="197"/>
      <c r="V16" s="182"/>
      <c r="W16" s="183"/>
      <c r="X16" s="197"/>
      <c r="Y16" s="182"/>
      <c r="Z16" s="244"/>
      <c r="AA16" s="198">
        <f t="shared" si="0"/>
        <v>45</v>
      </c>
      <c r="AB16" s="251">
        <v>25</v>
      </c>
      <c r="AC16" s="199">
        <v>80</v>
      </c>
      <c r="AD16" s="243">
        <v>1</v>
      </c>
      <c r="AE16" s="182"/>
      <c r="AF16" s="182"/>
      <c r="AG16" s="182"/>
      <c r="AH16" s="182"/>
      <c r="AI16" s="183"/>
      <c r="AJ16" s="200">
        <v>1</v>
      </c>
      <c r="AK16" s="182"/>
      <c r="AL16" s="182"/>
      <c r="AM16" s="182"/>
      <c r="AN16" s="182"/>
      <c r="AO16" s="244"/>
    </row>
    <row r="17" spans="2:41" x14ac:dyDescent="0.2">
      <c r="B17" s="231" t="s">
        <v>102</v>
      </c>
      <c r="C17" s="243">
        <v>2</v>
      </c>
      <c r="D17" s="182"/>
      <c r="E17" s="183"/>
      <c r="F17" s="197"/>
      <c r="G17" s="182"/>
      <c r="H17" s="183"/>
      <c r="I17" s="197"/>
      <c r="J17" s="182"/>
      <c r="K17" s="183"/>
      <c r="L17" s="197"/>
      <c r="M17" s="182">
        <v>1</v>
      </c>
      <c r="N17" s="183"/>
      <c r="O17" s="197"/>
      <c r="P17" s="182"/>
      <c r="Q17" s="183"/>
      <c r="R17" s="197"/>
      <c r="S17" s="182"/>
      <c r="T17" s="183"/>
      <c r="U17" s="197"/>
      <c r="V17" s="182"/>
      <c r="W17" s="183"/>
      <c r="X17" s="197"/>
      <c r="Y17" s="182"/>
      <c r="Z17" s="244"/>
      <c r="AA17" s="198">
        <f t="shared" si="0"/>
        <v>31.880000000000003</v>
      </c>
      <c r="AB17" s="251">
        <v>10</v>
      </c>
      <c r="AC17" s="199">
        <v>78</v>
      </c>
      <c r="AD17" s="243">
        <v>1</v>
      </c>
      <c r="AE17" s="182"/>
      <c r="AF17" s="182"/>
      <c r="AG17" s="182"/>
      <c r="AH17" s="182"/>
      <c r="AI17" s="183"/>
      <c r="AJ17" s="200">
        <v>1</v>
      </c>
      <c r="AK17" s="182"/>
      <c r="AL17" s="182"/>
      <c r="AM17" s="182"/>
      <c r="AN17" s="182"/>
      <c r="AO17" s="244"/>
    </row>
    <row r="18" spans="2:41" x14ac:dyDescent="0.2">
      <c r="B18" s="231" t="s">
        <v>103</v>
      </c>
      <c r="C18" s="243">
        <v>1</v>
      </c>
      <c r="D18" s="182"/>
      <c r="E18" s="183"/>
      <c r="F18" s="197"/>
      <c r="G18" s="182"/>
      <c r="H18" s="183"/>
      <c r="I18" s="197">
        <v>1</v>
      </c>
      <c r="J18" s="182"/>
      <c r="K18" s="183"/>
      <c r="L18" s="197"/>
      <c r="M18" s="182">
        <v>1</v>
      </c>
      <c r="N18" s="183"/>
      <c r="O18" s="197"/>
      <c r="P18" s="182">
        <v>1</v>
      </c>
      <c r="Q18" s="183"/>
      <c r="R18" s="197"/>
      <c r="S18" s="182"/>
      <c r="T18" s="183"/>
      <c r="U18" s="197"/>
      <c r="V18" s="182"/>
      <c r="W18" s="183"/>
      <c r="X18" s="197"/>
      <c r="Y18" s="182"/>
      <c r="Z18" s="244"/>
      <c r="AA18" s="198">
        <f t="shared" si="0"/>
        <v>36.44</v>
      </c>
      <c r="AB18" s="251">
        <v>20</v>
      </c>
      <c r="AC18" s="199">
        <v>68</v>
      </c>
      <c r="AD18" s="243">
        <v>1</v>
      </c>
      <c r="AE18" s="182"/>
      <c r="AF18" s="182"/>
      <c r="AG18" s="182"/>
      <c r="AH18" s="182"/>
      <c r="AI18" s="183"/>
      <c r="AJ18" s="200">
        <v>1</v>
      </c>
      <c r="AK18" s="182"/>
      <c r="AL18" s="182"/>
      <c r="AM18" s="182"/>
      <c r="AN18" s="182"/>
      <c r="AO18" s="244"/>
    </row>
    <row r="19" spans="2:41" x14ac:dyDescent="0.2">
      <c r="B19" s="231" t="s">
        <v>104</v>
      </c>
      <c r="C19" s="243">
        <v>1</v>
      </c>
      <c r="D19" s="182"/>
      <c r="E19" s="183"/>
      <c r="F19" s="197"/>
      <c r="G19" s="182"/>
      <c r="H19" s="183"/>
      <c r="I19" s="197">
        <v>1</v>
      </c>
      <c r="J19" s="182"/>
      <c r="K19" s="183"/>
      <c r="L19" s="197"/>
      <c r="M19" s="182">
        <v>1</v>
      </c>
      <c r="N19" s="183"/>
      <c r="O19" s="197"/>
      <c r="P19" s="182"/>
      <c r="Q19" s="183"/>
      <c r="R19" s="197"/>
      <c r="S19" s="182"/>
      <c r="T19" s="183"/>
      <c r="U19" s="197"/>
      <c r="V19" s="182">
        <v>1</v>
      </c>
      <c r="W19" s="183"/>
      <c r="X19" s="197"/>
      <c r="Y19" s="182"/>
      <c r="Z19" s="244"/>
      <c r="AA19" s="198">
        <f t="shared" si="0"/>
        <v>35.44</v>
      </c>
      <c r="AB19" s="251">
        <v>30</v>
      </c>
      <c r="AC19" s="199">
        <v>90</v>
      </c>
      <c r="AD19" s="243">
        <v>1</v>
      </c>
      <c r="AE19" s="182"/>
      <c r="AF19" s="182"/>
      <c r="AG19" s="182"/>
      <c r="AH19" s="182"/>
      <c r="AI19" s="183"/>
      <c r="AJ19" s="200">
        <v>1</v>
      </c>
      <c r="AK19" s="182"/>
      <c r="AL19" s="182"/>
      <c r="AM19" s="182"/>
      <c r="AN19" s="182"/>
      <c r="AO19" s="244"/>
    </row>
    <row r="20" spans="2:41" x14ac:dyDescent="0.2">
      <c r="B20" s="231" t="s">
        <v>105</v>
      </c>
      <c r="C20" s="243">
        <v>1</v>
      </c>
      <c r="D20" s="182"/>
      <c r="E20" s="183"/>
      <c r="F20" s="197"/>
      <c r="G20" s="182"/>
      <c r="H20" s="183"/>
      <c r="I20" s="197"/>
      <c r="J20" s="182">
        <v>1</v>
      </c>
      <c r="K20" s="183"/>
      <c r="L20" s="197"/>
      <c r="M20" s="182">
        <v>1</v>
      </c>
      <c r="N20" s="183"/>
      <c r="O20" s="197"/>
      <c r="P20" s="182">
        <v>1</v>
      </c>
      <c r="Q20" s="183"/>
      <c r="R20" s="197"/>
      <c r="S20" s="182"/>
      <c r="T20" s="183"/>
      <c r="U20" s="197"/>
      <c r="V20" s="182"/>
      <c r="W20" s="183"/>
      <c r="X20" s="197"/>
      <c r="Y20" s="182"/>
      <c r="Z20" s="244"/>
      <c r="AA20" s="198">
        <f t="shared" si="0"/>
        <v>44.44</v>
      </c>
      <c r="AB20" s="251">
        <v>34</v>
      </c>
      <c r="AC20" s="199">
        <v>90</v>
      </c>
      <c r="AD20" s="243"/>
      <c r="AE20" s="182">
        <v>1</v>
      </c>
      <c r="AF20" s="182"/>
      <c r="AG20" s="182"/>
      <c r="AH20" s="182"/>
      <c r="AI20" s="183"/>
      <c r="AJ20" s="200">
        <v>1</v>
      </c>
      <c r="AK20" s="182"/>
      <c r="AL20" s="182"/>
      <c r="AM20" s="182"/>
      <c r="AN20" s="182"/>
      <c r="AO20" s="244"/>
    </row>
    <row r="21" spans="2:41" x14ac:dyDescent="0.2">
      <c r="B21" s="231" t="s">
        <v>106</v>
      </c>
      <c r="C21" s="243">
        <v>1</v>
      </c>
      <c r="D21" s="182"/>
      <c r="E21" s="183"/>
      <c r="F21" s="197"/>
      <c r="G21" s="182"/>
      <c r="H21" s="183"/>
      <c r="I21" s="197"/>
      <c r="J21" s="182">
        <v>1</v>
      </c>
      <c r="K21" s="183"/>
      <c r="L21" s="197"/>
      <c r="M21" s="182">
        <v>1</v>
      </c>
      <c r="N21" s="183"/>
      <c r="O21" s="197"/>
      <c r="P21" s="182"/>
      <c r="Q21" s="183"/>
      <c r="R21" s="197"/>
      <c r="S21" s="182"/>
      <c r="T21" s="183"/>
      <c r="U21" s="197"/>
      <c r="V21" s="182">
        <v>1</v>
      </c>
      <c r="W21" s="183"/>
      <c r="X21" s="197"/>
      <c r="Y21" s="182"/>
      <c r="Z21" s="244"/>
      <c r="AA21" s="198">
        <f t="shared" si="0"/>
        <v>43.44</v>
      </c>
      <c r="AB21" s="251">
        <v>50</v>
      </c>
      <c r="AC21" s="199">
        <v>89</v>
      </c>
      <c r="AD21" s="243"/>
      <c r="AE21" s="182">
        <v>1</v>
      </c>
      <c r="AF21" s="182"/>
      <c r="AG21" s="182"/>
      <c r="AH21" s="182"/>
      <c r="AI21" s="183"/>
      <c r="AJ21" s="200"/>
      <c r="AK21" s="182">
        <v>1</v>
      </c>
      <c r="AL21" s="182"/>
      <c r="AM21" s="182"/>
      <c r="AN21" s="182"/>
      <c r="AO21" s="244"/>
    </row>
    <row r="22" spans="2:41" x14ac:dyDescent="0.2">
      <c r="B22" s="231" t="s">
        <v>107</v>
      </c>
      <c r="C22" s="243">
        <v>1</v>
      </c>
      <c r="D22" s="182"/>
      <c r="E22" s="183"/>
      <c r="F22" s="197"/>
      <c r="G22" s="182"/>
      <c r="H22" s="183"/>
      <c r="I22" s="197"/>
      <c r="J22" s="182">
        <v>1</v>
      </c>
      <c r="K22" s="183"/>
      <c r="L22" s="197">
        <v>1</v>
      </c>
      <c r="M22" s="182"/>
      <c r="N22" s="183"/>
      <c r="O22" s="197">
        <v>1</v>
      </c>
      <c r="P22" s="182"/>
      <c r="Q22" s="183"/>
      <c r="R22" s="197"/>
      <c r="S22" s="182"/>
      <c r="T22" s="183"/>
      <c r="U22" s="197"/>
      <c r="V22" s="182"/>
      <c r="W22" s="183"/>
      <c r="X22" s="197"/>
      <c r="Y22" s="182">
        <v>1</v>
      </c>
      <c r="Z22" s="244"/>
      <c r="AA22" s="198">
        <f t="shared" si="0"/>
        <v>50.44</v>
      </c>
      <c r="AB22" s="251">
        <v>45</v>
      </c>
      <c r="AC22" s="199">
        <v>89</v>
      </c>
      <c r="AD22" s="243"/>
      <c r="AE22" s="182">
        <v>1</v>
      </c>
      <c r="AF22" s="182"/>
      <c r="AG22" s="182"/>
      <c r="AH22" s="182"/>
      <c r="AI22" s="183"/>
      <c r="AJ22" s="200"/>
      <c r="AK22" s="182">
        <v>1</v>
      </c>
      <c r="AL22" s="182"/>
      <c r="AM22" s="182"/>
      <c r="AN22" s="182"/>
      <c r="AO22" s="244"/>
    </row>
    <row r="23" spans="2:41" x14ac:dyDescent="0.2">
      <c r="B23" s="231" t="s">
        <v>108</v>
      </c>
      <c r="C23" s="243">
        <v>1</v>
      </c>
      <c r="D23" s="182"/>
      <c r="E23" s="183"/>
      <c r="F23" s="197"/>
      <c r="G23" s="182"/>
      <c r="H23" s="183"/>
      <c r="I23" s="197"/>
      <c r="J23" s="182">
        <v>1</v>
      </c>
      <c r="K23" s="183"/>
      <c r="L23" s="197"/>
      <c r="M23" s="182"/>
      <c r="N23" s="183"/>
      <c r="O23" s="197">
        <v>1</v>
      </c>
      <c r="P23" s="182"/>
      <c r="Q23" s="183">
        <v>1</v>
      </c>
      <c r="R23" s="197"/>
      <c r="S23" s="182"/>
      <c r="T23" s="183"/>
      <c r="U23" s="197">
        <v>1</v>
      </c>
      <c r="V23" s="182"/>
      <c r="W23" s="183"/>
      <c r="X23" s="197"/>
      <c r="Y23" s="182"/>
      <c r="Z23" s="244"/>
      <c r="AA23" s="198">
        <f t="shared" si="0"/>
        <v>53.44</v>
      </c>
      <c r="AB23" s="251">
        <v>38</v>
      </c>
      <c r="AC23" s="199">
        <v>89</v>
      </c>
      <c r="AD23" s="243"/>
      <c r="AE23" s="182">
        <v>1</v>
      </c>
      <c r="AF23" s="182"/>
      <c r="AG23" s="182"/>
      <c r="AH23" s="182"/>
      <c r="AI23" s="183"/>
      <c r="AJ23" s="200"/>
      <c r="AK23" s="182">
        <v>1</v>
      </c>
      <c r="AL23" s="182"/>
      <c r="AM23" s="182"/>
      <c r="AN23" s="182"/>
      <c r="AO23" s="244"/>
    </row>
    <row r="24" spans="2:41" x14ac:dyDescent="0.2">
      <c r="B24" s="231" t="s">
        <v>109</v>
      </c>
      <c r="C24" s="243">
        <v>1</v>
      </c>
      <c r="D24" s="182"/>
      <c r="E24" s="183"/>
      <c r="F24" s="197"/>
      <c r="G24" s="182"/>
      <c r="H24" s="183"/>
      <c r="I24" s="197"/>
      <c r="J24" s="182">
        <v>1</v>
      </c>
      <c r="K24" s="183"/>
      <c r="L24" s="197"/>
      <c r="M24" s="182">
        <v>1</v>
      </c>
      <c r="N24" s="183"/>
      <c r="O24" s="197"/>
      <c r="P24" s="182">
        <v>1</v>
      </c>
      <c r="Q24" s="183"/>
      <c r="R24" s="197"/>
      <c r="S24" s="182"/>
      <c r="T24" s="183"/>
      <c r="U24" s="197"/>
      <c r="V24" s="182"/>
      <c r="W24" s="183"/>
      <c r="X24" s="197"/>
      <c r="Y24" s="182"/>
      <c r="Z24" s="244"/>
      <c r="AA24" s="198">
        <f t="shared" si="0"/>
        <v>44.44</v>
      </c>
      <c r="AB24" s="251">
        <v>90</v>
      </c>
      <c r="AC24" s="199">
        <v>78</v>
      </c>
      <c r="AD24" s="243"/>
      <c r="AE24" s="182">
        <v>1</v>
      </c>
      <c r="AF24" s="182"/>
      <c r="AG24" s="182"/>
      <c r="AH24" s="182"/>
      <c r="AI24" s="183"/>
      <c r="AJ24" s="200"/>
      <c r="AK24" s="182">
        <v>1</v>
      </c>
      <c r="AL24" s="182"/>
      <c r="AM24" s="182"/>
      <c r="AN24" s="182"/>
      <c r="AO24" s="244"/>
    </row>
    <row r="25" spans="2:41" x14ac:dyDescent="0.2">
      <c r="B25" s="231" t="s">
        <v>110</v>
      </c>
      <c r="C25" s="243">
        <v>1</v>
      </c>
      <c r="D25" s="182"/>
      <c r="E25" s="183"/>
      <c r="F25" s="197"/>
      <c r="G25" s="182"/>
      <c r="H25" s="183"/>
      <c r="I25" s="197">
        <v>1</v>
      </c>
      <c r="J25" s="182"/>
      <c r="K25" s="183"/>
      <c r="L25" s="197">
        <v>1</v>
      </c>
      <c r="M25" s="182"/>
      <c r="N25" s="183"/>
      <c r="O25" s="197"/>
      <c r="P25" s="182"/>
      <c r="Q25" s="183"/>
      <c r="R25" s="197"/>
      <c r="S25" s="182"/>
      <c r="T25" s="183"/>
      <c r="U25" s="197"/>
      <c r="V25" s="182"/>
      <c r="W25" s="183"/>
      <c r="X25" s="197"/>
      <c r="Y25" s="182"/>
      <c r="Z25" s="244"/>
      <c r="AA25" s="198">
        <f t="shared" si="0"/>
        <v>24.44</v>
      </c>
      <c r="AB25" s="251">
        <v>45</v>
      </c>
      <c r="AC25" s="199">
        <v>69</v>
      </c>
      <c r="AD25" s="243"/>
      <c r="AE25" s="182">
        <v>1</v>
      </c>
      <c r="AF25" s="182"/>
      <c r="AG25" s="182"/>
      <c r="AH25" s="182"/>
      <c r="AI25" s="183"/>
      <c r="AJ25" s="200"/>
      <c r="AK25" s="182">
        <v>1</v>
      </c>
      <c r="AL25" s="182"/>
      <c r="AM25" s="182"/>
      <c r="AN25" s="182"/>
      <c r="AO25" s="244"/>
    </row>
    <row r="26" spans="2:41" x14ac:dyDescent="0.2">
      <c r="B26" s="231" t="s">
        <v>111</v>
      </c>
      <c r="C26" s="243"/>
      <c r="D26" s="182">
        <v>1</v>
      </c>
      <c r="E26" s="183"/>
      <c r="F26" s="197"/>
      <c r="G26" s="182"/>
      <c r="H26" s="183"/>
      <c r="I26" s="197">
        <v>1</v>
      </c>
      <c r="J26" s="182"/>
      <c r="K26" s="183"/>
      <c r="L26" s="197"/>
      <c r="M26" s="182">
        <v>1</v>
      </c>
      <c r="N26" s="183"/>
      <c r="O26" s="197"/>
      <c r="P26" s="182">
        <v>1</v>
      </c>
      <c r="Q26" s="183"/>
      <c r="R26" s="197"/>
      <c r="S26" s="182">
        <v>1</v>
      </c>
      <c r="T26" s="183"/>
      <c r="U26" s="197"/>
      <c r="V26" s="182"/>
      <c r="W26" s="183"/>
      <c r="X26" s="197"/>
      <c r="Y26" s="182"/>
      <c r="Z26" s="244"/>
      <c r="AA26" s="198">
        <f t="shared" si="0"/>
        <v>51</v>
      </c>
      <c r="AB26" s="251">
        <v>30</v>
      </c>
      <c r="AC26" s="199">
        <v>98</v>
      </c>
      <c r="AD26" s="243"/>
      <c r="AE26" s="182"/>
      <c r="AF26" s="182">
        <v>1</v>
      </c>
      <c r="AG26" s="182"/>
      <c r="AH26" s="182"/>
      <c r="AI26" s="183"/>
      <c r="AJ26" s="200">
        <v>1</v>
      </c>
      <c r="AK26" s="182"/>
      <c r="AL26" s="182"/>
      <c r="AM26" s="182"/>
      <c r="AN26" s="182"/>
      <c r="AO26" s="244"/>
    </row>
    <row r="27" spans="2:41" x14ac:dyDescent="0.2">
      <c r="B27" s="231" t="s">
        <v>112</v>
      </c>
      <c r="C27" s="243">
        <v>1</v>
      </c>
      <c r="D27" s="182"/>
      <c r="E27" s="183"/>
      <c r="F27" s="197"/>
      <c r="G27" s="182"/>
      <c r="H27" s="183"/>
      <c r="I27" s="197">
        <v>1</v>
      </c>
      <c r="J27" s="182"/>
      <c r="K27" s="183"/>
      <c r="L27" s="197">
        <v>1</v>
      </c>
      <c r="M27" s="182"/>
      <c r="N27" s="183"/>
      <c r="O27" s="197"/>
      <c r="P27" s="182">
        <v>1</v>
      </c>
      <c r="Q27" s="183"/>
      <c r="R27" s="197"/>
      <c r="S27" s="182">
        <v>1</v>
      </c>
      <c r="T27" s="183"/>
      <c r="U27" s="197"/>
      <c r="V27" s="182"/>
      <c r="W27" s="183"/>
      <c r="X27" s="197"/>
      <c r="Y27" s="182"/>
      <c r="Z27" s="244"/>
      <c r="AA27" s="198">
        <f t="shared" si="0"/>
        <v>46.44</v>
      </c>
      <c r="AB27" s="251">
        <v>22</v>
      </c>
      <c r="AC27" s="199">
        <v>98</v>
      </c>
      <c r="AD27" s="243"/>
      <c r="AE27" s="182"/>
      <c r="AF27" s="182">
        <v>1</v>
      </c>
      <c r="AG27" s="182"/>
      <c r="AH27" s="182"/>
      <c r="AI27" s="183"/>
      <c r="AJ27" s="200">
        <v>1</v>
      </c>
      <c r="AK27" s="182"/>
      <c r="AL27" s="182"/>
      <c r="AM27" s="182"/>
      <c r="AN27" s="182"/>
      <c r="AO27" s="244"/>
    </row>
    <row r="28" spans="2:41" x14ac:dyDescent="0.2">
      <c r="B28" s="231" t="s">
        <v>113</v>
      </c>
      <c r="C28" s="243">
        <v>1</v>
      </c>
      <c r="D28" s="182">
        <v>1</v>
      </c>
      <c r="E28" s="183"/>
      <c r="F28" s="197"/>
      <c r="G28" s="182"/>
      <c r="H28" s="183"/>
      <c r="I28" s="197"/>
      <c r="J28" s="182"/>
      <c r="K28" s="183">
        <v>1</v>
      </c>
      <c r="L28" s="197"/>
      <c r="M28" s="182"/>
      <c r="N28" s="183"/>
      <c r="O28" s="197"/>
      <c r="P28" s="182"/>
      <c r="Q28" s="183"/>
      <c r="R28" s="197"/>
      <c r="S28" s="182"/>
      <c r="T28" s="183"/>
      <c r="U28" s="197"/>
      <c r="V28" s="182"/>
      <c r="W28" s="183"/>
      <c r="X28" s="197"/>
      <c r="Y28" s="182"/>
      <c r="Z28" s="244"/>
      <c r="AA28" s="198">
        <f t="shared" si="0"/>
        <v>49.44</v>
      </c>
      <c r="AB28" s="251">
        <v>34</v>
      </c>
      <c r="AC28" s="199">
        <v>98</v>
      </c>
      <c r="AD28" s="243"/>
      <c r="AE28" s="182"/>
      <c r="AF28" s="182">
        <v>1</v>
      </c>
      <c r="AG28" s="182"/>
      <c r="AH28" s="182"/>
      <c r="AI28" s="183"/>
      <c r="AJ28" s="200">
        <v>1</v>
      </c>
      <c r="AK28" s="182"/>
      <c r="AL28" s="182"/>
      <c r="AM28" s="182"/>
      <c r="AN28" s="182"/>
      <c r="AO28" s="244"/>
    </row>
    <row r="29" spans="2:41" x14ac:dyDescent="0.2">
      <c r="B29" s="231" t="s">
        <v>114</v>
      </c>
      <c r="C29" s="243">
        <v>1</v>
      </c>
      <c r="D29" s="182"/>
      <c r="E29" s="183"/>
      <c r="F29" s="197"/>
      <c r="G29" s="182"/>
      <c r="H29" s="183"/>
      <c r="I29" s="197">
        <v>1</v>
      </c>
      <c r="J29" s="182"/>
      <c r="K29" s="183"/>
      <c r="L29" s="197"/>
      <c r="M29" s="182">
        <v>1</v>
      </c>
      <c r="N29" s="183"/>
      <c r="O29" s="197"/>
      <c r="P29" s="182"/>
      <c r="Q29" s="183"/>
      <c r="R29" s="197"/>
      <c r="S29" s="182"/>
      <c r="T29" s="183"/>
      <c r="U29" s="197"/>
      <c r="V29" s="182"/>
      <c r="W29" s="183"/>
      <c r="X29" s="197"/>
      <c r="Y29" s="182"/>
      <c r="Z29" s="244"/>
      <c r="AA29" s="198">
        <f t="shared" si="0"/>
        <v>26.44</v>
      </c>
      <c r="AB29" s="251">
        <v>45</v>
      </c>
      <c r="AC29" s="199">
        <v>98</v>
      </c>
      <c r="AD29" s="243"/>
      <c r="AE29" s="182"/>
      <c r="AF29" s="182">
        <v>1</v>
      </c>
      <c r="AG29" s="182"/>
      <c r="AH29" s="182"/>
      <c r="AI29" s="183"/>
      <c r="AJ29" s="200"/>
      <c r="AK29" s="182">
        <v>1</v>
      </c>
      <c r="AL29" s="182"/>
      <c r="AM29" s="182"/>
      <c r="AN29" s="182"/>
      <c r="AO29" s="244"/>
    </row>
    <row r="30" spans="2:41" x14ac:dyDescent="0.2">
      <c r="B30" s="231" t="s">
        <v>115</v>
      </c>
      <c r="C30" s="243"/>
      <c r="D30" s="182">
        <v>1</v>
      </c>
      <c r="E30" s="183"/>
      <c r="F30" s="197"/>
      <c r="G30" s="182"/>
      <c r="H30" s="183"/>
      <c r="I30" s="197">
        <v>1</v>
      </c>
      <c r="J30" s="182"/>
      <c r="K30" s="183"/>
      <c r="L30" s="197"/>
      <c r="M30" s="182">
        <v>1</v>
      </c>
      <c r="N30" s="183"/>
      <c r="O30" s="197">
        <v>1</v>
      </c>
      <c r="P30" s="182">
        <v>1</v>
      </c>
      <c r="Q30" s="183">
        <v>1</v>
      </c>
      <c r="R30" s="197"/>
      <c r="S30" s="182">
        <v>1</v>
      </c>
      <c r="T30" s="183"/>
      <c r="U30" s="197"/>
      <c r="V30" s="182"/>
      <c r="W30" s="183"/>
      <c r="X30" s="197"/>
      <c r="Y30" s="182"/>
      <c r="Z30" s="244"/>
      <c r="AA30" s="198">
        <f t="shared" si="0"/>
        <v>69</v>
      </c>
      <c r="AB30" s="251">
        <v>50</v>
      </c>
      <c r="AC30" s="199">
        <v>115</v>
      </c>
      <c r="AD30" s="243"/>
      <c r="AE30" s="182"/>
      <c r="AF30" s="182">
        <v>1</v>
      </c>
      <c r="AG30" s="182"/>
      <c r="AH30" s="182"/>
      <c r="AI30" s="183"/>
      <c r="AJ30" s="200"/>
      <c r="AK30" s="182"/>
      <c r="AL30" s="182">
        <v>1</v>
      </c>
      <c r="AM30" s="182"/>
      <c r="AN30" s="182"/>
      <c r="AO30" s="244"/>
    </row>
    <row r="31" spans="2:41" x14ac:dyDescent="0.2">
      <c r="B31" s="231" t="s">
        <v>116</v>
      </c>
      <c r="C31" s="243">
        <v>1</v>
      </c>
      <c r="D31" s="182">
        <v>1</v>
      </c>
      <c r="E31" s="183"/>
      <c r="F31" s="197"/>
      <c r="G31" s="182"/>
      <c r="H31" s="183"/>
      <c r="I31" s="197">
        <v>1</v>
      </c>
      <c r="J31" s="182"/>
      <c r="K31" s="183"/>
      <c r="L31" s="197">
        <v>1</v>
      </c>
      <c r="M31" s="182"/>
      <c r="N31" s="183"/>
      <c r="O31" s="197">
        <v>1</v>
      </c>
      <c r="P31" s="182">
        <v>1</v>
      </c>
      <c r="Q31" s="183"/>
      <c r="R31" s="197"/>
      <c r="S31" s="182"/>
      <c r="T31" s="183"/>
      <c r="U31" s="197"/>
      <c r="V31" s="182"/>
      <c r="W31" s="183"/>
      <c r="X31" s="197">
        <v>1</v>
      </c>
      <c r="Y31" s="182"/>
      <c r="Z31" s="244"/>
      <c r="AA31" s="198">
        <f t="shared" si="0"/>
        <v>64.44</v>
      </c>
      <c r="AB31" s="251">
        <v>56</v>
      </c>
      <c r="AC31" s="199">
        <v>150</v>
      </c>
      <c r="AD31" s="243"/>
      <c r="AE31" s="182"/>
      <c r="AF31" s="182"/>
      <c r="AG31" s="182">
        <v>1</v>
      </c>
      <c r="AH31" s="182"/>
      <c r="AI31" s="183"/>
      <c r="AJ31" s="200"/>
      <c r="AK31" s="182"/>
      <c r="AL31" s="182">
        <v>1</v>
      </c>
      <c r="AM31" s="182"/>
      <c r="AN31" s="182"/>
      <c r="AO31" s="244"/>
    </row>
    <row r="32" spans="2:41" x14ac:dyDescent="0.2">
      <c r="B32" s="231" t="s">
        <v>117</v>
      </c>
      <c r="C32" s="243"/>
      <c r="D32" s="182">
        <v>1</v>
      </c>
      <c r="E32" s="183"/>
      <c r="F32" s="197"/>
      <c r="G32" s="182"/>
      <c r="H32" s="183"/>
      <c r="I32" s="197">
        <v>1</v>
      </c>
      <c r="J32" s="182"/>
      <c r="K32" s="183"/>
      <c r="L32" s="197"/>
      <c r="M32" s="182">
        <v>1</v>
      </c>
      <c r="N32" s="183"/>
      <c r="O32" s="197"/>
      <c r="P32" s="182"/>
      <c r="Q32" s="183"/>
      <c r="R32" s="197"/>
      <c r="S32" s="182">
        <v>1</v>
      </c>
      <c r="T32" s="183"/>
      <c r="U32" s="197"/>
      <c r="V32" s="182"/>
      <c r="W32" s="183"/>
      <c r="X32" s="197"/>
      <c r="Y32" s="182"/>
      <c r="Z32" s="244"/>
      <c r="AA32" s="198">
        <f t="shared" si="0"/>
        <v>41</v>
      </c>
      <c r="AB32" s="251">
        <v>40</v>
      </c>
      <c r="AC32" s="199">
        <v>187</v>
      </c>
      <c r="AD32" s="243"/>
      <c r="AE32" s="182"/>
      <c r="AF32" s="182"/>
      <c r="AG32" s="182">
        <v>1</v>
      </c>
      <c r="AH32" s="182"/>
      <c r="AI32" s="183"/>
      <c r="AJ32" s="200"/>
      <c r="AK32" s="182"/>
      <c r="AL32" s="182">
        <v>1</v>
      </c>
      <c r="AM32" s="182"/>
      <c r="AN32" s="182"/>
      <c r="AO32" s="244"/>
    </row>
    <row r="33" spans="2:41" x14ac:dyDescent="0.2">
      <c r="B33" s="231" t="s">
        <v>118</v>
      </c>
      <c r="C33" s="243"/>
      <c r="D33" s="182">
        <v>1</v>
      </c>
      <c r="E33" s="183"/>
      <c r="F33" s="197"/>
      <c r="G33" s="182"/>
      <c r="H33" s="183"/>
      <c r="I33" s="197">
        <v>1</v>
      </c>
      <c r="J33" s="182"/>
      <c r="K33" s="183"/>
      <c r="L33" s="197"/>
      <c r="M33" s="182"/>
      <c r="N33" s="183"/>
      <c r="O33" s="197"/>
      <c r="P33" s="182"/>
      <c r="Q33" s="183"/>
      <c r="R33" s="197"/>
      <c r="S33" s="182">
        <v>1</v>
      </c>
      <c r="T33" s="183"/>
      <c r="U33" s="197"/>
      <c r="V33" s="182"/>
      <c r="W33" s="183"/>
      <c r="X33" s="197">
        <v>1</v>
      </c>
      <c r="Y33" s="182"/>
      <c r="Z33" s="244"/>
      <c r="AA33" s="198">
        <f t="shared" si="0"/>
        <v>44</v>
      </c>
      <c r="AB33" s="251">
        <v>34</v>
      </c>
      <c r="AC33" s="199">
        <v>150</v>
      </c>
      <c r="AD33" s="243"/>
      <c r="AE33" s="182"/>
      <c r="AF33" s="182"/>
      <c r="AG33" s="182">
        <v>1</v>
      </c>
      <c r="AH33" s="182"/>
      <c r="AI33" s="183"/>
      <c r="AJ33" s="200"/>
      <c r="AK33" s="182"/>
      <c r="AL33" s="182">
        <v>1</v>
      </c>
      <c r="AM33" s="182"/>
      <c r="AN33" s="182"/>
      <c r="AO33" s="244"/>
    </row>
    <row r="34" spans="2:41" x14ac:dyDescent="0.2">
      <c r="B34" s="231" t="s">
        <v>119</v>
      </c>
      <c r="C34" s="243">
        <v>1</v>
      </c>
      <c r="D34" s="182"/>
      <c r="E34" s="183"/>
      <c r="F34" s="197"/>
      <c r="G34" s="182"/>
      <c r="H34" s="183"/>
      <c r="I34" s="197">
        <v>1</v>
      </c>
      <c r="J34" s="182"/>
      <c r="K34" s="183"/>
      <c r="L34" s="197"/>
      <c r="M34" s="182">
        <v>1</v>
      </c>
      <c r="N34" s="183"/>
      <c r="O34" s="197"/>
      <c r="P34" s="182"/>
      <c r="Q34" s="183"/>
      <c r="R34" s="197"/>
      <c r="S34" s="182">
        <v>1</v>
      </c>
      <c r="T34" s="183"/>
      <c r="U34" s="197"/>
      <c r="V34" s="182"/>
      <c r="W34" s="183"/>
      <c r="X34" s="197">
        <v>1</v>
      </c>
      <c r="Y34" s="182"/>
      <c r="Z34" s="244"/>
      <c r="AA34" s="198">
        <f t="shared" si="0"/>
        <v>46.44</v>
      </c>
      <c r="AB34" s="251">
        <v>36</v>
      </c>
      <c r="AC34" s="199">
        <v>100</v>
      </c>
      <c r="AD34" s="243"/>
      <c r="AE34" s="182"/>
      <c r="AF34" s="182"/>
      <c r="AG34" s="182">
        <v>1</v>
      </c>
      <c r="AH34" s="182"/>
      <c r="AI34" s="183"/>
      <c r="AJ34" s="200"/>
      <c r="AK34" s="182"/>
      <c r="AL34" s="182">
        <v>1</v>
      </c>
      <c r="AM34" s="182"/>
      <c r="AN34" s="182"/>
      <c r="AO34" s="244"/>
    </row>
    <row r="35" spans="2:41" x14ac:dyDescent="0.2">
      <c r="B35" s="231" t="s">
        <v>120</v>
      </c>
      <c r="C35" s="243"/>
      <c r="D35" s="182"/>
      <c r="E35" s="183">
        <v>1</v>
      </c>
      <c r="F35" s="197"/>
      <c r="G35" s="182"/>
      <c r="H35" s="183"/>
      <c r="I35" s="197">
        <v>1</v>
      </c>
      <c r="J35" s="182"/>
      <c r="K35" s="183"/>
      <c r="L35" s="197"/>
      <c r="M35" s="182">
        <v>1</v>
      </c>
      <c r="N35" s="183"/>
      <c r="O35" s="197"/>
      <c r="P35" s="182"/>
      <c r="Q35" s="183"/>
      <c r="R35" s="197"/>
      <c r="S35" s="182">
        <v>1</v>
      </c>
      <c r="T35" s="183"/>
      <c r="U35" s="197"/>
      <c r="V35" s="182"/>
      <c r="W35" s="183"/>
      <c r="X35" s="197">
        <v>1</v>
      </c>
      <c r="Y35" s="182"/>
      <c r="Z35" s="244"/>
      <c r="AA35" s="198">
        <f t="shared" si="0"/>
        <v>57</v>
      </c>
      <c r="AB35" s="251">
        <v>35</v>
      </c>
      <c r="AC35" s="199">
        <v>90</v>
      </c>
      <c r="AD35" s="243"/>
      <c r="AE35" s="182"/>
      <c r="AF35" s="182"/>
      <c r="AG35" s="182">
        <v>1</v>
      </c>
      <c r="AH35" s="182"/>
      <c r="AI35" s="183"/>
      <c r="AJ35" s="200"/>
      <c r="AK35" s="182">
        <v>1</v>
      </c>
      <c r="AL35" s="182"/>
      <c r="AM35" s="182"/>
      <c r="AN35" s="182"/>
      <c r="AO35" s="244"/>
    </row>
    <row r="36" spans="2:41" x14ac:dyDescent="0.2">
      <c r="B36" s="231"/>
      <c r="C36" s="243"/>
      <c r="D36" s="182"/>
      <c r="E36" s="183"/>
      <c r="F36" s="197"/>
      <c r="G36" s="182"/>
      <c r="H36" s="183"/>
      <c r="I36" s="197"/>
      <c r="J36" s="182"/>
      <c r="K36" s="183"/>
      <c r="L36" s="197"/>
      <c r="M36" s="182"/>
      <c r="N36" s="183"/>
      <c r="O36" s="197"/>
      <c r="P36" s="182"/>
      <c r="Q36" s="183"/>
      <c r="R36" s="197"/>
      <c r="S36" s="182"/>
      <c r="T36" s="183"/>
      <c r="U36" s="197"/>
      <c r="V36" s="182"/>
      <c r="W36" s="183"/>
      <c r="X36" s="197"/>
      <c r="Y36" s="182"/>
      <c r="Z36" s="244"/>
      <c r="AA36" s="198"/>
      <c r="AB36" s="251"/>
      <c r="AC36" s="199"/>
      <c r="AD36" s="243"/>
      <c r="AE36" s="182"/>
      <c r="AF36" s="182"/>
      <c r="AG36" s="182"/>
      <c r="AH36" s="182"/>
      <c r="AI36" s="183"/>
      <c r="AJ36" s="200"/>
      <c r="AK36" s="182"/>
      <c r="AL36" s="182"/>
      <c r="AM36" s="182"/>
      <c r="AN36" s="182"/>
      <c r="AO36" s="244"/>
    </row>
    <row r="37" spans="2:41" ht="13.5" thickBot="1" x14ac:dyDescent="0.25">
      <c r="B37" s="232"/>
      <c r="C37" s="245"/>
      <c r="D37" s="246"/>
      <c r="E37" s="247"/>
      <c r="F37" s="248"/>
      <c r="G37" s="246"/>
      <c r="H37" s="247"/>
      <c r="I37" s="248"/>
      <c r="J37" s="246"/>
      <c r="K37" s="247"/>
      <c r="L37" s="248"/>
      <c r="M37" s="246"/>
      <c r="N37" s="247"/>
      <c r="O37" s="248"/>
      <c r="P37" s="246"/>
      <c r="Q37" s="247"/>
      <c r="R37" s="248"/>
      <c r="S37" s="246"/>
      <c r="T37" s="247"/>
      <c r="U37" s="248"/>
      <c r="V37" s="246"/>
      <c r="W37" s="247"/>
      <c r="X37" s="248"/>
      <c r="Y37" s="246"/>
      <c r="Z37" s="249"/>
      <c r="AA37" s="201"/>
      <c r="AB37" s="252"/>
      <c r="AC37" s="202"/>
      <c r="AD37" s="245"/>
      <c r="AE37" s="246"/>
      <c r="AF37" s="246"/>
      <c r="AG37" s="246"/>
      <c r="AH37" s="246"/>
      <c r="AI37" s="247"/>
      <c r="AJ37" s="272"/>
      <c r="AK37" s="246"/>
      <c r="AL37" s="246"/>
      <c r="AM37" s="246"/>
      <c r="AN37" s="246"/>
      <c r="AO37" s="249"/>
    </row>
    <row r="38" spans="2:41" ht="13.5" thickBot="1" x14ac:dyDescent="0.25">
      <c r="B38" s="230" t="s">
        <v>130</v>
      </c>
      <c r="C38" s="235">
        <f t="shared" ref="C38:Z38" si="1">C12*C39</f>
        <v>215.04000000000002</v>
      </c>
      <c r="D38" s="236">
        <f t="shared" si="1"/>
        <v>96</v>
      </c>
      <c r="E38" s="237">
        <f t="shared" si="1"/>
        <v>72</v>
      </c>
      <c r="F38" s="235">
        <f t="shared" si="1"/>
        <v>0</v>
      </c>
      <c r="G38" s="236">
        <f t="shared" si="1"/>
        <v>0</v>
      </c>
      <c r="H38" s="237">
        <f t="shared" si="1"/>
        <v>0</v>
      </c>
      <c r="I38" s="235">
        <f t="shared" si="1"/>
        <v>104</v>
      </c>
      <c r="J38" s="236">
        <f t="shared" si="1"/>
        <v>112</v>
      </c>
      <c r="K38" s="237">
        <f t="shared" si="1"/>
        <v>20</v>
      </c>
      <c r="L38" s="235">
        <f t="shared" si="1"/>
        <v>12</v>
      </c>
      <c r="M38" s="236">
        <f t="shared" si="1"/>
        <v>70</v>
      </c>
      <c r="N38" s="237">
        <f t="shared" si="1"/>
        <v>0</v>
      </c>
      <c r="O38" s="235">
        <f t="shared" si="1"/>
        <v>24</v>
      </c>
      <c r="P38" s="236">
        <f t="shared" si="1"/>
        <v>90</v>
      </c>
      <c r="Q38" s="237">
        <f t="shared" si="1"/>
        <v>24</v>
      </c>
      <c r="R38" s="235">
        <f t="shared" si="1"/>
        <v>0</v>
      </c>
      <c r="S38" s="236">
        <f t="shared" si="1"/>
        <v>120</v>
      </c>
      <c r="T38" s="237">
        <f t="shared" si="1"/>
        <v>0</v>
      </c>
      <c r="U38" s="235">
        <f t="shared" si="1"/>
        <v>6</v>
      </c>
      <c r="V38" s="236">
        <f t="shared" si="1"/>
        <v>18</v>
      </c>
      <c r="W38" s="237">
        <f t="shared" si="1"/>
        <v>0</v>
      </c>
      <c r="X38" s="235">
        <f t="shared" si="1"/>
        <v>32</v>
      </c>
      <c r="Y38" s="236">
        <f t="shared" si="1"/>
        <v>24</v>
      </c>
      <c r="Z38" s="237">
        <f t="shared" si="1"/>
        <v>0</v>
      </c>
      <c r="AA38" s="185">
        <f>SUM(AA14:AA37)</f>
        <v>1039.0400000000002</v>
      </c>
      <c r="AB38" s="186">
        <f>SUM(AB14:AB37)</f>
        <v>834</v>
      </c>
      <c r="AC38" s="186">
        <f>SUM(AC14:AC37)</f>
        <v>2114</v>
      </c>
      <c r="AD38" s="264">
        <f>SUMPRODUCT($AA$14:$AA$37,AD14:AD37)</f>
        <v>283.2</v>
      </c>
      <c r="AE38" s="265">
        <f>SUMPRODUCT($AA$14:$AA$35,AE14:AE35)</f>
        <v>260.64</v>
      </c>
      <c r="AF38" s="265">
        <f>SUMPRODUCT($AA$14:$AA$35,AF14:AF35)</f>
        <v>242.32</v>
      </c>
      <c r="AG38" s="265">
        <f>SUMPRODUCT($AA$14:$AA$35,AG14:AG35)</f>
        <v>252.88</v>
      </c>
      <c r="AH38" s="265">
        <f>SUMPRODUCT($AA$14:$AA$35,AH14:AH35)</f>
        <v>0</v>
      </c>
      <c r="AI38" s="266">
        <f>SUMPRODUCT($AA$14:$AA$35,AI14:AI35)</f>
        <v>0</v>
      </c>
      <c r="AJ38" s="267">
        <f>SUMPRODUCT($AB$14:$AB$37,AJ14:AJ37)</f>
        <v>270</v>
      </c>
      <c r="AK38" s="268">
        <f>SUMPRODUCT($AA$14:$AA$35,AK14:AK35)</f>
        <v>299.64</v>
      </c>
      <c r="AL38" s="268">
        <f>SUMPRODUCT($AA$14:$AA$35,AL14:AL35)</f>
        <v>264.88</v>
      </c>
      <c r="AM38" s="268">
        <f>SUMPRODUCT($AA$14:$AA$35,AM14:AM35)</f>
        <v>0</v>
      </c>
      <c r="AN38" s="268">
        <f>SUMPRODUCT($AA$14:$AA$35,AN14:AN35)</f>
        <v>0</v>
      </c>
      <c r="AO38" s="269">
        <f>SUMPRODUCT($AA$14:$AA$35,AO14:AO35)</f>
        <v>0</v>
      </c>
    </row>
    <row r="39" spans="2:41" ht="28.5" customHeight="1" thickBot="1" x14ac:dyDescent="0.25">
      <c r="B39" s="228" t="s">
        <v>142</v>
      </c>
      <c r="C39" s="187">
        <f>SUM(C14:C37)</f>
        <v>16</v>
      </c>
      <c r="D39" s="188">
        <f t="shared" ref="D39:Z39" si="2">SUM(D14:D37)</f>
        <v>6</v>
      </c>
      <c r="E39" s="189">
        <f t="shared" si="2"/>
        <v>3</v>
      </c>
      <c r="F39" s="187">
        <f t="shared" si="2"/>
        <v>0</v>
      </c>
      <c r="G39" s="188">
        <f t="shared" si="2"/>
        <v>0</v>
      </c>
      <c r="H39" s="189">
        <f t="shared" si="2"/>
        <v>0</v>
      </c>
      <c r="I39" s="187">
        <f t="shared" si="2"/>
        <v>13</v>
      </c>
      <c r="J39" s="188">
        <f t="shared" si="2"/>
        <v>7</v>
      </c>
      <c r="K39" s="189">
        <f t="shared" si="2"/>
        <v>1</v>
      </c>
      <c r="L39" s="187">
        <f t="shared" si="2"/>
        <v>4</v>
      </c>
      <c r="M39" s="188">
        <f t="shared" si="2"/>
        <v>14</v>
      </c>
      <c r="N39" s="189">
        <f t="shared" si="2"/>
        <v>0</v>
      </c>
      <c r="O39" s="187">
        <f t="shared" si="2"/>
        <v>4</v>
      </c>
      <c r="P39" s="188">
        <f t="shared" si="2"/>
        <v>9</v>
      </c>
      <c r="Q39" s="189">
        <f t="shared" si="2"/>
        <v>2</v>
      </c>
      <c r="R39" s="187">
        <f t="shared" si="2"/>
        <v>0</v>
      </c>
      <c r="S39" s="188">
        <f t="shared" si="2"/>
        <v>10</v>
      </c>
      <c r="T39" s="189">
        <f t="shared" si="2"/>
        <v>0</v>
      </c>
      <c r="U39" s="187">
        <f t="shared" si="2"/>
        <v>1</v>
      </c>
      <c r="V39" s="188">
        <f t="shared" si="2"/>
        <v>2</v>
      </c>
      <c r="W39" s="189">
        <f t="shared" si="2"/>
        <v>0</v>
      </c>
      <c r="X39" s="187">
        <f t="shared" si="2"/>
        <v>4</v>
      </c>
      <c r="Y39" s="188">
        <f t="shared" si="2"/>
        <v>2</v>
      </c>
      <c r="Z39" s="189">
        <f t="shared" si="2"/>
        <v>0</v>
      </c>
      <c r="AA39" s="430">
        <f>AA38/AA54</f>
        <v>278.08504048762558</v>
      </c>
      <c r="AB39" s="190">
        <f>AB38/AB54</f>
        <v>260.71758436944941</v>
      </c>
      <c r="AC39" s="191">
        <f>AC38/ROUND(AC54,1)</f>
        <v>306.37681159420288</v>
      </c>
      <c r="AD39" s="514" t="s">
        <v>134</v>
      </c>
      <c r="AE39" s="515"/>
      <c r="AF39" s="515"/>
      <c r="AG39" s="515"/>
      <c r="AH39" s="515"/>
      <c r="AI39" s="515"/>
      <c r="AJ39" s="515"/>
      <c r="AK39" s="515"/>
      <c r="AL39" s="515"/>
      <c r="AM39" s="515"/>
      <c r="AN39" s="515"/>
      <c r="AO39" s="516"/>
    </row>
    <row r="40" spans="2:41" ht="23.25" customHeight="1" thickBot="1" x14ac:dyDescent="0.25">
      <c r="AA40" s="511" t="s">
        <v>155</v>
      </c>
      <c r="AB40" s="512"/>
      <c r="AC40" s="513"/>
      <c r="AD40" s="5"/>
      <c r="AE40" s="5"/>
      <c r="AF40" s="5"/>
      <c r="AG40" s="5"/>
      <c r="AH40" s="5"/>
      <c r="AI40" s="5"/>
      <c r="AJ40" s="5"/>
      <c r="AK40" s="2"/>
    </row>
    <row r="41" spans="2:41" ht="13.5" thickBot="1" x14ac:dyDescent="0.25">
      <c r="AA41" s="173"/>
      <c r="AB41" s="175"/>
      <c r="AC41" s="175"/>
      <c r="AD41" s="5"/>
      <c r="AE41" s="5"/>
      <c r="AF41" s="5"/>
      <c r="AG41" s="5"/>
      <c r="AH41" s="5"/>
      <c r="AI41" s="5"/>
      <c r="AJ41" s="5"/>
      <c r="AK41" s="2"/>
    </row>
    <row r="42" spans="2:41" ht="23.25" thickBot="1" x14ac:dyDescent="0.25">
      <c r="AA42" s="258" t="s">
        <v>24</v>
      </c>
      <c r="AB42" s="254" t="s">
        <v>3</v>
      </c>
      <c r="AC42" s="253" t="s">
        <v>2</v>
      </c>
      <c r="AD42" s="5"/>
      <c r="AE42" s="5"/>
      <c r="AF42" s="5"/>
      <c r="AG42" s="5"/>
      <c r="AH42" s="5"/>
      <c r="AI42" s="5"/>
      <c r="AJ42" s="5"/>
      <c r="AK42" s="2"/>
    </row>
    <row r="43" spans="2:41" ht="23.25" thickBot="1" x14ac:dyDescent="0.3">
      <c r="B43" s="367" t="s">
        <v>161</v>
      </c>
      <c r="C43" s="520" t="s">
        <v>139</v>
      </c>
      <c r="D43" s="521"/>
      <c r="E43" s="521"/>
      <c r="F43" s="521"/>
      <c r="G43" s="521"/>
      <c r="H43" s="521"/>
      <c r="I43" s="521"/>
      <c r="J43" s="521"/>
      <c r="K43" s="521"/>
      <c r="L43" s="521"/>
      <c r="M43" s="521"/>
      <c r="N43" s="521"/>
      <c r="O43" s="521"/>
      <c r="P43" s="521"/>
      <c r="Q43" s="521"/>
      <c r="R43" s="521"/>
      <c r="S43" s="521"/>
      <c r="T43" s="521"/>
      <c r="U43" s="521"/>
      <c r="V43" s="521"/>
      <c r="W43" s="521"/>
      <c r="X43" s="521"/>
      <c r="Y43" s="522"/>
      <c r="Z43" s="8"/>
      <c r="AA43" s="259"/>
      <c r="AB43" s="255"/>
      <c r="AC43" s="174"/>
      <c r="AD43" s="5"/>
      <c r="AE43" s="5"/>
      <c r="AF43" s="5"/>
      <c r="AG43" s="5"/>
      <c r="AH43" s="5"/>
      <c r="AI43" s="5"/>
      <c r="AJ43" s="5"/>
      <c r="AK43" s="2"/>
    </row>
    <row r="44" spans="2:41" x14ac:dyDescent="0.2">
      <c r="B44" s="225" t="s">
        <v>18</v>
      </c>
      <c r="C44" s="523" t="s">
        <v>216</v>
      </c>
      <c r="D44" s="524"/>
      <c r="E44" s="524"/>
      <c r="F44" s="524"/>
      <c r="G44" s="524"/>
      <c r="H44" s="524"/>
      <c r="I44" s="524"/>
      <c r="J44" s="524"/>
      <c r="K44" s="524"/>
      <c r="L44" s="524"/>
      <c r="M44" s="524"/>
      <c r="N44" s="524"/>
      <c r="O44" s="524"/>
      <c r="P44" s="524"/>
      <c r="Q44" s="524"/>
      <c r="R44" s="524"/>
      <c r="S44" s="524"/>
      <c r="T44" s="524"/>
      <c r="U44" s="524"/>
      <c r="V44" s="524"/>
      <c r="W44" s="524"/>
      <c r="X44" s="524"/>
      <c r="Y44" s="525"/>
      <c r="Z44" s="428">
        <v>0.12</v>
      </c>
      <c r="AA44" s="260">
        <f>$AA$38*Z44</f>
        <v>124.68480000000002</v>
      </c>
      <c r="AB44" s="256">
        <v>120</v>
      </c>
      <c r="AC44" s="205">
        <v>120</v>
      </c>
      <c r="AD44" s="5"/>
      <c r="AE44" s="5"/>
      <c r="AF44" s="5"/>
      <c r="AG44" s="5">
        <f>AA38/3.7</f>
        <v>280.82162162162166</v>
      </c>
      <c r="AH44" s="5"/>
      <c r="AI44" s="5"/>
      <c r="AJ44" s="5"/>
      <c r="AK44" s="2"/>
    </row>
    <row r="45" spans="2:41" x14ac:dyDescent="0.2">
      <c r="B45" s="226" t="s">
        <v>23</v>
      </c>
      <c r="C45" s="526" t="s">
        <v>216</v>
      </c>
      <c r="D45" s="527"/>
      <c r="E45" s="527"/>
      <c r="F45" s="527"/>
      <c r="G45" s="527"/>
      <c r="H45" s="527"/>
      <c r="I45" s="527"/>
      <c r="J45" s="527"/>
      <c r="K45" s="527"/>
      <c r="L45" s="527"/>
      <c r="M45" s="527"/>
      <c r="N45" s="527"/>
      <c r="O45" s="527"/>
      <c r="P45" s="527"/>
      <c r="Q45" s="527"/>
      <c r="R45" s="527"/>
      <c r="S45" s="527"/>
      <c r="T45" s="527"/>
      <c r="U45" s="527"/>
      <c r="V45" s="527"/>
      <c r="W45" s="527"/>
      <c r="X45" s="527"/>
      <c r="Y45" s="528"/>
      <c r="Z45" s="426">
        <v>0.05</v>
      </c>
      <c r="AA45" s="261">
        <f>$AA$38*Z45</f>
        <v>51.952000000000012</v>
      </c>
      <c r="AB45" s="257">
        <v>40</v>
      </c>
      <c r="AC45" s="206">
        <v>80</v>
      </c>
    </row>
    <row r="46" spans="2:41" x14ac:dyDescent="0.2">
      <c r="B46" s="226" t="s">
        <v>19</v>
      </c>
      <c r="C46" s="526" t="s">
        <v>216</v>
      </c>
      <c r="D46" s="527"/>
      <c r="E46" s="527"/>
      <c r="F46" s="527"/>
      <c r="G46" s="527"/>
      <c r="H46" s="527"/>
      <c r="I46" s="527"/>
      <c r="J46" s="527"/>
      <c r="K46" s="527"/>
      <c r="L46" s="527"/>
      <c r="M46" s="527"/>
      <c r="N46" s="527"/>
      <c r="O46" s="527"/>
      <c r="P46" s="527"/>
      <c r="Q46" s="527"/>
      <c r="R46" s="527"/>
      <c r="S46" s="527"/>
      <c r="T46" s="527"/>
      <c r="U46" s="527"/>
      <c r="V46" s="527"/>
      <c r="W46" s="527"/>
      <c r="X46" s="527"/>
      <c r="Y46" s="528"/>
      <c r="Z46" s="426">
        <v>0.05</v>
      </c>
      <c r="AA46" s="261">
        <f>$AA$38*Z46</f>
        <v>51.952000000000012</v>
      </c>
      <c r="AB46" s="257">
        <v>60</v>
      </c>
      <c r="AC46" s="206">
        <v>40</v>
      </c>
    </row>
    <row r="47" spans="2:41" hidden="1" x14ac:dyDescent="0.2">
      <c r="B47" s="226" t="s">
        <v>137</v>
      </c>
      <c r="C47" s="220">
        <v>25</v>
      </c>
      <c r="D47" s="221">
        <v>30</v>
      </c>
      <c r="E47" s="221">
        <v>35</v>
      </c>
      <c r="F47" s="221">
        <v>25</v>
      </c>
      <c r="G47" s="221">
        <v>30</v>
      </c>
      <c r="H47" s="221">
        <v>35</v>
      </c>
      <c r="I47" s="221"/>
      <c r="J47" s="221"/>
      <c r="K47" s="221"/>
      <c r="L47" s="221"/>
      <c r="M47" s="221"/>
      <c r="N47" s="221"/>
      <c r="O47" s="221"/>
      <c r="P47" s="221"/>
      <c r="Q47" s="221"/>
      <c r="R47" s="221">
        <v>25</v>
      </c>
      <c r="S47" s="221">
        <v>30</v>
      </c>
      <c r="T47" s="221">
        <v>35</v>
      </c>
      <c r="U47" s="221"/>
      <c r="V47" s="221"/>
      <c r="W47" s="221"/>
      <c r="X47" s="221"/>
      <c r="Y47" s="222"/>
      <c r="Z47" s="426"/>
      <c r="AA47" s="261"/>
      <c r="AB47" s="257"/>
      <c r="AC47" s="206"/>
    </row>
    <row r="48" spans="2:41" ht="1.5" hidden="1" customHeight="1" x14ac:dyDescent="0.2">
      <c r="B48" s="226"/>
      <c r="C48" s="223">
        <f>SUMPRODUCT(C39:E39,C47:E47)</f>
        <v>685</v>
      </c>
      <c r="D48" s="221">
        <f>C48/60</f>
        <v>11.416666666666666</v>
      </c>
      <c r="E48" s="221"/>
      <c r="F48" s="221">
        <f>SUMPRODUCT(F39:H39,F47:H47)</f>
        <v>0</v>
      </c>
      <c r="G48" s="221">
        <f>F48/60</f>
        <v>0</v>
      </c>
      <c r="H48" s="221"/>
      <c r="I48" s="221"/>
      <c r="J48" s="221"/>
      <c r="K48" s="221"/>
      <c r="L48" s="221"/>
      <c r="M48" s="221"/>
      <c r="N48" s="221"/>
      <c r="O48" s="221"/>
      <c r="P48" s="221"/>
      <c r="Q48" s="221"/>
      <c r="R48" s="224">
        <f>SUMPRODUCT(R39:T39,R47:T47)</f>
        <v>300</v>
      </c>
      <c r="S48" s="221">
        <f>R48/60</f>
        <v>5</v>
      </c>
      <c r="T48" s="221"/>
      <c r="U48" s="221"/>
      <c r="V48" s="221"/>
      <c r="W48" s="221"/>
      <c r="X48" s="221"/>
      <c r="Y48" s="222"/>
      <c r="Z48" s="426"/>
      <c r="AA48" s="261"/>
      <c r="AB48" s="257"/>
      <c r="AC48" s="206"/>
    </row>
    <row r="49" spans="2:34" ht="13.5" thickBot="1" x14ac:dyDescent="0.25">
      <c r="B49" s="227" t="s">
        <v>20</v>
      </c>
      <c r="C49" s="517" t="s">
        <v>138</v>
      </c>
      <c r="D49" s="518"/>
      <c r="E49" s="518"/>
      <c r="F49" s="518"/>
      <c r="G49" s="518"/>
      <c r="H49" s="518"/>
      <c r="I49" s="518"/>
      <c r="J49" s="518"/>
      <c r="K49" s="518"/>
      <c r="L49" s="518"/>
      <c r="M49" s="518"/>
      <c r="N49" s="518"/>
      <c r="O49" s="518"/>
      <c r="P49" s="518"/>
      <c r="Q49" s="518"/>
      <c r="R49" s="518"/>
      <c r="S49" s="518"/>
      <c r="T49" s="518"/>
      <c r="U49" s="518"/>
      <c r="V49" s="518"/>
      <c r="W49" s="518"/>
      <c r="X49" s="518"/>
      <c r="Y49" s="519"/>
      <c r="Z49" s="427"/>
      <c r="AA49" s="261">
        <f>D48+G48+S48</f>
        <v>16.416666666666664</v>
      </c>
      <c r="AB49" s="252">
        <v>32</v>
      </c>
      <c r="AC49" s="206">
        <v>18</v>
      </c>
    </row>
    <row r="50" spans="2:34" ht="13.5" thickBot="1" x14ac:dyDescent="0.25">
      <c r="B50" s="413" t="s">
        <v>209</v>
      </c>
      <c r="C50" s="505" t="s">
        <v>217</v>
      </c>
      <c r="D50" s="506"/>
      <c r="E50" s="506"/>
      <c r="F50" s="506"/>
      <c r="G50" s="506"/>
      <c r="H50" s="506"/>
      <c r="I50" s="506"/>
      <c r="J50" s="506"/>
      <c r="K50" s="506"/>
      <c r="L50" s="506"/>
      <c r="M50" s="506"/>
      <c r="N50" s="506"/>
      <c r="O50" s="506"/>
      <c r="P50" s="506"/>
      <c r="Q50" s="506"/>
      <c r="R50" s="506"/>
      <c r="S50" s="506"/>
      <c r="T50" s="506"/>
      <c r="U50" s="506"/>
      <c r="V50" s="506"/>
      <c r="W50" s="506"/>
      <c r="X50" s="506"/>
      <c r="Y50" s="507"/>
      <c r="Z50" s="429">
        <v>0.03</v>
      </c>
      <c r="AA50" s="262">
        <f>Z50*AA38</f>
        <v>31.171200000000006</v>
      </c>
      <c r="AB50" s="358">
        <v>40</v>
      </c>
      <c r="AC50" s="207">
        <v>40</v>
      </c>
    </row>
    <row r="51" spans="2:34" ht="13.5" thickBot="1" x14ac:dyDescent="0.25">
      <c r="B51" s="7"/>
      <c r="C51" s="175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204"/>
      <c r="AA51" s="208">
        <f>SUM(AA44:AA50)</f>
        <v>276.17666666666673</v>
      </c>
      <c r="AB51" s="186">
        <f>SUM(AB44:AB50)</f>
        <v>292</v>
      </c>
      <c r="AC51" s="209">
        <f>SUM(AC44:AC50)</f>
        <v>298</v>
      </c>
      <c r="AH51" s="162"/>
    </row>
    <row r="52" spans="2:34" ht="13.5" thickBot="1" x14ac:dyDescent="0.25">
      <c r="B52" s="7"/>
      <c r="C52" s="175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203"/>
      <c r="AA52" s="2"/>
    </row>
    <row r="53" spans="2:34" ht="13.5" thickBot="1" x14ac:dyDescent="0.25">
      <c r="B53" s="508" t="s">
        <v>215</v>
      </c>
      <c r="C53" s="509"/>
      <c r="D53" s="509"/>
      <c r="E53" s="509"/>
      <c r="F53" s="509"/>
      <c r="G53" s="509"/>
      <c r="H53" s="509"/>
      <c r="I53" s="509"/>
      <c r="J53" s="509"/>
      <c r="K53" s="509"/>
      <c r="L53" s="509"/>
      <c r="M53" s="509"/>
      <c r="N53" s="509"/>
      <c r="O53" s="509"/>
      <c r="P53" s="509"/>
      <c r="Q53" s="509"/>
      <c r="R53" s="509"/>
      <c r="S53" s="509"/>
      <c r="T53" s="509"/>
      <c r="U53" s="509"/>
      <c r="V53" s="509"/>
      <c r="W53" s="509"/>
      <c r="X53" s="509"/>
      <c r="Y53" s="509"/>
      <c r="Z53" s="510"/>
      <c r="AA53" s="263">
        <f>AA38+AA51</f>
        <v>1315.2166666666669</v>
      </c>
      <c r="AB53" s="263">
        <f>AB38+AB51</f>
        <v>1126</v>
      </c>
      <c r="AC53" s="3">
        <f>AC38+AC51</f>
        <v>2412</v>
      </c>
      <c r="AF53" s="162"/>
      <c r="AG53" s="162"/>
    </row>
    <row r="54" spans="2:34" ht="13.5" thickBot="1" x14ac:dyDescent="0.25">
      <c r="B54" s="508" t="s">
        <v>140</v>
      </c>
      <c r="C54" s="509"/>
      <c r="D54" s="509"/>
      <c r="E54" s="509"/>
      <c r="F54" s="509"/>
      <c r="G54" s="509"/>
      <c r="H54" s="509"/>
      <c r="I54" s="509"/>
      <c r="J54" s="509"/>
      <c r="K54" s="509"/>
      <c r="L54" s="509"/>
      <c r="M54" s="509"/>
      <c r="N54" s="509"/>
      <c r="O54" s="509"/>
      <c r="P54" s="509"/>
      <c r="Q54" s="509"/>
      <c r="R54" s="509"/>
      <c r="S54" s="509"/>
      <c r="T54" s="509"/>
      <c r="U54" s="509"/>
      <c r="V54" s="509"/>
      <c r="W54" s="509"/>
      <c r="X54" s="509"/>
      <c r="Y54" s="509"/>
      <c r="Z54" s="510"/>
      <c r="AA54" s="374">
        <f>AA53/($C$5*$C$6)</f>
        <v>3.7364109848484857</v>
      </c>
      <c r="AB54" s="374">
        <f>AB53/($C$5*$C$6)</f>
        <v>3.1988636363636362</v>
      </c>
      <c r="AC54" s="375">
        <f>AC53/($C$5*$C$6)</f>
        <v>6.8522727272727275</v>
      </c>
    </row>
    <row r="55" spans="2:34" x14ac:dyDescent="0.2">
      <c r="B55" s="135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2"/>
      <c r="AB55" s="2"/>
      <c r="AC55" s="2"/>
    </row>
    <row r="56" spans="2:34" x14ac:dyDescent="0.2"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2"/>
      <c r="AB56" s="2"/>
      <c r="AC56" s="2"/>
    </row>
    <row r="57" spans="2:34" ht="15.75" x14ac:dyDescent="0.25">
      <c r="B57" s="334" t="s">
        <v>144</v>
      </c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2"/>
      <c r="AB57" s="2"/>
      <c r="AC57" s="2"/>
    </row>
    <row r="58" spans="2:34" x14ac:dyDescent="0.2"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A58" s="2"/>
      <c r="AB58" s="2"/>
      <c r="AC58" s="2"/>
    </row>
    <row r="59" spans="2:34" x14ac:dyDescent="0.2">
      <c r="B59" s="79" t="s">
        <v>150</v>
      </c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2"/>
      <c r="AB59" s="2"/>
      <c r="AC59" s="2"/>
    </row>
    <row r="60" spans="2:34" x14ac:dyDescent="0.2">
      <c r="B60" s="79" t="s">
        <v>151</v>
      </c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2"/>
      <c r="AB60" s="2"/>
      <c r="AC60" s="2"/>
    </row>
    <row r="61" spans="2:34" x14ac:dyDescent="0.2">
      <c r="B61" s="79" t="s">
        <v>152</v>
      </c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2"/>
      <c r="AB61" s="2"/>
      <c r="AC61" s="2"/>
    </row>
    <row r="62" spans="2:34" x14ac:dyDescent="0.2">
      <c r="B62" s="79" t="s">
        <v>153</v>
      </c>
    </row>
    <row r="63" spans="2:34" x14ac:dyDescent="0.2">
      <c r="B63" s="79" t="s">
        <v>162</v>
      </c>
    </row>
    <row r="64" spans="2:34" x14ac:dyDescent="0.2">
      <c r="B64" s="87" t="s">
        <v>163</v>
      </c>
    </row>
    <row r="65" spans="2:28" x14ac:dyDescent="0.2">
      <c r="B65" s="79" t="s">
        <v>164</v>
      </c>
    </row>
    <row r="75" spans="2:28" x14ac:dyDescent="0.2">
      <c r="AA75" s="4"/>
      <c r="AB75" s="4"/>
    </row>
  </sheetData>
  <mergeCells count="69">
    <mergeCell ref="C50:Y50"/>
    <mergeCell ref="B53:Z53"/>
    <mergeCell ref="B54:Z54"/>
    <mergeCell ref="AA40:AC40"/>
    <mergeCell ref="AD39:AO39"/>
    <mergeCell ref="C49:Y49"/>
    <mergeCell ref="C43:Y43"/>
    <mergeCell ref="C44:Y44"/>
    <mergeCell ref="C45:Y45"/>
    <mergeCell ref="C46:Y46"/>
    <mergeCell ref="AJ9:AO10"/>
    <mergeCell ref="AJ11:AJ13"/>
    <mergeCell ref="AK11:AK13"/>
    <mergeCell ref="AL11:AL13"/>
    <mergeCell ref="AM11:AM13"/>
    <mergeCell ref="AN11:AN13"/>
    <mergeCell ref="AO11:AO13"/>
    <mergeCell ref="AA12:AA13"/>
    <mergeCell ref="AB12:AB13"/>
    <mergeCell ref="AC12:AC13"/>
    <mergeCell ref="AD9:AI10"/>
    <mergeCell ref="AD11:AD13"/>
    <mergeCell ref="AE11:AE13"/>
    <mergeCell ref="AF11:AF13"/>
    <mergeCell ref="AI11:AI13"/>
    <mergeCell ref="AG11:AG13"/>
    <mergeCell ref="AH11:AH13"/>
    <mergeCell ref="W12:W13"/>
    <mergeCell ref="X12:X13"/>
    <mergeCell ref="Y12:Y13"/>
    <mergeCell ref="Z12:Z13"/>
    <mergeCell ref="S12:S13"/>
    <mergeCell ref="T12:T13"/>
    <mergeCell ref="U12:U13"/>
    <mergeCell ref="V12:V13"/>
    <mergeCell ref="O12:O13"/>
    <mergeCell ref="P12:P13"/>
    <mergeCell ref="Q12:Q13"/>
    <mergeCell ref="R12:R13"/>
    <mergeCell ref="K12:K13"/>
    <mergeCell ref="L12:L13"/>
    <mergeCell ref="M12:M13"/>
    <mergeCell ref="N12:N13"/>
    <mergeCell ref="G12:G13"/>
    <mergeCell ref="H12:H13"/>
    <mergeCell ref="I12:I13"/>
    <mergeCell ref="J12:J13"/>
    <mergeCell ref="C12:C13"/>
    <mergeCell ref="D12:D13"/>
    <mergeCell ref="E12:E13"/>
    <mergeCell ref="F12:F13"/>
    <mergeCell ref="C8:Z8"/>
    <mergeCell ref="C10:E10"/>
    <mergeCell ref="F10:H10"/>
    <mergeCell ref="I10:K10"/>
    <mergeCell ref="L10:N10"/>
    <mergeCell ref="O10:Q10"/>
    <mergeCell ref="R10:T10"/>
    <mergeCell ref="U10:W10"/>
    <mergeCell ref="X10:Z10"/>
    <mergeCell ref="AA11:AC11"/>
    <mergeCell ref="X9:Z9"/>
    <mergeCell ref="C9:E9"/>
    <mergeCell ref="L9:N9"/>
    <mergeCell ref="U9:W9"/>
    <mergeCell ref="F9:H9"/>
    <mergeCell ref="I9:K9"/>
    <mergeCell ref="O9:Q9"/>
    <mergeCell ref="R9:T9"/>
  </mergeCells>
  <phoneticPr fontId="2" type="noConversion"/>
  <pageMargins left="0.75" right="0.75" top="1" bottom="1" header="0" footer="0"/>
  <pageSetup paperSize="9" scale="47" orientation="landscape" r:id="rId1"/>
  <headerFooter alignWithMargins="0"/>
  <ignoredErrors>
    <ignoredError sqref="C39:D39 E39:Z39" formulaRange="1"/>
    <ignoredError sqref="AJ3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AH48"/>
  <sheetViews>
    <sheetView topLeftCell="A11" zoomScale="85" workbookViewId="0">
      <selection activeCell="N26" sqref="N26"/>
    </sheetView>
  </sheetViews>
  <sheetFormatPr baseColWidth="10" defaultRowHeight="12.75" x14ac:dyDescent="0.2"/>
  <cols>
    <col min="1" max="1" width="2.42578125" customWidth="1"/>
    <col min="2" max="2" width="29.28515625" customWidth="1"/>
    <col min="3" max="3" width="7" customWidth="1"/>
    <col min="4" max="4" width="7.140625" customWidth="1"/>
    <col min="5" max="5" width="7" customWidth="1"/>
    <col min="6" max="6" width="7.7109375" customWidth="1"/>
    <col min="7" max="7" width="7.42578125" customWidth="1"/>
    <col min="8" max="8" width="5.28515625" customWidth="1"/>
    <col min="9" max="9" width="7.5703125" customWidth="1"/>
    <col min="10" max="10" width="7.42578125" customWidth="1"/>
    <col min="11" max="11" width="7.85546875" customWidth="1"/>
    <col min="12" max="12" width="7.5703125" customWidth="1"/>
    <col min="13" max="13" width="7.42578125" customWidth="1"/>
    <col min="14" max="14" width="5.7109375" customWidth="1"/>
    <col min="15" max="15" width="7.85546875" customWidth="1"/>
    <col min="16" max="16" width="7.140625" customWidth="1"/>
    <col min="17" max="17" width="6" customWidth="1"/>
    <col min="18" max="18" width="5.85546875" bestFit="1" customWidth="1"/>
    <col min="19" max="19" width="6.42578125" customWidth="1"/>
    <col min="20" max="21" width="5.85546875" bestFit="1" customWidth="1"/>
    <col min="22" max="22" width="5.85546875" customWidth="1"/>
    <col min="23" max="23" width="5.85546875" bestFit="1" customWidth="1"/>
    <col min="24" max="24" width="5.85546875" customWidth="1"/>
    <col min="25" max="25" width="6.5703125" customWidth="1"/>
    <col min="26" max="27" width="5.7109375" customWidth="1"/>
    <col min="28" max="29" width="5.85546875" customWidth="1"/>
    <col min="30" max="31" width="5.42578125" customWidth="1"/>
    <col min="32" max="32" width="5.5703125" customWidth="1"/>
    <col min="33" max="33" width="7" customWidth="1"/>
  </cols>
  <sheetData>
    <row r="2" spans="2:34" ht="18" x14ac:dyDescent="0.25">
      <c r="H2" s="346" t="s">
        <v>145</v>
      </c>
    </row>
    <row r="3" spans="2:34" ht="15.75" x14ac:dyDescent="0.25">
      <c r="B3" s="334" t="s">
        <v>149</v>
      </c>
    </row>
    <row r="4" spans="2:34" ht="13.5" thickBot="1" x14ac:dyDescent="0.25"/>
    <row r="5" spans="2:34" ht="12.75" customHeight="1" thickBot="1" x14ac:dyDescent="0.25">
      <c r="B5" s="529" t="s">
        <v>37</v>
      </c>
      <c r="C5" s="530"/>
      <c r="D5" s="530"/>
      <c r="E5" s="530"/>
      <c r="F5" s="530"/>
      <c r="G5" s="530"/>
      <c r="H5" s="530"/>
      <c r="I5" s="530"/>
      <c r="J5" s="530"/>
      <c r="K5" s="531"/>
      <c r="L5" s="421"/>
      <c r="M5" s="421"/>
      <c r="N5" s="421"/>
      <c r="O5" s="421"/>
      <c r="P5" s="2"/>
    </row>
    <row r="6" spans="2:34" x14ac:dyDescent="0.2">
      <c r="B6" s="419" t="s">
        <v>214</v>
      </c>
      <c r="C6" s="420" t="s">
        <v>91</v>
      </c>
      <c r="D6" s="192">
        <v>250</v>
      </c>
      <c r="E6" s="192" t="s">
        <v>92</v>
      </c>
      <c r="F6" s="192"/>
      <c r="G6" s="192"/>
      <c r="H6" s="192"/>
      <c r="I6" s="192" t="s">
        <v>212</v>
      </c>
      <c r="J6" s="192"/>
      <c r="K6" s="415">
        <v>0.3</v>
      </c>
      <c r="L6" s="414"/>
    </row>
    <row r="7" spans="2:34" x14ac:dyDescent="0.2">
      <c r="B7" s="361" t="s">
        <v>214</v>
      </c>
      <c r="C7" s="417" t="s">
        <v>93</v>
      </c>
      <c r="D7" s="182">
        <v>250</v>
      </c>
      <c r="E7" s="182" t="s">
        <v>94</v>
      </c>
      <c r="F7" s="418">
        <v>500</v>
      </c>
      <c r="G7" s="182" t="s">
        <v>92</v>
      </c>
      <c r="H7" s="182"/>
      <c r="I7" s="182" t="s">
        <v>213</v>
      </c>
      <c r="J7" s="182"/>
      <c r="K7" s="360">
        <v>0.5</v>
      </c>
      <c r="L7" s="414"/>
    </row>
    <row r="8" spans="2:34" ht="13.5" thickBot="1" x14ac:dyDescent="0.25">
      <c r="B8" s="362" t="s">
        <v>214</v>
      </c>
      <c r="C8" s="363" t="s">
        <v>95</v>
      </c>
      <c r="D8" s="364">
        <v>500</v>
      </c>
      <c r="E8" s="363" t="s">
        <v>210</v>
      </c>
      <c r="F8" s="364"/>
      <c r="G8" s="364"/>
      <c r="H8" s="364"/>
      <c r="I8" s="364" t="s">
        <v>213</v>
      </c>
      <c r="J8" s="364"/>
      <c r="K8" s="365">
        <v>1</v>
      </c>
      <c r="L8" s="414"/>
    </row>
    <row r="9" spans="2:34" ht="25.5" customHeight="1" thickBot="1" x14ac:dyDescent="0.25">
      <c r="B9" s="416" t="s">
        <v>211</v>
      </c>
      <c r="C9" s="422">
        <v>8</v>
      </c>
      <c r="D9" s="423" t="s">
        <v>156</v>
      </c>
      <c r="E9" s="2"/>
      <c r="F9" s="2"/>
    </row>
    <row r="10" spans="2:34" x14ac:dyDescent="0.2">
      <c r="B10" s="9"/>
      <c r="C10" s="6"/>
      <c r="D10" s="6"/>
      <c r="E10" s="6"/>
    </row>
    <row r="11" spans="2:34" x14ac:dyDescent="0.2">
      <c r="B11" s="359" t="s">
        <v>154</v>
      </c>
    </row>
    <row r="12" spans="2:34" ht="13.5" thickBot="1" x14ac:dyDescent="0.25"/>
    <row r="13" spans="2:34" ht="13.5" customHeight="1" thickBot="1" x14ac:dyDescent="0.25">
      <c r="C13" s="540" t="s">
        <v>32</v>
      </c>
      <c r="D13" s="541"/>
      <c r="E13" s="541"/>
      <c r="F13" s="541"/>
      <c r="G13" s="541"/>
      <c r="H13" s="542"/>
      <c r="I13" s="543" t="s">
        <v>31</v>
      </c>
      <c r="J13" s="543"/>
      <c r="K13" s="543"/>
      <c r="L13" s="543"/>
      <c r="M13" s="543"/>
      <c r="N13" s="544"/>
      <c r="O13" s="538" t="s">
        <v>25</v>
      </c>
      <c r="P13" s="538"/>
      <c r="Q13" s="539"/>
      <c r="R13" s="532" t="s">
        <v>159</v>
      </c>
      <c r="S13" s="533"/>
      <c r="T13" s="533"/>
      <c r="U13" s="533"/>
      <c r="V13" s="533"/>
      <c r="W13" s="533"/>
      <c r="X13" s="534"/>
      <c r="Z13" s="532" t="s">
        <v>160</v>
      </c>
      <c r="AA13" s="533"/>
      <c r="AB13" s="533"/>
      <c r="AC13" s="533"/>
      <c r="AD13" s="533"/>
      <c r="AE13" s="533"/>
      <c r="AF13" s="534"/>
    </row>
    <row r="14" spans="2:34" ht="48" customHeight="1" thickBot="1" x14ac:dyDescent="0.25">
      <c r="C14" s="394" t="s">
        <v>198</v>
      </c>
      <c r="D14" s="395" t="s">
        <v>203</v>
      </c>
      <c r="E14" s="396" t="s">
        <v>204</v>
      </c>
      <c r="F14" s="382" t="s">
        <v>199</v>
      </c>
      <c r="G14" s="383" t="s">
        <v>3</v>
      </c>
      <c r="H14" s="280" t="s">
        <v>2</v>
      </c>
      <c r="I14" s="27" t="s">
        <v>197</v>
      </c>
      <c r="J14" s="27" t="s">
        <v>200</v>
      </c>
      <c r="K14" s="27" t="s">
        <v>201</v>
      </c>
      <c r="L14" s="384" t="s">
        <v>202</v>
      </c>
      <c r="M14" s="384" t="s">
        <v>3</v>
      </c>
      <c r="N14" s="229" t="s">
        <v>2</v>
      </c>
      <c r="O14" s="405" t="s">
        <v>205</v>
      </c>
      <c r="P14" s="406" t="s">
        <v>206</v>
      </c>
      <c r="Q14" s="281" t="s">
        <v>2</v>
      </c>
      <c r="R14" s="535"/>
      <c r="S14" s="536"/>
      <c r="T14" s="536"/>
      <c r="U14" s="536"/>
      <c r="V14" s="536"/>
      <c r="W14" s="536"/>
      <c r="X14" s="537"/>
      <c r="Z14" s="535"/>
      <c r="AA14" s="536"/>
      <c r="AB14" s="536"/>
      <c r="AC14" s="536"/>
      <c r="AD14" s="536"/>
      <c r="AE14" s="536"/>
      <c r="AF14" s="537"/>
    </row>
    <row r="15" spans="2:34" ht="22.5" customHeight="1" thickBot="1" x14ac:dyDescent="0.25">
      <c r="B15" s="393" t="s">
        <v>143</v>
      </c>
      <c r="C15" s="394"/>
      <c r="D15" s="395"/>
      <c r="E15" s="396"/>
      <c r="F15" s="450">
        <f>F16+F17</f>
        <v>342.91287878787881</v>
      </c>
      <c r="G15" s="452">
        <f>G16+G17</f>
        <v>282.75</v>
      </c>
      <c r="H15" s="317">
        <f>H16+H17</f>
        <v>384</v>
      </c>
      <c r="I15" s="407">
        <f t="shared" ref="I15:K16" si="0">I16</f>
        <v>1</v>
      </c>
      <c r="J15" s="407">
        <f t="shared" si="0"/>
        <v>1</v>
      </c>
      <c r="K15" s="407">
        <f t="shared" si="0"/>
        <v>0.99999999999999989</v>
      </c>
      <c r="L15" s="318">
        <f>L17</f>
        <v>88</v>
      </c>
      <c r="M15" s="319">
        <f>M17</f>
        <v>84</v>
      </c>
      <c r="N15" s="445">
        <f>N17</f>
        <v>118</v>
      </c>
      <c r="O15" s="315"/>
      <c r="P15" s="329"/>
      <c r="Q15" s="447"/>
      <c r="R15" s="320" t="s">
        <v>33</v>
      </c>
      <c r="S15" s="321" t="s">
        <v>6</v>
      </c>
      <c r="T15" s="321" t="s">
        <v>34</v>
      </c>
      <c r="U15" s="321" t="s">
        <v>35</v>
      </c>
      <c r="V15" s="321" t="s">
        <v>36</v>
      </c>
      <c r="W15" s="321" t="s">
        <v>131</v>
      </c>
      <c r="X15" s="322"/>
      <c r="Y15" s="316" t="s">
        <v>98</v>
      </c>
      <c r="Z15" s="320" t="s">
        <v>33</v>
      </c>
      <c r="AA15" s="321" t="s">
        <v>6</v>
      </c>
      <c r="AB15" s="321" t="s">
        <v>34</v>
      </c>
      <c r="AC15" s="321" t="s">
        <v>35</v>
      </c>
      <c r="AD15" s="25"/>
      <c r="AE15" s="25"/>
      <c r="AF15" s="301"/>
      <c r="AG15" s="316" t="s">
        <v>98</v>
      </c>
      <c r="AH15" s="2"/>
    </row>
    <row r="16" spans="2:34" ht="36.75" customHeight="1" thickBot="1" x14ac:dyDescent="0.25">
      <c r="B16" s="412" t="s">
        <v>208</v>
      </c>
      <c r="C16" s="397">
        <f>F16/L16</f>
        <v>0.5</v>
      </c>
      <c r="D16" s="398">
        <f>G16/M16</f>
        <v>0.5</v>
      </c>
      <c r="E16" s="399">
        <f>H16/N16</f>
        <v>0.33898305084745761</v>
      </c>
      <c r="F16" s="388">
        <f>L16*O16</f>
        <v>44</v>
      </c>
      <c r="G16" s="432">
        <f>M16*P16</f>
        <v>42</v>
      </c>
      <c r="H16" s="438">
        <v>40</v>
      </c>
      <c r="I16" s="437">
        <f t="shared" si="0"/>
        <v>1</v>
      </c>
      <c r="J16" s="219">
        <f t="shared" si="0"/>
        <v>1</v>
      </c>
      <c r="K16" s="219">
        <f t="shared" si="0"/>
        <v>0.99999999999999989</v>
      </c>
      <c r="L16" s="314">
        <f>L17</f>
        <v>88</v>
      </c>
      <c r="M16" s="277">
        <f>M17</f>
        <v>84</v>
      </c>
      <c r="N16" s="277">
        <f>N17</f>
        <v>118</v>
      </c>
      <c r="O16" s="408">
        <v>0.5</v>
      </c>
      <c r="P16" s="409">
        <v>0.5</v>
      </c>
      <c r="Q16" s="409">
        <f>E16</f>
        <v>0.33898305084745761</v>
      </c>
      <c r="R16" s="446">
        <f>O16</f>
        <v>0.5</v>
      </c>
      <c r="S16" s="288"/>
      <c r="T16" s="288"/>
      <c r="U16" s="288"/>
      <c r="V16" s="288"/>
      <c r="W16" s="288"/>
      <c r="X16" s="289"/>
      <c r="Y16" s="323">
        <f>SUM(R16:W16)</f>
        <v>0.5</v>
      </c>
      <c r="Z16" s="287">
        <f>K7</f>
        <v>0.5</v>
      </c>
      <c r="AA16" s="288"/>
      <c r="AB16" s="288"/>
      <c r="AC16" s="288"/>
      <c r="AD16" s="288"/>
      <c r="AE16" s="288"/>
      <c r="AF16" s="289"/>
      <c r="AG16" s="331">
        <f>SUM(Z16:AF16)</f>
        <v>0.5</v>
      </c>
    </row>
    <row r="17" spans="2:33" x14ac:dyDescent="0.2">
      <c r="B17" s="216" t="s">
        <v>26</v>
      </c>
      <c r="C17" s="402">
        <f>SUM(C18:C22)</f>
        <v>1</v>
      </c>
      <c r="D17" s="403">
        <f>SUM(D18:D22)</f>
        <v>1</v>
      </c>
      <c r="E17" s="404">
        <f>SUM(E18:E22)</f>
        <v>1</v>
      </c>
      <c r="F17" s="217">
        <f>F20/$C$20</f>
        <v>298.91287878787881</v>
      </c>
      <c r="G17" s="433">
        <f>SUM(G18:G22)</f>
        <v>240.75</v>
      </c>
      <c r="H17" s="439">
        <f>SUM(H18:H22)</f>
        <v>344</v>
      </c>
      <c r="I17" s="385">
        <f>SUM(I18:I22)</f>
        <v>1</v>
      </c>
      <c r="J17" s="211">
        <f>SUM(J18:J22)</f>
        <v>1</v>
      </c>
      <c r="K17" s="211">
        <f>SUM(K18:K22)</f>
        <v>0.99999999999999989</v>
      </c>
      <c r="L17" s="212">
        <f>(L20/$I$20)</f>
        <v>88</v>
      </c>
      <c r="M17" s="278">
        <f>SUM(M18:M22)</f>
        <v>84</v>
      </c>
      <c r="N17" s="278">
        <f>SUM(N18:N22)</f>
        <v>118</v>
      </c>
      <c r="O17" s="442"/>
      <c r="P17" s="330"/>
      <c r="Q17" s="330"/>
      <c r="R17" s="218"/>
      <c r="S17" s="213"/>
      <c r="T17" s="213"/>
      <c r="U17" s="213"/>
      <c r="V17" s="213"/>
      <c r="W17" s="213"/>
      <c r="X17" s="291"/>
      <c r="Y17" s="324"/>
      <c r="Z17" s="290"/>
      <c r="AA17" s="213"/>
      <c r="AB17" s="213"/>
      <c r="AC17" s="213"/>
      <c r="AD17" s="213"/>
      <c r="AE17" s="213"/>
      <c r="AF17" s="291"/>
      <c r="AG17" s="332"/>
    </row>
    <row r="18" spans="2:33" x14ac:dyDescent="0.2">
      <c r="B18" s="379" t="s">
        <v>15</v>
      </c>
      <c r="C18" s="390">
        <v>0.1</v>
      </c>
      <c r="D18" s="389">
        <f>G18/$G$17</f>
        <v>8.3073727933541022E-2</v>
      </c>
      <c r="E18" s="400">
        <f>H18/$H$17</f>
        <v>8.7209302325581398E-2</v>
      </c>
      <c r="F18" s="159">
        <f>$F$17*C18</f>
        <v>29.891287878787882</v>
      </c>
      <c r="G18" s="434">
        <f>M18*P18</f>
        <v>20</v>
      </c>
      <c r="H18" s="440">
        <f>N18*Q18</f>
        <v>30</v>
      </c>
      <c r="I18" s="386">
        <v>0.15</v>
      </c>
      <c r="J18" s="164">
        <f>M18/M15</f>
        <v>0.11904761904761904</v>
      </c>
      <c r="K18" s="164">
        <f>N18/N16</f>
        <v>0.1271186440677966</v>
      </c>
      <c r="L18" s="166">
        <f>I18*$L$17</f>
        <v>13.2</v>
      </c>
      <c r="M18" s="273">
        <v>10</v>
      </c>
      <c r="N18" s="273">
        <v>15</v>
      </c>
      <c r="O18" s="443">
        <f>F18/L18</f>
        <v>2.2644915059687789</v>
      </c>
      <c r="P18" s="273">
        <v>2</v>
      </c>
      <c r="Q18" s="273">
        <v>2</v>
      </c>
      <c r="R18" s="26"/>
      <c r="S18" s="24">
        <v>1</v>
      </c>
      <c r="T18" s="24">
        <v>1.2</v>
      </c>
      <c r="U18" s="24"/>
      <c r="V18" s="24"/>
      <c r="W18" s="1"/>
      <c r="X18" s="293"/>
      <c r="Y18" s="325">
        <f>SUM(R18:X18)</f>
        <v>2.2000000000000002</v>
      </c>
      <c r="Z18" s="292"/>
      <c r="AA18" s="24">
        <v>1</v>
      </c>
      <c r="AB18" s="24">
        <v>1</v>
      </c>
      <c r="AC18" s="24"/>
      <c r="AD18" s="24"/>
      <c r="AE18" s="1"/>
      <c r="AF18" s="293"/>
      <c r="AG18" s="333">
        <f t="shared" ref="AG18:AG26" si="1">SUM(Z18:AF18)</f>
        <v>2</v>
      </c>
    </row>
    <row r="19" spans="2:33" x14ac:dyDescent="0.2">
      <c r="B19" s="380" t="s">
        <v>16</v>
      </c>
      <c r="C19" s="390">
        <v>0.15</v>
      </c>
      <c r="D19" s="389">
        <f>G19/$G$17</f>
        <v>8.3073727933541022E-2</v>
      </c>
      <c r="E19" s="400">
        <f>H19/$H$17</f>
        <v>6.9767441860465115E-2</v>
      </c>
      <c r="F19" s="159">
        <f>$F$17*C19</f>
        <v>44.836931818181817</v>
      </c>
      <c r="G19" s="434">
        <f>M19*P19</f>
        <v>20</v>
      </c>
      <c r="H19" s="440">
        <f>N19*Q19</f>
        <v>24</v>
      </c>
      <c r="I19" s="386">
        <v>0.15</v>
      </c>
      <c r="J19" s="164">
        <f>M19/M15</f>
        <v>0.11904761904761904</v>
      </c>
      <c r="K19" s="164">
        <f>N19/N16</f>
        <v>0.10169491525423729</v>
      </c>
      <c r="L19" s="166">
        <f>I19*$L$17</f>
        <v>13.2</v>
      </c>
      <c r="M19" s="273">
        <v>10</v>
      </c>
      <c r="N19" s="273">
        <v>12</v>
      </c>
      <c r="O19" s="443">
        <f>F19/L19</f>
        <v>3.3967372589531681</v>
      </c>
      <c r="P19" s="273">
        <v>2</v>
      </c>
      <c r="Q19" s="273">
        <v>2</v>
      </c>
      <c r="R19" s="26"/>
      <c r="S19" s="283">
        <v>1</v>
      </c>
      <c r="T19" s="283">
        <v>1</v>
      </c>
      <c r="U19" s="283">
        <v>1</v>
      </c>
      <c r="V19" s="283">
        <v>0.6</v>
      </c>
      <c r="W19" s="284"/>
      <c r="X19" s="294"/>
      <c r="Y19" s="325">
        <f>SUM(R19:X19)</f>
        <v>3.6</v>
      </c>
      <c r="Z19" s="292"/>
      <c r="AA19" s="283">
        <v>1</v>
      </c>
      <c r="AB19" s="283">
        <v>1</v>
      </c>
      <c r="AC19" s="283"/>
      <c r="AD19" s="283"/>
      <c r="AE19" s="284"/>
      <c r="AF19" s="294"/>
      <c r="AG19" s="333">
        <f t="shared" si="1"/>
        <v>2</v>
      </c>
    </row>
    <row r="20" spans="2:33" x14ac:dyDescent="0.2">
      <c r="B20" s="214" t="s">
        <v>17</v>
      </c>
      <c r="C20" s="390">
        <v>0.55000000000000004</v>
      </c>
      <c r="D20" s="389">
        <f>G20/$G$17</f>
        <v>0.5846313603322949</v>
      </c>
      <c r="E20" s="400">
        <f>H20/$H$17</f>
        <v>0.58139534883720934</v>
      </c>
      <c r="F20" s="279">
        <f>Calculo1!AA53/8</f>
        <v>164.40208333333337</v>
      </c>
      <c r="G20" s="435">
        <f>Calculo1!AB53/8</f>
        <v>140.75</v>
      </c>
      <c r="H20" s="440">
        <v>200</v>
      </c>
      <c r="I20" s="386">
        <v>0.5</v>
      </c>
      <c r="J20" s="164">
        <f>M20/M15</f>
        <v>0.52380952380952384</v>
      </c>
      <c r="K20" s="164">
        <f>N20/N16</f>
        <v>0.55932203389830504</v>
      </c>
      <c r="L20" s="285">
        <f>Calculo1!C5*22</f>
        <v>44</v>
      </c>
      <c r="M20" s="286">
        <f>L20</f>
        <v>44</v>
      </c>
      <c r="N20" s="273">
        <v>66</v>
      </c>
      <c r="O20" s="443">
        <f>F20/L20</f>
        <v>3.7364109848484857</v>
      </c>
      <c r="P20" s="424">
        <f>Calculo1!AB54</f>
        <v>3.1988636363636362</v>
      </c>
      <c r="Q20" s="448">
        <v>7</v>
      </c>
      <c r="R20" s="282"/>
      <c r="S20" s="24">
        <v>1</v>
      </c>
      <c r="T20" s="24">
        <v>1</v>
      </c>
      <c r="U20" s="24">
        <v>1</v>
      </c>
      <c r="V20" s="24">
        <v>0.7</v>
      </c>
      <c r="W20" s="1"/>
      <c r="X20" s="293"/>
      <c r="Y20" s="325">
        <f>SUM(R20:X20)</f>
        <v>3.7</v>
      </c>
      <c r="Z20" s="295"/>
      <c r="AA20" s="24">
        <v>1</v>
      </c>
      <c r="AB20" s="24">
        <v>1</v>
      </c>
      <c r="AC20" s="24">
        <v>1</v>
      </c>
      <c r="AD20" s="24"/>
      <c r="AE20" s="1"/>
      <c r="AF20" s="293"/>
      <c r="AG20" s="333">
        <f t="shared" si="1"/>
        <v>3</v>
      </c>
    </row>
    <row r="21" spans="2:33" x14ac:dyDescent="0.2">
      <c r="B21" s="381" t="s">
        <v>21</v>
      </c>
      <c r="C21" s="390">
        <v>0.15</v>
      </c>
      <c r="D21" s="389">
        <f>G21/$G$17</f>
        <v>0.12461059190031153</v>
      </c>
      <c r="E21" s="400">
        <f>H21/$H$17</f>
        <v>0.1744186046511628</v>
      </c>
      <c r="F21" s="159">
        <f>C21*$F$17</f>
        <v>44.836931818181817</v>
      </c>
      <c r="G21" s="434">
        <f>M21*P21</f>
        <v>30</v>
      </c>
      <c r="H21" s="440">
        <f>N21*Q21</f>
        <v>60</v>
      </c>
      <c r="I21" s="386">
        <v>0.12</v>
      </c>
      <c r="J21" s="164">
        <f>M21/M15</f>
        <v>0.11904761904761904</v>
      </c>
      <c r="K21" s="164">
        <f>N21/N16</f>
        <v>0.1271186440677966</v>
      </c>
      <c r="L21" s="166">
        <f>I21*$L$17</f>
        <v>10.559999999999999</v>
      </c>
      <c r="M21" s="273">
        <v>10</v>
      </c>
      <c r="N21" s="273">
        <v>15</v>
      </c>
      <c r="O21" s="443">
        <f>F21/L21</f>
        <v>4.2459215736914606</v>
      </c>
      <c r="P21" s="273">
        <v>3</v>
      </c>
      <c r="Q21" s="448">
        <v>4</v>
      </c>
      <c r="R21" s="26"/>
      <c r="S21" s="24">
        <v>1</v>
      </c>
      <c r="T21" s="24">
        <v>1</v>
      </c>
      <c r="U21" s="24">
        <v>1</v>
      </c>
      <c r="V21" s="24">
        <v>1</v>
      </c>
      <c r="W21" s="1"/>
      <c r="X21" s="293"/>
      <c r="Y21" s="325">
        <f>SUM(R21:X21)</f>
        <v>4</v>
      </c>
      <c r="Z21" s="292"/>
      <c r="AA21" s="24">
        <v>1</v>
      </c>
      <c r="AB21" s="24">
        <v>1</v>
      </c>
      <c r="AC21" s="24">
        <v>1</v>
      </c>
      <c r="AD21" s="24"/>
      <c r="AE21" s="1"/>
      <c r="AF21" s="293"/>
      <c r="AG21" s="333">
        <f t="shared" si="1"/>
        <v>3</v>
      </c>
    </row>
    <row r="22" spans="2:33" ht="13.5" thickBot="1" x14ac:dyDescent="0.25">
      <c r="B22" s="215" t="s">
        <v>22</v>
      </c>
      <c r="C22" s="391">
        <v>0.05</v>
      </c>
      <c r="D22" s="392">
        <f>G22/$G$17</f>
        <v>0.12461059190031153</v>
      </c>
      <c r="E22" s="401">
        <f>H22/$H$17</f>
        <v>8.7209302325581398E-2</v>
      </c>
      <c r="F22" s="160">
        <f>C22*$F$17</f>
        <v>14.945643939393941</v>
      </c>
      <c r="G22" s="436">
        <f>M22*P22</f>
        <v>30</v>
      </c>
      <c r="H22" s="441">
        <f>N22*Q22</f>
        <v>30</v>
      </c>
      <c r="I22" s="387">
        <v>0.08</v>
      </c>
      <c r="J22" s="165">
        <f>M22/M15</f>
        <v>0.11904761904761904</v>
      </c>
      <c r="K22" s="165">
        <f>N22/N16</f>
        <v>8.4745762711864403E-2</v>
      </c>
      <c r="L22" s="167">
        <f>I22*$L$17</f>
        <v>7.04</v>
      </c>
      <c r="M22" s="274">
        <v>10</v>
      </c>
      <c r="N22" s="274">
        <v>10</v>
      </c>
      <c r="O22" s="444">
        <f>F22/L22</f>
        <v>2.1229607868457303</v>
      </c>
      <c r="P22" s="425">
        <v>3</v>
      </c>
      <c r="Q22" s="449">
        <v>3</v>
      </c>
      <c r="R22" s="310"/>
      <c r="S22" s="297">
        <v>1</v>
      </c>
      <c r="T22" s="297">
        <v>1</v>
      </c>
      <c r="U22" s="297"/>
      <c r="V22" s="298"/>
      <c r="W22" s="299"/>
      <c r="X22" s="300"/>
      <c r="Y22" s="326">
        <f>SUM(R22:X22)</f>
        <v>2</v>
      </c>
      <c r="Z22" s="296"/>
      <c r="AA22" s="297">
        <v>1</v>
      </c>
      <c r="AB22" s="297">
        <v>1</v>
      </c>
      <c r="AC22" s="297">
        <v>1</v>
      </c>
      <c r="AD22" s="298"/>
      <c r="AE22" s="299"/>
      <c r="AF22" s="300"/>
      <c r="AG22" s="311">
        <f t="shared" si="1"/>
        <v>3</v>
      </c>
    </row>
    <row r="23" spans="2:33" ht="13.5" thickBot="1" x14ac:dyDescent="0.25">
      <c r="B23" s="307"/>
      <c r="C23" s="18"/>
      <c r="D23" s="18"/>
      <c r="E23" s="18"/>
      <c r="F23" s="306"/>
      <c r="G23" s="306"/>
      <c r="H23" s="306"/>
      <c r="I23" s="19"/>
      <c r="J23" s="19"/>
      <c r="K23" s="19"/>
      <c r="L23" s="161"/>
      <c r="M23" s="161"/>
      <c r="N23" s="161"/>
      <c r="O23" s="327">
        <f>SUM(O16:O22)</f>
        <v>16.266522110307626</v>
      </c>
      <c r="P23" s="376">
        <f>SUM(P16:P22)</f>
        <v>13.698863636363637</v>
      </c>
      <c r="Q23" s="161"/>
      <c r="R23" s="161"/>
      <c r="S23" s="161"/>
      <c r="T23" s="161"/>
      <c r="U23" s="161"/>
      <c r="V23" s="161"/>
      <c r="W23" s="161"/>
      <c r="X23" s="161"/>
      <c r="Y23" s="328">
        <f>SUM(Y16:Y22)</f>
        <v>16</v>
      </c>
      <c r="Z23" s="161"/>
      <c r="AA23" s="161"/>
      <c r="AB23" s="161"/>
      <c r="AC23" s="161"/>
      <c r="AD23" s="306"/>
      <c r="AE23" s="5"/>
      <c r="AF23" s="5"/>
      <c r="AG23" s="377">
        <f>SUM(AG16:AG22)</f>
        <v>13.5</v>
      </c>
    </row>
    <row r="24" spans="2:33" x14ac:dyDescent="0.2">
      <c r="B24" s="307"/>
      <c r="C24" s="18"/>
      <c r="D24" s="18"/>
      <c r="E24" s="18"/>
      <c r="F24" s="306"/>
      <c r="G24" s="306"/>
      <c r="H24" s="306"/>
      <c r="I24" s="19"/>
      <c r="J24" s="19"/>
      <c r="K24" s="19"/>
      <c r="L24" s="161"/>
      <c r="M24" s="161"/>
      <c r="N24" s="161"/>
      <c r="O24" s="19"/>
      <c r="P24" s="161"/>
      <c r="Q24" s="161"/>
      <c r="R24" s="161"/>
      <c r="S24" s="161"/>
      <c r="T24" s="161"/>
      <c r="U24" s="161"/>
      <c r="V24" s="161"/>
      <c r="W24" s="161"/>
      <c r="X24" s="161"/>
      <c r="Y24" s="308"/>
      <c r="Z24" s="161"/>
      <c r="AA24" s="161"/>
      <c r="AB24" s="161"/>
      <c r="AC24" s="161"/>
      <c r="AD24" s="306"/>
      <c r="AE24" s="5"/>
      <c r="AF24" s="5"/>
      <c r="AG24" s="309"/>
    </row>
    <row r="25" spans="2:33" ht="13.5" thickBot="1" x14ac:dyDescent="0.25">
      <c r="B25" s="307"/>
      <c r="C25" s="18"/>
      <c r="D25" s="18"/>
      <c r="E25" s="18"/>
      <c r="F25" s="306"/>
      <c r="G25" s="306"/>
      <c r="H25" s="306"/>
      <c r="I25" s="19"/>
      <c r="J25" s="19"/>
      <c r="K25" s="19"/>
      <c r="L25" s="161"/>
      <c r="M25" s="161"/>
      <c r="N25" s="161"/>
      <c r="O25" s="19"/>
      <c r="P25" s="161"/>
      <c r="Q25" s="161"/>
      <c r="R25" s="161"/>
      <c r="S25" s="161"/>
      <c r="T25" s="161"/>
      <c r="U25" s="161"/>
      <c r="V25" s="161"/>
      <c r="W25" s="161"/>
      <c r="X25" s="161"/>
      <c r="Y25" s="308"/>
      <c r="Z25" s="161"/>
      <c r="AA25" s="161"/>
      <c r="AB25" s="161"/>
      <c r="AC25" s="161"/>
      <c r="AD25" s="306"/>
      <c r="AE25" s="5"/>
      <c r="AF25" s="5"/>
      <c r="AG25" s="309"/>
    </row>
    <row r="26" spans="2:33" ht="15.75" thickBot="1" x14ac:dyDescent="0.3">
      <c r="C26" s="17"/>
      <c r="D26" s="17"/>
      <c r="E26" s="17"/>
      <c r="G26" s="22"/>
      <c r="I26" s="17"/>
      <c r="J26" s="17"/>
      <c r="K26" s="17"/>
      <c r="M26" s="23"/>
      <c r="N26" s="302" t="s">
        <v>89</v>
      </c>
      <c r="O26" s="303"/>
      <c r="P26" s="303"/>
      <c r="Q26" s="312"/>
      <c r="R26" s="335">
        <f t="shared" ref="R26:W26" si="2">SUMPRODUCT($L$16:$L$22,R16:R22)</f>
        <v>44</v>
      </c>
      <c r="S26" s="336">
        <f t="shared" si="2"/>
        <v>88.000000000000014</v>
      </c>
      <c r="T26" s="336">
        <f t="shared" si="2"/>
        <v>90.64</v>
      </c>
      <c r="U26" s="336">
        <f t="shared" si="2"/>
        <v>67.760000000000005</v>
      </c>
      <c r="V26" s="336">
        <f t="shared" si="2"/>
        <v>49.28</v>
      </c>
      <c r="W26" s="336">
        <f t="shared" si="2"/>
        <v>0</v>
      </c>
      <c r="X26" s="336"/>
      <c r="Y26" s="451">
        <f>SUM(R26:W26)</f>
        <v>339.67999999999995</v>
      </c>
      <c r="Z26" s="335">
        <f t="shared" ref="Z26:AF26" si="3">SUMPRODUCT($M$16:$M$22,Z16:Z22)</f>
        <v>42</v>
      </c>
      <c r="AA26" s="336">
        <f t="shared" si="3"/>
        <v>84</v>
      </c>
      <c r="AB26" s="336">
        <f t="shared" si="3"/>
        <v>84</v>
      </c>
      <c r="AC26" s="336">
        <f t="shared" si="3"/>
        <v>64</v>
      </c>
      <c r="AD26" s="336">
        <f t="shared" si="3"/>
        <v>0</v>
      </c>
      <c r="AE26" s="336"/>
      <c r="AF26" s="336">
        <f t="shared" si="3"/>
        <v>0</v>
      </c>
      <c r="AG26" s="453">
        <f t="shared" si="1"/>
        <v>274</v>
      </c>
    </row>
    <row r="27" spans="2:33" ht="13.5" thickBot="1" x14ac:dyDescent="0.25">
      <c r="J27" s="6"/>
      <c r="N27" s="304" t="s">
        <v>90</v>
      </c>
      <c r="O27" s="305"/>
      <c r="P27" s="305"/>
      <c r="Q27" s="313"/>
      <c r="R27" s="337">
        <f t="shared" ref="R27:W27" si="4">R26/22</f>
        <v>2</v>
      </c>
      <c r="S27" s="338">
        <f t="shared" si="4"/>
        <v>4.0000000000000009</v>
      </c>
      <c r="T27" s="338">
        <f t="shared" si="4"/>
        <v>4.12</v>
      </c>
      <c r="U27" s="338">
        <f t="shared" si="4"/>
        <v>3.08</v>
      </c>
      <c r="V27" s="338">
        <f t="shared" si="4"/>
        <v>2.2400000000000002</v>
      </c>
      <c r="W27" s="338">
        <f t="shared" si="4"/>
        <v>0</v>
      </c>
      <c r="X27" s="338"/>
      <c r="Y27" s="339">
        <f>SUM(R27:W27)</f>
        <v>15.440000000000001</v>
      </c>
      <c r="Z27" s="340">
        <f t="shared" ref="Z27:AF27" si="5">Z26/22</f>
        <v>1.9090909090909092</v>
      </c>
      <c r="AA27" s="341">
        <f t="shared" si="5"/>
        <v>3.8181818181818183</v>
      </c>
      <c r="AB27" s="341">
        <f t="shared" si="5"/>
        <v>3.8181818181818183</v>
      </c>
      <c r="AC27" s="341">
        <f t="shared" si="5"/>
        <v>2.9090909090909092</v>
      </c>
      <c r="AD27" s="341">
        <f t="shared" si="5"/>
        <v>0</v>
      </c>
      <c r="AE27" s="341"/>
      <c r="AF27" s="341">
        <f t="shared" si="5"/>
        <v>0</v>
      </c>
      <c r="AG27" s="342">
        <f>SUM(Z27:AE27)</f>
        <v>12.454545454545457</v>
      </c>
    </row>
    <row r="28" spans="2:33" x14ac:dyDescent="0.2">
      <c r="AA28" s="161"/>
      <c r="AB28" s="161"/>
      <c r="AC28" s="161"/>
      <c r="AD28" s="161"/>
      <c r="AE28" s="161"/>
      <c r="AF28" s="161"/>
    </row>
    <row r="29" spans="2:33" x14ac:dyDescent="0.2">
      <c r="C29" s="163"/>
      <c r="D29" s="163"/>
      <c r="E29" s="163"/>
    </row>
    <row r="31" spans="2:33" hidden="1" x14ac:dyDescent="0.2"/>
    <row r="32" spans="2:33" hidden="1" x14ac:dyDescent="0.2">
      <c r="L32" s="2"/>
      <c r="M32" s="2"/>
      <c r="N32" s="2"/>
      <c r="O32" s="2"/>
      <c r="P32" s="2"/>
    </row>
    <row r="33" spans="2:25" hidden="1" x14ac:dyDescent="0.2">
      <c r="F33" s="16" t="s">
        <v>27</v>
      </c>
      <c r="G33" s="11">
        <v>0.05</v>
      </c>
      <c r="H33" s="13">
        <v>0.1</v>
      </c>
      <c r="L33" s="18"/>
      <c r="M33" s="19"/>
      <c r="N33" s="5"/>
      <c r="O33" s="18"/>
      <c r="P33" s="19"/>
    </row>
    <row r="34" spans="2:25" hidden="1" x14ac:dyDescent="0.2">
      <c r="F34" s="16" t="s">
        <v>28</v>
      </c>
      <c r="G34" s="11">
        <v>0.2</v>
      </c>
      <c r="H34" s="13">
        <v>0.3</v>
      </c>
      <c r="L34" s="18"/>
      <c r="M34" s="19"/>
      <c r="N34" s="5"/>
      <c r="O34" s="18"/>
      <c r="P34" s="19"/>
    </row>
    <row r="35" spans="2:25" hidden="1" x14ac:dyDescent="0.2">
      <c r="F35" s="16" t="s">
        <v>29</v>
      </c>
      <c r="G35" s="11">
        <v>0.65</v>
      </c>
      <c r="H35" s="13">
        <v>0.5</v>
      </c>
      <c r="L35" s="18"/>
      <c r="M35" s="19"/>
      <c r="N35" s="5"/>
      <c r="O35" s="18"/>
      <c r="P35" s="19"/>
    </row>
    <row r="36" spans="2:25" hidden="1" x14ac:dyDescent="0.2">
      <c r="F36" s="16" t="s">
        <v>30</v>
      </c>
      <c r="G36" s="11">
        <v>0.1</v>
      </c>
      <c r="H36" s="13">
        <v>0.1</v>
      </c>
      <c r="L36" s="18"/>
      <c r="M36" s="19"/>
      <c r="N36" s="18"/>
      <c r="O36" s="18"/>
      <c r="P36" s="19"/>
    </row>
    <row r="37" spans="2:25" hidden="1" x14ac:dyDescent="0.2">
      <c r="G37" s="14"/>
      <c r="L37" s="18"/>
      <c r="M37" s="19"/>
      <c r="N37" s="18"/>
      <c r="O37" s="18"/>
      <c r="P37" s="19"/>
    </row>
    <row r="38" spans="2:25" ht="15.75" x14ac:dyDescent="0.25">
      <c r="B38" s="334" t="s">
        <v>144</v>
      </c>
      <c r="G38" s="19"/>
      <c r="L38" s="18"/>
      <c r="M38" s="19"/>
      <c r="N38" s="18"/>
      <c r="O38" s="18"/>
      <c r="P38" s="19"/>
    </row>
    <row r="39" spans="2:25" x14ac:dyDescent="0.2">
      <c r="B39" s="79" t="s">
        <v>166</v>
      </c>
      <c r="G39" s="12"/>
      <c r="H39" s="171"/>
      <c r="I39" s="172"/>
      <c r="J39" s="172"/>
      <c r="K39" s="172"/>
      <c r="L39" s="5"/>
      <c r="M39" s="5"/>
      <c r="N39" s="18"/>
      <c r="O39" s="20"/>
      <c r="P39" s="275"/>
    </row>
    <row r="40" spans="2:25" x14ac:dyDescent="0.2">
      <c r="B40" s="10" t="s">
        <v>220</v>
      </c>
      <c r="L40" s="2"/>
      <c r="N40" s="276"/>
      <c r="O40" s="2"/>
      <c r="P40" s="2"/>
    </row>
    <row r="41" spans="2:25" x14ac:dyDescent="0.2">
      <c r="B41" s="79" t="s">
        <v>221</v>
      </c>
      <c r="H41" s="170"/>
      <c r="I41" s="168"/>
      <c r="J41" s="168"/>
      <c r="K41" s="168"/>
      <c r="L41" s="169"/>
      <c r="N41" s="18"/>
      <c r="O41" s="2"/>
      <c r="P41" s="2"/>
    </row>
    <row r="42" spans="2:25" x14ac:dyDescent="0.2">
      <c r="B42" s="10" t="s">
        <v>222</v>
      </c>
      <c r="N42" s="12"/>
      <c r="Y42" s="2"/>
    </row>
    <row r="43" spans="2:25" x14ac:dyDescent="0.2">
      <c r="B43" s="10" t="s">
        <v>167</v>
      </c>
      <c r="W43" s="2"/>
      <c r="X43" s="2"/>
    </row>
    <row r="44" spans="2:25" x14ac:dyDescent="0.2">
      <c r="B44" s="10" t="s">
        <v>219</v>
      </c>
    </row>
    <row r="45" spans="2:25" x14ac:dyDescent="0.2">
      <c r="B45" s="10" t="s">
        <v>218</v>
      </c>
    </row>
    <row r="46" spans="2:25" x14ac:dyDescent="0.2">
      <c r="B46" s="431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</row>
    <row r="47" spans="2:25" x14ac:dyDescent="0.2">
      <c r="B47" s="10" t="s">
        <v>168</v>
      </c>
    </row>
    <row r="48" spans="2:25" x14ac:dyDescent="0.2">
      <c r="B48" s="10"/>
    </row>
  </sheetData>
  <mergeCells count="6">
    <mergeCell ref="B5:K5"/>
    <mergeCell ref="R13:X14"/>
    <mergeCell ref="Z13:AF14"/>
    <mergeCell ref="O13:Q13"/>
    <mergeCell ref="C13:H13"/>
    <mergeCell ref="I13:N13"/>
  </mergeCells>
  <phoneticPr fontId="2" type="noConversion"/>
  <pageMargins left="0.75" right="0.75" top="1" bottom="1" header="0" footer="0"/>
  <pageSetup paperSize="9" scale="66" orientation="landscape" r:id="rId1"/>
  <headerFooter alignWithMargins="0"/>
  <ignoredErrors>
    <ignoredError sqref="L20 F17:G17 L17 G20" formula="1"/>
    <ignoredError sqref="Y18:Y22" formulaRange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C78"/>
  <sheetViews>
    <sheetView tabSelected="1" zoomScale="75" workbookViewId="0">
      <selection activeCell="E2" sqref="E2"/>
    </sheetView>
  </sheetViews>
  <sheetFormatPr baseColWidth="10" defaultColWidth="9.140625" defaultRowHeight="12.75" x14ac:dyDescent="0.2"/>
  <cols>
    <col min="1" max="1" width="3.140625" style="15" customWidth="1"/>
    <col min="2" max="2" width="19.28515625" customWidth="1"/>
    <col min="3" max="3" width="12.28515625" customWidth="1"/>
    <col min="4" max="4" width="11.85546875" customWidth="1"/>
    <col min="5" max="5" width="13.5703125" customWidth="1"/>
    <col min="6" max="6" width="9.7109375" customWidth="1"/>
    <col min="7" max="7" width="11.140625" customWidth="1"/>
    <col min="8" max="8" width="14.42578125" customWidth="1"/>
    <col min="9" max="9" width="19.7109375" customWidth="1"/>
    <col min="10" max="10" width="5.5703125" customWidth="1"/>
    <col min="11" max="11" width="8.28515625" customWidth="1"/>
    <col min="12" max="12" width="9.7109375" customWidth="1"/>
    <col min="13" max="13" width="10.5703125" customWidth="1"/>
    <col min="14" max="14" width="13.7109375" customWidth="1"/>
    <col min="15" max="15" width="17.140625" customWidth="1"/>
    <col min="16" max="16" width="3" style="12" customWidth="1"/>
    <col min="17" max="17" width="14.7109375" customWidth="1"/>
  </cols>
  <sheetData>
    <row r="2" spans="1:17" ht="18" x14ac:dyDescent="0.25">
      <c r="E2" s="346" t="s">
        <v>145</v>
      </c>
    </row>
    <row r="3" spans="1:17" ht="13.5" thickBot="1" x14ac:dyDescent="0.25"/>
    <row r="4" spans="1:17" ht="36.75" customHeight="1" thickBot="1" x14ac:dyDescent="0.25">
      <c r="B4" s="553" t="s">
        <v>185</v>
      </c>
      <c r="C4" s="554"/>
      <c r="D4" s="554"/>
      <c r="E4" s="555"/>
      <c r="F4" s="564" t="s">
        <v>38</v>
      </c>
      <c r="G4" s="565"/>
      <c r="H4" s="565"/>
      <c r="I4" s="565"/>
      <c r="J4" s="565"/>
      <c r="K4" s="565"/>
      <c r="L4" s="566"/>
    </row>
    <row r="5" spans="1:17" ht="13.5" thickBot="1" x14ac:dyDescent="0.25"/>
    <row r="6" spans="1:17" ht="15.75" thickBot="1" x14ac:dyDescent="0.3">
      <c r="B6" s="556" t="s">
        <v>39</v>
      </c>
      <c r="C6" s="557"/>
      <c r="D6" s="557"/>
      <c r="E6" s="558"/>
      <c r="G6" s="559" t="s">
        <v>40</v>
      </c>
      <c r="H6" s="560"/>
      <c r="I6" s="28">
        <v>1.47</v>
      </c>
    </row>
    <row r="7" spans="1:17" ht="27.75" customHeight="1" thickBot="1" x14ac:dyDescent="0.3">
      <c r="B7" s="378" t="s">
        <v>187</v>
      </c>
      <c r="C7" s="378" t="s">
        <v>41</v>
      </c>
      <c r="D7" s="378" t="s">
        <v>188</v>
      </c>
      <c r="G7" s="559" t="s">
        <v>42</v>
      </c>
      <c r="H7" s="560"/>
      <c r="I7" s="28">
        <v>99.9</v>
      </c>
    </row>
    <row r="8" spans="1:17" ht="26.25" thickBot="1" x14ac:dyDescent="0.3">
      <c r="B8" s="29" t="s">
        <v>43</v>
      </c>
      <c r="C8" s="30" t="s">
        <v>43</v>
      </c>
      <c r="D8" s="366">
        <f>Calculo2!L15/22</f>
        <v>4</v>
      </c>
      <c r="G8" s="31" t="s">
        <v>44</v>
      </c>
      <c r="H8" s="32">
        <v>2.98</v>
      </c>
    </row>
    <row r="9" spans="1:17" ht="15" x14ac:dyDescent="0.25">
      <c r="B9" s="33"/>
      <c r="C9" s="33"/>
      <c r="D9" s="12"/>
      <c r="E9" s="12"/>
      <c r="F9" s="12"/>
      <c r="G9" s="34"/>
      <c r="H9" s="35"/>
      <c r="K9" s="36" t="s">
        <v>157</v>
      </c>
    </row>
    <row r="10" spans="1:17" ht="13.5" thickBot="1" x14ac:dyDescent="0.25">
      <c r="E10" s="36" t="s">
        <v>45</v>
      </c>
      <c r="K10" s="36" t="s">
        <v>158</v>
      </c>
    </row>
    <row r="11" spans="1:17" ht="16.5" thickBot="1" x14ac:dyDescent="0.3">
      <c r="E11" s="561" t="s">
        <v>46</v>
      </c>
      <c r="F11" s="562"/>
      <c r="G11" s="562"/>
      <c r="H11" s="562"/>
      <c r="I11" s="563"/>
      <c r="K11" s="550" t="s">
        <v>88</v>
      </c>
      <c r="L11" s="551"/>
      <c r="M11" s="551"/>
      <c r="N11" s="551"/>
      <c r="O11" s="552"/>
      <c r="P11" s="37"/>
      <c r="Q11" s="38" t="s">
        <v>47</v>
      </c>
    </row>
    <row r="12" spans="1:17" s="9" customFormat="1" ht="42" customHeight="1" thickBot="1" x14ac:dyDescent="0.25">
      <c r="A12" s="39"/>
      <c r="B12" s="40" t="s">
        <v>48</v>
      </c>
      <c r="C12" s="41" t="s">
        <v>49</v>
      </c>
      <c r="D12" s="42" t="s">
        <v>50</v>
      </c>
      <c r="E12" s="43" t="s">
        <v>51</v>
      </c>
      <c r="F12" s="44" t="s">
        <v>52</v>
      </c>
      <c r="G12" s="45" t="s">
        <v>53</v>
      </c>
      <c r="H12" s="46" t="s">
        <v>54</v>
      </c>
      <c r="I12" s="47" t="s">
        <v>55</v>
      </c>
      <c r="K12" s="43" t="s">
        <v>51</v>
      </c>
      <c r="L12" s="44" t="s">
        <v>52</v>
      </c>
      <c r="M12" s="45" t="s">
        <v>53</v>
      </c>
      <c r="N12" s="46" t="s">
        <v>54</v>
      </c>
      <c r="O12" s="47" t="s">
        <v>55</v>
      </c>
      <c r="P12" s="48"/>
      <c r="Q12" s="49"/>
    </row>
    <row r="13" spans="1:17" x14ac:dyDescent="0.2">
      <c r="B13" s="50" t="s">
        <v>5</v>
      </c>
      <c r="C13" s="51" t="s">
        <v>43</v>
      </c>
      <c r="D13" s="51" t="s">
        <v>43</v>
      </c>
      <c r="E13" s="343">
        <f>Calculo2!R27</f>
        <v>2</v>
      </c>
      <c r="F13" s="53">
        <v>5000</v>
      </c>
      <c r="G13" s="53"/>
      <c r="H13" s="54">
        <f>F13*I6</f>
        <v>7350</v>
      </c>
      <c r="I13" s="55">
        <f>+E13*H13</f>
        <v>14700</v>
      </c>
      <c r="K13" s="52"/>
      <c r="L13" s="53"/>
      <c r="M13" s="53"/>
      <c r="N13" s="54">
        <f>L13*1+M13</f>
        <v>0</v>
      </c>
      <c r="O13" s="55">
        <f>+K13*N13</f>
        <v>0</v>
      </c>
      <c r="P13" s="56"/>
      <c r="Q13" s="57">
        <f>(I13-O13)</f>
        <v>14700</v>
      </c>
    </row>
    <row r="14" spans="1:17" ht="13.5" thickBot="1" x14ac:dyDescent="0.25">
      <c r="B14" s="64"/>
      <c r="C14" s="65"/>
      <c r="D14" s="65"/>
      <c r="E14" s="66"/>
      <c r="F14" s="67"/>
      <c r="G14" s="67"/>
      <c r="H14" s="68"/>
      <c r="I14" s="69"/>
      <c r="K14" s="66"/>
      <c r="L14" s="67"/>
      <c r="M14" s="67"/>
      <c r="N14" s="68"/>
      <c r="O14" s="69"/>
      <c r="P14" s="56"/>
      <c r="Q14" s="70">
        <f>(I14-O14)</f>
        <v>0</v>
      </c>
    </row>
    <row r="15" spans="1:17" ht="13.5" thickBot="1" x14ac:dyDescent="0.25">
      <c r="B15" s="71"/>
      <c r="C15" s="71"/>
      <c r="D15" s="71"/>
      <c r="E15" s="2"/>
      <c r="F15" s="37"/>
      <c r="G15" s="37"/>
      <c r="H15" s="545" t="s">
        <v>56</v>
      </c>
      <c r="I15" s="72">
        <f>SUM(I13:I14)</f>
        <v>14700</v>
      </c>
      <c r="K15" s="2"/>
      <c r="L15" s="37"/>
      <c r="M15" s="37"/>
      <c r="N15" s="545" t="s">
        <v>56</v>
      </c>
      <c r="O15" s="72">
        <f>SUM(O13:O14)</f>
        <v>0</v>
      </c>
      <c r="P15" s="73"/>
      <c r="Q15" s="74">
        <f>(I15-O15)</f>
        <v>14700</v>
      </c>
    </row>
    <row r="16" spans="1:17" ht="13.5" thickBot="1" x14ac:dyDescent="0.25">
      <c r="B16" s="71"/>
      <c r="C16" s="71"/>
      <c r="D16" s="71"/>
      <c r="E16" s="2"/>
      <c r="F16" s="37"/>
      <c r="G16" s="37"/>
      <c r="H16" s="546"/>
      <c r="I16" s="75">
        <f>I15/$H$8</f>
        <v>4932.8859060402683</v>
      </c>
      <c r="K16" s="2"/>
      <c r="L16" s="37"/>
      <c r="M16" s="37"/>
      <c r="N16" s="546"/>
      <c r="O16" s="75">
        <f>O15/$H$8</f>
        <v>0</v>
      </c>
      <c r="P16" s="76"/>
      <c r="Q16" s="77">
        <f>(I16-O16)</f>
        <v>4932.8859060402683</v>
      </c>
    </row>
    <row r="17" spans="1:29" ht="13.5" thickBot="1" x14ac:dyDescent="0.25">
      <c r="B17" s="78"/>
      <c r="C17" s="78"/>
      <c r="D17" s="78"/>
      <c r="E17" s="79"/>
      <c r="F17" s="79"/>
      <c r="G17" s="79"/>
      <c r="H17" s="80"/>
      <c r="I17" s="81"/>
      <c r="K17" s="79"/>
      <c r="L17" s="79"/>
      <c r="M17" s="79"/>
      <c r="N17" s="80"/>
      <c r="O17" s="81"/>
      <c r="P17" s="73"/>
      <c r="Q17" s="82"/>
      <c r="X17">
        <v>0</v>
      </c>
      <c r="Z17">
        <v>0</v>
      </c>
      <c r="AC17">
        <v>0</v>
      </c>
    </row>
    <row r="18" spans="1:29" ht="39.75" customHeight="1" thickBot="1" x14ac:dyDescent="0.25">
      <c r="B18" s="40" t="s">
        <v>57</v>
      </c>
      <c r="C18" s="41" t="s">
        <v>58</v>
      </c>
      <c r="D18" s="42" t="s">
        <v>59</v>
      </c>
      <c r="E18" s="43" t="s">
        <v>51</v>
      </c>
      <c r="F18" s="44" t="s">
        <v>52</v>
      </c>
      <c r="G18" s="45" t="s">
        <v>53</v>
      </c>
      <c r="H18" s="46" t="s">
        <v>54</v>
      </c>
      <c r="I18" s="47" t="s">
        <v>55</v>
      </c>
      <c r="K18" s="43" t="s">
        <v>51</v>
      </c>
      <c r="L18" s="44" t="s">
        <v>52</v>
      </c>
      <c r="M18" s="45" t="s">
        <v>53</v>
      </c>
      <c r="N18" s="46" t="s">
        <v>54</v>
      </c>
      <c r="O18" s="47" t="s">
        <v>55</v>
      </c>
      <c r="P18" s="48"/>
      <c r="Q18" s="49"/>
    </row>
    <row r="19" spans="1:29" x14ac:dyDescent="0.2">
      <c r="B19" s="50" t="s">
        <v>6</v>
      </c>
      <c r="C19" s="51" t="s">
        <v>43</v>
      </c>
      <c r="D19" s="51" t="s">
        <v>43</v>
      </c>
      <c r="E19" s="343">
        <f>Calculo2!S27</f>
        <v>4.0000000000000009</v>
      </c>
      <c r="F19" s="53">
        <v>2500</v>
      </c>
      <c r="G19" s="53"/>
      <c r="H19" s="54">
        <f>F19+G19</f>
        <v>2500</v>
      </c>
      <c r="I19" s="55">
        <f>+E19*H19</f>
        <v>10000.000000000002</v>
      </c>
      <c r="K19" s="52"/>
      <c r="L19" s="53"/>
      <c r="M19" s="53"/>
      <c r="N19" s="54">
        <f>L19*1+M19</f>
        <v>0</v>
      </c>
      <c r="O19" s="55">
        <f>+K19*N19</f>
        <v>0</v>
      </c>
      <c r="P19" s="56"/>
      <c r="Q19" s="57">
        <f>(I19-O19)</f>
        <v>10000.000000000002</v>
      </c>
    </row>
    <row r="20" spans="1:29" x14ac:dyDescent="0.2">
      <c r="B20" s="58"/>
      <c r="C20" s="59"/>
      <c r="D20" s="59"/>
      <c r="E20" s="60"/>
      <c r="F20" s="61"/>
      <c r="G20" s="61"/>
      <c r="H20" s="62"/>
      <c r="I20" s="63"/>
      <c r="K20" s="60"/>
      <c r="L20" s="61"/>
      <c r="M20" s="61"/>
      <c r="N20" s="62"/>
      <c r="O20" s="63"/>
      <c r="P20" s="56"/>
      <c r="Q20" s="57">
        <f>(I20-O20)</f>
        <v>0</v>
      </c>
    </row>
    <row r="21" spans="1:29" ht="13.5" thickBot="1" x14ac:dyDescent="0.25">
      <c r="B21" s="64"/>
      <c r="C21" s="65"/>
      <c r="D21" s="65"/>
      <c r="E21" s="66"/>
      <c r="F21" s="67"/>
      <c r="G21" s="67"/>
      <c r="H21" s="68"/>
      <c r="I21" s="69"/>
      <c r="J21" s="83"/>
      <c r="K21" s="66"/>
      <c r="L21" s="67"/>
      <c r="M21" s="67"/>
      <c r="N21" s="68"/>
      <c r="O21" s="69"/>
      <c r="P21" s="56"/>
      <c r="Q21" s="70">
        <f>(I21-O21)</f>
        <v>0</v>
      </c>
    </row>
    <row r="22" spans="1:29" ht="13.5" thickBot="1" x14ac:dyDescent="0.25">
      <c r="B22" s="71"/>
      <c r="C22" s="71"/>
      <c r="D22" s="71"/>
      <c r="E22" s="2"/>
      <c r="F22" s="37"/>
      <c r="G22" s="37"/>
      <c r="H22" s="545" t="s">
        <v>60</v>
      </c>
      <c r="I22" s="72">
        <f>SUM(I19:I21)</f>
        <v>10000.000000000002</v>
      </c>
      <c r="K22" s="2"/>
      <c r="L22" s="37"/>
      <c r="M22" s="37"/>
      <c r="N22" s="545" t="s">
        <v>60</v>
      </c>
      <c r="O22" s="72">
        <f>SUM(O19:O21)</f>
        <v>0</v>
      </c>
      <c r="P22" s="73"/>
      <c r="Q22" s="74">
        <f>(I22-O22)</f>
        <v>10000.000000000002</v>
      </c>
    </row>
    <row r="23" spans="1:29" s="12" customFormat="1" ht="13.5" thickBot="1" x14ac:dyDescent="0.25">
      <c r="A23" s="84"/>
      <c r="B23" s="71"/>
      <c r="C23" s="71"/>
      <c r="D23" s="71"/>
      <c r="E23" s="2"/>
      <c r="F23" s="37"/>
      <c r="G23" s="37"/>
      <c r="H23" s="546"/>
      <c r="I23" s="75">
        <f>I22/$H$8</f>
        <v>3355.7046979865777</v>
      </c>
      <c r="K23" s="2"/>
      <c r="L23" s="37"/>
      <c r="M23" s="37"/>
      <c r="N23" s="546"/>
      <c r="O23" s="75">
        <f>O22/$H$8</f>
        <v>0</v>
      </c>
      <c r="P23" s="76"/>
      <c r="Q23" s="77">
        <f>(I23-O23)</f>
        <v>3355.7046979865777</v>
      </c>
      <c r="S23" s="85"/>
    </row>
    <row r="24" spans="1:29" s="12" customFormat="1" ht="13.5" thickBot="1" x14ac:dyDescent="0.25">
      <c r="A24" s="84"/>
      <c r="B24" s="86"/>
      <c r="C24" s="86"/>
      <c r="D24" s="86"/>
      <c r="E24" s="87"/>
      <c r="F24" s="87"/>
      <c r="G24" s="87"/>
      <c r="H24" s="73"/>
      <c r="I24" s="73"/>
      <c r="K24" s="87"/>
      <c r="L24" s="87"/>
      <c r="M24" s="87"/>
      <c r="N24" s="73"/>
      <c r="O24" s="73"/>
      <c r="P24" s="73"/>
      <c r="Q24" s="88"/>
    </row>
    <row r="25" spans="1:29" ht="43.5" customHeight="1" thickBot="1" x14ac:dyDescent="0.25">
      <c r="B25" s="40" t="s">
        <v>61</v>
      </c>
      <c r="C25" s="41" t="s">
        <v>58</v>
      </c>
      <c r="D25" s="42" t="s">
        <v>59</v>
      </c>
      <c r="E25" s="43" t="s">
        <v>51</v>
      </c>
      <c r="F25" s="44" t="s">
        <v>52</v>
      </c>
      <c r="G25" s="45" t="s">
        <v>53</v>
      </c>
      <c r="H25" s="46" t="s">
        <v>54</v>
      </c>
      <c r="I25" s="47" t="s">
        <v>55</v>
      </c>
      <c r="K25" s="43" t="s">
        <v>51</v>
      </c>
      <c r="L25" s="44" t="s">
        <v>52</v>
      </c>
      <c r="M25" s="45" t="s">
        <v>53</v>
      </c>
      <c r="N25" s="46" t="s">
        <v>54</v>
      </c>
      <c r="O25" s="47" t="s">
        <v>55</v>
      </c>
      <c r="P25" s="48"/>
      <c r="Q25" s="49"/>
    </row>
    <row r="26" spans="1:29" x14ac:dyDescent="0.2">
      <c r="B26" s="50" t="s">
        <v>4</v>
      </c>
      <c r="C26" s="51" t="s">
        <v>43</v>
      </c>
      <c r="D26" s="51" t="s">
        <v>43</v>
      </c>
      <c r="E26" s="52"/>
      <c r="F26" s="53"/>
      <c r="G26" s="53"/>
      <c r="H26" s="54">
        <f>F26+G26</f>
        <v>0</v>
      </c>
      <c r="I26" s="55">
        <f>+E26*H26</f>
        <v>0</v>
      </c>
      <c r="J26" s="89"/>
      <c r="K26" s="52"/>
      <c r="L26" s="53"/>
      <c r="M26" s="53"/>
      <c r="N26" s="54">
        <f>L26*1+M26</f>
        <v>0</v>
      </c>
      <c r="O26" s="55">
        <f>+K26*N26</f>
        <v>0</v>
      </c>
      <c r="P26" s="56"/>
      <c r="Q26" s="57">
        <f>(I26-O26)</f>
        <v>0</v>
      </c>
    </row>
    <row r="27" spans="1:29" x14ac:dyDescent="0.2">
      <c r="B27" s="58"/>
      <c r="C27" s="59"/>
      <c r="D27" s="59"/>
      <c r="E27" s="60"/>
      <c r="F27" s="61"/>
      <c r="G27" s="61"/>
      <c r="H27" s="62"/>
      <c r="I27" s="63"/>
      <c r="K27" s="60"/>
      <c r="L27" s="61"/>
      <c r="M27" s="61"/>
      <c r="N27" s="62">
        <f>L27*1+M27</f>
        <v>0</v>
      </c>
      <c r="O27" s="63">
        <f>+K27*N27</f>
        <v>0</v>
      </c>
      <c r="P27" s="56"/>
      <c r="Q27" s="57">
        <f>(I27-O27)</f>
        <v>0</v>
      </c>
    </row>
    <row r="28" spans="1:29" ht="13.5" thickBot="1" x14ac:dyDescent="0.25">
      <c r="B28" s="64"/>
      <c r="C28" s="65"/>
      <c r="D28" s="65"/>
      <c r="E28" s="66"/>
      <c r="F28" s="67"/>
      <c r="G28" s="67"/>
      <c r="H28" s="68"/>
      <c r="I28" s="69"/>
      <c r="K28" s="66"/>
      <c r="L28" s="67"/>
      <c r="M28" s="67"/>
      <c r="N28" s="68">
        <f>L28*1+M28</f>
        <v>0</v>
      </c>
      <c r="O28" s="69">
        <f>+K28*N28</f>
        <v>0</v>
      </c>
      <c r="P28" s="56"/>
      <c r="Q28" s="70">
        <f>(I28-O28)</f>
        <v>0</v>
      </c>
    </row>
    <row r="29" spans="1:29" ht="13.5" thickBot="1" x14ac:dyDescent="0.25">
      <c r="B29" s="71"/>
      <c r="C29" s="71"/>
      <c r="D29" s="71"/>
      <c r="E29" s="2"/>
      <c r="F29" s="37"/>
      <c r="G29" s="37"/>
      <c r="H29" s="545" t="s">
        <v>62</v>
      </c>
      <c r="I29" s="72">
        <f>SUM(I26:I28)</f>
        <v>0</v>
      </c>
      <c r="K29" s="2"/>
      <c r="L29" s="37"/>
      <c r="M29" s="37"/>
      <c r="N29" s="545" t="s">
        <v>62</v>
      </c>
      <c r="O29" s="72">
        <f>SUM(O26:O28)</f>
        <v>0</v>
      </c>
      <c r="P29" s="73"/>
      <c r="Q29" s="74">
        <f>(I29-O29)</f>
        <v>0</v>
      </c>
    </row>
    <row r="30" spans="1:29" ht="13.5" thickBot="1" x14ac:dyDescent="0.25">
      <c r="B30" s="71"/>
      <c r="C30" s="71"/>
      <c r="D30" s="71"/>
      <c r="E30" s="2"/>
      <c r="F30" s="37"/>
      <c r="G30" s="37"/>
      <c r="H30" s="546"/>
      <c r="I30" s="75">
        <f>I29/$H$8</f>
        <v>0</v>
      </c>
      <c r="K30" s="2"/>
      <c r="L30" s="37"/>
      <c r="M30" s="37"/>
      <c r="N30" s="546"/>
      <c r="O30" s="75">
        <f>O29/$H$8</f>
        <v>0</v>
      </c>
      <c r="P30" s="76"/>
      <c r="Q30" s="77">
        <f>(I30-O30)</f>
        <v>0</v>
      </c>
    </row>
    <row r="31" spans="1:29" ht="13.5" thickBot="1" x14ac:dyDescent="0.25">
      <c r="B31" s="90"/>
      <c r="C31" s="90"/>
      <c r="D31" s="90"/>
      <c r="E31" s="2"/>
      <c r="F31" s="2"/>
      <c r="G31" s="2"/>
      <c r="H31" s="91"/>
      <c r="I31" s="81"/>
      <c r="K31" s="2"/>
      <c r="L31" s="2"/>
      <c r="M31" s="2"/>
      <c r="N31" s="91"/>
      <c r="O31" s="81"/>
      <c r="P31" s="73"/>
      <c r="Q31" s="82"/>
    </row>
    <row r="32" spans="1:29" ht="42" customHeight="1" thickBot="1" x14ac:dyDescent="0.25">
      <c r="B32" s="40" t="s">
        <v>63</v>
      </c>
      <c r="C32" s="41" t="s">
        <v>58</v>
      </c>
      <c r="D32" s="42" t="s">
        <v>59</v>
      </c>
      <c r="E32" s="43" t="s">
        <v>51</v>
      </c>
      <c r="F32" s="44" t="s">
        <v>52</v>
      </c>
      <c r="G32" s="45" t="s">
        <v>53</v>
      </c>
      <c r="H32" s="46" t="s">
        <v>54</v>
      </c>
      <c r="I32" s="47" t="s">
        <v>55</v>
      </c>
      <c r="K32" s="43" t="s">
        <v>51</v>
      </c>
      <c r="L32" s="44" t="s">
        <v>52</v>
      </c>
      <c r="M32" s="45" t="s">
        <v>53</v>
      </c>
      <c r="N32" s="46" t="s">
        <v>54</v>
      </c>
      <c r="O32" s="47" t="s">
        <v>55</v>
      </c>
      <c r="P32" s="48"/>
      <c r="Q32" s="49"/>
    </row>
    <row r="33" spans="1:19" x14ac:dyDescent="0.2">
      <c r="B33" s="50" t="s">
        <v>34</v>
      </c>
      <c r="C33" s="51" t="s">
        <v>43</v>
      </c>
      <c r="D33" s="51" t="s">
        <v>43</v>
      </c>
      <c r="E33" s="343">
        <f>Calculo2!T27</f>
        <v>4.12</v>
      </c>
      <c r="F33" s="53">
        <v>1500</v>
      </c>
      <c r="G33" s="53"/>
      <c r="H33" s="54">
        <f>F33+G33</f>
        <v>1500</v>
      </c>
      <c r="I33" s="55">
        <f>+E33*H33</f>
        <v>6180</v>
      </c>
      <c r="J33" s="89"/>
      <c r="K33" s="52"/>
      <c r="L33" s="53"/>
      <c r="M33" s="53"/>
      <c r="N33" s="54">
        <f>L33*1+M33</f>
        <v>0</v>
      </c>
      <c r="O33" s="55">
        <f>+K33*N33</f>
        <v>0</v>
      </c>
      <c r="P33" s="56"/>
      <c r="Q33" s="57">
        <f>(I33-O33)</f>
        <v>6180</v>
      </c>
    </row>
    <row r="34" spans="1:19" x14ac:dyDescent="0.2">
      <c r="B34" s="58" t="s">
        <v>35</v>
      </c>
      <c r="C34" s="59" t="s">
        <v>43</v>
      </c>
      <c r="D34" s="59" t="s">
        <v>43</v>
      </c>
      <c r="E34" s="344">
        <f>Calculo2!U27</f>
        <v>3.08</v>
      </c>
      <c r="F34" s="61">
        <v>1500</v>
      </c>
      <c r="G34" s="61"/>
      <c r="H34" s="62">
        <f>F34+G34</f>
        <v>1500</v>
      </c>
      <c r="I34" s="63">
        <f>+E34*H34</f>
        <v>4620</v>
      </c>
      <c r="K34" s="60"/>
      <c r="L34" s="61"/>
      <c r="M34" s="61"/>
      <c r="N34" s="62">
        <f>L34*1+M34</f>
        <v>0</v>
      </c>
      <c r="O34" s="63">
        <f>+K34*N34</f>
        <v>0</v>
      </c>
      <c r="P34" s="56"/>
      <c r="Q34" s="57">
        <f>(I34-O34)</f>
        <v>4620</v>
      </c>
    </row>
    <row r="35" spans="1:19" ht="13.5" thickBot="1" x14ac:dyDescent="0.25">
      <c r="B35" s="64" t="s">
        <v>36</v>
      </c>
      <c r="C35" s="65" t="s">
        <v>43</v>
      </c>
      <c r="D35" s="65" t="s">
        <v>43</v>
      </c>
      <c r="E35" s="345">
        <f>Calculo2!V27</f>
        <v>2.2400000000000002</v>
      </c>
      <c r="F35" s="67">
        <v>1000</v>
      </c>
      <c r="G35" s="67"/>
      <c r="H35" s="68">
        <f>F35+G35</f>
        <v>1000</v>
      </c>
      <c r="I35" s="69">
        <f>+E35*H35</f>
        <v>2240</v>
      </c>
      <c r="K35" s="66"/>
      <c r="L35" s="67"/>
      <c r="M35" s="67"/>
      <c r="N35" s="68">
        <f>L35*1+M35</f>
        <v>0</v>
      </c>
      <c r="O35" s="69">
        <f>+K35*N35</f>
        <v>0</v>
      </c>
      <c r="P35" s="56"/>
      <c r="Q35" s="70">
        <f>(I35-O35)</f>
        <v>2240</v>
      </c>
    </row>
    <row r="36" spans="1:19" ht="13.5" thickBot="1" x14ac:dyDescent="0.25">
      <c r="B36" s="71"/>
      <c r="C36" s="71"/>
      <c r="D36" s="71"/>
      <c r="E36" s="2"/>
      <c r="F36" s="37"/>
      <c r="G36" s="37"/>
      <c r="H36" s="549" t="s">
        <v>64</v>
      </c>
      <c r="I36" s="92">
        <f>SUM(I33:I35)</f>
        <v>13040</v>
      </c>
      <c r="K36" s="2"/>
      <c r="L36" s="37"/>
      <c r="M36" s="37"/>
      <c r="N36" s="549" t="s">
        <v>64</v>
      </c>
      <c r="O36" s="92">
        <f>SUM(O33:O35)</f>
        <v>0</v>
      </c>
      <c r="P36" s="73"/>
      <c r="Q36" s="74">
        <f>(I36-O36)</f>
        <v>13040</v>
      </c>
    </row>
    <row r="37" spans="1:19" ht="13.5" thickBot="1" x14ac:dyDescent="0.25">
      <c r="B37" s="71"/>
      <c r="C37" s="71"/>
      <c r="D37" s="71"/>
      <c r="E37" s="2"/>
      <c r="F37" s="37"/>
      <c r="G37" s="37"/>
      <c r="H37" s="546"/>
      <c r="I37" s="75">
        <f>I36/$H$8</f>
        <v>4375.8389261744969</v>
      </c>
      <c r="K37" s="2"/>
      <c r="L37" s="37"/>
      <c r="M37" s="37"/>
      <c r="N37" s="546"/>
      <c r="O37" s="75">
        <f>O36/$H$8</f>
        <v>0</v>
      </c>
      <c r="P37" s="76"/>
      <c r="Q37" s="77">
        <f>(I37-O37)</f>
        <v>4375.8389261744969</v>
      </c>
    </row>
    <row r="38" spans="1:19" ht="13.5" thickBot="1" x14ac:dyDescent="0.25">
      <c r="B38" s="71"/>
      <c r="C38" s="71"/>
      <c r="D38" s="71"/>
      <c r="E38" s="2"/>
      <c r="F38" s="37"/>
      <c r="G38" s="37"/>
      <c r="H38" s="93"/>
      <c r="I38" s="76"/>
      <c r="K38" s="2"/>
      <c r="L38" s="2"/>
      <c r="M38" s="2"/>
      <c r="N38" s="76"/>
      <c r="O38" s="76"/>
      <c r="P38" s="76"/>
      <c r="Q38" s="82"/>
    </row>
    <row r="39" spans="1:19" ht="42.75" customHeight="1" thickBot="1" x14ac:dyDescent="0.25">
      <c r="B39" s="40" t="s">
        <v>65</v>
      </c>
      <c r="C39" s="41" t="s">
        <v>58</v>
      </c>
      <c r="D39" s="42" t="s">
        <v>59</v>
      </c>
      <c r="E39" s="43" t="s">
        <v>51</v>
      </c>
      <c r="F39" s="44" t="s">
        <v>52</v>
      </c>
      <c r="G39" s="45" t="s">
        <v>53</v>
      </c>
      <c r="H39" s="46" t="s">
        <v>54</v>
      </c>
      <c r="I39" s="47" t="s">
        <v>55</v>
      </c>
      <c r="K39" s="43" t="s">
        <v>51</v>
      </c>
      <c r="L39" s="44" t="s">
        <v>52</v>
      </c>
      <c r="M39" s="45" t="s">
        <v>53</v>
      </c>
      <c r="N39" s="46" t="s">
        <v>54</v>
      </c>
      <c r="O39" s="47" t="s">
        <v>55</v>
      </c>
      <c r="P39" s="48"/>
      <c r="Q39" s="94"/>
    </row>
    <row r="40" spans="1:19" x14ac:dyDescent="0.2">
      <c r="B40" s="50"/>
      <c r="C40" s="51"/>
      <c r="D40" s="51"/>
      <c r="E40" s="52"/>
      <c r="F40" s="53"/>
      <c r="G40" s="53"/>
      <c r="H40" s="54">
        <f>F40*1+G40</f>
        <v>0</v>
      </c>
      <c r="I40" s="55">
        <f>+E40*H40</f>
        <v>0</v>
      </c>
      <c r="J40" s="89"/>
      <c r="K40" s="52"/>
      <c r="L40" s="53"/>
      <c r="M40" s="53"/>
      <c r="N40" s="54">
        <f>L40*1+M40</f>
        <v>0</v>
      </c>
      <c r="O40" s="55">
        <f>+K40*N40</f>
        <v>0</v>
      </c>
      <c r="P40" s="56"/>
      <c r="Q40" s="57">
        <f>(I40-O40)</f>
        <v>0</v>
      </c>
    </row>
    <row r="41" spans="1:19" x14ac:dyDescent="0.2">
      <c r="B41" s="58"/>
      <c r="C41" s="59"/>
      <c r="D41" s="59"/>
      <c r="E41" s="60"/>
      <c r="F41" s="61"/>
      <c r="G41" s="61"/>
      <c r="H41" s="62">
        <f>F41*1+G41</f>
        <v>0</v>
      </c>
      <c r="I41" s="63">
        <f>+E41*H41</f>
        <v>0</v>
      </c>
      <c r="K41" s="60"/>
      <c r="L41" s="61"/>
      <c r="M41" s="61"/>
      <c r="N41" s="62">
        <f>L41*1+M41</f>
        <v>0</v>
      </c>
      <c r="O41" s="63">
        <f>+K41*N41</f>
        <v>0</v>
      </c>
      <c r="P41" s="56"/>
      <c r="Q41" s="57">
        <f>(I41-O41)</f>
        <v>0</v>
      </c>
    </row>
    <row r="42" spans="1:19" ht="13.5" thickBot="1" x14ac:dyDescent="0.25">
      <c r="B42" s="64"/>
      <c r="C42" s="65"/>
      <c r="D42" s="65"/>
      <c r="E42" s="66"/>
      <c r="F42" s="67"/>
      <c r="G42" s="67"/>
      <c r="H42" s="68">
        <f>F42*1+G42</f>
        <v>0</v>
      </c>
      <c r="I42" s="69">
        <f>+E42*H42</f>
        <v>0</v>
      </c>
      <c r="K42" s="66"/>
      <c r="L42" s="67"/>
      <c r="M42" s="67"/>
      <c r="N42" s="68">
        <f>L42*1+M42</f>
        <v>0</v>
      </c>
      <c r="O42" s="69">
        <f>+K42*N42</f>
        <v>0</v>
      </c>
      <c r="P42" s="56"/>
      <c r="Q42" s="70">
        <f>(I42-O42)</f>
        <v>0</v>
      </c>
    </row>
    <row r="43" spans="1:19" ht="13.5" thickBot="1" x14ac:dyDescent="0.25">
      <c r="E43" s="2"/>
      <c r="F43" s="37"/>
      <c r="G43" s="37"/>
      <c r="H43" s="549" t="s">
        <v>66</v>
      </c>
      <c r="I43" s="92">
        <f>SUM(I40:I42)</f>
        <v>0</v>
      </c>
      <c r="K43" s="2"/>
      <c r="L43" s="37"/>
      <c r="M43" s="37"/>
      <c r="N43" s="549" t="s">
        <v>66</v>
      </c>
      <c r="O43" s="92">
        <f>SUM(O40:O42)</f>
        <v>0</v>
      </c>
      <c r="P43" s="73"/>
      <c r="Q43" s="74">
        <f>(I43-O43)</f>
        <v>0</v>
      </c>
    </row>
    <row r="44" spans="1:19" ht="13.5" thickBot="1" x14ac:dyDescent="0.25">
      <c r="E44" s="2"/>
      <c r="F44" s="37"/>
      <c r="G44" s="37"/>
      <c r="H44" s="546"/>
      <c r="I44" s="75">
        <f>I43/$H$8</f>
        <v>0</v>
      </c>
      <c r="K44" s="2"/>
      <c r="L44" s="37"/>
      <c r="M44" s="37"/>
      <c r="N44" s="546"/>
      <c r="O44" s="75">
        <f>O43/$H$8</f>
        <v>0</v>
      </c>
      <c r="P44" s="76"/>
      <c r="Q44" s="77">
        <f>(I44-O44)</f>
        <v>0</v>
      </c>
    </row>
    <row r="45" spans="1:19" ht="13.5" thickBot="1" x14ac:dyDescent="0.25">
      <c r="E45" s="2"/>
      <c r="F45" s="37"/>
      <c r="G45" s="37"/>
      <c r="H45" s="93"/>
      <c r="I45" s="95"/>
      <c r="J45" s="12"/>
      <c r="K45" s="2"/>
      <c r="L45" s="2"/>
      <c r="M45" s="2"/>
      <c r="N45" s="76"/>
      <c r="O45" s="96"/>
      <c r="P45" s="76"/>
      <c r="Q45" s="82"/>
    </row>
    <row r="46" spans="1:19" s="12" customFormat="1" ht="29.25" customHeight="1" thickBot="1" x14ac:dyDescent="0.25">
      <c r="A46" s="84"/>
      <c r="B46" s="40" t="s">
        <v>67</v>
      </c>
      <c r="C46" s="41" t="s">
        <v>58</v>
      </c>
      <c r="D46" s="42" t="s">
        <v>59</v>
      </c>
      <c r="E46" s="97" t="s">
        <v>68</v>
      </c>
      <c r="F46" s="44" t="s">
        <v>69</v>
      </c>
      <c r="G46" s="98"/>
      <c r="H46" s="98"/>
      <c r="I46" s="47" t="s">
        <v>55</v>
      </c>
      <c r="K46" s="97" t="s">
        <v>68</v>
      </c>
      <c r="L46" s="44" t="s">
        <v>69</v>
      </c>
      <c r="M46" s="98"/>
      <c r="N46" s="98"/>
      <c r="O46" s="47" t="s">
        <v>55</v>
      </c>
      <c r="P46" s="99"/>
      <c r="Q46" s="100"/>
    </row>
    <row r="47" spans="1:19" s="12" customFormat="1" x14ac:dyDescent="0.2">
      <c r="A47" s="84"/>
      <c r="B47" s="101" t="s">
        <v>70</v>
      </c>
      <c r="C47" s="51" t="s">
        <v>43</v>
      </c>
      <c r="D47" s="51" t="s">
        <v>43</v>
      </c>
      <c r="E47" s="102">
        <v>2</v>
      </c>
      <c r="F47" s="103">
        <v>50</v>
      </c>
      <c r="G47" s="103"/>
      <c r="H47" s="104"/>
      <c r="I47" s="105">
        <f t="shared" ref="I47:I52" si="0">E47*F47</f>
        <v>100</v>
      </c>
      <c r="J47" s="106"/>
      <c r="K47" s="107"/>
      <c r="L47" s="103"/>
      <c r="M47" s="103"/>
      <c r="N47" s="104"/>
      <c r="O47" s="105">
        <f t="shared" ref="O47:O52" si="1">K47*L47</f>
        <v>0</v>
      </c>
      <c r="P47" s="108"/>
      <c r="Q47" s="57">
        <f t="shared" ref="Q47:Q54" si="2">(I47-O47)</f>
        <v>100</v>
      </c>
      <c r="S47" s="109"/>
    </row>
    <row r="48" spans="1:19" s="12" customFormat="1" x14ac:dyDescent="0.2">
      <c r="A48" s="84"/>
      <c r="B48" s="110" t="s">
        <v>70</v>
      </c>
      <c r="C48" s="59" t="s">
        <v>43</v>
      </c>
      <c r="D48" s="59" t="s">
        <v>43</v>
      </c>
      <c r="E48" s="111">
        <v>4</v>
      </c>
      <c r="F48" s="112">
        <v>50</v>
      </c>
      <c r="G48" s="112"/>
      <c r="H48" s="113"/>
      <c r="I48" s="114">
        <f t="shared" si="0"/>
        <v>200</v>
      </c>
      <c r="J48" s="106"/>
      <c r="K48" s="115"/>
      <c r="L48" s="112"/>
      <c r="M48" s="112"/>
      <c r="N48" s="113"/>
      <c r="O48" s="114">
        <f t="shared" si="1"/>
        <v>0</v>
      </c>
      <c r="P48" s="108"/>
      <c r="Q48" s="57">
        <f t="shared" si="2"/>
        <v>200</v>
      </c>
    </row>
    <row r="49" spans="1:19" x14ac:dyDescent="0.2">
      <c r="B49" s="110" t="s">
        <v>70</v>
      </c>
      <c r="C49" s="59" t="s">
        <v>43</v>
      </c>
      <c r="D49" s="59" t="s">
        <v>43</v>
      </c>
      <c r="E49" s="111">
        <v>4</v>
      </c>
      <c r="F49" s="112">
        <v>50</v>
      </c>
      <c r="G49" s="112"/>
      <c r="H49" s="113"/>
      <c r="I49" s="114">
        <f t="shared" si="0"/>
        <v>200</v>
      </c>
      <c r="K49" s="115"/>
      <c r="L49" s="112"/>
      <c r="M49" s="112"/>
      <c r="N49" s="113"/>
      <c r="O49" s="114">
        <f t="shared" si="1"/>
        <v>0</v>
      </c>
      <c r="P49" s="108"/>
      <c r="Q49" s="57">
        <f t="shared" si="2"/>
        <v>200</v>
      </c>
    </row>
    <row r="50" spans="1:19" s="12" customFormat="1" x14ac:dyDescent="0.2">
      <c r="A50" s="84"/>
      <c r="B50" s="110" t="s">
        <v>70</v>
      </c>
      <c r="C50" s="59" t="s">
        <v>43</v>
      </c>
      <c r="D50" s="59" t="s">
        <v>43</v>
      </c>
      <c r="E50" s="111">
        <v>3.4</v>
      </c>
      <c r="F50" s="112">
        <v>50</v>
      </c>
      <c r="G50" s="112"/>
      <c r="H50" s="113"/>
      <c r="I50" s="114">
        <f t="shared" si="0"/>
        <v>170</v>
      </c>
      <c r="K50" s="115"/>
      <c r="L50" s="112"/>
      <c r="M50" s="112"/>
      <c r="N50" s="113"/>
      <c r="O50" s="114">
        <f t="shared" si="1"/>
        <v>0</v>
      </c>
      <c r="P50" s="108"/>
      <c r="Q50" s="57">
        <f t="shared" si="2"/>
        <v>170</v>
      </c>
    </row>
    <row r="51" spans="1:19" s="12" customFormat="1" x14ac:dyDescent="0.2">
      <c r="A51" s="84"/>
      <c r="B51" s="110"/>
      <c r="C51" s="59"/>
      <c r="D51" s="59"/>
      <c r="E51" s="111"/>
      <c r="F51" s="112"/>
      <c r="G51" s="112"/>
      <c r="H51" s="113"/>
      <c r="I51" s="114">
        <f t="shared" si="0"/>
        <v>0</v>
      </c>
      <c r="K51" s="115"/>
      <c r="L51" s="112"/>
      <c r="M51" s="112"/>
      <c r="N51" s="113"/>
      <c r="O51" s="114">
        <f t="shared" si="1"/>
        <v>0</v>
      </c>
      <c r="P51" s="108"/>
      <c r="Q51" s="57">
        <f>(I51-O51)</f>
        <v>0</v>
      </c>
    </row>
    <row r="52" spans="1:19" ht="13.5" thickBot="1" x14ac:dyDescent="0.25">
      <c r="B52" s="116"/>
      <c r="C52" s="65"/>
      <c r="D52" s="65"/>
      <c r="E52" s="117"/>
      <c r="F52" s="118"/>
      <c r="G52" s="118"/>
      <c r="H52" s="119"/>
      <c r="I52" s="120">
        <f t="shared" si="0"/>
        <v>0</v>
      </c>
      <c r="K52" s="121"/>
      <c r="L52" s="118"/>
      <c r="M52" s="118"/>
      <c r="N52" s="119"/>
      <c r="O52" s="120">
        <f t="shared" si="1"/>
        <v>0</v>
      </c>
      <c r="P52" s="108"/>
      <c r="Q52" s="57">
        <f t="shared" si="2"/>
        <v>0</v>
      </c>
    </row>
    <row r="53" spans="1:19" ht="13.5" thickBot="1" x14ac:dyDescent="0.25">
      <c r="E53" s="2"/>
      <c r="F53" s="37"/>
      <c r="G53" s="37"/>
      <c r="H53" s="549" t="s">
        <v>71</v>
      </c>
      <c r="I53" s="92">
        <f>SUM(I47:I52)*$H$8</f>
        <v>1996.6</v>
      </c>
      <c r="K53" s="2"/>
      <c r="L53" s="37"/>
      <c r="M53" s="37"/>
      <c r="N53" s="549" t="s">
        <v>71</v>
      </c>
      <c r="O53" s="92">
        <f>SUM(O47:O52)*$H$8</f>
        <v>0</v>
      </c>
      <c r="P53" s="108"/>
      <c r="Q53" s="74">
        <f t="shared" si="2"/>
        <v>1996.6</v>
      </c>
    </row>
    <row r="54" spans="1:19" s="12" customFormat="1" ht="13.5" thickBot="1" x14ac:dyDescent="0.25">
      <c r="A54" s="84"/>
      <c r="B54"/>
      <c r="C54"/>
      <c r="D54"/>
      <c r="E54" s="2"/>
      <c r="F54" s="37"/>
      <c r="G54" s="37"/>
      <c r="H54" s="546"/>
      <c r="I54" s="75">
        <f>I53/$H$8</f>
        <v>670</v>
      </c>
      <c r="K54" s="2"/>
      <c r="L54" s="37"/>
      <c r="M54" s="37"/>
      <c r="N54" s="546"/>
      <c r="O54" s="75">
        <f>O53/$H$8</f>
        <v>0</v>
      </c>
      <c r="P54" s="76"/>
      <c r="Q54" s="77">
        <f t="shared" si="2"/>
        <v>670</v>
      </c>
    </row>
    <row r="55" spans="1:19" s="12" customFormat="1" ht="13.5" thickBot="1" x14ac:dyDescent="0.25">
      <c r="A55" s="84"/>
      <c r="B55" s="87"/>
      <c r="C55" s="87"/>
      <c r="D55" s="87"/>
      <c r="E55" s="37"/>
      <c r="F55" s="37"/>
      <c r="G55" s="37"/>
      <c r="H55" s="122"/>
      <c r="I55" s="122"/>
      <c r="K55" s="37"/>
      <c r="L55" s="37"/>
      <c r="M55" s="37"/>
      <c r="N55" s="122"/>
      <c r="O55" s="122"/>
      <c r="P55" s="122"/>
      <c r="Q55" s="100"/>
    </row>
    <row r="56" spans="1:19" s="12" customFormat="1" ht="29.25" customHeight="1" thickBot="1" x14ac:dyDescent="0.25">
      <c r="A56" s="84"/>
      <c r="B56" s="123" t="s">
        <v>72</v>
      </c>
      <c r="C56" s="41" t="s">
        <v>58</v>
      </c>
      <c r="D56" s="42"/>
      <c r="E56" s="97" t="s">
        <v>68</v>
      </c>
      <c r="F56" s="44" t="s">
        <v>69</v>
      </c>
      <c r="G56" s="98"/>
      <c r="H56" s="98"/>
      <c r="I56" s="47" t="s">
        <v>55</v>
      </c>
      <c r="K56" s="97" t="s">
        <v>68</v>
      </c>
      <c r="L56" s="44" t="s">
        <v>69</v>
      </c>
      <c r="M56" s="98"/>
      <c r="N56" s="98"/>
      <c r="O56" s="47" t="s">
        <v>55</v>
      </c>
      <c r="P56" s="99"/>
      <c r="Q56" s="100"/>
    </row>
    <row r="57" spans="1:19" s="12" customFormat="1" ht="14.25" x14ac:dyDescent="0.2">
      <c r="A57" s="84"/>
      <c r="B57" s="124" t="s">
        <v>73</v>
      </c>
      <c r="C57" s="51" t="s">
        <v>43</v>
      </c>
      <c r="D57" s="51"/>
      <c r="E57" s="102">
        <v>1</v>
      </c>
      <c r="F57" s="103">
        <v>100</v>
      </c>
      <c r="G57" s="103"/>
      <c r="H57" s="104"/>
      <c r="I57" s="105">
        <f t="shared" ref="I57:I62" si="3">E57*F57</f>
        <v>100</v>
      </c>
      <c r="J57" s="106"/>
      <c r="K57" s="107"/>
      <c r="L57" s="103"/>
      <c r="M57" s="103"/>
      <c r="N57" s="104"/>
      <c r="O57" s="105">
        <f t="shared" ref="O57:O62" si="4">K57*L57</f>
        <v>0</v>
      </c>
      <c r="P57" s="108"/>
      <c r="Q57" s="57">
        <f t="shared" ref="Q57:Q64" si="5">(I57-O57)</f>
        <v>100</v>
      </c>
      <c r="S57" s="109"/>
    </row>
    <row r="58" spans="1:19" s="12" customFormat="1" ht="14.25" x14ac:dyDescent="0.2">
      <c r="A58" s="84"/>
      <c r="B58" s="125" t="s">
        <v>74</v>
      </c>
      <c r="C58" s="59" t="s">
        <v>43</v>
      </c>
      <c r="D58" s="59"/>
      <c r="E58" s="111">
        <v>1</v>
      </c>
      <c r="F58" s="112">
        <v>100</v>
      </c>
      <c r="G58" s="112"/>
      <c r="H58" s="113"/>
      <c r="I58" s="114">
        <f t="shared" si="3"/>
        <v>100</v>
      </c>
      <c r="J58" s="106"/>
      <c r="K58" s="115"/>
      <c r="L58" s="112"/>
      <c r="M58" s="112"/>
      <c r="N58" s="113"/>
      <c r="O58" s="114">
        <f t="shared" si="4"/>
        <v>0</v>
      </c>
      <c r="P58" s="108"/>
      <c r="Q58" s="57">
        <f t="shared" si="5"/>
        <v>100</v>
      </c>
    </row>
    <row r="59" spans="1:19" ht="14.25" x14ac:dyDescent="0.2">
      <c r="B59" s="125" t="s">
        <v>75</v>
      </c>
      <c r="C59" s="59" t="s">
        <v>43</v>
      </c>
      <c r="D59" s="59"/>
      <c r="E59" s="111">
        <v>1</v>
      </c>
      <c r="F59" s="112">
        <v>200</v>
      </c>
      <c r="G59" s="112"/>
      <c r="H59" s="113"/>
      <c r="I59" s="114">
        <f t="shared" si="3"/>
        <v>200</v>
      </c>
      <c r="K59" s="115"/>
      <c r="L59" s="112"/>
      <c r="M59" s="112"/>
      <c r="N59" s="113"/>
      <c r="O59" s="114">
        <f t="shared" si="4"/>
        <v>0</v>
      </c>
      <c r="P59" s="108"/>
      <c r="Q59" s="57">
        <f t="shared" si="5"/>
        <v>200</v>
      </c>
    </row>
    <row r="60" spans="1:19" ht="14.25" x14ac:dyDescent="0.2">
      <c r="B60" s="125" t="s">
        <v>76</v>
      </c>
      <c r="C60" s="59" t="s">
        <v>43</v>
      </c>
      <c r="D60" s="59"/>
      <c r="E60" s="111">
        <v>1</v>
      </c>
      <c r="F60" s="112">
        <v>50</v>
      </c>
      <c r="G60" s="112"/>
      <c r="H60" s="113"/>
      <c r="I60" s="114">
        <f t="shared" si="3"/>
        <v>50</v>
      </c>
      <c r="K60" s="115"/>
      <c r="L60" s="112"/>
      <c r="M60" s="112"/>
      <c r="N60" s="113"/>
      <c r="O60" s="114">
        <f t="shared" si="4"/>
        <v>0</v>
      </c>
      <c r="P60" s="108"/>
      <c r="Q60" s="57">
        <f t="shared" si="5"/>
        <v>50</v>
      </c>
    </row>
    <row r="61" spans="1:19" ht="14.25" x14ac:dyDescent="0.2">
      <c r="B61" s="126" t="s">
        <v>77</v>
      </c>
      <c r="C61" s="59" t="s">
        <v>43</v>
      </c>
      <c r="D61" s="59"/>
      <c r="E61" s="111">
        <v>1</v>
      </c>
      <c r="F61" s="112">
        <v>0</v>
      </c>
      <c r="G61" s="112"/>
      <c r="H61" s="113"/>
      <c r="I61" s="114">
        <f t="shared" si="3"/>
        <v>0</v>
      </c>
      <c r="K61" s="115"/>
      <c r="L61" s="112"/>
      <c r="M61" s="112"/>
      <c r="N61" s="113"/>
      <c r="O61" s="114">
        <f t="shared" si="4"/>
        <v>0</v>
      </c>
      <c r="P61" s="108"/>
      <c r="Q61" s="57">
        <f t="shared" si="5"/>
        <v>0</v>
      </c>
    </row>
    <row r="62" spans="1:19" ht="15" thickBot="1" x14ac:dyDescent="0.25">
      <c r="B62" s="129" t="s">
        <v>78</v>
      </c>
      <c r="C62" s="65" t="s">
        <v>43</v>
      </c>
      <c r="D62" s="65"/>
      <c r="E62" s="111">
        <v>6</v>
      </c>
      <c r="F62" s="112">
        <v>850</v>
      </c>
      <c r="G62" s="112"/>
      <c r="H62" s="113"/>
      <c r="I62" s="114">
        <f t="shared" si="3"/>
        <v>5100</v>
      </c>
      <c r="K62" s="115"/>
      <c r="L62" s="112"/>
      <c r="M62" s="112"/>
      <c r="N62" s="113"/>
      <c r="O62" s="114">
        <f t="shared" si="4"/>
        <v>0</v>
      </c>
      <c r="P62" s="108"/>
      <c r="Q62" s="57">
        <f t="shared" si="5"/>
        <v>5100</v>
      </c>
    </row>
    <row r="63" spans="1:19" ht="13.5" thickBot="1" x14ac:dyDescent="0.25">
      <c r="E63" s="2"/>
      <c r="F63" s="37"/>
      <c r="G63" s="37"/>
      <c r="H63" s="545" t="s">
        <v>79</v>
      </c>
      <c r="I63" s="92">
        <f>SUM(I57:I62)*$H$8</f>
        <v>16539</v>
      </c>
      <c r="K63" s="2"/>
      <c r="L63" s="37"/>
      <c r="M63" s="37"/>
      <c r="N63" s="545" t="s">
        <v>79</v>
      </c>
      <c r="O63" s="92">
        <f>SUM(O57:O62)*$H$8</f>
        <v>0</v>
      </c>
      <c r="P63" s="108"/>
      <c r="Q63" s="74">
        <f t="shared" si="5"/>
        <v>16539</v>
      </c>
    </row>
    <row r="64" spans="1:19" s="12" customFormat="1" ht="13.5" thickBot="1" x14ac:dyDescent="0.25">
      <c r="A64" s="84"/>
      <c r="B64"/>
      <c r="C64"/>
      <c r="D64"/>
      <c r="E64" s="2"/>
      <c r="F64" s="37"/>
      <c r="G64" s="37"/>
      <c r="H64" s="546"/>
      <c r="I64" s="75">
        <f>I63/$H$8</f>
        <v>5550</v>
      </c>
      <c r="K64" s="2"/>
      <c r="L64" s="37"/>
      <c r="M64" s="37"/>
      <c r="N64" s="546"/>
      <c r="O64" s="75">
        <f>O63/$H$8</f>
        <v>0</v>
      </c>
      <c r="P64" s="76"/>
      <c r="Q64" s="77">
        <f t="shared" si="5"/>
        <v>5550</v>
      </c>
    </row>
    <row r="65" spans="1:17" s="12" customFormat="1" ht="13.5" thickBot="1" x14ac:dyDescent="0.25">
      <c r="A65" s="84"/>
      <c r="B65"/>
      <c r="C65"/>
      <c r="D65"/>
      <c r="E65" s="2"/>
      <c r="F65" s="37"/>
      <c r="G65" s="37"/>
      <c r="H65" s="93"/>
      <c r="I65" s="76"/>
      <c r="K65" s="37"/>
      <c r="L65" s="37"/>
      <c r="M65" s="37"/>
      <c r="N65" s="127"/>
      <c r="O65" s="76"/>
      <c r="P65" s="76"/>
      <c r="Q65" s="100"/>
    </row>
    <row r="66" spans="1:17" s="12" customFormat="1" ht="29.25" customHeight="1" x14ac:dyDescent="0.2">
      <c r="A66" s="84"/>
      <c r="B66" s="123" t="s">
        <v>80</v>
      </c>
      <c r="C66" s="128"/>
      <c r="D66" s="128"/>
      <c r="E66" s="97" t="s">
        <v>68</v>
      </c>
      <c r="F66" s="44" t="s">
        <v>69</v>
      </c>
      <c r="G66" s="98"/>
      <c r="H66" s="98"/>
      <c r="I66" s="47" t="s">
        <v>55</v>
      </c>
      <c r="K66" s="97" t="s">
        <v>68</v>
      </c>
      <c r="L66" s="44" t="s">
        <v>69</v>
      </c>
      <c r="M66" s="98"/>
      <c r="N66" s="98"/>
      <c r="O66" s="47" t="s">
        <v>55</v>
      </c>
      <c r="P66" s="99"/>
      <c r="Q66" s="100"/>
    </row>
    <row r="67" spans="1:17" s="12" customFormat="1" ht="15" thickBot="1" x14ac:dyDescent="0.25">
      <c r="A67" s="84"/>
      <c r="B67" s="129" t="s">
        <v>81</v>
      </c>
      <c r="C67" s="130"/>
      <c r="D67" s="130"/>
      <c r="E67" s="158">
        <v>0.1</v>
      </c>
      <c r="F67" s="118"/>
      <c r="G67" s="118"/>
      <c r="H67" s="119"/>
      <c r="I67" s="120">
        <f>(I16+I23+I30+I37+I44+I54+I64)*E67</f>
        <v>1888.4429530201342</v>
      </c>
      <c r="K67" s="121"/>
      <c r="L67" s="118"/>
      <c r="M67" s="118"/>
      <c r="N67" s="119"/>
      <c r="O67" s="120">
        <f>K67*L67</f>
        <v>0</v>
      </c>
      <c r="P67" s="108"/>
      <c r="Q67" s="57">
        <f>(I67-O67)</f>
        <v>1888.4429530201342</v>
      </c>
    </row>
    <row r="68" spans="1:17" ht="13.5" thickBot="1" x14ac:dyDescent="0.25">
      <c r="E68" s="2"/>
      <c r="F68" s="37"/>
      <c r="G68" s="37"/>
      <c r="H68" s="545" t="s">
        <v>82</v>
      </c>
      <c r="I68" s="92">
        <f>SUM(I67:I67)*$H$8</f>
        <v>5627.5599999999995</v>
      </c>
      <c r="K68" s="2"/>
      <c r="L68" s="37"/>
      <c r="M68" s="37"/>
      <c r="N68" s="545" t="s">
        <v>82</v>
      </c>
      <c r="O68" s="92">
        <f>SUM(O67:O67)*$H$8</f>
        <v>0</v>
      </c>
      <c r="P68" s="108"/>
      <c r="Q68" s="74">
        <f>(I68-O68)</f>
        <v>5627.5599999999995</v>
      </c>
    </row>
    <row r="69" spans="1:17" s="12" customFormat="1" ht="13.5" thickBot="1" x14ac:dyDescent="0.25">
      <c r="A69" s="84"/>
      <c r="B69"/>
      <c r="C69"/>
      <c r="D69"/>
      <c r="E69" s="2"/>
      <c r="F69" s="37"/>
      <c r="G69" s="37"/>
      <c r="H69" s="546"/>
      <c r="I69" s="75">
        <f>I68/$H$8</f>
        <v>1888.4429530201342</v>
      </c>
      <c r="K69" s="2"/>
      <c r="L69" s="37"/>
      <c r="M69" s="37"/>
      <c r="N69" s="546"/>
      <c r="O69" s="75">
        <f>O68/$H$8</f>
        <v>0</v>
      </c>
      <c r="P69" s="76"/>
      <c r="Q69" s="77">
        <f>(I69-O69)</f>
        <v>1888.4429530201342</v>
      </c>
    </row>
    <row r="70" spans="1:17" s="12" customFormat="1" ht="13.5" thickBot="1" x14ac:dyDescent="0.25">
      <c r="A70" s="84"/>
      <c r="B70"/>
      <c r="C70"/>
      <c r="D70"/>
      <c r="E70" s="2"/>
      <c r="F70" s="37"/>
      <c r="G70" s="37"/>
      <c r="H70" s="93"/>
      <c r="I70" s="76"/>
      <c r="K70" s="37"/>
      <c r="L70" s="37"/>
      <c r="M70" s="37"/>
      <c r="N70" s="127"/>
      <c r="O70" s="76"/>
      <c r="P70" s="76"/>
      <c r="Q70" s="131"/>
    </row>
    <row r="71" spans="1:17" s="12" customFormat="1" ht="23.25" customHeight="1" thickBot="1" x14ac:dyDescent="0.3">
      <c r="A71" s="84"/>
      <c r="B71"/>
      <c r="C71"/>
      <c r="D71"/>
      <c r="E71" s="87"/>
      <c r="F71" s="87"/>
      <c r="G71" s="87"/>
      <c r="H71" s="547" t="s">
        <v>83</v>
      </c>
      <c r="I71" s="92">
        <f>I15+I22+I29+I36+I43+I53+I63+I68</f>
        <v>61903.159999999996</v>
      </c>
      <c r="K71" s="87"/>
      <c r="L71" s="87"/>
      <c r="M71" s="87"/>
      <c r="N71" s="547" t="s">
        <v>83</v>
      </c>
      <c r="O71" s="92">
        <f>O15+O22+O29+O36+O43+O53+O63+O68</f>
        <v>0</v>
      </c>
      <c r="P71" s="132"/>
      <c r="Q71" s="74">
        <f>(I71-O71)</f>
        <v>61903.159999999996</v>
      </c>
    </row>
    <row r="72" spans="1:17" s="12" customFormat="1" ht="24" customHeight="1" thickBot="1" x14ac:dyDescent="0.3">
      <c r="A72" s="84"/>
      <c r="B72"/>
      <c r="C72"/>
      <c r="D72"/>
      <c r="E72" s="87"/>
      <c r="F72" s="87"/>
      <c r="G72" s="87"/>
      <c r="H72" s="548"/>
      <c r="I72" s="75">
        <f>I71/$H$8</f>
        <v>20772.872483221476</v>
      </c>
      <c r="K72" s="87"/>
      <c r="L72" s="87"/>
      <c r="M72" s="87"/>
      <c r="N72" s="548"/>
      <c r="O72" s="75">
        <f>O71/$H$8</f>
        <v>0</v>
      </c>
      <c r="P72" s="133"/>
      <c r="Q72" s="77">
        <f>(I72-O72)</f>
        <v>20772.872483221476</v>
      </c>
    </row>
    <row r="73" spans="1:17" s="12" customFormat="1" ht="13.5" thickBot="1" x14ac:dyDescent="0.25">
      <c r="A73" s="84"/>
      <c r="B73" s="134"/>
      <c r="C73" s="134"/>
      <c r="D73" s="134"/>
      <c r="E73" s="87"/>
      <c r="F73" s="87"/>
      <c r="G73" s="87"/>
      <c r="H73" s="122"/>
      <c r="K73" s="87"/>
      <c r="L73" s="87"/>
      <c r="M73" s="87"/>
      <c r="N73" s="135"/>
      <c r="O73" s="135"/>
      <c r="P73" s="37"/>
      <c r="Q73" s="5"/>
    </row>
    <row r="74" spans="1:17" s="12" customFormat="1" ht="16.5" customHeight="1" thickBot="1" x14ac:dyDescent="0.3">
      <c r="A74" s="84"/>
      <c r="B74" s="136" t="s">
        <v>84</v>
      </c>
      <c r="C74" s="137"/>
      <c r="D74" s="137"/>
      <c r="E74" s="138" t="s">
        <v>83</v>
      </c>
      <c r="F74" s="139"/>
      <c r="G74" s="139"/>
      <c r="H74" s="140"/>
      <c r="I74" s="141">
        <f>I72</f>
        <v>20772.872483221476</v>
      </c>
      <c r="J74" s="142"/>
      <c r="K74" s="138" t="s">
        <v>83</v>
      </c>
      <c r="L74" s="139"/>
      <c r="M74" s="139"/>
      <c r="N74" s="140"/>
      <c r="O74" s="141">
        <f>$O$71</f>
        <v>0</v>
      </c>
      <c r="P74" s="143"/>
      <c r="Q74" s="144">
        <f>O74-I74</f>
        <v>-20772.872483221476</v>
      </c>
    </row>
    <row r="75" spans="1:17" s="12" customFormat="1" ht="18" customHeight="1" thickBot="1" x14ac:dyDescent="0.3">
      <c r="A75" s="84"/>
      <c r="B75" s="145">
        <v>0.25</v>
      </c>
      <c r="C75" s="146"/>
      <c r="D75" s="146"/>
      <c r="E75" s="138" t="s">
        <v>85</v>
      </c>
      <c r="F75" s="139"/>
      <c r="G75" s="139"/>
      <c r="H75" s="140"/>
      <c r="I75" s="147">
        <f>I76-I74</f>
        <v>6924.2908277404931</v>
      </c>
      <c r="J75" s="148"/>
      <c r="K75" s="138" t="s">
        <v>85</v>
      </c>
      <c r="L75" s="139"/>
      <c r="M75" s="139"/>
      <c r="N75" s="140"/>
      <c r="O75" s="147">
        <f>O76-O74</f>
        <v>27697.163310961969</v>
      </c>
      <c r="P75" s="149"/>
      <c r="Q75" s="144">
        <f>O75-I75</f>
        <v>20772.872483221476</v>
      </c>
    </row>
    <row r="76" spans="1:17" s="12" customFormat="1" ht="16.5" thickBot="1" x14ac:dyDescent="0.3">
      <c r="A76" s="84"/>
      <c r="B76" s="150"/>
      <c r="C76" s="151"/>
      <c r="D76" s="151"/>
      <c r="E76" s="138" t="s">
        <v>86</v>
      </c>
      <c r="F76" s="152"/>
      <c r="G76" s="152"/>
      <c r="H76" s="153"/>
      <c r="I76" s="147">
        <f>I74/(1-$B$75)</f>
        <v>27697.163310961969</v>
      </c>
      <c r="J76" s="148"/>
      <c r="K76" s="138" t="s">
        <v>86</v>
      </c>
      <c r="L76" s="152"/>
      <c r="M76" s="152"/>
      <c r="N76" s="153"/>
      <c r="O76" s="147">
        <f>I76</f>
        <v>27697.163310961969</v>
      </c>
      <c r="P76" s="154"/>
      <c r="Q76" s="144">
        <f>I76-O76</f>
        <v>0</v>
      </c>
    </row>
    <row r="77" spans="1:17" ht="13.5" thickBot="1" x14ac:dyDescent="0.25">
      <c r="I77" s="155"/>
      <c r="O77" s="155"/>
      <c r="Q77" s="21"/>
    </row>
    <row r="78" spans="1:17" ht="16.5" thickBot="1" x14ac:dyDescent="0.3">
      <c r="E78" s="138" t="s">
        <v>87</v>
      </c>
      <c r="F78" s="156"/>
      <c r="G78" s="156"/>
      <c r="H78" s="157"/>
      <c r="I78" s="147">
        <f>I76*1.19</f>
        <v>32959.624340044742</v>
      </c>
      <c r="K78" s="138" t="s">
        <v>87</v>
      </c>
      <c r="L78" s="156"/>
      <c r="M78" s="156"/>
      <c r="N78" s="157"/>
      <c r="O78" s="147">
        <f>O76*1.19</f>
        <v>32959.624340044742</v>
      </c>
      <c r="P78" s="154"/>
      <c r="Q78" s="144">
        <f>I78-O78</f>
        <v>0</v>
      </c>
    </row>
  </sheetData>
  <mergeCells count="25">
    <mergeCell ref="H15:H16"/>
    <mergeCell ref="K11:O11"/>
    <mergeCell ref="B4:E4"/>
    <mergeCell ref="B6:E6"/>
    <mergeCell ref="G6:H6"/>
    <mergeCell ref="G7:H7"/>
    <mergeCell ref="E11:I11"/>
    <mergeCell ref="F4:L4"/>
    <mergeCell ref="N15:N16"/>
    <mergeCell ref="H68:H69"/>
    <mergeCell ref="H71:H72"/>
    <mergeCell ref="N22:N23"/>
    <mergeCell ref="N29:N30"/>
    <mergeCell ref="N36:N37"/>
    <mergeCell ref="N71:N72"/>
    <mergeCell ref="N43:N44"/>
    <mergeCell ref="N53:N54"/>
    <mergeCell ref="N63:N64"/>
    <mergeCell ref="N68:N69"/>
    <mergeCell ref="H22:H23"/>
    <mergeCell ref="H29:H30"/>
    <mergeCell ref="H36:H37"/>
    <mergeCell ref="H43:H44"/>
    <mergeCell ref="H53:H54"/>
    <mergeCell ref="H63:H64"/>
  </mergeCells>
  <phoneticPr fontId="0" type="noConversion"/>
  <conditionalFormatting sqref="Q74:Q78 Q66:Q69 Q71:Q72 Q18:Q23 Q25:Q30 Q32:Q37 Q39:Q44 Q12:Q16 Q56:Q64 Q46:Q54">
    <cfRule type="cellIs" dxfId="5" priority="1" stopIfTrue="1" operator="equal">
      <formula>0</formula>
    </cfRule>
    <cfRule type="cellIs" dxfId="4" priority="2" stopIfTrue="1" operator="greaterThan">
      <formula>0</formula>
    </cfRule>
    <cfRule type="cellIs" dxfId="3" priority="3" stopIfTrue="1" operator="lessThan">
      <formula>0</formula>
    </cfRule>
  </conditionalFormatting>
  <printOptions horizontalCentered="1" verticalCentered="1"/>
  <pageMargins left="0.31496062992125984" right="0.27559055118110237" top="0.19685039370078741" bottom="0.39370078740157483" header="0.23622047244094491" footer="0"/>
  <pageSetup paperSize="9" scale="77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C78"/>
  <sheetViews>
    <sheetView zoomScale="75" workbookViewId="0">
      <selection activeCell="E2" sqref="E2"/>
    </sheetView>
  </sheetViews>
  <sheetFormatPr baseColWidth="10" defaultColWidth="9.140625" defaultRowHeight="12.75" x14ac:dyDescent="0.2"/>
  <cols>
    <col min="1" max="1" width="3.140625" style="15" customWidth="1"/>
    <col min="2" max="2" width="19.28515625" customWidth="1"/>
    <col min="3" max="3" width="12.28515625" customWidth="1"/>
    <col min="4" max="4" width="11.85546875" customWidth="1"/>
    <col min="5" max="5" width="13.5703125" customWidth="1"/>
    <col min="6" max="6" width="9.7109375" customWidth="1"/>
    <col min="7" max="7" width="11.140625" customWidth="1"/>
    <col min="8" max="8" width="14.42578125" customWidth="1"/>
    <col min="9" max="9" width="19.7109375" customWidth="1"/>
    <col min="10" max="10" width="5.5703125" customWidth="1"/>
    <col min="11" max="11" width="8.28515625" customWidth="1"/>
    <col min="12" max="12" width="9.7109375" customWidth="1"/>
    <col min="13" max="13" width="10.5703125" customWidth="1"/>
    <col min="14" max="14" width="13.7109375" customWidth="1"/>
    <col min="15" max="15" width="17.140625" customWidth="1"/>
    <col min="16" max="16" width="3" style="12" customWidth="1"/>
    <col min="17" max="17" width="14.7109375" customWidth="1"/>
  </cols>
  <sheetData>
    <row r="2" spans="1:17" ht="18" x14ac:dyDescent="0.25">
      <c r="E2" s="346" t="s">
        <v>145</v>
      </c>
    </row>
    <row r="3" spans="1:17" ht="13.5" thickBot="1" x14ac:dyDescent="0.25"/>
    <row r="4" spans="1:17" ht="33.75" customHeight="1" thickBot="1" x14ac:dyDescent="0.25">
      <c r="B4" s="553" t="s">
        <v>186</v>
      </c>
      <c r="C4" s="554"/>
      <c r="D4" s="554"/>
      <c r="E4" s="555"/>
      <c r="F4" s="564" t="s">
        <v>38</v>
      </c>
      <c r="G4" s="565"/>
      <c r="H4" s="565"/>
      <c r="I4" s="565"/>
      <c r="J4" s="565"/>
      <c r="K4" s="565"/>
      <c r="L4" s="566"/>
    </row>
    <row r="5" spans="1:17" ht="13.5" thickBot="1" x14ac:dyDescent="0.25"/>
    <row r="6" spans="1:17" ht="15.75" thickBot="1" x14ac:dyDescent="0.3">
      <c r="B6" s="556" t="s">
        <v>39</v>
      </c>
      <c r="C6" s="557"/>
      <c r="D6" s="557"/>
      <c r="E6" s="558"/>
      <c r="G6" s="559" t="s">
        <v>40</v>
      </c>
      <c r="H6" s="560"/>
      <c r="I6" s="28">
        <v>1.47</v>
      </c>
    </row>
    <row r="7" spans="1:17" ht="30.75" customHeight="1" thickBot="1" x14ac:dyDescent="0.3">
      <c r="B7" s="378" t="s">
        <v>187</v>
      </c>
      <c r="C7" s="378" t="s">
        <v>41</v>
      </c>
      <c r="D7" s="378" t="s">
        <v>188</v>
      </c>
      <c r="G7" s="559" t="s">
        <v>42</v>
      </c>
      <c r="H7" s="560"/>
      <c r="I7" s="28">
        <v>99.9</v>
      </c>
    </row>
    <row r="8" spans="1:17" ht="26.25" thickBot="1" x14ac:dyDescent="0.3">
      <c r="B8" s="29" t="s">
        <v>43</v>
      </c>
      <c r="C8" s="30" t="s">
        <v>43</v>
      </c>
      <c r="D8" s="366">
        <f>[1]Calculo2!I15/22</f>
        <v>5.2727272727272725</v>
      </c>
      <c r="G8" s="31" t="s">
        <v>44</v>
      </c>
      <c r="H8" s="32">
        <v>2.98</v>
      </c>
    </row>
    <row r="9" spans="1:17" ht="15" x14ac:dyDescent="0.25">
      <c r="B9" s="33"/>
      <c r="C9" s="33"/>
      <c r="D9" s="12"/>
      <c r="E9" s="12"/>
      <c r="F9" s="12"/>
      <c r="G9" s="34"/>
      <c r="H9" s="35"/>
      <c r="K9" s="36" t="s">
        <v>157</v>
      </c>
    </row>
    <row r="10" spans="1:17" ht="13.5" thickBot="1" x14ac:dyDescent="0.25">
      <c r="E10" s="36" t="s">
        <v>45</v>
      </c>
      <c r="K10" s="36" t="s">
        <v>158</v>
      </c>
    </row>
    <row r="11" spans="1:17" ht="16.5" thickBot="1" x14ac:dyDescent="0.3">
      <c r="E11" s="561" t="s">
        <v>46</v>
      </c>
      <c r="F11" s="562"/>
      <c r="G11" s="562"/>
      <c r="H11" s="562"/>
      <c r="I11" s="563"/>
      <c r="K11" s="550" t="s">
        <v>88</v>
      </c>
      <c r="L11" s="551"/>
      <c r="M11" s="551"/>
      <c r="N11" s="551"/>
      <c r="O11" s="552"/>
      <c r="P11" s="37"/>
      <c r="Q11" s="38" t="s">
        <v>47</v>
      </c>
    </row>
    <row r="12" spans="1:17" s="9" customFormat="1" ht="42" customHeight="1" thickBot="1" x14ac:dyDescent="0.25">
      <c r="A12" s="39"/>
      <c r="B12" s="40" t="s">
        <v>48</v>
      </c>
      <c r="C12" s="41" t="s">
        <v>49</v>
      </c>
      <c r="D12" s="42" t="s">
        <v>50</v>
      </c>
      <c r="E12" s="43" t="s">
        <v>51</v>
      </c>
      <c r="F12" s="44" t="s">
        <v>52</v>
      </c>
      <c r="G12" s="45" t="s">
        <v>53</v>
      </c>
      <c r="H12" s="46" t="s">
        <v>54</v>
      </c>
      <c r="I12" s="47" t="s">
        <v>55</v>
      </c>
      <c r="K12" s="43" t="s">
        <v>51</v>
      </c>
      <c r="L12" s="44" t="s">
        <v>52</v>
      </c>
      <c r="M12" s="45" t="s">
        <v>53</v>
      </c>
      <c r="N12" s="46" t="s">
        <v>54</v>
      </c>
      <c r="O12" s="47" t="s">
        <v>55</v>
      </c>
      <c r="P12" s="48"/>
      <c r="Q12" s="49"/>
    </row>
    <row r="13" spans="1:17" x14ac:dyDescent="0.2">
      <c r="B13" s="50" t="s">
        <v>5</v>
      </c>
      <c r="C13" s="51" t="s">
        <v>43</v>
      </c>
      <c r="D13" s="51" t="s">
        <v>43</v>
      </c>
      <c r="E13" s="343">
        <f>Calculo2!Z27</f>
        <v>1.9090909090909092</v>
      </c>
      <c r="F13" s="53">
        <v>5000</v>
      </c>
      <c r="G13" s="53"/>
      <c r="H13" s="54">
        <f>F13*I6</f>
        <v>7350</v>
      </c>
      <c r="I13" s="55">
        <f>+E13*H13</f>
        <v>14031.818181818182</v>
      </c>
      <c r="K13" s="52"/>
      <c r="L13" s="53"/>
      <c r="M13" s="53"/>
      <c r="N13" s="54">
        <f>L13*1+M13</f>
        <v>0</v>
      </c>
      <c r="O13" s="55">
        <f>+K13*N13</f>
        <v>0</v>
      </c>
      <c r="P13" s="56"/>
      <c r="Q13" s="57">
        <f>(I13-O13)</f>
        <v>14031.818181818182</v>
      </c>
    </row>
    <row r="14" spans="1:17" ht="13.5" thickBot="1" x14ac:dyDescent="0.25">
      <c r="B14" s="64"/>
      <c r="C14" s="65"/>
      <c r="D14" s="65"/>
      <c r="E14" s="66"/>
      <c r="F14" s="67"/>
      <c r="G14" s="67"/>
      <c r="H14" s="68"/>
      <c r="I14" s="69"/>
      <c r="K14" s="66"/>
      <c r="L14" s="67"/>
      <c r="M14" s="67"/>
      <c r="N14" s="68"/>
      <c r="O14" s="69"/>
      <c r="P14" s="56"/>
      <c r="Q14" s="70">
        <f>(I14-O14)</f>
        <v>0</v>
      </c>
    </row>
    <row r="15" spans="1:17" ht="13.5" thickBot="1" x14ac:dyDescent="0.25">
      <c r="B15" s="71"/>
      <c r="C15" s="71"/>
      <c r="D15" s="71"/>
      <c r="E15" s="2"/>
      <c r="F15" s="37"/>
      <c r="G15" s="37"/>
      <c r="H15" s="545" t="s">
        <v>56</v>
      </c>
      <c r="I15" s="72">
        <f>SUM(I13:I14)</f>
        <v>14031.818181818182</v>
      </c>
      <c r="K15" s="2"/>
      <c r="L15" s="37"/>
      <c r="M15" s="37"/>
      <c r="N15" s="545" t="s">
        <v>56</v>
      </c>
      <c r="O15" s="72">
        <f>SUM(O13:O14)</f>
        <v>0</v>
      </c>
      <c r="P15" s="73"/>
      <c r="Q15" s="74">
        <f>(I15-O15)</f>
        <v>14031.818181818182</v>
      </c>
    </row>
    <row r="16" spans="1:17" ht="13.5" thickBot="1" x14ac:dyDescent="0.25">
      <c r="B16" s="71"/>
      <c r="C16" s="71"/>
      <c r="D16" s="71"/>
      <c r="E16" s="2"/>
      <c r="F16" s="37"/>
      <c r="G16" s="37"/>
      <c r="H16" s="546"/>
      <c r="I16" s="75">
        <f>I15/$H$8</f>
        <v>4708.6638194020743</v>
      </c>
      <c r="K16" s="2"/>
      <c r="L16" s="37"/>
      <c r="M16" s="37"/>
      <c r="N16" s="546"/>
      <c r="O16" s="75">
        <f>O15/$H$8</f>
        <v>0</v>
      </c>
      <c r="P16" s="76"/>
      <c r="Q16" s="77">
        <f>(I16-O16)</f>
        <v>4708.6638194020743</v>
      </c>
    </row>
    <row r="17" spans="1:29" ht="13.5" thickBot="1" x14ac:dyDescent="0.25">
      <c r="B17" s="78"/>
      <c r="C17" s="78"/>
      <c r="D17" s="78"/>
      <c r="E17" s="79"/>
      <c r="F17" s="79"/>
      <c r="G17" s="79"/>
      <c r="H17" s="80"/>
      <c r="I17" s="81"/>
      <c r="K17" s="79"/>
      <c r="L17" s="79"/>
      <c r="M17" s="79"/>
      <c r="N17" s="80"/>
      <c r="O17" s="81"/>
      <c r="P17" s="73"/>
      <c r="Q17" s="82"/>
      <c r="X17">
        <v>0</v>
      </c>
      <c r="Z17">
        <v>0</v>
      </c>
      <c r="AC17">
        <v>0</v>
      </c>
    </row>
    <row r="18" spans="1:29" ht="39.75" customHeight="1" thickBot="1" x14ac:dyDescent="0.25">
      <c r="B18" s="40" t="s">
        <v>57</v>
      </c>
      <c r="C18" s="41" t="s">
        <v>58</v>
      </c>
      <c r="D18" s="42" t="s">
        <v>59</v>
      </c>
      <c r="E18" s="43" t="s">
        <v>51</v>
      </c>
      <c r="F18" s="44" t="s">
        <v>52</v>
      </c>
      <c r="G18" s="45" t="s">
        <v>53</v>
      </c>
      <c r="H18" s="46" t="s">
        <v>54</v>
      </c>
      <c r="I18" s="47" t="s">
        <v>55</v>
      </c>
      <c r="K18" s="43" t="s">
        <v>51</v>
      </c>
      <c r="L18" s="44" t="s">
        <v>52</v>
      </c>
      <c r="M18" s="45" t="s">
        <v>53</v>
      </c>
      <c r="N18" s="46" t="s">
        <v>54</v>
      </c>
      <c r="O18" s="47" t="s">
        <v>55</v>
      </c>
      <c r="P18" s="48"/>
      <c r="Q18" s="49"/>
    </row>
    <row r="19" spans="1:29" x14ac:dyDescent="0.2">
      <c r="B19" s="50" t="s">
        <v>6</v>
      </c>
      <c r="C19" s="51" t="s">
        <v>43</v>
      </c>
      <c r="D19" s="51" t="s">
        <v>43</v>
      </c>
      <c r="E19" s="343">
        <f>Calculo2!AA27</f>
        <v>3.8181818181818183</v>
      </c>
      <c r="F19" s="53">
        <v>2500</v>
      </c>
      <c r="G19" s="53"/>
      <c r="H19" s="54">
        <f>F19+G19</f>
        <v>2500</v>
      </c>
      <c r="I19" s="55">
        <f>+E19*H19</f>
        <v>9545.454545454546</v>
      </c>
      <c r="K19" s="52"/>
      <c r="L19" s="53"/>
      <c r="M19" s="53"/>
      <c r="N19" s="54">
        <f>L19*1+M19</f>
        <v>0</v>
      </c>
      <c r="O19" s="55">
        <f>+K19*N19</f>
        <v>0</v>
      </c>
      <c r="P19" s="56"/>
      <c r="Q19" s="57">
        <f>(I19-O19)</f>
        <v>9545.454545454546</v>
      </c>
    </row>
    <row r="20" spans="1:29" x14ac:dyDescent="0.2">
      <c r="B20" s="58"/>
      <c r="C20" s="59"/>
      <c r="D20" s="59"/>
      <c r="E20" s="60"/>
      <c r="F20" s="61"/>
      <c r="G20" s="61"/>
      <c r="H20" s="62"/>
      <c r="I20" s="63"/>
      <c r="K20" s="60"/>
      <c r="L20" s="61"/>
      <c r="M20" s="61"/>
      <c r="N20" s="62"/>
      <c r="O20" s="63"/>
      <c r="P20" s="56"/>
      <c r="Q20" s="57">
        <f>(I20-O20)</f>
        <v>0</v>
      </c>
    </row>
    <row r="21" spans="1:29" ht="13.5" thickBot="1" x14ac:dyDescent="0.25">
      <c r="B21" s="64"/>
      <c r="C21" s="65"/>
      <c r="D21" s="65"/>
      <c r="E21" s="66"/>
      <c r="F21" s="67"/>
      <c r="G21" s="67"/>
      <c r="H21" s="68"/>
      <c r="I21" s="69"/>
      <c r="J21" s="83"/>
      <c r="K21" s="66"/>
      <c r="L21" s="67"/>
      <c r="M21" s="67"/>
      <c r="N21" s="68"/>
      <c r="O21" s="69"/>
      <c r="P21" s="56"/>
      <c r="Q21" s="70">
        <f>(I21-O21)</f>
        <v>0</v>
      </c>
    </row>
    <row r="22" spans="1:29" ht="13.5" thickBot="1" x14ac:dyDescent="0.25">
      <c r="B22" s="71"/>
      <c r="C22" s="71"/>
      <c r="D22" s="71"/>
      <c r="E22" s="2"/>
      <c r="F22" s="37"/>
      <c r="G22" s="37"/>
      <c r="H22" s="545" t="s">
        <v>60</v>
      </c>
      <c r="I22" s="72">
        <f>SUM(I19:I21)</f>
        <v>9545.454545454546</v>
      </c>
      <c r="K22" s="2"/>
      <c r="L22" s="37"/>
      <c r="M22" s="37"/>
      <c r="N22" s="545" t="s">
        <v>60</v>
      </c>
      <c r="O22" s="72">
        <f>SUM(O19:O21)</f>
        <v>0</v>
      </c>
      <c r="P22" s="73"/>
      <c r="Q22" s="74">
        <f>(I22-O22)</f>
        <v>9545.454545454546</v>
      </c>
    </row>
    <row r="23" spans="1:29" s="12" customFormat="1" ht="13.5" thickBot="1" x14ac:dyDescent="0.25">
      <c r="A23" s="84"/>
      <c r="B23" s="71"/>
      <c r="C23" s="71"/>
      <c r="D23" s="71"/>
      <c r="E23" s="2"/>
      <c r="F23" s="37"/>
      <c r="G23" s="37"/>
      <c r="H23" s="546"/>
      <c r="I23" s="75">
        <f>I22/$H$8</f>
        <v>3203.1726662599149</v>
      </c>
      <c r="K23" s="2"/>
      <c r="L23" s="37"/>
      <c r="M23" s="37"/>
      <c r="N23" s="546"/>
      <c r="O23" s="75">
        <f>O22/$H$8</f>
        <v>0</v>
      </c>
      <c r="P23" s="76"/>
      <c r="Q23" s="77">
        <f>(I23-O23)</f>
        <v>3203.1726662599149</v>
      </c>
      <c r="S23" s="85"/>
    </row>
    <row r="24" spans="1:29" s="12" customFormat="1" ht="13.5" thickBot="1" x14ac:dyDescent="0.25">
      <c r="A24" s="84"/>
      <c r="B24" s="86"/>
      <c r="C24" s="86"/>
      <c r="D24" s="86"/>
      <c r="E24" s="87"/>
      <c r="F24" s="87"/>
      <c r="G24" s="87"/>
      <c r="H24" s="73"/>
      <c r="I24" s="73"/>
      <c r="K24" s="87"/>
      <c r="L24" s="87"/>
      <c r="M24" s="87"/>
      <c r="N24" s="73"/>
      <c r="O24" s="73"/>
      <c r="P24" s="73"/>
      <c r="Q24" s="88"/>
    </row>
    <row r="25" spans="1:29" ht="43.5" customHeight="1" thickBot="1" x14ac:dyDescent="0.25">
      <c r="B25" s="40" t="s">
        <v>61</v>
      </c>
      <c r="C25" s="41" t="s">
        <v>58</v>
      </c>
      <c r="D25" s="42" t="s">
        <v>59</v>
      </c>
      <c r="E25" s="43" t="s">
        <v>51</v>
      </c>
      <c r="F25" s="44" t="s">
        <v>52</v>
      </c>
      <c r="G25" s="45" t="s">
        <v>53</v>
      </c>
      <c r="H25" s="46" t="s">
        <v>54</v>
      </c>
      <c r="I25" s="47" t="s">
        <v>55</v>
      </c>
      <c r="K25" s="43" t="s">
        <v>51</v>
      </c>
      <c r="L25" s="44" t="s">
        <v>52</v>
      </c>
      <c r="M25" s="45" t="s">
        <v>53</v>
      </c>
      <c r="N25" s="46" t="s">
        <v>54</v>
      </c>
      <c r="O25" s="47" t="s">
        <v>55</v>
      </c>
      <c r="P25" s="48"/>
      <c r="Q25" s="49"/>
    </row>
    <row r="26" spans="1:29" x14ac:dyDescent="0.2">
      <c r="B26" s="50" t="s">
        <v>4</v>
      </c>
      <c r="C26" s="51" t="s">
        <v>43</v>
      </c>
      <c r="D26" s="51" t="s">
        <v>43</v>
      </c>
      <c r="E26" s="52"/>
      <c r="F26" s="53"/>
      <c r="G26" s="53"/>
      <c r="H26" s="54">
        <f>F26+G26</f>
        <v>0</v>
      </c>
      <c r="I26" s="55">
        <f>+E26*H26</f>
        <v>0</v>
      </c>
      <c r="J26" s="89"/>
      <c r="K26" s="52"/>
      <c r="L26" s="53"/>
      <c r="M26" s="53"/>
      <c r="N26" s="54">
        <f>L26*1+M26</f>
        <v>0</v>
      </c>
      <c r="O26" s="55">
        <f>+K26*N26</f>
        <v>0</v>
      </c>
      <c r="P26" s="56"/>
      <c r="Q26" s="57">
        <f>(I26-O26)</f>
        <v>0</v>
      </c>
    </row>
    <row r="27" spans="1:29" x14ac:dyDescent="0.2">
      <c r="B27" s="58"/>
      <c r="C27" s="59"/>
      <c r="D27" s="59"/>
      <c r="E27" s="60"/>
      <c r="F27" s="61"/>
      <c r="G27" s="61"/>
      <c r="H27" s="62"/>
      <c r="I27" s="63"/>
      <c r="K27" s="60"/>
      <c r="L27" s="61"/>
      <c r="M27" s="61"/>
      <c r="N27" s="62">
        <f>L27*1+M27</f>
        <v>0</v>
      </c>
      <c r="O27" s="63">
        <f>+K27*N27</f>
        <v>0</v>
      </c>
      <c r="P27" s="56"/>
      <c r="Q27" s="57">
        <f>(I27-O27)</f>
        <v>0</v>
      </c>
    </row>
    <row r="28" spans="1:29" ht="13.5" thickBot="1" x14ac:dyDescent="0.25">
      <c r="B28" s="64"/>
      <c r="C28" s="65"/>
      <c r="D28" s="65"/>
      <c r="E28" s="66"/>
      <c r="F28" s="67"/>
      <c r="G28" s="67"/>
      <c r="H28" s="68"/>
      <c r="I28" s="69"/>
      <c r="K28" s="66"/>
      <c r="L28" s="67"/>
      <c r="M28" s="67"/>
      <c r="N28" s="68">
        <f>L28*1+M28</f>
        <v>0</v>
      </c>
      <c r="O28" s="69">
        <f>+K28*N28</f>
        <v>0</v>
      </c>
      <c r="P28" s="56"/>
      <c r="Q28" s="70">
        <f>(I28-O28)</f>
        <v>0</v>
      </c>
    </row>
    <row r="29" spans="1:29" ht="13.5" thickBot="1" x14ac:dyDescent="0.25">
      <c r="B29" s="71"/>
      <c r="C29" s="71"/>
      <c r="D29" s="71"/>
      <c r="E29" s="2"/>
      <c r="F29" s="37"/>
      <c r="G29" s="37"/>
      <c r="H29" s="545" t="s">
        <v>62</v>
      </c>
      <c r="I29" s="72">
        <f>SUM(I26:I28)</f>
        <v>0</v>
      </c>
      <c r="K29" s="2"/>
      <c r="L29" s="37"/>
      <c r="M29" s="37"/>
      <c r="N29" s="545" t="s">
        <v>62</v>
      </c>
      <c r="O29" s="72">
        <f>SUM(O26:O28)</f>
        <v>0</v>
      </c>
      <c r="P29" s="73"/>
      <c r="Q29" s="74">
        <f>(I29-O29)</f>
        <v>0</v>
      </c>
    </row>
    <row r="30" spans="1:29" ht="13.5" thickBot="1" x14ac:dyDescent="0.25">
      <c r="B30" s="71"/>
      <c r="C30" s="71"/>
      <c r="D30" s="71"/>
      <c r="E30" s="2"/>
      <c r="F30" s="37"/>
      <c r="G30" s="37"/>
      <c r="H30" s="546"/>
      <c r="I30" s="75">
        <f>I29/$H$8</f>
        <v>0</v>
      </c>
      <c r="K30" s="2"/>
      <c r="L30" s="37"/>
      <c r="M30" s="37"/>
      <c r="N30" s="546"/>
      <c r="O30" s="75">
        <f>O29/$H$8</f>
        <v>0</v>
      </c>
      <c r="P30" s="76"/>
      <c r="Q30" s="77">
        <f>(I30-O30)</f>
        <v>0</v>
      </c>
    </row>
    <row r="31" spans="1:29" ht="13.5" thickBot="1" x14ac:dyDescent="0.25">
      <c r="B31" s="90"/>
      <c r="C31" s="90"/>
      <c r="D31" s="90"/>
      <c r="E31" s="2"/>
      <c r="F31" s="2"/>
      <c r="G31" s="2"/>
      <c r="H31" s="91"/>
      <c r="I31" s="81"/>
      <c r="K31" s="2"/>
      <c r="L31" s="2"/>
      <c r="M31" s="2"/>
      <c r="N31" s="91"/>
      <c r="O31" s="81"/>
      <c r="P31" s="73"/>
      <c r="Q31" s="82"/>
    </row>
    <row r="32" spans="1:29" ht="42" customHeight="1" thickBot="1" x14ac:dyDescent="0.25">
      <c r="B32" s="40" t="s">
        <v>63</v>
      </c>
      <c r="C32" s="41" t="s">
        <v>58</v>
      </c>
      <c r="D32" s="42" t="s">
        <v>59</v>
      </c>
      <c r="E32" s="43" t="s">
        <v>51</v>
      </c>
      <c r="F32" s="44" t="s">
        <v>52</v>
      </c>
      <c r="G32" s="45" t="s">
        <v>53</v>
      </c>
      <c r="H32" s="46" t="s">
        <v>54</v>
      </c>
      <c r="I32" s="47" t="s">
        <v>55</v>
      </c>
      <c r="K32" s="43" t="s">
        <v>51</v>
      </c>
      <c r="L32" s="44" t="s">
        <v>52</v>
      </c>
      <c r="M32" s="45" t="s">
        <v>53</v>
      </c>
      <c r="N32" s="46" t="s">
        <v>54</v>
      </c>
      <c r="O32" s="47" t="s">
        <v>55</v>
      </c>
      <c r="P32" s="48"/>
      <c r="Q32" s="49"/>
    </row>
    <row r="33" spans="1:19" x14ac:dyDescent="0.2">
      <c r="B33" s="50" t="s">
        <v>34</v>
      </c>
      <c r="C33" s="51" t="s">
        <v>43</v>
      </c>
      <c r="D33" s="51" t="s">
        <v>43</v>
      </c>
      <c r="E33" s="343">
        <f>Calculo2!AB27</f>
        <v>3.8181818181818183</v>
      </c>
      <c r="F33" s="53">
        <v>1500</v>
      </c>
      <c r="G33" s="53"/>
      <c r="H33" s="54">
        <f>F33+G33</f>
        <v>1500</v>
      </c>
      <c r="I33" s="55">
        <f>+E33*H33</f>
        <v>5727.2727272727279</v>
      </c>
      <c r="J33" s="89"/>
      <c r="K33" s="52"/>
      <c r="L33" s="53"/>
      <c r="M33" s="53"/>
      <c r="N33" s="54">
        <f>L33*1+M33</f>
        <v>0</v>
      </c>
      <c r="O33" s="55">
        <f>+K33*N33</f>
        <v>0</v>
      </c>
      <c r="P33" s="56"/>
      <c r="Q33" s="57">
        <f>(I33-O33)</f>
        <v>5727.2727272727279</v>
      </c>
    </row>
    <row r="34" spans="1:19" x14ac:dyDescent="0.2">
      <c r="B34" s="58" t="s">
        <v>35</v>
      </c>
      <c r="C34" s="59" t="s">
        <v>43</v>
      </c>
      <c r="D34" s="59" t="s">
        <v>43</v>
      </c>
      <c r="E34" s="344">
        <f>Calculo2!AC27</f>
        <v>2.9090909090909092</v>
      </c>
      <c r="F34" s="61">
        <v>1500</v>
      </c>
      <c r="G34" s="61"/>
      <c r="H34" s="62">
        <f>F34+G34</f>
        <v>1500</v>
      </c>
      <c r="I34" s="63">
        <f>+E34*H34</f>
        <v>4363.636363636364</v>
      </c>
      <c r="K34" s="60"/>
      <c r="L34" s="61"/>
      <c r="M34" s="61"/>
      <c r="N34" s="62">
        <f>L34*1+M34</f>
        <v>0</v>
      </c>
      <c r="O34" s="63">
        <f>+K34*N34</f>
        <v>0</v>
      </c>
      <c r="P34" s="56"/>
      <c r="Q34" s="57">
        <f>(I34-O34)</f>
        <v>4363.636363636364</v>
      </c>
    </row>
    <row r="35" spans="1:19" ht="13.5" thickBot="1" x14ac:dyDescent="0.25">
      <c r="B35" s="64"/>
      <c r="C35" s="65"/>
      <c r="D35" s="65"/>
      <c r="E35" s="345"/>
      <c r="F35" s="67">
        <v>1000</v>
      </c>
      <c r="G35" s="67"/>
      <c r="H35" s="68">
        <f>F35+G35</f>
        <v>1000</v>
      </c>
      <c r="I35" s="69">
        <f>+E35*H35</f>
        <v>0</v>
      </c>
      <c r="K35" s="66"/>
      <c r="L35" s="67"/>
      <c r="M35" s="67"/>
      <c r="N35" s="68">
        <f>L35*1+M35</f>
        <v>0</v>
      </c>
      <c r="O35" s="69">
        <f>+K35*N35</f>
        <v>0</v>
      </c>
      <c r="P35" s="56"/>
      <c r="Q35" s="70">
        <f>(I35-O35)</f>
        <v>0</v>
      </c>
    </row>
    <row r="36" spans="1:19" ht="13.5" thickBot="1" x14ac:dyDescent="0.25">
      <c r="B36" s="71"/>
      <c r="C36" s="71"/>
      <c r="D36" s="71"/>
      <c r="E36" s="2"/>
      <c r="F36" s="37"/>
      <c r="G36" s="37"/>
      <c r="H36" s="549" t="s">
        <v>64</v>
      </c>
      <c r="I36" s="92">
        <f>SUM(I33:I35)</f>
        <v>10090.909090909092</v>
      </c>
      <c r="K36" s="2"/>
      <c r="L36" s="37"/>
      <c r="M36" s="37"/>
      <c r="N36" s="549" t="s">
        <v>64</v>
      </c>
      <c r="O36" s="92">
        <f>SUM(O33:O35)</f>
        <v>0</v>
      </c>
      <c r="P36" s="73"/>
      <c r="Q36" s="74">
        <f>(I36-O36)</f>
        <v>10090.909090909092</v>
      </c>
    </row>
    <row r="37" spans="1:19" ht="13.5" thickBot="1" x14ac:dyDescent="0.25">
      <c r="B37" s="71"/>
      <c r="C37" s="71"/>
      <c r="D37" s="71"/>
      <c r="E37" s="2"/>
      <c r="F37" s="37"/>
      <c r="G37" s="37"/>
      <c r="H37" s="546"/>
      <c r="I37" s="75">
        <f>I36/$H$8</f>
        <v>3386.2111043319101</v>
      </c>
      <c r="K37" s="2"/>
      <c r="L37" s="37"/>
      <c r="M37" s="37"/>
      <c r="N37" s="546"/>
      <c r="O37" s="75">
        <f>O36/$H$8</f>
        <v>0</v>
      </c>
      <c r="P37" s="76"/>
      <c r="Q37" s="77">
        <f>(I37-O37)</f>
        <v>3386.2111043319101</v>
      </c>
    </row>
    <row r="38" spans="1:19" ht="13.5" thickBot="1" x14ac:dyDescent="0.25">
      <c r="B38" s="71"/>
      <c r="C38" s="71"/>
      <c r="D38" s="71"/>
      <c r="E38" s="2"/>
      <c r="F38" s="37"/>
      <c r="G38" s="37"/>
      <c r="H38" s="93"/>
      <c r="I38" s="76"/>
      <c r="K38" s="2"/>
      <c r="L38" s="2"/>
      <c r="M38" s="2"/>
      <c r="N38" s="76"/>
      <c r="O38" s="76"/>
      <c r="P38" s="76"/>
      <c r="Q38" s="82"/>
    </row>
    <row r="39" spans="1:19" ht="42.75" customHeight="1" thickBot="1" x14ac:dyDescent="0.25">
      <c r="B39" s="40" t="s">
        <v>65</v>
      </c>
      <c r="C39" s="41" t="s">
        <v>58</v>
      </c>
      <c r="D39" s="42" t="s">
        <v>59</v>
      </c>
      <c r="E39" s="43" t="s">
        <v>51</v>
      </c>
      <c r="F39" s="44" t="s">
        <v>52</v>
      </c>
      <c r="G39" s="45" t="s">
        <v>53</v>
      </c>
      <c r="H39" s="46" t="s">
        <v>54</v>
      </c>
      <c r="I39" s="47" t="s">
        <v>55</v>
      </c>
      <c r="K39" s="43" t="s">
        <v>51</v>
      </c>
      <c r="L39" s="44" t="s">
        <v>52</v>
      </c>
      <c r="M39" s="45" t="s">
        <v>53</v>
      </c>
      <c r="N39" s="46" t="s">
        <v>54</v>
      </c>
      <c r="O39" s="47" t="s">
        <v>55</v>
      </c>
      <c r="P39" s="48"/>
      <c r="Q39" s="94"/>
    </row>
    <row r="40" spans="1:19" x14ac:dyDescent="0.2">
      <c r="B40" s="50"/>
      <c r="C40" s="51"/>
      <c r="D40" s="51"/>
      <c r="E40" s="52"/>
      <c r="F40" s="53"/>
      <c r="G40" s="53"/>
      <c r="H40" s="54">
        <f>F40*1+G40</f>
        <v>0</v>
      </c>
      <c r="I40" s="55">
        <f>+E40*H40</f>
        <v>0</v>
      </c>
      <c r="J40" s="89"/>
      <c r="K40" s="52"/>
      <c r="L40" s="53"/>
      <c r="M40" s="53"/>
      <c r="N40" s="54">
        <f>L40*1+M40</f>
        <v>0</v>
      </c>
      <c r="O40" s="55">
        <f>+K40*N40</f>
        <v>0</v>
      </c>
      <c r="P40" s="56"/>
      <c r="Q40" s="57">
        <f>(I40-O40)</f>
        <v>0</v>
      </c>
    </row>
    <row r="41" spans="1:19" x14ac:dyDescent="0.2">
      <c r="B41" s="58"/>
      <c r="C41" s="59"/>
      <c r="D41" s="59"/>
      <c r="E41" s="60"/>
      <c r="F41" s="61"/>
      <c r="G41" s="61"/>
      <c r="H41" s="62">
        <f>F41*1+G41</f>
        <v>0</v>
      </c>
      <c r="I41" s="63">
        <f>+E41*H41</f>
        <v>0</v>
      </c>
      <c r="K41" s="60"/>
      <c r="L41" s="61"/>
      <c r="M41" s="61"/>
      <c r="N41" s="62">
        <f>L41*1+M41</f>
        <v>0</v>
      </c>
      <c r="O41" s="63">
        <f>+K41*N41</f>
        <v>0</v>
      </c>
      <c r="P41" s="56"/>
      <c r="Q41" s="57">
        <f>(I41-O41)</f>
        <v>0</v>
      </c>
    </row>
    <row r="42" spans="1:19" ht="13.5" thickBot="1" x14ac:dyDescent="0.25">
      <c r="B42" s="64"/>
      <c r="C42" s="65"/>
      <c r="D42" s="65"/>
      <c r="E42" s="66"/>
      <c r="F42" s="67"/>
      <c r="G42" s="67"/>
      <c r="H42" s="68">
        <f>F42*1+G42</f>
        <v>0</v>
      </c>
      <c r="I42" s="69">
        <f>+E42*H42</f>
        <v>0</v>
      </c>
      <c r="K42" s="66"/>
      <c r="L42" s="67"/>
      <c r="M42" s="67"/>
      <c r="N42" s="68">
        <f>L42*1+M42</f>
        <v>0</v>
      </c>
      <c r="O42" s="69">
        <f>+K42*N42</f>
        <v>0</v>
      </c>
      <c r="P42" s="56"/>
      <c r="Q42" s="70">
        <f>(I42-O42)</f>
        <v>0</v>
      </c>
    </row>
    <row r="43" spans="1:19" ht="13.5" thickBot="1" x14ac:dyDescent="0.25">
      <c r="E43" s="2"/>
      <c r="F43" s="37"/>
      <c r="G43" s="37"/>
      <c r="H43" s="549" t="s">
        <v>66</v>
      </c>
      <c r="I43" s="92">
        <f>SUM(I40:I42)</f>
        <v>0</v>
      </c>
      <c r="K43" s="2"/>
      <c r="L43" s="37"/>
      <c r="M43" s="37"/>
      <c r="N43" s="549" t="s">
        <v>66</v>
      </c>
      <c r="O43" s="92">
        <f>SUM(O40:O42)</f>
        <v>0</v>
      </c>
      <c r="P43" s="73"/>
      <c r="Q43" s="74">
        <f>(I43-O43)</f>
        <v>0</v>
      </c>
    </row>
    <row r="44" spans="1:19" ht="13.5" thickBot="1" x14ac:dyDescent="0.25">
      <c r="E44" s="2"/>
      <c r="F44" s="37"/>
      <c r="G44" s="37"/>
      <c r="H44" s="546"/>
      <c r="I44" s="75">
        <f>I43/$H$8</f>
        <v>0</v>
      </c>
      <c r="K44" s="2"/>
      <c r="L44" s="37"/>
      <c r="M44" s="37"/>
      <c r="N44" s="546"/>
      <c r="O44" s="75">
        <f>O43/$H$8</f>
        <v>0</v>
      </c>
      <c r="P44" s="76"/>
      <c r="Q44" s="77">
        <f>(I44-O44)</f>
        <v>0</v>
      </c>
    </row>
    <row r="45" spans="1:19" ht="13.5" thickBot="1" x14ac:dyDescent="0.25">
      <c r="E45" s="2"/>
      <c r="F45" s="37"/>
      <c r="G45" s="37"/>
      <c r="H45" s="93"/>
      <c r="I45" s="95"/>
      <c r="J45" s="12"/>
      <c r="K45" s="2"/>
      <c r="L45" s="2"/>
      <c r="M45" s="2"/>
      <c r="N45" s="76"/>
      <c r="O45" s="96"/>
      <c r="P45" s="76"/>
      <c r="Q45" s="82"/>
    </row>
    <row r="46" spans="1:19" s="12" customFormat="1" ht="29.25" customHeight="1" thickBot="1" x14ac:dyDescent="0.25">
      <c r="A46" s="84"/>
      <c r="B46" s="40" t="s">
        <v>67</v>
      </c>
      <c r="C46" s="41" t="s">
        <v>58</v>
      </c>
      <c r="D46" s="42" t="s">
        <v>59</v>
      </c>
      <c r="E46" s="97" t="s">
        <v>68</v>
      </c>
      <c r="F46" s="44" t="s">
        <v>69</v>
      </c>
      <c r="G46" s="98"/>
      <c r="H46" s="98"/>
      <c r="I46" s="47" t="s">
        <v>55</v>
      </c>
      <c r="K46" s="97" t="s">
        <v>68</v>
      </c>
      <c r="L46" s="44" t="s">
        <v>69</v>
      </c>
      <c r="M46" s="98"/>
      <c r="N46" s="98"/>
      <c r="O46" s="47" t="s">
        <v>55</v>
      </c>
      <c r="P46" s="99"/>
      <c r="Q46" s="100"/>
    </row>
    <row r="47" spans="1:19" s="12" customFormat="1" x14ac:dyDescent="0.2">
      <c r="A47" s="84"/>
      <c r="B47" s="101" t="s">
        <v>70</v>
      </c>
      <c r="C47" s="51" t="s">
        <v>43</v>
      </c>
      <c r="D47" s="51" t="s">
        <v>43</v>
      </c>
      <c r="E47" s="102">
        <v>2</v>
      </c>
      <c r="F47" s="103">
        <v>50</v>
      </c>
      <c r="G47" s="103"/>
      <c r="H47" s="104"/>
      <c r="I47" s="105">
        <f t="shared" ref="I47:I52" si="0">E47*F47</f>
        <v>100</v>
      </c>
      <c r="J47" s="106"/>
      <c r="K47" s="107"/>
      <c r="L47" s="103"/>
      <c r="M47" s="103"/>
      <c r="N47" s="104"/>
      <c r="O47" s="105">
        <f t="shared" ref="O47:O52" si="1">K47*L47</f>
        <v>0</v>
      </c>
      <c r="P47" s="108"/>
      <c r="Q47" s="57">
        <f t="shared" ref="Q47:Q54" si="2">(I47-O47)</f>
        <v>100</v>
      </c>
      <c r="S47" s="109"/>
    </row>
    <row r="48" spans="1:19" s="12" customFormat="1" x14ac:dyDescent="0.2">
      <c r="A48" s="84"/>
      <c r="B48" s="110" t="s">
        <v>70</v>
      </c>
      <c r="C48" s="59" t="s">
        <v>43</v>
      </c>
      <c r="D48" s="59" t="s">
        <v>43</v>
      </c>
      <c r="E48" s="111">
        <v>4</v>
      </c>
      <c r="F48" s="112">
        <v>50</v>
      </c>
      <c r="G48" s="112"/>
      <c r="H48" s="113"/>
      <c r="I48" s="114">
        <f t="shared" si="0"/>
        <v>200</v>
      </c>
      <c r="J48" s="106"/>
      <c r="K48" s="115"/>
      <c r="L48" s="112"/>
      <c r="M48" s="112"/>
      <c r="N48" s="113"/>
      <c r="O48" s="114">
        <f t="shared" si="1"/>
        <v>0</v>
      </c>
      <c r="P48" s="108"/>
      <c r="Q48" s="57">
        <f t="shared" si="2"/>
        <v>200</v>
      </c>
    </row>
    <row r="49" spans="1:19" x14ac:dyDescent="0.2">
      <c r="B49" s="110" t="s">
        <v>70</v>
      </c>
      <c r="C49" s="59" t="s">
        <v>43</v>
      </c>
      <c r="D49" s="59" t="s">
        <v>43</v>
      </c>
      <c r="E49" s="111">
        <v>4</v>
      </c>
      <c r="F49" s="112">
        <v>50</v>
      </c>
      <c r="G49" s="112"/>
      <c r="H49" s="113"/>
      <c r="I49" s="114">
        <f t="shared" si="0"/>
        <v>200</v>
      </c>
      <c r="K49" s="115"/>
      <c r="L49" s="112"/>
      <c r="M49" s="112"/>
      <c r="N49" s="113"/>
      <c r="O49" s="114">
        <f t="shared" si="1"/>
        <v>0</v>
      </c>
      <c r="P49" s="108"/>
      <c r="Q49" s="57">
        <f t="shared" si="2"/>
        <v>200</v>
      </c>
    </row>
    <row r="50" spans="1:19" s="12" customFormat="1" x14ac:dyDescent="0.2">
      <c r="A50" s="84"/>
      <c r="B50" s="110" t="s">
        <v>70</v>
      </c>
      <c r="C50" s="59" t="s">
        <v>43</v>
      </c>
      <c r="D50" s="59" t="s">
        <v>43</v>
      </c>
      <c r="E50" s="111">
        <v>3.4</v>
      </c>
      <c r="F50" s="112">
        <v>50</v>
      </c>
      <c r="G50" s="112"/>
      <c r="H50" s="113"/>
      <c r="I50" s="114">
        <f t="shared" si="0"/>
        <v>170</v>
      </c>
      <c r="K50" s="115"/>
      <c r="L50" s="112"/>
      <c r="M50" s="112"/>
      <c r="N50" s="113"/>
      <c r="O50" s="114">
        <f t="shared" si="1"/>
        <v>0</v>
      </c>
      <c r="P50" s="108"/>
      <c r="Q50" s="57">
        <f t="shared" si="2"/>
        <v>170</v>
      </c>
    </row>
    <row r="51" spans="1:19" s="12" customFormat="1" x14ac:dyDescent="0.2">
      <c r="A51" s="84"/>
      <c r="B51" s="110"/>
      <c r="C51" s="59"/>
      <c r="D51" s="59"/>
      <c r="E51" s="111"/>
      <c r="F51" s="112"/>
      <c r="G51" s="112"/>
      <c r="H51" s="113"/>
      <c r="I51" s="114">
        <f t="shared" si="0"/>
        <v>0</v>
      </c>
      <c r="K51" s="115"/>
      <c r="L51" s="112"/>
      <c r="M51" s="112"/>
      <c r="N51" s="113"/>
      <c r="O51" s="114">
        <f t="shared" si="1"/>
        <v>0</v>
      </c>
      <c r="P51" s="108"/>
      <c r="Q51" s="57">
        <f t="shared" si="2"/>
        <v>0</v>
      </c>
    </row>
    <row r="52" spans="1:19" ht="13.5" thickBot="1" x14ac:dyDescent="0.25">
      <c r="B52" s="116"/>
      <c r="C52" s="65"/>
      <c r="D52" s="65"/>
      <c r="E52" s="117"/>
      <c r="F52" s="118"/>
      <c r="G52" s="118"/>
      <c r="H52" s="119"/>
      <c r="I52" s="120">
        <f t="shared" si="0"/>
        <v>0</v>
      </c>
      <c r="K52" s="121"/>
      <c r="L52" s="118"/>
      <c r="M52" s="118"/>
      <c r="N52" s="119"/>
      <c r="O52" s="120">
        <f t="shared" si="1"/>
        <v>0</v>
      </c>
      <c r="P52" s="108"/>
      <c r="Q52" s="57">
        <f t="shared" si="2"/>
        <v>0</v>
      </c>
    </row>
    <row r="53" spans="1:19" ht="13.5" thickBot="1" x14ac:dyDescent="0.25">
      <c r="E53" s="2"/>
      <c r="F53" s="37"/>
      <c r="G53" s="37"/>
      <c r="H53" s="549" t="s">
        <v>71</v>
      </c>
      <c r="I53" s="92">
        <f>SUM(I47:I52)*$H$8</f>
        <v>1996.6</v>
      </c>
      <c r="K53" s="2"/>
      <c r="L53" s="37"/>
      <c r="M53" s="37"/>
      <c r="N53" s="549" t="s">
        <v>71</v>
      </c>
      <c r="O53" s="92">
        <f>SUM(O47:O52)*$H$8</f>
        <v>0</v>
      </c>
      <c r="P53" s="108"/>
      <c r="Q53" s="74">
        <f t="shared" si="2"/>
        <v>1996.6</v>
      </c>
    </row>
    <row r="54" spans="1:19" s="12" customFormat="1" ht="13.5" thickBot="1" x14ac:dyDescent="0.25">
      <c r="A54" s="84"/>
      <c r="B54"/>
      <c r="C54"/>
      <c r="D54"/>
      <c r="E54" s="2"/>
      <c r="F54" s="37"/>
      <c r="G54" s="37"/>
      <c r="H54" s="546"/>
      <c r="I54" s="75">
        <f>I53/$H$8</f>
        <v>670</v>
      </c>
      <c r="K54" s="2"/>
      <c r="L54" s="37"/>
      <c r="M54" s="37"/>
      <c r="N54" s="546"/>
      <c r="O54" s="75">
        <f>O53/$H$8</f>
        <v>0</v>
      </c>
      <c r="P54" s="76"/>
      <c r="Q54" s="77">
        <f t="shared" si="2"/>
        <v>670</v>
      </c>
    </row>
    <row r="55" spans="1:19" s="12" customFormat="1" ht="13.5" thickBot="1" x14ac:dyDescent="0.25">
      <c r="A55" s="84"/>
      <c r="B55" s="87"/>
      <c r="C55" s="87"/>
      <c r="D55" s="87"/>
      <c r="E55" s="37"/>
      <c r="F55" s="37"/>
      <c r="G55" s="37"/>
      <c r="H55" s="122"/>
      <c r="I55" s="122"/>
      <c r="K55" s="37"/>
      <c r="L55" s="37"/>
      <c r="M55" s="37"/>
      <c r="N55" s="122"/>
      <c r="O55" s="122"/>
      <c r="P55" s="122"/>
      <c r="Q55" s="100"/>
    </row>
    <row r="56" spans="1:19" s="12" customFormat="1" ht="29.25" customHeight="1" thickBot="1" x14ac:dyDescent="0.25">
      <c r="A56" s="84"/>
      <c r="B56" s="123" t="s">
        <v>72</v>
      </c>
      <c r="C56" s="41" t="s">
        <v>58</v>
      </c>
      <c r="D56" s="42"/>
      <c r="E56" s="97" t="s">
        <v>68</v>
      </c>
      <c r="F56" s="44" t="s">
        <v>69</v>
      </c>
      <c r="G56" s="98"/>
      <c r="H56" s="98"/>
      <c r="I56" s="47" t="s">
        <v>55</v>
      </c>
      <c r="K56" s="97" t="s">
        <v>68</v>
      </c>
      <c r="L56" s="44" t="s">
        <v>69</v>
      </c>
      <c r="M56" s="98"/>
      <c r="N56" s="98"/>
      <c r="O56" s="47" t="s">
        <v>55</v>
      </c>
      <c r="P56" s="99"/>
      <c r="Q56" s="100"/>
    </row>
    <row r="57" spans="1:19" s="12" customFormat="1" ht="14.25" x14ac:dyDescent="0.2">
      <c r="A57" s="84"/>
      <c r="B57" s="124" t="s">
        <v>73</v>
      </c>
      <c r="C57" s="51" t="s">
        <v>43</v>
      </c>
      <c r="D57" s="51"/>
      <c r="E57" s="102">
        <v>1</v>
      </c>
      <c r="F57" s="103">
        <v>100</v>
      </c>
      <c r="G57" s="103"/>
      <c r="H57" s="104"/>
      <c r="I57" s="105">
        <f t="shared" ref="I57:I62" si="3">E57*F57</f>
        <v>100</v>
      </c>
      <c r="J57" s="106"/>
      <c r="K57" s="107"/>
      <c r="L57" s="103"/>
      <c r="M57" s="103"/>
      <c r="N57" s="104"/>
      <c r="O57" s="105">
        <f t="shared" ref="O57:O62" si="4">K57*L57</f>
        <v>0</v>
      </c>
      <c r="P57" s="108"/>
      <c r="Q57" s="57">
        <f t="shared" ref="Q57:Q64" si="5">(I57-O57)</f>
        <v>100</v>
      </c>
      <c r="S57" s="109"/>
    </row>
    <row r="58" spans="1:19" s="12" customFormat="1" ht="14.25" x14ac:dyDescent="0.2">
      <c r="A58" s="84"/>
      <c r="B58" s="125" t="s">
        <v>74</v>
      </c>
      <c r="C58" s="59" t="s">
        <v>43</v>
      </c>
      <c r="D58" s="59"/>
      <c r="E58" s="111">
        <v>1</v>
      </c>
      <c r="F58" s="112">
        <v>100</v>
      </c>
      <c r="G58" s="112"/>
      <c r="H58" s="113"/>
      <c r="I58" s="114">
        <f t="shared" si="3"/>
        <v>100</v>
      </c>
      <c r="J58" s="106"/>
      <c r="K58" s="115"/>
      <c r="L58" s="112"/>
      <c r="M58" s="112"/>
      <c r="N58" s="113"/>
      <c r="O58" s="114">
        <f t="shared" si="4"/>
        <v>0</v>
      </c>
      <c r="P58" s="108"/>
      <c r="Q58" s="57">
        <f t="shared" si="5"/>
        <v>100</v>
      </c>
    </row>
    <row r="59" spans="1:19" ht="14.25" x14ac:dyDescent="0.2">
      <c r="B59" s="125" t="s">
        <v>75</v>
      </c>
      <c r="C59" s="59" t="s">
        <v>43</v>
      </c>
      <c r="D59" s="59"/>
      <c r="E59" s="111">
        <v>1</v>
      </c>
      <c r="F59" s="112">
        <v>200</v>
      </c>
      <c r="G59" s="112"/>
      <c r="H59" s="113"/>
      <c r="I59" s="114">
        <f t="shared" si="3"/>
        <v>200</v>
      </c>
      <c r="K59" s="115"/>
      <c r="L59" s="112"/>
      <c r="M59" s="112"/>
      <c r="N59" s="113"/>
      <c r="O59" s="114">
        <f t="shared" si="4"/>
        <v>0</v>
      </c>
      <c r="P59" s="108"/>
      <c r="Q59" s="57">
        <f t="shared" si="5"/>
        <v>200</v>
      </c>
    </row>
    <row r="60" spans="1:19" ht="14.25" x14ac:dyDescent="0.2">
      <c r="B60" s="125" t="s">
        <v>76</v>
      </c>
      <c r="C60" s="59" t="s">
        <v>43</v>
      </c>
      <c r="D60" s="59"/>
      <c r="E60" s="111">
        <v>1</v>
      </c>
      <c r="F60" s="112">
        <v>50</v>
      </c>
      <c r="G60" s="112"/>
      <c r="H60" s="113"/>
      <c r="I60" s="114">
        <f t="shared" si="3"/>
        <v>50</v>
      </c>
      <c r="K60" s="115"/>
      <c r="L60" s="112"/>
      <c r="M60" s="112"/>
      <c r="N60" s="113"/>
      <c r="O60" s="114">
        <f t="shared" si="4"/>
        <v>0</v>
      </c>
      <c r="P60" s="108"/>
      <c r="Q60" s="57">
        <f t="shared" si="5"/>
        <v>50</v>
      </c>
    </row>
    <row r="61" spans="1:19" ht="14.25" x14ac:dyDescent="0.2">
      <c r="B61" s="126" t="s">
        <v>77</v>
      </c>
      <c r="C61" s="59" t="s">
        <v>43</v>
      </c>
      <c r="D61" s="59"/>
      <c r="E61" s="111">
        <v>1</v>
      </c>
      <c r="F61" s="112">
        <v>0</v>
      </c>
      <c r="G61" s="112"/>
      <c r="H61" s="113"/>
      <c r="I61" s="114">
        <f t="shared" si="3"/>
        <v>0</v>
      </c>
      <c r="K61" s="115"/>
      <c r="L61" s="112"/>
      <c r="M61" s="112"/>
      <c r="N61" s="113"/>
      <c r="O61" s="114">
        <f t="shared" si="4"/>
        <v>0</v>
      </c>
      <c r="P61" s="108"/>
      <c r="Q61" s="57">
        <f t="shared" si="5"/>
        <v>0</v>
      </c>
    </row>
    <row r="62" spans="1:19" ht="15" thickBot="1" x14ac:dyDescent="0.25">
      <c r="B62" s="129" t="s">
        <v>78</v>
      </c>
      <c r="C62" s="65" t="s">
        <v>43</v>
      </c>
      <c r="D62" s="65"/>
      <c r="E62" s="111">
        <v>6</v>
      </c>
      <c r="F62" s="112">
        <v>850</v>
      </c>
      <c r="G62" s="112"/>
      <c r="H62" s="113"/>
      <c r="I62" s="114">
        <f t="shared" si="3"/>
        <v>5100</v>
      </c>
      <c r="K62" s="115"/>
      <c r="L62" s="112"/>
      <c r="M62" s="112"/>
      <c r="N62" s="113"/>
      <c r="O62" s="114">
        <f t="shared" si="4"/>
        <v>0</v>
      </c>
      <c r="P62" s="108"/>
      <c r="Q62" s="57">
        <f t="shared" si="5"/>
        <v>5100</v>
      </c>
    </row>
    <row r="63" spans="1:19" ht="13.5" thickBot="1" x14ac:dyDescent="0.25">
      <c r="E63" s="2"/>
      <c r="F63" s="37"/>
      <c r="G63" s="37"/>
      <c r="H63" s="545" t="s">
        <v>79</v>
      </c>
      <c r="I63" s="92">
        <f>SUM(I57:I62)*$H$8</f>
        <v>16539</v>
      </c>
      <c r="K63" s="2"/>
      <c r="L63" s="37"/>
      <c r="M63" s="37"/>
      <c r="N63" s="545" t="s">
        <v>79</v>
      </c>
      <c r="O63" s="92">
        <f>SUM(O57:O62)*$H$8</f>
        <v>0</v>
      </c>
      <c r="P63" s="108"/>
      <c r="Q63" s="74">
        <f t="shared" si="5"/>
        <v>16539</v>
      </c>
    </row>
    <row r="64" spans="1:19" s="12" customFormat="1" ht="13.5" thickBot="1" x14ac:dyDescent="0.25">
      <c r="A64" s="84"/>
      <c r="B64"/>
      <c r="C64"/>
      <c r="D64"/>
      <c r="E64" s="2"/>
      <c r="F64" s="37"/>
      <c r="G64" s="37"/>
      <c r="H64" s="546"/>
      <c r="I64" s="75">
        <f>I63/$H$8</f>
        <v>5550</v>
      </c>
      <c r="K64" s="2"/>
      <c r="L64" s="37"/>
      <c r="M64" s="37"/>
      <c r="N64" s="546"/>
      <c r="O64" s="75">
        <f>O63/$H$8</f>
        <v>0</v>
      </c>
      <c r="P64" s="76"/>
      <c r="Q64" s="77">
        <f t="shared" si="5"/>
        <v>5550</v>
      </c>
    </row>
    <row r="65" spans="1:17" s="12" customFormat="1" ht="13.5" thickBot="1" x14ac:dyDescent="0.25">
      <c r="A65" s="84"/>
      <c r="B65"/>
      <c r="C65"/>
      <c r="D65"/>
      <c r="E65" s="2"/>
      <c r="F65" s="37"/>
      <c r="G65" s="37"/>
      <c r="H65" s="93"/>
      <c r="I65" s="76"/>
      <c r="K65" s="37"/>
      <c r="L65" s="37"/>
      <c r="M65" s="37"/>
      <c r="N65" s="127"/>
      <c r="O65" s="76"/>
      <c r="P65" s="76"/>
      <c r="Q65" s="100"/>
    </row>
    <row r="66" spans="1:17" s="12" customFormat="1" ht="29.25" customHeight="1" x14ac:dyDescent="0.2">
      <c r="A66" s="84"/>
      <c r="B66" s="123" t="s">
        <v>80</v>
      </c>
      <c r="C66" s="128"/>
      <c r="D66" s="128"/>
      <c r="E66" s="97" t="s">
        <v>68</v>
      </c>
      <c r="F66" s="44" t="s">
        <v>69</v>
      </c>
      <c r="G66" s="98"/>
      <c r="H66" s="98"/>
      <c r="I66" s="47" t="s">
        <v>55</v>
      </c>
      <c r="K66" s="97" t="s">
        <v>68</v>
      </c>
      <c r="L66" s="44" t="s">
        <v>69</v>
      </c>
      <c r="M66" s="98"/>
      <c r="N66" s="98"/>
      <c r="O66" s="47" t="s">
        <v>55</v>
      </c>
      <c r="P66" s="99"/>
      <c r="Q66" s="100"/>
    </row>
    <row r="67" spans="1:17" s="12" customFormat="1" ht="15" thickBot="1" x14ac:dyDescent="0.25">
      <c r="A67" s="84"/>
      <c r="B67" s="129" t="s">
        <v>81</v>
      </c>
      <c r="C67" s="130"/>
      <c r="D67" s="130"/>
      <c r="E67" s="158">
        <v>0.1</v>
      </c>
      <c r="F67" s="118"/>
      <c r="G67" s="118"/>
      <c r="H67" s="119"/>
      <c r="I67" s="120">
        <f>(I16+I23+I30+I37+I44+I54+I64)*E67</f>
        <v>1751.8047589993898</v>
      </c>
      <c r="K67" s="121"/>
      <c r="L67" s="118"/>
      <c r="M67" s="118"/>
      <c r="N67" s="119"/>
      <c r="O67" s="120">
        <f>K67*L67</f>
        <v>0</v>
      </c>
      <c r="P67" s="108"/>
      <c r="Q67" s="57">
        <f>(I67-O67)</f>
        <v>1751.8047589993898</v>
      </c>
    </row>
    <row r="68" spans="1:17" ht="13.5" thickBot="1" x14ac:dyDescent="0.25">
      <c r="E68" s="2"/>
      <c r="F68" s="37"/>
      <c r="G68" s="37"/>
      <c r="H68" s="545" t="s">
        <v>82</v>
      </c>
      <c r="I68" s="92">
        <f>SUM(I67:I67)*$H$8</f>
        <v>5220.3781818181815</v>
      </c>
      <c r="K68" s="2"/>
      <c r="L68" s="37"/>
      <c r="M68" s="37"/>
      <c r="N68" s="545" t="s">
        <v>82</v>
      </c>
      <c r="O68" s="92">
        <f>SUM(O67:O67)*$H$8</f>
        <v>0</v>
      </c>
      <c r="P68" s="108"/>
      <c r="Q68" s="74">
        <f>(I68-O68)</f>
        <v>5220.3781818181815</v>
      </c>
    </row>
    <row r="69" spans="1:17" s="12" customFormat="1" ht="13.5" thickBot="1" x14ac:dyDescent="0.25">
      <c r="A69" s="84"/>
      <c r="B69"/>
      <c r="C69"/>
      <c r="D69"/>
      <c r="E69" s="2"/>
      <c r="F69" s="37"/>
      <c r="G69" s="37"/>
      <c r="H69" s="546"/>
      <c r="I69" s="75">
        <f>I68/$H$8</f>
        <v>1751.8047589993898</v>
      </c>
      <c r="K69" s="2"/>
      <c r="L69" s="37"/>
      <c r="M69" s="37"/>
      <c r="N69" s="546"/>
      <c r="O69" s="75">
        <f>O68/$H$8</f>
        <v>0</v>
      </c>
      <c r="P69" s="76"/>
      <c r="Q69" s="77">
        <f>(I69-O69)</f>
        <v>1751.8047589993898</v>
      </c>
    </row>
    <row r="70" spans="1:17" s="12" customFormat="1" ht="13.5" thickBot="1" x14ac:dyDescent="0.25">
      <c r="A70" s="84"/>
      <c r="B70"/>
      <c r="C70"/>
      <c r="D70"/>
      <c r="E70" s="2"/>
      <c r="F70" s="37"/>
      <c r="G70" s="37"/>
      <c r="H70" s="93"/>
      <c r="I70" s="76"/>
      <c r="K70" s="37"/>
      <c r="L70" s="37"/>
      <c r="M70" s="37"/>
      <c r="N70" s="127"/>
      <c r="O70" s="76"/>
      <c r="P70" s="76"/>
      <c r="Q70" s="131"/>
    </row>
    <row r="71" spans="1:17" s="12" customFormat="1" ht="23.25" customHeight="1" thickBot="1" x14ac:dyDescent="0.3">
      <c r="A71" s="84"/>
      <c r="B71"/>
      <c r="C71"/>
      <c r="D71"/>
      <c r="E71" s="87"/>
      <c r="F71" s="87"/>
      <c r="G71" s="87"/>
      <c r="H71" s="547" t="s">
        <v>83</v>
      </c>
      <c r="I71" s="92">
        <f>I15+I22+I29+I36+I43+I53+I63+I68</f>
        <v>57424.160000000003</v>
      </c>
      <c r="K71" s="87"/>
      <c r="L71" s="87"/>
      <c r="M71" s="87"/>
      <c r="N71" s="547" t="s">
        <v>83</v>
      </c>
      <c r="O71" s="92">
        <f>O15+O22+O29+O36+O43+O53+O63+O68</f>
        <v>0</v>
      </c>
      <c r="P71" s="132"/>
      <c r="Q71" s="74">
        <f>(I71-O71)</f>
        <v>57424.160000000003</v>
      </c>
    </row>
    <row r="72" spans="1:17" s="12" customFormat="1" ht="24" customHeight="1" thickBot="1" x14ac:dyDescent="0.3">
      <c r="A72" s="84"/>
      <c r="B72"/>
      <c r="C72"/>
      <c r="D72"/>
      <c r="E72" s="87"/>
      <c r="F72" s="87"/>
      <c r="G72" s="87"/>
      <c r="H72" s="548"/>
      <c r="I72" s="75">
        <f>I71/$H$8</f>
        <v>19269.852348993289</v>
      </c>
      <c r="K72" s="87"/>
      <c r="L72" s="87"/>
      <c r="M72" s="87"/>
      <c r="N72" s="548"/>
      <c r="O72" s="75">
        <f>O71/$H$8</f>
        <v>0</v>
      </c>
      <c r="P72" s="133"/>
      <c r="Q72" s="77">
        <f>(I72-O72)</f>
        <v>19269.852348993289</v>
      </c>
    </row>
    <row r="73" spans="1:17" s="12" customFormat="1" ht="13.5" thickBot="1" x14ac:dyDescent="0.25">
      <c r="A73" s="84"/>
      <c r="B73" s="134"/>
      <c r="C73" s="134"/>
      <c r="D73" s="134"/>
      <c r="E73" s="87"/>
      <c r="F73" s="87"/>
      <c r="G73" s="87"/>
      <c r="H73" s="122"/>
      <c r="K73" s="87"/>
      <c r="L73" s="87"/>
      <c r="M73" s="87"/>
      <c r="N73" s="135"/>
      <c r="O73" s="135"/>
      <c r="P73" s="37"/>
      <c r="Q73" s="5"/>
    </row>
    <row r="74" spans="1:17" s="12" customFormat="1" ht="16.5" customHeight="1" thickBot="1" x14ac:dyDescent="0.3">
      <c r="A74" s="84"/>
      <c r="B74" s="136" t="s">
        <v>84</v>
      </c>
      <c r="C74" s="137"/>
      <c r="D74" s="137"/>
      <c r="E74" s="138" t="s">
        <v>83</v>
      </c>
      <c r="F74" s="139"/>
      <c r="G74" s="139"/>
      <c r="H74" s="140"/>
      <c r="I74" s="141">
        <f>I72</f>
        <v>19269.852348993289</v>
      </c>
      <c r="J74" s="142"/>
      <c r="K74" s="138" t="s">
        <v>83</v>
      </c>
      <c r="L74" s="139"/>
      <c r="M74" s="139"/>
      <c r="N74" s="140"/>
      <c r="O74" s="141">
        <f>$O$71</f>
        <v>0</v>
      </c>
      <c r="P74" s="143"/>
      <c r="Q74" s="144">
        <f>O74-I74</f>
        <v>-19269.852348993289</v>
      </c>
    </row>
    <row r="75" spans="1:17" s="12" customFormat="1" ht="18" customHeight="1" thickBot="1" x14ac:dyDescent="0.3">
      <c r="A75" s="84"/>
      <c r="B75" s="145">
        <v>0.25</v>
      </c>
      <c r="C75" s="146"/>
      <c r="D75" s="146"/>
      <c r="E75" s="138" t="s">
        <v>85</v>
      </c>
      <c r="F75" s="139"/>
      <c r="G75" s="139"/>
      <c r="H75" s="140"/>
      <c r="I75" s="147">
        <f>I76-I74</f>
        <v>6423.284116331095</v>
      </c>
      <c r="J75" s="148"/>
      <c r="K75" s="138" t="s">
        <v>85</v>
      </c>
      <c r="L75" s="139"/>
      <c r="M75" s="139"/>
      <c r="N75" s="140"/>
      <c r="O75" s="147">
        <f>O76-O74</f>
        <v>25693.136465324384</v>
      </c>
      <c r="P75" s="149"/>
      <c r="Q75" s="144">
        <f>O75-I75</f>
        <v>19269.852348993289</v>
      </c>
    </row>
    <row r="76" spans="1:17" s="12" customFormat="1" ht="16.5" thickBot="1" x14ac:dyDescent="0.3">
      <c r="A76" s="84"/>
      <c r="B76" s="150"/>
      <c r="C76" s="151"/>
      <c r="D76" s="151"/>
      <c r="E76" s="138" t="s">
        <v>86</v>
      </c>
      <c r="F76" s="152"/>
      <c r="G76" s="152"/>
      <c r="H76" s="153"/>
      <c r="I76" s="147">
        <f>I74/(1-$B$75)</f>
        <v>25693.136465324384</v>
      </c>
      <c r="J76" s="148"/>
      <c r="K76" s="138" t="s">
        <v>86</v>
      </c>
      <c r="L76" s="152"/>
      <c r="M76" s="152"/>
      <c r="N76" s="153"/>
      <c r="O76" s="147">
        <f>I76</f>
        <v>25693.136465324384</v>
      </c>
      <c r="P76" s="154"/>
      <c r="Q76" s="144">
        <f>I76-O76</f>
        <v>0</v>
      </c>
    </row>
    <row r="77" spans="1:17" ht="13.5" thickBot="1" x14ac:dyDescent="0.25">
      <c r="I77" s="155"/>
      <c r="O77" s="155"/>
      <c r="Q77" s="21"/>
    </row>
    <row r="78" spans="1:17" ht="16.5" thickBot="1" x14ac:dyDescent="0.3">
      <c r="E78" s="138" t="s">
        <v>87</v>
      </c>
      <c r="F78" s="156"/>
      <c r="G78" s="156"/>
      <c r="H78" s="157"/>
      <c r="I78" s="147">
        <f>I76*1.19</f>
        <v>30574.832393736015</v>
      </c>
      <c r="K78" s="138" t="s">
        <v>87</v>
      </c>
      <c r="L78" s="156"/>
      <c r="M78" s="156"/>
      <c r="N78" s="157"/>
      <c r="O78" s="147">
        <f>O76*1.19</f>
        <v>30574.832393736015</v>
      </c>
      <c r="P78" s="154"/>
      <c r="Q78" s="144">
        <f>I78-O78</f>
        <v>0</v>
      </c>
    </row>
  </sheetData>
  <mergeCells count="25">
    <mergeCell ref="N22:N23"/>
    <mergeCell ref="N29:N30"/>
    <mergeCell ref="N36:N37"/>
    <mergeCell ref="N71:N72"/>
    <mergeCell ref="N43:N44"/>
    <mergeCell ref="N53:N54"/>
    <mergeCell ref="N63:N64"/>
    <mergeCell ref="N68:N69"/>
    <mergeCell ref="H53:H54"/>
    <mergeCell ref="H63:H64"/>
    <mergeCell ref="H68:H69"/>
    <mergeCell ref="H71:H72"/>
    <mergeCell ref="H22:H23"/>
    <mergeCell ref="H29:H30"/>
    <mergeCell ref="H36:H37"/>
    <mergeCell ref="H43:H44"/>
    <mergeCell ref="H15:H16"/>
    <mergeCell ref="K11:O11"/>
    <mergeCell ref="B4:E4"/>
    <mergeCell ref="B6:E6"/>
    <mergeCell ref="G6:H6"/>
    <mergeCell ref="G7:H7"/>
    <mergeCell ref="E11:I11"/>
    <mergeCell ref="F4:L4"/>
    <mergeCell ref="N15:N16"/>
  </mergeCells>
  <phoneticPr fontId="0" type="noConversion"/>
  <conditionalFormatting sqref="Q74:Q78 Q66:Q69 Q71:Q72 Q18:Q23 Q25:Q30 Q32:Q37 Q39:Q44 Q12:Q16 Q56:Q64 Q46:Q54">
    <cfRule type="cellIs" dxfId="2" priority="1" stopIfTrue="1" operator="equal">
      <formula>0</formula>
    </cfRule>
    <cfRule type="cellIs" dxfId="1" priority="2" stopIfTrue="1" operator="greaterThan">
      <formula>0</formula>
    </cfRule>
    <cfRule type="cellIs" dxfId="0" priority="3" stopIfTrue="1" operator="lessThan">
      <formula>0</formula>
    </cfRule>
  </conditionalFormatting>
  <printOptions horizontalCentered="1" verticalCentered="1"/>
  <pageMargins left="0.31496062992125984" right="0.27559055118110237" top="0.19685039370078741" bottom="0.39370078740157483" header="0.23622047244094491" footer="0"/>
  <pageSetup paperSize="9" scale="7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Datos Generales</vt:lpstr>
      <vt:lpstr>Calculo1</vt:lpstr>
      <vt:lpstr>Calculo2</vt:lpstr>
      <vt:lpstr>Presupuesto Estimado</vt:lpstr>
      <vt:lpstr>Presupuesto Juic. Experto</vt:lpstr>
      <vt:lpstr>'Presupuesto Estimado'!Área_de_impresión</vt:lpstr>
      <vt:lpstr>'Presupuesto Juic. Experto'!Área_de_impresión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Alexandr Sánchez</dc:creator>
  <cp:lastModifiedBy>ELIÑAN</cp:lastModifiedBy>
  <cp:lastPrinted>2008-03-27T23:01:13Z</cp:lastPrinted>
  <dcterms:created xsi:type="dcterms:W3CDTF">2008-02-16T20:23:53Z</dcterms:created>
  <dcterms:modified xsi:type="dcterms:W3CDTF">2018-01-05T17:18:24Z</dcterms:modified>
</cp:coreProperties>
</file>