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pivotTables/pivotTable1.xml" ContentType="application/vnd.openxmlformats-officedocument.spreadsheetml.pivotTable+xml"/>
  <Override PartName="/xl/drawings/drawing16.xml" ContentType="application/vnd.openxmlformats-officedocument.drawing+xml"/>
  <Override PartName="/xl/slicers/slicer1.xml" ContentType="application/vnd.ms-excel.slicer+xml"/>
  <Override PartName="/xl/drawings/drawing17.xml" ContentType="application/vnd.openxmlformats-officedocument.drawing+xml"/>
  <Override PartName="/xl/comments1.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omments2.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55.xml" ContentType="application/vnd.openxmlformats-officedocument.drawing+xml"/>
  <Override PartName="/xl/charts/chart8.xml" ContentType="application/vnd.openxmlformats-officedocument.drawingml.chart+xml"/>
  <Override PartName="/xl/drawings/drawing56.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comments3.xml" ContentType="application/vnd.openxmlformats-officedocument.spreadsheetml.comments+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queryTables/queryTable1.xml" ContentType="application/vnd.openxmlformats-officedocument.spreadsheetml.queryTable+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1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60" yWindow="90" windowWidth="9240" windowHeight="3825"/>
  </bookViews>
  <sheets>
    <sheet name="Introduction" sheetId="2" r:id="rId1"/>
    <sheet name="List of Topics" sheetId="136" r:id="rId2"/>
    <sheet name="Changes in Excel 2007" sheetId="3" r:id="rId3"/>
    <sheet name="Tabs, Ribbons" sheetId="84" r:id="rId4"/>
    <sheet name="Office button" sheetId="89" r:id="rId5"/>
    <sheet name="QAT" sheetId="85" r:id="rId6"/>
    <sheet name="Excel Options" sheetId="86" r:id="rId7"/>
    <sheet name="File extensions" sheetId="87" r:id="rId8"/>
    <sheet name="Right-clicking" sheetId="106" r:id="rId9"/>
    <sheet name="Changes in Excel 2010" sheetId="108" r:id="rId10"/>
    <sheet name="File tab" sheetId="111" r:id="rId11"/>
    <sheet name="Modifying ribbons" sheetId="113" r:id="rId12"/>
    <sheet name="Selected range coloring" sheetId="117" r:id="rId13"/>
    <sheet name="New and Renamed functions" sheetId="115" r:id="rId14"/>
    <sheet name="Add-ins buttons" sheetId="118" r:id="rId15"/>
    <sheet name="Slicers" sheetId="119" r:id="rId16"/>
    <sheet name="Sparklines" sheetId="120" r:id="rId17"/>
    <sheet name="New Solver" sheetId="122" r:id="rId18"/>
    <sheet name="Changes in Excel 2013" sheetId="149" r:id="rId19"/>
    <sheet name="Single Document Interface" sheetId="150" r:id="rId20"/>
    <sheet name="Quick Analysis" sheetId="151" r:id="rId21"/>
    <sheet name="Flash Fill" sheetId="152" r:id="rId22"/>
    <sheet name="Excel Basics" sheetId="4" r:id="rId23"/>
    <sheet name="Moving and Selecting" sheetId="137" r:id="rId24"/>
    <sheet name="Going Home to Cell A1" sheetId="148" r:id="rId25"/>
    <sheet name="Using End-Arrow Combinations" sheetId="6" r:id="rId26"/>
    <sheet name="Splitting the Screen" sheetId="7" r:id="rId27"/>
    <sheet name="Selecting a Range" sheetId="10" r:id="rId28"/>
    <sheet name="Selecting Multiple Ranges" sheetId="12" r:id="rId29"/>
    <sheet name="Go To Options" sheetId="16" r:id="rId30"/>
    <sheet name="Copying, Cutting, Pasting" sheetId="138" r:id="rId31"/>
    <sheet name="Copying and Pasting" sheetId="13" r:id="rId32"/>
    <sheet name="Copying and Pasting Special" sheetId="14" r:id="rId33"/>
    <sheet name="Transposing a Range" sheetId="22" r:id="rId34"/>
    <sheet name="Cutting and Pasting" sheetId="15" r:id="rId35"/>
    <sheet name="Other Basic Tools" sheetId="140" r:id="rId36"/>
    <sheet name="Undoing Actions" sheetId="58" r:id="rId37"/>
    <sheet name="Manipulating Rows, Columns" sheetId="19" r:id="rId38"/>
    <sheet name="Manipulating Worksheets" sheetId="68" r:id="rId39"/>
    <sheet name="Filling a Series" sheetId="20" r:id="rId40"/>
    <sheet name="Sorting" sheetId="94" r:id="rId41"/>
    <sheet name="Hyperlinks" sheetId="101" r:id="rId42"/>
    <sheet name="Printing" sheetId="104" r:id="rId43"/>
    <sheet name="Working with Formulas" sheetId="139" r:id="rId44"/>
    <sheet name="Relative Absolute" sheetId="17" r:id="rId45"/>
    <sheet name="R1C1 Notation" sheetId="18" r:id="rId46"/>
    <sheet name="Range Names" sheetId="23" r:id="rId47"/>
    <sheet name="Auditing formulas" sheetId="67" r:id="rId48"/>
    <sheet name="Calculation Options" sheetId="130" r:id="rId49"/>
    <sheet name="AutoSum Button" sheetId="21" r:id="rId50"/>
    <sheet name="Evaluating a formula" sheetId="123" r:id="rId51"/>
    <sheet name="External Formula References" sheetId="135" r:id="rId52"/>
    <sheet name="Working with Charts" sheetId="62" r:id="rId53"/>
    <sheet name="Creating a Chart" sheetId="63" r:id="rId54"/>
    <sheet name="Locating a chart" sheetId="79" r:id="rId55"/>
    <sheet name="Modifying a Chart" sheetId="64" r:id="rId56"/>
    <sheet name="Working with Functions" sheetId="141" r:id="rId57"/>
    <sheet name="Function help" sheetId="31" r:id="rId58"/>
    <sheet name="Two Essential Functions" sheetId="24" r:id="rId59"/>
    <sheet name="IF" sheetId="29" r:id="rId60"/>
    <sheet name="VLOOKUP" sheetId="30" r:id="rId61"/>
    <sheet name="Counting, Summing Functions" sheetId="78" r:id="rId62"/>
    <sheet name="SUM, AVERAGE" sheetId="25" r:id="rId63"/>
    <sheet name="COUNT, COUNTA, COUNTBLANK" sheetId="26" r:id="rId64"/>
    <sheet name="COUNTIF, SUMIF, AVERAGEIF" sheetId="65" r:id="rId65"/>
    <sheet name="COUNTIFS, SUMIFS, AVERAGEIFS" sheetId="66" r:id="rId66"/>
    <sheet name="SUMPRODUCT" sheetId="28" r:id="rId67"/>
    <sheet name="Math Functions" sheetId="90" r:id="rId68"/>
    <sheet name="INT, ROUND" sheetId="142" r:id="rId69"/>
    <sheet name="ABS, SQRT, SUMSQ" sheetId="143" r:id="rId70"/>
    <sheet name="LN, EXP" sheetId="144" r:id="rId71"/>
    <sheet name="RAND, RANDBETWEEN" sheetId="145" r:id="rId72"/>
    <sheet name="Text Functions" sheetId="38" r:id="rId73"/>
    <sheet name="TRIM, VALUE" sheetId="92" r:id="rId74"/>
    <sheet name="Concatenating" sheetId="36" r:id="rId75"/>
    <sheet name="Parsing with Text to Columns" sheetId="131" r:id="rId76"/>
    <sheet name="Parsing with text functions" sheetId="132" r:id="rId77"/>
    <sheet name="Date functions" sheetId="39" r:id="rId78"/>
    <sheet name="Y2K" sheetId="60" r:id="rId79"/>
    <sheet name="NOW, TODAY" sheetId="40" r:id="rId80"/>
    <sheet name="YEAR, MONTH, DAY, WEEKDAY" sheetId="41" r:id="rId81"/>
    <sheet name="DATEDIF" sheetId="134" r:id="rId82"/>
    <sheet name="DATE, DATEVALUE" sheetId="43" r:id="rId83"/>
    <sheet name="NETWORKDAYS, WORKDAY" sheetId="133" r:id="rId84"/>
    <sheet name="Statistical Functions" sheetId="44" r:id="rId85"/>
    <sheet name="MIN, MAX" sheetId="27" r:id="rId86"/>
    <sheet name="MEDIAN, PERCENTILE, QUANTILE" sheetId="45" r:id="rId87"/>
    <sheet name="STDEV, VAR" sheetId="46" r:id="rId88"/>
    <sheet name="CORREL, COVAR" sheetId="61" r:id="rId89"/>
    <sheet name="RANK, LARGE, SMALL" sheetId="47" r:id="rId90"/>
    <sheet name="Financial Functions" sheetId="48" r:id="rId91"/>
    <sheet name="PMT" sheetId="49" r:id="rId92"/>
    <sheet name="NPV, XNPV" sheetId="50" r:id="rId93"/>
    <sheet name="IRR" sheetId="51" r:id="rId94"/>
    <sheet name="Reference Functions" sheetId="52" r:id="rId95"/>
    <sheet name="INDEX" sheetId="54" r:id="rId96"/>
    <sheet name="MATCH" sheetId="55" r:id="rId97"/>
    <sheet name="OFFSET" sheetId="56" r:id="rId98"/>
    <sheet name="INDIRECT" sheetId="107" r:id="rId99"/>
    <sheet name="Tools for Analyzing Data" sheetId="146" r:id="rId100"/>
    <sheet name="Data Tables" sheetId="35" r:id="rId101"/>
    <sheet name="One-Way Data Table" sheetId="33" r:id="rId102"/>
    <sheet name="Two-Way Data Table" sheetId="34" r:id="rId103"/>
    <sheet name="Tables" sheetId="97" r:id="rId104"/>
    <sheet name="Pivot Tables" sheetId="98" r:id="rId105"/>
    <sheet name="Goal Seek" sheetId="100" r:id="rId106"/>
    <sheet name="Solver" sheetId="110" r:id="rId107"/>
    <sheet name="Importing External Data" sheetId="125" r:id="rId108"/>
    <sheet name="From Built-in Connections" sheetId="129" r:id="rId109"/>
    <sheet name="From the Web" sheetId="126" r:id="rId110"/>
    <sheet name="From a Text File" sheetId="127" r:id="rId111"/>
    <sheet name="From a Database" sheetId="128" r:id="rId112"/>
    <sheet name="Making Professional Apps" sheetId="147" r:id="rId113"/>
    <sheet name="Documenting Your Work" sheetId="93" r:id="rId114"/>
    <sheet name="Conditional Formatting" sheetId="96" r:id="rId115"/>
    <sheet name="Data Validation" sheetId="91" r:id="rId116"/>
    <sheet name="Protecting" sheetId="105" r:id="rId117"/>
    <sheet name="Adding Form Controls" sheetId="121" r:id="rId118"/>
    <sheet name="Recording Macros" sheetId="99" r:id="rId119"/>
  </sheets>
  <functionGroups builtInGroupCount="17"/>
  <externalReferences>
    <externalReference r:id="rId120"/>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Product1">INDIRECT!$L$6:$L$25</definedName>
    <definedName name="Product2">INDIRECT!$M$6:$M$25</definedName>
    <definedName name="Product3">INDIRECT!$N$6:$N$25</definedName>
    <definedName name="Product4">INDIRECT!$O$6:$O$25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123</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TRUE</definedName>
    <definedName name="RiskUseMultipleCPUs" hidden="1">TRUE</definedName>
    <definedName name="Sales">OFFSET(OFFSET!$L$56,0,0,COUNTA(OFFSET!$L:$L)-COUNTA(OFFSET!$L$2:$L$55),1)</definedName>
    <definedName name="Sales1">OFFSET(OFFSET!$AM$74,0,0,COUNT(OFFSET!$AM:$AM),COUNT(OFFSET!$74:$74))</definedName>
    <definedName name="SalesDynamic1">OFFSET([1]OFFSET!$AP$73,0,0,COUNT([1]OFFSET!$AP:$AP),COUNT([1]OFFSET!$73:$73))</definedName>
    <definedName name="scores" localSheetId="109">'From the Web'!$B$39:$D$54</definedName>
    <definedName name="Slicer_Day">#N/A</definedName>
    <definedName name="Slicer_Time">#N/A</definedName>
    <definedName name="solver_adj" localSheetId="106" hidden="1">Solver!$M$14:$P$16</definedName>
    <definedName name="solver_cvg" localSheetId="106" hidden="1">0.0001</definedName>
    <definedName name="solver_drv" localSheetId="106" hidden="1">1</definedName>
    <definedName name="solver_eng" localSheetId="17" hidden="1">2</definedName>
    <definedName name="solver_eng" localSheetId="106" hidden="1">2</definedName>
    <definedName name="solver_est" localSheetId="106" hidden="1">1</definedName>
    <definedName name="solver_itr" localSheetId="106" hidden="1">100</definedName>
    <definedName name="solver_lhs1" localSheetId="106" hidden="1">Solver!$Q$14:$Q$16</definedName>
    <definedName name="solver_lhs2" localSheetId="106" hidden="1">Solver!$M$17:$P$17</definedName>
    <definedName name="solver_lin" localSheetId="106" hidden="1">2</definedName>
    <definedName name="solver_neg" localSheetId="17" hidden="1">1</definedName>
    <definedName name="solver_neg" localSheetId="106" hidden="1">1</definedName>
    <definedName name="solver_num" localSheetId="17" hidden="1">0</definedName>
    <definedName name="solver_num" localSheetId="106" hidden="1">2</definedName>
    <definedName name="solver_nwt" localSheetId="106" hidden="1">1</definedName>
    <definedName name="solver_opt" localSheetId="106" hidden="1">Solver!$L$22</definedName>
    <definedName name="solver_pre" localSheetId="106" hidden="1">0.000001</definedName>
    <definedName name="solver_rel1" localSheetId="106" hidden="1">1</definedName>
    <definedName name="solver_rel2" localSheetId="106" hidden="1">3</definedName>
    <definedName name="solver_rhs1" localSheetId="106" hidden="1">Solver!$S$14:$S$16</definedName>
    <definedName name="solver_rhs2" localSheetId="106" hidden="1">Solver!$M$19:$P$19</definedName>
    <definedName name="solver_scl" localSheetId="106" hidden="1">2</definedName>
    <definedName name="solver_sho" localSheetId="106" hidden="1">2</definedName>
    <definedName name="solver_tim" localSheetId="106" hidden="1">100</definedName>
    <definedName name="solver_tol" localSheetId="106" hidden="1">0.05</definedName>
    <definedName name="solver_typ" localSheetId="17" hidden="1">1</definedName>
    <definedName name="solver_typ" localSheetId="106" hidden="1">2</definedName>
    <definedName name="solver_val" localSheetId="17" hidden="1">0</definedName>
    <definedName name="solver_val" localSheetId="106" hidden="1">0</definedName>
    <definedName name="solver_ver" localSheetId="17" hidden="1">3</definedName>
    <definedName name="solver_ver" localSheetId="106" hidden="1">3</definedName>
  </definedNames>
  <calcPr calcId="145621"/>
  <pivotCaches>
    <pivotCache cacheId="5" r:id="rId121"/>
  </pivotCaches>
  <extLst>
    <ext xmlns:x14="http://schemas.microsoft.com/office/spreadsheetml/2009/9/main" uri="{BBE1A952-AA13-448e-AADC-164F8A28A991}">
      <x14:slicerCaches>
        <x14:slicerCache r:id="rId122"/>
        <x14:slicerCache r:id="rId1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A1" i="150" l="1"/>
  <c r="A1" i="151"/>
  <c r="A1" i="152"/>
  <c r="A1" i="149"/>
  <c r="G1" i="136"/>
  <c r="AK72" i="56" l="1"/>
  <c r="A1" i="41"/>
  <c r="A1" i="134"/>
  <c r="A1" i="43"/>
  <c r="A1" i="133"/>
  <c r="A1" i="44"/>
  <c r="A1" i="27"/>
  <c r="A1" i="45"/>
  <c r="A1" i="46"/>
  <c r="A1" i="61"/>
  <c r="A1" i="47"/>
  <c r="A1" i="48"/>
  <c r="A1" i="49"/>
  <c r="A1" i="50"/>
  <c r="A1" i="51"/>
  <c r="A1" i="52"/>
  <c r="A1" i="54"/>
  <c r="A1" i="55"/>
  <c r="A1" i="56"/>
  <c r="A1" i="107"/>
  <c r="A1" i="146"/>
  <c r="A1" i="35"/>
  <c r="A1" i="33"/>
  <c r="A1" i="34"/>
  <c r="A1" i="97"/>
  <c r="A1" i="98"/>
  <c r="A1" i="100"/>
  <c r="A1" i="110"/>
  <c r="A1" i="125"/>
  <c r="A1" i="129"/>
  <c r="A1" i="126"/>
  <c r="A1" i="127"/>
  <c r="A1" i="128"/>
  <c r="A1" i="147"/>
  <c r="A1" i="96"/>
  <c r="A1" i="91"/>
  <c r="A1" i="105"/>
  <c r="A1" i="121"/>
  <c r="A1" i="99"/>
  <c r="A1" i="40"/>
  <c r="A1" i="60"/>
  <c r="A1" i="39"/>
  <c r="A1" i="132"/>
  <c r="A1" i="131"/>
  <c r="A1" i="36"/>
  <c r="A1" i="92"/>
  <c r="A1" i="38"/>
  <c r="A1" i="145"/>
  <c r="A1" i="144"/>
  <c r="A1" i="143"/>
  <c r="A1" i="142"/>
  <c r="A1" i="90"/>
  <c r="A1" i="28"/>
  <c r="A1" i="66"/>
  <c r="A1" i="65"/>
  <c r="A1" i="26"/>
  <c r="A1" i="25"/>
  <c r="A1" i="78"/>
  <c r="A1" i="30"/>
  <c r="A1" i="29"/>
  <c r="A1" i="24"/>
  <c r="A1" i="31"/>
  <c r="A1" i="141"/>
  <c r="A1" i="64"/>
  <c r="A1" i="79"/>
  <c r="A1" i="63"/>
  <c r="A1" i="62"/>
  <c r="A1" i="135"/>
  <c r="A1" i="123"/>
  <c r="A1" i="21"/>
  <c r="A1" i="130"/>
  <c r="A1" i="67"/>
  <c r="A1" i="23"/>
  <c r="A1" i="18"/>
  <c r="A1" i="17"/>
  <c r="A1" i="139"/>
  <c r="A1" i="104"/>
  <c r="A1" i="93"/>
  <c r="A1" i="101"/>
  <c r="A1" i="94"/>
  <c r="A1" i="20"/>
  <c r="A1" i="68"/>
  <c r="A1" i="19"/>
  <c r="A1" i="58"/>
  <c r="A1" i="140"/>
  <c r="A1" i="15"/>
  <c r="A1" i="22"/>
  <c r="A1" i="14"/>
  <c r="A1" i="13"/>
  <c r="A1" i="138"/>
  <c r="A1" i="16"/>
  <c r="A1" i="12"/>
  <c r="A1" i="10"/>
  <c r="A1" i="7"/>
  <c r="A1" i="6"/>
  <c r="A1" i="148"/>
  <c r="A1" i="137"/>
  <c r="A1" i="4"/>
  <c r="A1" i="122"/>
  <c r="A1" i="120"/>
  <c r="A1" i="119"/>
  <c r="A1" i="118"/>
  <c r="A1" i="115"/>
  <c r="A1" i="117"/>
  <c r="A1" i="113"/>
  <c r="A1" i="111"/>
  <c r="A1" i="108"/>
  <c r="A1" i="106"/>
  <c r="A1" i="87"/>
  <c r="A1" i="86"/>
  <c r="A1" i="85"/>
  <c r="A1" i="89"/>
  <c r="A1" i="84"/>
  <c r="A1" i="3"/>
  <c r="A1" i="2"/>
  <c r="N31" i="56" l="1"/>
  <c r="L4" i="135" l="1"/>
  <c r="L15" i="121"/>
  <c r="L16" i="121" s="1"/>
  <c r="L14" i="121"/>
  <c r="M39" i="30" l="1"/>
  <c r="N17" i="115" l="1"/>
  <c r="M17" i="115"/>
  <c r="N16" i="115"/>
  <c r="M16" i="115"/>
  <c r="N15" i="115"/>
  <c r="M15" i="115"/>
  <c r="N14" i="115"/>
  <c r="M14" i="115"/>
  <c r="N13" i="115"/>
  <c r="M13" i="115"/>
  <c r="N12" i="115"/>
  <c r="M12" i="115"/>
  <c r="N11" i="115"/>
  <c r="M11" i="115"/>
  <c r="N10" i="115"/>
  <c r="M10" i="115"/>
  <c r="N9" i="115"/>
  <c r="M9" i="115"/>
  <c r="N8" i="115"/>
  <c r="M8" i="115"/>
  <c r="N7" i="115"/>
  <c r="M7" i="115"/>
  <c r="N6" i="115"/>
  <c r="M6" i="115"/>
  <c r="N5" i="115"/>
  <c r="M5" i="115"/>
  <c r="O56" i="56"/>
  <c r="AH42" i="56"/>
  <c r="AG42" i="56"/>
  <c r="AF42" i="56"/>
  <c r="AE42" i="56"/>
  <c r="AD42" i="56"/>
  <c r="AC42" i="56"/>
  <c r="AB42" i="56"/>
  <c r="AA42" i="56"/>
  <c r="V31" i="56"/>
  <c r="U31" i="56"/>
  <c r="T31" i="56"/>
  <c r="S31" i="56"/>
  <c r="R31" i="56"/>
  <c r="Q31" i="56"/>
  <c r="P31" i="56"/>
  <c r="O31" i="56"/>
  <c r="AE36" i="55"/>
  <c r="AD36" i="55"/>
  <c r="AC36" i="55"/>
  <c r="AB36" i="55"/>
  <c r="L12" i="55"/>
  <c r="L13" i="55" s="1"/>
  <c r="AB13" i="54"/>
  <c r="AB9" i="54"/>
  <c r="AB35" i="51"/>
  <c r="AB50" i="50"/>
  <c r="AB25" i="50"/>
  <c r="AB7" i="49"/>
  <c r="AB35" i="47"/>
  <c r="AA35" i="47"/>
  <c r="AB34" i="47"/>
  <c r="AA34" i="47"/>
  <c r="AB33" i="47"/>
  <c r="AA33" i="47"/>
  <c r="AB32" i="47"/>
  <c r="AA32" i="47"/>
  <c r="AB31" i="47"/>
  <c r="AA31" i="47"/>
  <c r="AB30" i="47"/>
  <c r="AA30" i="47"/>
  <c r="AB29" i="47"/>
  <c r="AA29" i="47"/>
  <c r="AB28" i="47"/>
  <c r="AA28" i="47"/>
  <c r="AB27" i="47"/>
  <c r="AA27" i="47"/>
  <c r="AB26" i="47"/>
  <c r="AA26" i="47"/>
  <c r="AB13" i="47"/>
  <c r="AA13" i="47"/>
  <c r="AB12" i="47"/>
  <c r="AA12" i="47"/>
  <c r="AB11" i="47"/>
  <c r="AA11" i="47"/>
  <c r="AB10" i="47"/>
  <c r="AA10" i="47"/>
  <c r="AB9" i="47"/>
  <c r="AA9" i="47"/>
  <c r="AB8" i="47"/>
  <c r="AA8" i="47"/>
  <c r="AB7" i="47"/>
  <c r="AA7" i="47"/>
  <c r="AB6" i="47"/>
  <c r="AA6" i="47"/>
  <c r="AB5" i="47"/>
  <c r="AA5" i="47"/>
  <c r="AB4" i="47"/>
  <c r="AA4" i="47"/>
  <c r="AB7" i="61"/>
  <c r="AB6" i="61"/>
  <c r="AB5" i="61"/>
  <c r="AB6" i="46"/>
  <c r="AB5" i="46"/>
  <c r="AB4" i="46"/>
  <c r="AB24" i="133"/>
  <c r="AB25" i="133" s="1"/>
  <c r="AB21" i="133"/>
  <c r="AB22" i="133" s="1"/>
  <c r="AB7" i="133"/>
  <c r="AB6" i="133"/>
  <c r="AB18" i="43"/>
  <c r="L5" i="43"/>
  <c r="AB12" i="134"/>
  <c r="AB11" i="134"/>
  <c r="AB10" i="134"/>
  <c r="AB9" i="134"/>
  <c r="AE119" i="132"/>
  <c r="AI119" i="132" s="1"/>
  <c r="AC119" i="132"/>
  <c r="AG119" i="132" s="1"/>
  <c r="AB119" i="132"/>
  <c r="AE118" i="132"/>
  <c r="AI118" i="132" s="1"/>
  <c r="AC118" i="132"/>
  <c r="AG118" i="132" s="1"/>
  <c r="AB118" i="132"/>
  <c r="AE117" i="132"/>
  <c r="AI117" i="132" s="1"/>
  <c r="AC117" i="132"/>
  <c r="AG117" i="132" s="1"/>
  <c r="AB117" i="132"/>
  <c r="AE116" i="132"/>
  <c r="AI116" i="132" s="1"/>
  <c r="AC116" i="132"/>
  <c r="AG116" i="132" s="1"/>
  <c r="AB116" i="132"/>
  <c r="AE115" i="132"/>
  <c r="AI115" i="132" s="1"/>
  <c r="AC115" i="132"/>
  <c r="AG115" i="132" s="1"/>
  <c r="AB115" i="132"/>
  <c r="AE114" i="132"/>
  <c r="AI114" i="132" s="1"/>
  <c r="AC114" i="132"/>
  <c r="AG114" i="132" s="1"/>
  <c r="AB114" i="132"/>
  <c r="AE113" i="132"/>
  <c r="AI113" i="132" s="1"/>
  <c r="AC113" i="132"/>
  <c r="AG113" i="132" s="1"/>
  <c r="AB113" i="132"/>
  <c r="AE112" i="132"/>
  <c r="AI112" i="132" s="1"/>
  <c r="AC112" i="132"/>
  <c r="AG112" i="132" s="1"/>
  <c r="AB112" i="132"/>
  <c r="AE111" i="132"/>
  <c r="AI111" i="132" s="1"/>
  <c r="AC111" i="132"/>
  <c r="AG111" i="132" s="1"/>
  <c r="AB111" i="132"/>
  <c r="AE110" i="132"/>
  <c r="AI110" i="132" s="1"/>
  <c r="AC110" i="132"/>
  <c r="AG110" i="132" s="1"/>
  <c r="AB110" i="132"/>
  <c r="AC101" i="132"/>
  <c r="AF101" i="132" s="1"/>
  <c r="AB101" i="132"/>
  <c r="AC100" i="132"/>
  <c r="AD100" i="132" s="1"/>
  <c r="AB100" i="132"/>
  <c r="AC99" i="132"/>
  <c r="AF99" i="132" s="1"/>
  <c r="AB99" i="132"/>
  <c r="AC98" i="132"/>
  <c r="AD98" i="132" s="1"/>
  <c r="AB98" i="132"/>
  <c r="AC97" i="132"/>
  <c r="AF97" i="132" s="1"/>
  <c r="AB97" i="132"/>
  <c r="AC96" i="132"/>
  <c r="AD96" i="132" s="1"/>
  <c r="AB96" i="132"/>
  <c r="AC95" i="132"/>
  <c r="AF95" i="132" s="1"/>
  <c r="AB95" i="132"/>
  <c r="AC94" i="132"/>
  <c r="AD94" i="132" s="1"/>
  <c r="AB94" i="132"/>
  <c r="AC93" i="132"/>
  <c r="AF93" i="132" s="1"/>
  <c r="AB93" i="132"/>
  <c r="AC92" i="132"/>
  <c r="AD92" i="132" s="1"/>
  <c r="AB92" i="132"/>
  <c r="AB11" i="66"/>
  <c r="AB10" i="66"/>
  <c r="AB8" i="66"/>
  <c r="AB15" i="65"/>
  <c r="AB14" i="65"/>
  <c r="AB13" i="65"/>
  <c r="AB12" i="65"/>
  <c r="AB11" i="65"/>
  <c r="AB10" i="65"/>
  <c r="AB8" i="65"/>
  <c r="L47" i="91"/>
  <c r="Q87" i="96"/>
  <c r="P87" i="96"/>
  <c r="O87" i="96"/>
  <c r="N87" i="96"/>
  <c r="M87" i="96"/>
  <c r="L87" i="96"/>
  <c r="Q86" i="96"/>
  <c r="P86" i="96"/>
  <c r="O86" i="96"/>
  <c r="N86" i="96"/>
  <c r="M86" i="96"/>
  <c r="L86" i="96"/>
  <c r="Q85" i="96"/>
  <c r="P85" i="96"/>
  <c r="O85" i="96"/>
  <c r="N85" i="96"/>
  <c r="M85" i="96"/>
  <c r="L85" i="96"/>
  <c r="Q84" i="96"/>
  <c r="P84" i="96"/>
  <c r="O84" i="96"/>
  <c r="N84" i="96"/>
  <c r="M84" i="96"/>
  <c r="L84" i="96"/>
  <c r="Q83" i="96"/>
  <c r="P83" i="96"/>
  <c r="O83" i="96"/>
  <c r="N83" i="96"/>
  <c r="M83" i="96"/>
  <c r="L83" i="96"/>
  <c r="Q82" i="96"/>
  <c r="P82" i="96"/>
  <c r="O82" i="96"/>
  <c r="N82" i="96"/>
  <c r="M82" i="96"/>
  <c r="L82" i="96"/>
  <c r="Q81" i="96"/>
  <c r="P81" i="96"/>
  <c r="O81" i="96"/>
  <c r="N81" i="96"/>
  <c r="M81" i="96"/>
  <c r="L81" i="96"/>
  <c r="Q80" i="96"/>
  <c r="P80" i="96"/>
  <c r="O80" i="96"/>
  <c r="N80" i="96"/>
  <c r="M80" i="96"/>
  <c r="L80" i="96"/>
  <c r="Q79" i="96"/>
  <c r="P79" i="96"/>
  <c r="O79" i="96"/>
  <c r="N79" i="96"/>
  <c r="M79" i="96"/>
  <c r="L79" i="96"/>
  <c r="Q78" i="96"/>
  <c r="P78" i="96"/>
  <c r="O78" i="96"/>
  <c r="N78" i="96"/>
  <c r="M78" i="96"/>
  <c r="L78" i="96"/>
  <c r="Q77" i="96"/>
  <c r="P77" i="96"/>
  <c r="O77" i="96"/>
  <c r="N77" i="96"/>
  <c r="M77" i="96"/>
  <c r="L77" i="96"/>
  <c r="Q76" i="96"/>
  <c r="P76" i="96"/>
  <c r="O76" i="96"/>
  <c r="N76" i="96"/>
  <c r="M76" i="96"/>
  <c r="L76" i="96"/>
  <c r="M101" i="97"/>
  <c r="L101" i="97"/>
  <c r="M100" i="97"/>
  <c r="L100" i="97"/>
  <c r="M99" i="97"/>
  <c r="L99" i="97"/>
  <c r="M98" i="97"/>
  <c r="L98" i="97"/>
  <c r="M97" i="97"/>
  <c r="L97" i="97"/>
  <c r="M96" i="97"/>
  <c r="L96" i="97"/>
  <c r="M95" i="97"/>
  <c r="L95" i="97"/>
  <c r="M94" i="97"/>
  <c r="L94" i="97"/>
  <c r="M93" i="97"/>
  <c r="L93" i="97"/>
  <c r="M92" i="97"/>
  <c r="L92" i="97"/>
  <c r="M91" i="97"/>
  <c r="L91" i="97"/>
  <c r="M90" i="97"/>
  <c r="L90" i="97"/>
  <c r="M89" i="97"/>
  <c r="L89" i="97"/>
  <c r="M88" i="97"/>
  <c r="L88" i="97"/>
  <c r="M87" i="97"/>
  <c r="L87" i="97"/>
  <c r="M86" i="97"/>
  <c r="L86" i="97"/>
  <c r="M85" i="97"/>
  <c r="L85" i="97"/>
  <c r="M84" i="97"/>
  <c r="L84" i="97"/>
  <c r="M83" i="97"/>
  <c r="L83" i="97"/>
  <c r="M82" i="97"/>
  <c r="L82" i="97"/>
  <c r="M81" i="97"/>
  <c r="L81" i="97"/>
  <c r="M80" i="97"/>
  <c r="L80" i="97"/>
  <c r="L24" i="34"/>
  <c r="L28" i="34" s="1"/>
  <c r="L29" i="34" s="1"/>
  <c r="AA23" i="34" s="1"/>
  <c r="L6" i="34"/>
  <c r="L10" i="34" s="1"/>
  <c r="L49" i="33"/>
  <c r="L53" i="33" s="1"/>
  <c r="L54" i="33" s="1"/>
  <c r="L36" i="33"/>
  <c r="L40" i="33" s="1"/>
  <c r="L41" i="33" s="1"/>
  <c r="P36" i="33" s="1"/>
  <c r="L6" i="33"/>
  <c r="L10" i="33" s="1"/>
  <c r="L22" i="110"/>
  <c r="P17" i="110"/>
  <c r="O17" i="110"/>
  <c r="N17" i="110"/>
  <c r="M17" i="110"/>
  <c r="Q16" i="110"/>
  <c r="Q15" i="110"/>
  <c r="Q14" i="110"/>
  <c r="L11" i="100"/>
  <c r="L13" i="100" s="1"/>
  <c r="L5" i="135"/>
  <c r="L7" i="135"/>
  <c r="N25" i="123"/>
  <c r="N24" i="123"/>
  <c r="N23" i="123"/>
  <c r="N22" i="123"/>
  <c r="N21" i="123"/>
  <c r="N20" i="123"/>
  <c r="N19" i="123"/>
  <c r="N18" i="123"/>
  <c r="N17" i="123"/>
  <c r="N16" i="123"/>
  <c r="N15" i="123"/>
  <c r="N14" i="123"/>
  <c r="N13" i="123"/>
  <c r="AA57" i="30"/>
  <c r="AA56" i="30"/>
  <c r="AA55" i="30"/>
  <c r="AA54" i="30"/>
  <c r="AA53" i="30"/>
  <c r="AA52" i="30"/>
  <c r="AA51" i="30"/>
  <c r="AA50" i="30"/>
  <c r="M47" i="30"/>
  <c r="M46" i="30"/>
  <c r="M45" i="30"/>
  <c r="M44" i="30"/>
  <c r="M43" i="30"/>
  <c r="M42" i="30"/>
  <c r="M41" i="30"/>
  <c r="M40" i="30"/>
  <c r="AA68" i="29"/>
  <c r="AA67" i="29"/>
  <c r="AA66" i="29"/>
  <c r="AA65" i="29"/>
  <c r="AA64" i="29"/>
  <c r="AA63" i="29"/>
  <c r="AA53" i="29"/>
  <c r="AA52" i="29"/>
  <c r="AA51" i="29"/>
  <c r="AA50" i="29"/>
  <c r="AA31" i="29"/>
  <c r="AA30" i="29"/>
  <c r="AA29" i="29"/>
  <c r="AA28" i="29"/>
  <c r="AA27" i="29"/>
  <c r="AA26" i="29"/>
  <c r="AB12" i="29"/>
  <c r="AA12" i="29"/>
  <c r="AB11" i="29"/>
  <c r="AA11" i="29"/>
  <c r="AB10" i="29"/>
  <c r="AA10" i="29"/>
  <c r="AB9" i="29"/>
  <c r="AA9" i="29"/>
  <c r="O11" i="25"/>
  <c r="O10" i="25"/>
  <c r="N10" i="25"/>
  <c r="O9" i="25"/>
  <c r="N9" i="25"/>
  <c r="M9" i="25"/>
  <c r="O8" i="25"/>
  <c r="N8" i="25"/>
  <c r="M8" i="25"/>
  <c r="L8" i="25"/>
  <c r="AB9" i="31"/>
  <c r="P63" i="23"/>
  <c r="R62" i="23"/>
  <c r="R61" i="23"/>
  <c r="R60" i="23"/>
  <c r="R59" i="23"/>
  <c r="R58" i="23"/>
  <c r="R57" i="23"/>
  <c r="L37" i="67"/>
  <c r="L33" i="67"/>
  <c r="L35" i="67" s="1"/>
  <c r="L30" i="67"/>
  <c r="P21" i="18"/>
  <c r="O21" i="18"/>
  <c r="N21" i="18"/>
  <c r="M21" i="18"/>
  <c r="P20" i="18"/>
  <c r="O20" i="18"/>
  <c r="N20" i="18"/>
  <c r="M20" i="18"/>
  <c r="P19" i="18"/>
  <c r="O19" i="18"/>
  <c r="N19" i="18"/>
  <c r="M19" i="18"/>
  <c r="P18" i="18"/>
  <c r="O18" i="18"/>
  <c r="N18" i="18"/>
  <c r="M18" i="18"/>
  <c r="AF42" i="17"/>
  <c r="AE42" i="17"/>
  <c r="AD42" i="17"/>
  <c r="AC42" i="17"/>
  <c r="AF41" i="17"/>
  <c r="AE41" i="17"/>
  <c r="AD41" i="17"/>
  <c r="AC41" i="17"/>
  <c r="AF40" i="17"/>
  <c r="AE40" i="17"/>
  <c r="AD40" i="17"/>
  <c r="AC40" i="17"/>
  <c r="AF39" i="17"/>
  <c r="AE39" i="17"/>
  <c r="AD39" i="17"/>
  <c r="AC39" i="17"/>
  <c r="AF38" i="17"/>
  <c r="AE38" i="17"/>
  <c r="AD38" i="17"/>
  <c r="AC38" i="17"/>
  <c r="AE32" i="17"/>
  <c r="AD32" i="17"/>
  <c r="AC32" i="17"/>
  <c r="AB32" i="17"/>
  <c r="Q52" i="20"/>
  <c r="M52" i="20"/>
  <c r="Q51" i="20"/>
  <c r="M51" i="20"/>
  <c r="Q50" i="20"/>
  <c r="M50" i="20"/>
  <c r="Q49" i="20"/>
  <c r="M49" i="20"/>
  <c r="Q48" i="20"/>
  <c r="M48" i="20"/>
  <c r="Q47" i="20"/>
  <c r="M47" i="20"/>
  <c r="Q46" i="20"/>
  <c r="M46" i="20"/>
  <c r="Q45" i="20"/>
  <c r="M45" i="20"/>
  <c r="Q44" i="20"/>
  <c r="M44" i="20"/>
  <c r="Q43" i="20"/>
  <c r="M43" i="20"/>
  <c r="Q42" i="20"/>
  <c r="M42" i="20"/>
  <c r="Q41" i="20"/>
  <c r="M41" i="20"/>
  <c r="Q40" i="20"/>
  <c r="M40" i="20"/>
  <c r="Q39" i="20"/>
  <c r="M39" i="20"/>
  <c r="Q38" i="20"/>
  <c r="M38" i="20"/>
  <c r="E30" i="19"/>
  <c r="E29" i="19"/>
  <c r="E28" i="19"/>
  <c r="M10" i="15"/>
  <c r="M9" i="15"/>
  <c r="M8" i="15"/>
  <c r="M7" i="15"/>
  <c r="M6" i="15"/>
  <c r="M5" i="15"/>
  <c r="M4" i="15"/>
  <c r="M41" i="14"/>
  <c r="M40" i="14"/>
  <c r="M39" i="14"/>
  <c r="M10" i="14"/>
  <c r="M9" i="14"/>
  <c r="M8" i="14"/>
  <c r="M7" i="14"/>
  <c r="M6" i="14"/>
  <c r="M5" i="14"/>
  <c r="M4" i="14"/>
  <c r="M68" i="13"/>
  <c r="M53" i="13"/>
  <c r="M15" i="13"/>
  <c r="L39" i="58"/>
  <c r="K39" i="58"/>
  <c r="L38" i="58"/>
  <c r="K38" i="58"/>
  <c r="L37" i="58"/>
  <c r="K37" i="58"/>
  <c r="L36" i="58"/>
  <c r="K36" i="58"/>
  <c r="L35" i="58"/>
  <c r="K35" i="58"/>
  <c r="L34" i="58"/>
  <c r="K34" i="58"/>
  <c r="L33" i="58"/>
  <c r="K33" i="58"/>
  <c r="L32" i="58"/>
  <c r="K32" i="58"/>
  <c r="L31" i="58"/>
  <c r="K31" i="58"/>
  <c r="L30" i="58"/>
  <c r="K30" i="58"/>
  <c r="L29" i="58"/>
  <c r="K29" i="58"/>
  <c r="L28" i="58"/>
  <c r="K28" i="58"/>
  <c r="L27" i="58"/>
  <c r="K27" i="58"/>
  <c r="AC39" i="107"/>
  <c r="AE37" i="107"/>
  <c r="AC32" i="107"/>
  <c r="AC36" i="107"/>
  <c r="AB32" i="107"/>
  <c r="AB29" i="107"/>
  <c r="AE38" i="107"/>
  <c r="AB38" i="107"/>
  <c r="AB31" i="107"/>
  <c r="AD36" i="107"/>
  <c r="AD38" i="107"/>
  <c r="AB39" i="107"/>
  <c r="AB30" i="107"/>
  <c r="AC31" i="107"/>
  <c r="AC38" i="107"/>
  <c r="AE39" i="107"/>
  <c r="AD37" i="107"/>
  <c r="AE36" i="107"/>
  <c r="AB37" i="107"/>
  <c r="AC37" i="107"/>
  <c r="AD39" i="107"/>
  <c r="AC29" i="107"/>
  <c r="AB36" i="107"/>
  <c r="AC30" i="107"/>
  <c r="AJ118" i="132" l="1"/>
  <c r="AB9" i="46"/>
  <c r="AD9" i="46" s="1"/>
  <c r="N22" i="18"/>
  <c r="P22" i="18"/>
  <c r="O22" i="18"/>
  <c r="AJ114" i="132"/>
  <c r="AJ116" i="132"/>
  <c r="M22" i="18"/>
  <c r="R63" i="23"/>
  <c r="L38" i="67"/>
  <c r="L39" i="67" s="1"/>
  <c r="L40" i="67" s="1"/>
  <c r="AJ110" i="132"/>
  <c r="AD110" i="132"/>
  <c r="AF110" i="132" s="1"/>
  <c r="AH110" i="132" s="1"/>
  <c r="L17" i="121"/>
  <c r="AD112" i="132"/>
  <c r="AF112" i="132" s="1"/>
  <c r="AJ112" i="132"/>
  <c r="AD114" i="132"/>
  <c r="AF114" i="132" s="1"/>
  <c r="AH114" i="132" s="1"/>
  <c r="AD118" i="132"/>
  <c r="AF118" i="132" s="1"/>
  <c r="AH118" i="132" s="1"/>
  <c r="AD116" i="132"/>
  <c r="AF116" i="132" s="1"/>
  <c r="AH116" i="132" s="1"/>
  <c r="AF92" i="132"/>
  <c r="AF94" i="132"/>
  <c r="AF96" i="132"/>
  <c r="AF98" i="132"/>
  <c r="AF100" i="132"/>
  <c r="AE92" i="132"/>
  <c r="AE94" i="132"/>
  <c r="AE96" i="132"/>
  <c r="AE98" i="132"/>
  <c r="AE100" i="132"/>
  <c r="O36" i="33"/>
  <c r="L11" i="33"/>
  <c r="O6" i="33"/>
  <c r="L11" i="34"/>
  <c r="N5" i="34"/>
  <c r="AC49" i="33"/>
  <c r="AB49" i="33"/>
  <c r="AD93" i="132"/>
  <c r="AE93" i="132" s="1"/>
  <c r="AD95" i="132"/>
  <c r="AE95" i="132" s="1"/>
  <c r="AD97" i="132"/>
  <c r="AE97" i="132" s="1"/>
  <c r="AD99" i="132"/>
  <c r="AE99" i="132" s="1"/>
  <c r="AD101" i="132"/>
  <c r="AE101" i="132" s="1"/>
  <c r="AD111" i="132"/>
  <c r="AF111" i="132" s="1"/>
  <c r="AH111" i="132" s="1"/>
  <c r="AJ111" i="132"/>
  <c r="AD113" i="132"/>
  <c r="AF113" i="132" s="1"/>
  <c r="AH113" i="132" s="1"/>
  <c r="AJ113" i="132"/>
  <c r="AD115" i="132"/>
  <c r="AF115" i="132" s="1"/>
  <c r="AH115" i="132" s="1"/>
  <c r="AJ115" i="132"/>
  <c r="AD117" i="132"/>
  <c r="AF117" i="132" s="1"/>
  <c r="AJ117" i="132"/>
  <c r="AD119" i="132"/>
  <c r="AF119" i="132" s="1"/>
  <c r="AH119" i="132" s="1"/>
  <c r="AJ119" i="132"/>
  <c r="AB8" i="46"/>
  <c r="AD8" i="46" s="1"/>
  <c r="AD10" i="46" l="1"/>
  <c r="AH112" i="132"/>
  <c r="AH117" i="132"/>
</calcChain>
</file>

<file path=xl/comments1.xml><?xml version="1.0" encoding="utf-8"?>
<comments xmlns="http://schemas.openxmlformats.org/spreadsheetml/2006/main">
  <authors>
    <author xml:space="preserve"> Chris Albright</author>
  </authors>
  <commentList>
    <comment ref="L6" authorId="0">
      <text>
        <r>
          <rPr>
            <b/>
            <sz val="8"/>
            <color indexed="81"/>
            <rFont val="Tahoma"/>
            <family val="2"/>
          </rPr>
          <t>Apple</t>
        </r>
        <r>
          <rPr>
            <sz val="8"/>
            <color indexed="81"/>
            <rFont val="Tahoma"/>
            <family val="2"/>
          </rPr>
          <t xml:space="preserve">
</t>
        </r>
      </text>
    </comment>
    <comment ref="M6" authorId="0">
      <text>
        <r>
          <rPr>
            <b/>
            <sz val="8"/>
            <color indexed="81"/>
            <rFont val="Tahoma"/>
            <family val="2"/>
          </rPr>
          <t>Cisco</t>
        </r>
        <r>
          <rPr>
            <sz val="8"/>
            <color indexed="81"/>
            <rFont val="Tahoma"/>
            <family val="2"/>
          </rPr>
          <t xml:space="preserve">
</t>
        </r>
      </text>
    </comment>
    <comment ref="N6" authorId="0">
      <text>
        <r>
          <rPr>
            <b/>
            <sz val="8"/>
            <color indexed="81"/>
            <rFont val="Tahoma"/>
            <family val="2"/>
          </rPr>
          <t>Hewlett-Packard</t>
        </r>
        <r>
          <rPr>
            <sz val="8"/>
            <color indexed="81"/>
            <rFont val="Tahoma"/>
            <family val="2"/>
          </rPr>
          <t xml:space="preserve">
</t>
        </r>
      </text>
    </comment>
    <comment ref="P6" authorId="0">
      <text>
        <r>
          <rPr>
            <b/>
            <sz val="8"/>
            <color indexed="81"/>
            <rFont val="Tahoma"/>
            <family val="2"/>
          </rPr>
          <t>Microsoft</t>
        </r>
        <r>
          <rPr>
            <sz val="8"/>
            <color indexed="81"/>
            <rFont val="Tahoma"/>
            <family val="2"/>
          </rPr>
          <t xml:space="preserve">
</t>
        </r>
      </text>
    </comment>
  </commentList>
</comments>
</file>

<file path=xl/comments2.xml><?xml version="1.0" encoding="utf-8"?>
<comments xmlns="http://schemas.openxmlformats.org/spreadsheetml/2006/main">
  <authors>
    <author>Chris Albright</author>
  </authors>
  <commentList>
    <comment ref="K4" authorId="0">
      <text>
        <r>
          <rPr>
            <b/>
            <sz val="8"/>
            <color indexed="81"/>
            <rFont val="Tahoma"/>
            <family val="2"/>
          </rPr>
          <t>Date order was placed</t>
        </r>
        <r>
          <rPr>
            <sz val="8"/>
            <color indexed="81"/>
            <rFont val="Tahoma"/>
            <family val="2"/>
          </rPr>
          <t xml:space="preserve">
</t>
        </r>
      </text>
    </comment>
    <comment ref="L4" authorId="0">
      <text>
        <r>
          <rPr>
            <b/>
            <sz val="8"/>
            <color indexed="81"/>
            <rFont val="Tahoma"/>
            <family val="2"/>
          </rPr>
          <t>Day of week order was placed</t>
        </r>
        <r>
          <rPr>
            <sz val="8"/>
            <color indexed="81"/>
            <rFont val="Tahoma"/>
            <family val="2"/>
          </rPr>
          <t xml:space="preserve">
</t>
        </r>
      </text>
    </comment>
    <comment ref="M4" authorId="0">
      <text>
        <r>
          <rPr>
            <b/>
            <sz val="8"/>
            <color indexed="81"/>
            <rFont val="Tahoma"/>
            <family val="2"/>
          </rPr>
          <t>Time of day (morning, afternoon, evening) order was placed</t>
        </r>
        <r>
          <rPr>
            <sz val="8"/>
            <color indexed="81"/>
            <rFont val="Tahoma"/>
            <family val="2"/>
          </rPr>
          <t xml:space="preserve">
</t>
        </r>
      </text>
    </comment>
    <comment ref="N4" authorId="0">
      <text>
        <r>
          <rPr>
            <b/>
            <sz val="8"/>
            <color indexed="81"/>
            <rFont val="Tahoma"/>
            <family val="2"/>
          </rPr>
          <t>Region of country customer is from (West, NorthEast, South, Midwest)</t>
        </r>
        <r>
          <rPr>
            <sz val="8"/>
            <color indexed="81"/>
            <rFont val="Tahoma"/>
            <family val="2"/>
          </rPr>
          <t xml:space="preserve">
</t>
        </r>
      </text>
    </comment>
    <comment ref="O4" authorId="0">
      <text>
        <r>
          <rPr>
            <b/>
            <sz val="8"/>
            <color indexed="81"/>
            <rFont val="Tahoma"/>
            <family val="2"/>
          </rPr>
          <t>Whether customer paid with an Elecmart credit card or another type of credit card</t>
        </r>
        <r>
          <rPr>
            <sz val="8"/>
            <color indexed="81"/>
            <rFont val="Tahoma"/>
            <family val="2"/>
          </rPr>
          <t xml:space="preserve">
</t>
        </r>
      </text>
    </comment>
    <comment ref="P4" authorId="0">
      <text>
        <r>
          <rPr>
            <b/>
            <sz val="8"/>
            <color indexed="81"/>
            <rFont val="Tahoma"/>
            <family val="2"/>
          </rPr>
          <t>Gender of customer</t>
        </r>
        <r>
          <rPr>
            <sz val="8"/>
            <color indexed="81"/>
            <rFont val="Tahoma"/>
            <family val="2"/>
          </rPr>
          <t xml:space="preserve">
</t>
        </r>
      </text>
    </comment>
    <comment ref="Q4" authorId="0">
      <text>
        <r>
          <rPr>
            <b/>
            <sz val="8"/>
            <color indexed="81"/>
            <rFont val="Tahoma"/>
            <family val="2"/>
          </rPr>
          <t>Category of customer (low, medium, high) based on past buying behavior with Elecmart</t>
        </r>
        <r>
          <rPr>
            <sz val="8"/>
            <color indexed="81"/>
            <rFont val="Tahoma"/>
            <family val="2"/>
          </rPr>
          <t xml:space="preserve">
</t>
        </r>
      </text>
    </comment>
    <comment ref="R4" authorId="0">
      <text>
        <r>
          <rPr>
            <b/>
            <sz val="8"/>
            <color indexed="81"/>
            <rFont val="Tahoma"/>
            <family val="2"/>
          </rPr>
          <t>Number of items ordered on this purchase</t>
        </r>
        <r>
          <rPr>
            <sz val="8"/>
            <color indexed="81"/>
            <rFont val="Tahoma"/>
            <family val="2"/>
          </rPr>
          <t xml:space="preserve">
</t>
        </r>
      </text>
    </comment>
    <comment ref="S4" authorId="0">
      <text>
        <r>
          <rPr>
            <b/>
            <sz val="8"/>
            <color indexed="81"/>
            <rFont val="Tahoma"/>
            <family val="2"/>
          </rPr>
          <t>Total cost of items ordered on this purchase</t>
        </r>
        <r>
          <rPr>
            <sz val="8"/>
            <color indexed="81"/>
            <rFont val="Tahoma"/>
            <family val="2"/>
          </rPr>
          <t xml:space="preserve">
</t>
        </r>
      </text>
    </comment>
    <comment ref="T4" authorId="0">
      <text>
        <r>
          <rPr>
            <b/>
            <sz val="8"/>
            <color indexed="81"/>
            <rFont val="Tahoma"/>
            <family val="2"/>
          </rPr>
          <t>Cost of most expensive item on this purchase</t>
        </r>
        <r>
          <rPr>
            <sz val="8"/>
            <color indexed="81"/>
            <rFont val="Tahoma"/>
            <family val="2"/>
          </rPr>
          <t xml:space="preserve">
</t>
        </r>
      </text>
    </comment>
  </commentList>
</comments>
</file>

<file path=xl/comments3.xml><?xml version="1.0" encoding="utf-8"?>
<comments xmlns="http://schemas.openxmlformats.org/spreadsheetml/2006/main">
  <authors>
    <author xml:space="preserve"> Chris Albright</author>
  </authors>
  <commentList>
    <comment ref="AA7" authorId="0">
      <text>
        <r>
          <rPr>
            <b/>
            <sz val="8"/>
            <color indexed="81"/>
            <rFont val="Tahoma"/>
            <family val="2"/>
          </rPr>
          <t>Includes Saturdays but not Sundays.</t>
        </r>
        <r>
          <rPr>
            <sz val="8"/>
            <color indexed="81"/>
            <rFont val="Tahoma"/>
            <family val="2"/>
          </rPr>
          <t xml:space="preserve">
</t>
        </r>
      </text>
    </comment>
    <comment ref="AA24" authorId="0">
      <text>
        <r>
          <rPr>
            <b/>
            <sz val="8"/>
            <color indexed="81"/>
            <rFont val="Tahoma"/>
            <family val="2"/>
          </rPr>
          <t>Work occurs on Saturdays, not on Sundays.</t>
        </r>
        <r>
          <rPr>
            <sz val="8"/>
            <color indexed="81"/>
            <rFont val="Tahoma"/>
            <family val="2"/>
          </rPr>
          <t xml:space="preserve">
</t>
        </r>
      </text>
    </comment>
  </commentList>
</comments>
</file>

<file path=xl/connections.xml><?xml version="1.0" encoding="utf-8"?>
<connections xmlns="http://schemas.openxmlformats.org/spreadsheetml/2006/main">
  <connection id="1" odcFile="C:\Program Files\Microsoft Office\Office14\QUERIES\MSN MoneyCentral Investor Currency Rates.iqy" name="MSN MoneyCentral Investor Currency Rates" type="4" refreshedVersion="4" background="1" saveData="1">
    <webPr parsePre="1" consecutive="1" xl2000="1" url="http://moneycentral.msn.com/investor/external/excel/rates.asp" htmlFormat="all"/>
  </connection>
  <connection id="2" name="Scores" type="4" refreshedVersion="4" background="1" saveData="1">
    <webPr sourceData="1" parsePre="1" consecutive="1" xl2000="1" url="http://www.kelley.iu.edu/albrightbooks/scores.htm" htmlTables="1"/>
  </connection>
</connections>
</file>

<file path=xl/sharedStrings.xml><?xml version="1.0" encoding="utf-8"?>
<sst xmlns="http://schemas.openxmlformats.org/spreadsheetml/2006/main" count="3899" uniqueCount="785">
  <si>
    <t>Introduction</t>
  </si>
  <si>
    <t>Copying and pasting</t>
  </si>
  <si>
    <t>Jan</t>
  </si>
  <si>
    <t>Feb</t>
  </si>
  <si>
    <t>Mar</t>
  </si>
  <si>
    <t>Apr</t>
  </si>
  <si>
    <t>May</t>
  </si>
  <si>
    <t>Jun</t>
  </si>
  <si>
    <t>Q1</t>
  </si>
  <si>
    <t>Q2</t>
  </si>
  <si>
    <t>Fixed cost</t>
  </si>
  <si>
    <t>Variable cost</t>
  </si>
  <si>
    <t>Month</t>
  </si>
  <si>
    <t>Units produced</t>
  </si>
  <si>
    <t>Total cost</t>
  </si>
  <si>
    <t>Table of revenues for various unit prices and units sold</t>
  </si>
  <si>
    <t>Units sold</t>
  </si>
  <si>
    <t>Unit price</t>
  </si>
  <si>
    <t>Multiplication table</t>
  </si>
  <si>
    <t>Total</t>
  </si>
  <si>
    <t>Price</t>
  </si>
  <si>
    <t>Revenue</t>
  </si>
  <si>
    <t>Day</t>
  </si>
  <si>
    <t>Sales</t>
  </si>
  <si>
    <t>Sales figures</t>
  </si>
  <si>
    <t>North</t>
  </si>
  <si>
    <t>West</t>
  </si>
  <si>
    <t>East</t>
  </si>
  <si>
    <t>UnitsSold</t>
  </si>
  <si>
    <t>UnitPrice</t>
  </si>
  <si>
    <t>Totals</t>
  </si>
  <si>
    <t>Table of costs for units produced in one month (along side)</t>
  </si>
  <si>
    <t>for use in another month (along top)</t>
  </si>
  <si>
    <t>Student ID</t>
  </si>
  <si>
    <t>Exam score</t>
  </si>
  <si>
    <t>Absent</t>
  </si>
  <si>
    <t>Average (giving 0s to students who were absent)</t>
  </si>
  <si>
    <t>Bob</t>
  </si>
  <si>
    <t>Mary</t>
  </si>
  <si>
    <t>Jack</t>
  </si>
  <si>
    <t>Number enrolled</t>
  </si>
  <si>
    <t>Number who took exam</t>
  </si>
  <si>
    <t>Sales rep</t>
  </si>
  <si>
    <t>Allison</t>
  </si>
  <si>
    <t>Baker</t>
  </si>
  <si>
    <t>Jones</t>
  </si>
  <si>
    <t>Miller</t>
  </si>
  <si>
    <t>Smith</t>
  </si>
  <si>
    <t>Taylor</t>
  </si>
  <si>
    <t>Jan sales</t>
  </si>
  <si>
    <t>Feb sales</t>
  </si>
  <si>
    <t>Min sales</t>
  </si>
  <si>
    <t>Max sales</t>
  </si>
  <si>
    <t>Unit shipping costs</t>
  </si>
  <si>
    <t>City1</t>
  </si>
  <si>
    <t>City2</t>
  </si>
  <si>
    <t>City3</t>
  </si>
  <si>
    <t>Plant1</t>
  </si>
  <si>
    <t>Plant2</t>
  </si>
  <si>
    <t>Plant3</t>
  </si>
  <si>
    <t>Units shipped</t>
  </si>
  <si>
    <t>For each product, if the end inventory is less than or equal to 50 units,</t>
  </si>
  <si>
    <t>enough units are ordered to bring stock back up to 200; otherwise, no</t>
  </si>
  <si>
    <t>units of that product are ordered</t>
  </si>
  <si>
    <t>Product</t>
  </si>
  <si>
    <t>End inventory</t>
  </si>
  <si>
    <t>Order placed (yes or no)?</t>
  </si>
  <si>
    <t># of units ordered</t>
  </si>
  <si>
    <t>Order placed?</t>
  </si>
  <si>
    <t># ordered</t>
  </si>
  <si>
    <t>Each student gets an A (if score is 90 or above), S for satisfactory (if score</t>
  </si>
  <si>
    <t>if 60 or above but less than 90) or U for unsatisfactory if score is below 60</t>
  </si>
  <si>
    <t>Student</t>
  </si>
  <si>
    <t>Score</t>
  </si>
  <si>
    <t>Grade</t>
  </si>
  <si>
    <t>Investor sells stock only if its price has gone up three consecutive days</t>
  </si>
  <si>
    <t>(including the current day)</t>
  </si>
  <si>
    <t>Price change</t>
  </si>
  <si>
    <t>Sell (yes or no)?</t>
  </si>
  <si>
    <t>Up</t>
  </si>
  <si>
    <t>Down</t>
  </si>
  <si>
    <t>Sell?</t>
  </si>
  <si>
    <r>
      <t xml:space="preserve">Any student who scores at least 95 on </t>
    </r>
    <r>
      <rPr>
        <i/>
        <sz val="10"/>
        <rFont val="Arial"/>
        <family val="2"/>
      </rPr>
      <t>any</t>
    </r>
    <r>
      <rPr>
        <sz val="10"/>
        <rFont val="Arial"/>
        <family val="2"/>
      </rPr>
      <t xml:space="preserve"> of the exams gets a bonus</t>
    </r>
  </si>
  <si>
    <t>which is 1% of their total score.</t>
  </si>
  <si>
    <t>Exam 1</t>
  </si>
  <si>
    <t>Exam 2</t>
  </si>
  <si>
    <t>Exam 3</t>
  </si>
  <si>
    <t>Exam 4</t>
  </si>
  <si>
    <t>Bonus</t>
  </si>
  <si>
    <t>Lookup table</t>
  </si>
  <si>
    <t>F</t>
  </si>
  <si>
    <t>D</t>
  </si>
  <si>
    <t>C</t>
  </si>
  <si>
    <t>B</t>
  </si>
  <si>
    <t>A</t>
  </si>
  <si>
    <t>Order #</t>
  </si>
  <si>
    <t>Gradepoints</t>
  </si>
  <si>
    <t>Adams</t>
  </si>
  <si>
    <t>Davis</t>
  </si>
  <si>
    <t>A-</t>
  </si>
  <si>
    <t>Edwards</t>
  </si>
  <si>
    <t>C+</t>
  </si>
  <si>
    <t>B+</t>
  </si>
  <si>
    <t>Johnson</t>
  </si>
  <si>
    <t>B-</t>
  </si>
  <si>
    <t>Myers</t>
  </si>
  <si>
    <t>Thomson</t>
  </si>
  <si>
    <t>C-</t>
  </si>
  <si>
    <t>Amount financed</t>
  </si>
  <si>
    <t>Annual interest rate</t>
  </si>
  <si>
    <t>Term (number of months financed)</t>
  </si>
  <si>
    <t>Monthly payment</t>
  </si>
  <si>
    <t>Payment</t>
  </si>
  <si>
    <t>Price of car</t>
  </si>
  <si>
    <t xml:space="preserve">Data table </t>
  </si>
  <si>
    <t>Down payment</t>
  </si>
  <si>
    <t>Interest rate</t>
  </si>
  <si>
    <t>Total interest paid</t>
  </si>
  <si>
    <t>Data table</t>
  </si>
  <si>
    <t>Interest</t>
  </si>
  <si>
    <t>Total interest</t>
  </si>
  <si>
    <t>Term</t>
  </si>
  <si>
    <t>Data table of monthly payment</t>
  </si>
  <si>
    <t>Data table of total interest paid</t>
  </si>
  <si>
    <t>E</t>
  </si>
  <si>
    <t>Stephen</t>
  </si>
  <si>
    <t>Andy</t>
  </si>
  <si>
    <t>T</t>
  </si>
  <si>
    <t>Thompson</t>
  </si>
  <si>
    <t>John</t>
  </si>
  <si>
    <t>Wilson</t>
  </si>
  <si>
    <t>Kathy</t>
  </si>
  <si>
    <t>Fredericks</t>
  </si>
  <si>
    <t>Karen</t>
  </si>
  <si>
    <t>Williams</t>
  </si>
  <si>
    <t>Tom</t>
  </si>
  <si>
    <t>Peter</t>
  </si>
  <si>
    <t>Jennings</t>
  </si>
  <si>
    <t>Ted</t>
  </si>
  <si>
    <t>R</t>
  </si>
  <si>
    <t>Benson</t>
  </si>
  <si>
    <t>Jason</t>
  </si>
  <si>
    <t>Samson</t>
  </si>
  <si>
    <t>Jones, Bob</t>
  </si>
  <si>
    <t>Davis, Stephen</t>
  </si>
  <si>
    <t>Thompson, Andy</t>
  </si>
  <si>
    <t>Wilson, John</t>
  </si>
  <si>
    <t>Fredericks, Kathy</t>
  </si>
  <si>
    <t>Williams, Karen</t>
  </si>
  <si>
    <t>Smith, Tom</t>
  </si>
  <si>
    <t>Jennings, Peter</t>
  </si>
  <si>
    <t>Benson, Ted</t>
  </si>
  <si>
    <t>Samson, Jason</t>
  </si>
  <si>
    <t>Full name</t>
  </si>
  <si>
    <t>Length</t>
  </si>
  <si>
    <t>Comma</t>
  </si>
  <si>
    <t>Space</t>
  </si>
  <si>
    <t>First name</t>
  </si>
  <si>
    <t>Last name</t>
  </si>
  <si>
    <t>Jones, Bob E.</t>
  </si>
  <si>
    <t>Davis, F. Stephen</t>
  </si>
  <si>
    <t>Wilson, John B.</t>
  </si>
  <si>
    <t>Fredericks, Kathy C.</t>
  </si>
  <si>
    <t>Williams, Karen R.</t>
  </si>
  <si>
    <t>Smith, J. Tom</t>
  </si>
  <si>
    <t>Benson, Ted C.</t>
  </si>
  <si>
    <t>Samson, Jason A.</t>
  </si>
  <si>
    <t>Space1</t>
  </si>
  <si>
    <t>Period</t>
  </si>
  <si>
    <t>Space2</t>
  </si>
  <si>
    <t>Used name</t>
  </si>
  <si>
    <t>Initial</t>
  </si>
  <si>
    <t>Middle initial</t>
  </si>
  <si>
    <t>Today's date</t>
  </si>
  <si>
    <t>Current time</t>
  </si>
  <si>
    <t>Date</t>
  </si>
  <si>
    <t>Year</t>
  </si>
  <si>
    <t>Month name</t>
  </si>
  <si>
    <t>Weekday name</t>
  </si>
  <si>
    <t>Lookup table - months</t>
  </si>
  <si>
    <t>Lookup table - days</t>
  </si>
  <si>
    <t>January</t>
  </si>
  <si>
    <t>Sunday</t>
  </si>
  <si>
    <t>February</t>
  </si>
  <si>
    <t>Monday</t>
  </si>
  <si>
    <t>March</t>
  </si>
  <si>
    <t>Tuesday</t>
  </si>
  <si>
    <t>April</t>
  </si>
  <si>
    <t>Wednesday</t>
  </si>
  <si>
    <t>Thursday</t>
  </si>
  <si>
    <t>June</t>
  </si>
  <si>
    <t>Friday</t>
  </si>
  <si>
    <t>July</t>
  </si>
  <si>
    <t>Saturday</t>
  </si>
  <si>
    <t>August</t>
  </si>
  <si>
    <t>September</t>
  </si>
  <si>
    <t>October</t>
  </si>
  <si>
    <t>November</t>
  </si>
  <si>
    <t>December</t>
  </si>
  <si>
    <t>Dates of last two physical exams</t>
  </si>
  <si>
    <t>First exam</t>
  </si>
  <si>
    <t>Next exam</t>
  </si>
  <si>
    <t>Days (subtraction)</t>
  </si>
  <si>
    <t>Days (DATEDIF)</t>
  </si>
  <si>
    <t>Months (DATEDIF)</t>
  </si>
  <si>
    <t>Years (DATEDIF)</t>
  </si>
  <si>
    <t>Dates imported from a legacy system</t>
  </si>
  <si>
    <t>Nov 25, 1997</t>
  </si>
  <si>
    <t>Nov 26, 1997</t>
  </si>
  <si>
    <t>Nov 29, 1997</t>
  </si>
  <si>
    <t>Dec 1, 1997</t>
  </si>
  <si>
    <t>Dec 3, 1997</t>
  </si>
  <si>
    <t>Q3</t>
  </si>
  <si>
    <t>Average</t>
  </si>
  <si>
    <t>Median</t>
  </si>
  <si>
    <t>P01</t>
  </si>
  <si>
    <t>P05</t>
  </si>
  <si>
    <t>P10</t>
  </si>
  <si>
    <t>P25</t>
  </si>
  <si>
    <t>P50</t>
  </si>
  <si>
    <t>P75</t>
  </si>
  <si>
    <t>P90</t>
  </si>
  <si>
    <t>P95</t>
  </si>
  <si>
    <t>P99</t>
  </si>
  <si>
    <t>Quartiles</t>
  </si>
  <si>
    <t>Percentiles</t>
  </si>
  <si>
    <t>Mean</t>
  </si>
  <si>
    <t>Variance</t>
  </si>
  <si>
    <t>Standard deviation</t>
  </si>
  <si>
    <t>St Dev</t>
  </si>
  <si>
    <t>Mean - Stdev</t>
  </si>
  <si>
    <t>Mean + Stdev</t>
  </si>
  <si>
    <t>Pct with 1 stdev of mean</t>
  </si>
  <si>
    <t># less</t>
  </si>
  <si>
    <t># greater</t>
  </si>
  <si>
    <t>Principal</t>
  </si>
  <si>
    <t>Data table for payment versus term</t>
  </si>
  <si>
    <t>Annual interest</t>
  </si>
  <si>
    <t>Discount rate</t>
  </si>
  <si>
    <t>Initial payment</t>
  </si>
  <si>
    <t>Cash inflows at ends of years</t>
  </si>
  <si>
    <t>Inflow</t>
  </si>
  <si>
    <t>NPV</t>
  </si>
  <si>
    <t>Stream of cash flows</t>
  </si>
  <si>
    <t>Cash</t>
  </si>
  <si>
    <t>Cash flows (initial value is a payment)</t>
  </si>
  <si>
    <t>IRR</t>
  </si>
  <si>
    <t>Unit shipping from Plant2 to City3</t>
  </si>
  <si>
    <t>Plant</t>
  </si>
  <si>
    <t>City</t>
  </si>
  <si>
    <t>Unit shipping cost</t>
  </si>
  <si>
    <t>Table of profit versus order quantity</t>
  </si>
  <si>
    <t>Order quantity</t>
  </si>
  <si>
    <t>Profit</t>
  </si>
  <si>
    <t>Best profit</t>
  </si>
  <si>
    <t>Best order quantity</t>
  </si>
  <si>
    <t>Best order quantities</t>
  </si>
  <si>
    <t>Profit for various order quantities (column L) and unit stockout costs (row 32)</t>
  </si>
  <si>
    <t>Payment delay</t>
  </si>
  <si>
    <t>Oct</t>
  </si>
  <si>
    <t>Nov</t>
  </si>
  <si>
    <t>Dec</t>
  </si>
  <si>
    <t>Jul</t>
  </si>
  <si>
    <t>Aug</t>
  </si>
  <si>
    <t>Receipts</t>
  </si>
  <si>
    <t>Percent paid</t>
  </si>
  <si>
    <t>when:</t>
  </si>
  <si>
    <t xml:space="preserve">  month from now</t>
  </si>
  <si>
    <t xml:space="preserve">  months from now</t>
  </si>
  <si>
    <t>Cost</t>
  </si>
  <si>
    <t>Total sales</t>
  </si>
  <si>
    <t>Donalds</t>
  </si>
  <si>
    <t>Month number</t>
  </si>
  <si>
    <t>Weekday number</t>
  </si>
  <si>
    <t>Birthdate</t>
  </si>
  <si>
    <t>Next birthday</t>
  </si>
  <si>
    <t>Age</t>
  </si>
  <si>
    <t>Sales1</t>
  </si>
  <si>
    <t>Sales2</t>
  </si>
  <si>
    <t>Sales3</t>
  </si>
  <si>
    <t>Correlations</t>
  </si>
  <si>
    <t>Sales1 vs Sales2</t>
  </si>
  <si>
    <t>Sales1 vs Sales3</t>
  </si>
  <si>
    <t>Sales2 vs Sales3</t>
  </si>
  <si>
    <t>Product1</t>
  </si>
  <si>
    <t>Product2</t>
  </si>
  <si>
    <t>Product3</t>
  </si>
  <si>
    <t>Product4</t>
  </si>
  <si>
    <t>Region1</t>
  </si>
  <si>
    <t>Region2</t>
  </si>
  <si>
    <t>Region3</t>
  </si>
  <si>
    <t>Region4</t>
  </si>
  <si>
    <t>Region5</t>
  </si>
  <si>
    <t>Region6</t>
  </si>
  <si>
    <t>Product5</t>
  </si>
  <si>
    <t>Product6</t>
  </si>
  <si>
    <t>Junk1</t>
  </si>
  <si>
    <t>Junk2</t>
  </si>
  <si>
    <t>Person</t>
  </si>
  <si>
    <t>Height</t>
  </si>
  <si>
    <t>Weight</t>
  </si>
  <si>
    <t>Number who were absent</t>
  </si>
  <si>
    <t>Gender</t>
  </si>
  <si>
    <t>Male</t>
  </si>
  <si>
    <t>Female</t>
  </si>
  <si>
    <t>Gender condition</t>
  </si>
  <si>
    <t>Age cutoff</t>
  </si>
  <si>
    <t>Exam score cutoff</t>
  </si>
  <si>
    <t># of "high" scores</t>
  </si>
  <si>
    <t>Sum of scores for males</t>
  </si>
  <si>
    <t>Average of scores for males</t>
  </si>
  <si>
    <t>Sum of scores for "young" people</t>
  </si>
  <si>
    <t>Average of scores for "young" people</t>
  </si>
  <si>
    <t>Sum of scores for "old" people</t>
  </si>
  <si>
    <t>Average of scores for "old" people</t>
  </si>
  <si>
    <t>COUNTIFS question</t>
  </si>
  <si>
    <t>SUMIFS question</t>
  </si>
  <si>
    <t>AVERAGEIFS question</t>
  </si>
  <si>
    <t>Fixed cost of printing</t>
  </si>
  <si>
    <t>Response rate</t>
  </si>
  <si>
    <t>Number of responses</t>
  </si>
  <si>
    <t>Number mailed</t>
  </si>
  <si>
    <t>Total Revenue</t>
  </si>
  <si>
    <t>Unit printing cost</t>
  </si>
  <si>
    <t>Unit mailing cost</t>
  </si>
  <si>
    <t>Average revenue per order</t>
  </si>
  <si>
    <t>Variable cost of printing and mailing</t>
  </si>
  <si>
    <t>Order fulfillment cost (% of revenue)</t>
  </si>
  <si>
    <t>Variable cost per order fulfillment</t>
  </si>
  <si>
    <t>Total variable cost of order fulfillment</t>
  </si>
  <si>
    <t>Total variable cost of printing and mailing</t>
  </si>
  <si>
    <t>Quick Access Toolbar (QAT)</t>
  </si>
  <si>
    <t>Excel Options</t>
  </si>
  <si>
    <t xml:space="preserve"> </t>
  </si>
  <si>
    <t>Changes in Excel 2007</t>
  </si>
  <si>
    <t>any decimal number between 1 and 10</t>
  </si>
  <si>
    <t>any integer between 1 and 10</t>
  </si>
  <si>
    <t>any positive integer</t>
  </si>
  <si>
    <t>any negative decimal number</t>
  </si>
  <si>
    <t>Monthy payment</t>
  </si>
  <si>
    <t>Date of loan</t>
  </si>
  <si>
    <t xml:space="preserve">  Bob  </t>
  </si>
  <si>
    <t xml:space="preserve">  Jane  </t>
  </si>
  <si>
    <t xml:space="preserve">  Justin  </t>
  </si>
  <si>
    <t xml:space="preserve">  Lindsay  </t>
  </si>
  <si>
    <t xml:space="preserve">  George  </t>
  </si>
  <si>
    <t xml:space="preserve">  Sam  </t>
  </si>
  <si>
    <t xml:space="preserve">  Christine  </t>
  </si>
  <si>
    <t xml:space="preserve">  Tom  </t>
  </si>
  <si>
    <t xml:space="preserve">  Jenny  </t>
  </si>
  <si>
    <t xml:space="preserve">  Doug  </t>
  </si>
  <si>
    <t>65</t>
  </si>
  <si>
    <t>36</t>
  </si>
  <si>
    <t>12</t>
  </si>
  <si>
    <t>57</t>
  </si>
  <si>
    <t>93</t>
  </si>
  <si>
    <t>45</t>
  </si>
  <si>
    <t>19</t>
  </si>
  <si>
    <t>Sorting</t>
  </si>
  <si>
    <t>State</t>
  </si>
  <si>
    <t>Children</t>
  </si>
  <si>
    <t>Salary</t>
  </si>
  <si>
    <t>Ohio</t>
  </si>
  <si>
    <t>Illinois</t>
  </si>
  <si>
    <t>Michigan</t>
  </si>
  <si>
    <t>Indiana</t>
  </si>
  <si>
    <t>A+</t>
  </si>
  <si>
    <t>D+</t>
  </si>
  <si>
    <t>D-</t>
  </si>
  <si>
    <t>sam</t>
  </si>
  <si>
    <t>jenny</t>
  </si>
  <si>
    <t>charlie</t>
  </si>
  <si>
    <t>doug</t>
  </si>
  <si>
    <t>Name</t>
  </si>
  <si>
    <t>CHRIS</t>
  </si>
  <si>
    <t>FRED</t>
  </si>
  <si>
    <t>MARY</t>
  </si>
  <si>
    <t>TOM</t>
  </si>
  <si>
    <t>BOB</t>
  </si>
  <si>
    <t>Time</t>
  </si>
  <si>
    <t>Order</t>
  </si>
  <si>
    <t>Morning</t>
  </si>
  <si>
    <t>Afternoon</t>
  </si>
  <si>
    <t>Evening</t>
  </si>
  <si>
    <t>Cutoffs for extremes</t>
  </si>
  <si>
    <t>High</t>
  </si>
  <si>
    <t>Low</t>
  </si>
  <si>
    <t>Wisconsin</t>
  </si>
  <si>
    <t>Tables</t>
  </si>
  <si>
    <t>Region</t>
  </si>
  <si>
    <t>Mon</t>
  </si>
  <si>
    <t>NorthEast</t>
  </si>
  <si>
    <t>Tues</t>
  </si>
  <si>
    <t>South</t>
  </si>
  <si>
    <t>Wed</t>
  </si>
  <si>
    <t>MidWest</t>
  </si>
  <si>
    <t>Thurs</t>
  </si>
  <si>
    <t>Fri</t>
  </si>
  <si>
    <t>Sat</t>
  </si>
  <si>
    <t>Sun</t>
  </si>
  <si>
    <t>Items Ordered</t>
  </si>
  <si>
    <t>Total Cost</t>
  </si>
  <si>
    <t>VISA</t>
  </si>
  <si>
    <t>Mastercard</t>
  </si>
  <si>
    <t>Paid With</t>
  </si>
  <si>
    <t>Goal Seek</t>
  </si>
  <si>
    <t>Unit cost</t>
  </si>
  <si>
    <t>Demand curve (linear)</t>
  </si>
  <si>
    <t>Intercept</t>
  </si>
  <si>
    <t>Slope</t>
  </si>
  <si>
    <t>Demand</t>
  </si>
  <si>
    <t>Printing</t>
  </si>
  <si>
    <t>Right-clicking</t>
  </si>
  <si>
    <t>Monthly sales</t>
  </si>
  <si>
    <t>Averages, standard deviations</t>
  </si>
  <si>
    <t>Stdev</t>
  </si>
  <si>
    <t>Changes in Excel 2010</t>
  </si>
  <si>
    <t>NORM.DIST</t>
  </si>
  <si>
    <t>New function</t>
  </si>
  <si>
    <t>Old version</t>
  </si>
  <si>
    <t>Result</t>
  </si>
  <si>
    <t>NORMDIST</t>
  </si>
  <si>
    <t>NORM.INV</t>
  </si>
  <si>
    <t>NORMINV</t>
  </si>
  <si>
    <t>BINOM.DIST</t>
  </si>
  <si>
    <t>BINOMDIST</t>
  </si>
  <si>
    <t>BINOM.INV</t>
  </si>
  <si>
    <t>CRITBINOM</t>
  </si>
  <si>
    <t>CHISQ.DIST</t>
  </si>
  <si>
    <t>CHISQ.DIST.RT</t>
  </si>
  <si>
    <t>CHISQ.INV</t>
  </si>
  <si>
    <t>CHISQ.INV.RT</t>
  </si>
  <si>
    <t>CHIDIST</t>
  </si>
  <si>
    <t>CHIINV</t>
  </si>
  <si>
    <t>T.DIST</t>
  </si>
  <si>
    <t>T.DIST.2T</t>
  </si>
  <si>
    <t>T.DIST.RT</t>
  </si>
  <si>
    <t>T.INV</t>
  </si>
  <si>
    <t>T.INV.2T</t>
  </si>
  <si>
    <t>TDIST</t>
  </si>
  <si>
    <t>TINV</t>
  </si>
  <si>
    <t>New example</t>
  </si>
  <si>
    <t>Old example</t>
  </si>
  <si>
    <t xml:space="preserve"> Probability to the left of 80</t>
  </si>
  <si>
    <t xml:space="preserve"> Probability of &lt;= 45 successes</t>
  </si>
  <si>
    <t xml:space="preserve"> Value such that there is about probability 0.95 of being &lt;= it</t>
  </si>
  <si>
    <t xml:space="preserve"> Probability to the left of 15</t>
  </si>
  <si>
    <t xml:space="preserve"> Probability to the right of 15</t>
  </si>
  <si>
    <t xml:space="preserve"> Value with probability 0.25 to the left of it</t>
  </si>
  <si>
    <t xml:space="preserve"> Value with probability 0.05 to the right of it</t>
  </si>
  <si>
    <t xml:space="preserve"> Probability to the left of 1</t>
  </si>
  <si>
    <t xml:space="preserve"> Probability to the right of 1</t>
  </si>
  <si>
    <t xml:space="preserve"> Value with probability 0.05 to the left of it</t>
  </si>
  <si>
    <t xml:space="preserve"> Value with probability 0.05 between it and the negative of it (i.e., combined 0.95 in the tails)</t>
  </si>
  <si>
    <t xml:space="preserve"> Probability to the left of -1 plus probability to the right of 1 (i.e., combined probability in tails)</t>
  </si>
  <si>
    <t xml:space="preserve"> Value with probability 0.8 to the left of it</t>
  </si>
  <si>
    <t>Slicers</t>
  </si>
  <si>
    <t>Sparklines</t>
  </si>
  <si>
    <t>Weekly closing prices from 01/01/2006 to 07/30/2009</t>
  </si>
  <si>
    <t>Week</t>
  </si>
  <si>
    <t>AAPL</t>
  </si>
  <si>
    <t>CSCO</t>
  </si>
  <si>
    <t>HPQ</t>
  </si>
  <si>
    <t>IBM</t>
  </si>
  <si>
    <t>MSFT</t>
  </si>
  <si>
    <t>Row Labels</t>
  </si>
  <si>
    <t>Grand Total</t>
  </si>
  <si>
    <t>Column Labels</t>
  </si>
  <si>
    <t>Sum of Total Cost</t>
  </si>
  <si>
    <t>Prices</t>
  </si>
  <si>
    <t>Flat-screen TV</t>
  </si>
  <si>
    <t>Blu-ray disc player</t>
  </si>
  <si>
    <t>Laptop computer</t>
  </si>
  <si>
    <t>Preferred discount</t>
  </si>
  <si>
    <t>Invoice</t>
  </si>
  <si>
    <t>Discount</t>
  </si>
  <si>
    <t>Net price</t>
  </si>
  <si>
    <t>New Solver</t>
  </si>
  <si>
    <t>Solver</t>
  </si>
  <si>
    <t>To</t>
  </si>
  <si>
    <t>Region 1</t>
  </si>
  <si>
    <t>Region 2</t>
  </si>
  <si>
    <t>Region 3</t>
  </si>
  <si>
    <t>Region 4</t>
  </si>
  <si>
    <t>From</t>
  </si>
  <si>
    <t>Plant 1</t>
  </si>
  <si>
    <t>Plant 2</t>
  </si>
  <si>
    <t>Plant 3</t>
  </si>
  <si>
    <t>Shipping plan, and constraints on supply and demand</t>
  </si>
  <si>
    <t>Total shipped</t>
  </si>
  <si>
    <t>Capacity</t>
  </si>
  <si>
    <t>&lt;=</t>
  </si>
  <si>
    <t>Total received</t>
  </si>
  <si>
    <t>&gt;=</t>
  </si>
  <si>
    <t>Objective to minimize</t>
  </si>
  <si>
    <t>Status</t>
  </si>
  <si>
    <t>Last Invoice</t>
  </si>
  <si>
    <t>Category</t>
  </si>
  <si>
    <t>From the Web</t>
  </si>
  <si>
    <t>--&gt; --&gt;</t>
  </si>
  <si>
    <t>Currency Rates Provided by MSN Money</t>
  </si>
  <si>
    <t>Click here to visit MSN Money</t>
  </si>
  <si>
    <t>In US$</t>
  </si>
  <si>
    <t xml:space="preserve">   Per US$</t>
  </si>
  <si>
    <t>Argentine Peso to US Dollar</t>
  </si>
  <si>
    <t>Australian Dollar to US Dollar</t>
  </si>
  <si>
    <t>Bahraini Dinar to US Dollar</t>
  </si>
  <si>
    <t>Bolivian Boliviano to US Dollar</t>
  </si>
  <si>
    <t>Brazilian Real to US Dollar</t>
  </si>
  <si>
    <t>British Pound to US Dollar</t>
  </si>
  <si>
    <t>Canadian Dollar to US Dollar</t>
  </si>
  <si>
    <t>Chile Peso to US Dollar</t>
  </si>
  <si>
    <t>Chinese Yuan to US Dollar</t>
  </si>
  <si>
    <t>Colombian Peso to US Dollar</t>
  </si>
  <si>
    <t>Czech Koruna to US Dollar</t>
  </si>
  <si>
    <t>Danish Krone to US Dollar</t>
  </si>
  <si>
    <t>Euro to US Dollar</t>
  </si>
  <si>
    <t>Egyptian Pound* to US Dollar</t>
  </si>
  <si>
    <t>Hong Kong Dollar to US Dollar</t>
  </si>
  <si>
    <t>Hungarian Forint to US Dollar</t>
  </si>
  <si>
    <t>Indian Rupee to US Dollar</t>
  </si>
  <si>
    <t>Indonesia Rupiah to US Dollar</t>
  </si>
  <si>
    <t>Japanese Yen to US Dollar</t>
  </si>
  <si>
    <t>Jordanian Dinar to US Dollar</t>
  </si>
  <si>
    <t>Kenyan Shilling to US Dollar</t>
  </si>
  <si>
    <t>South Korean Won to US Dollar</t>
  </si>
  <si>
    <t>Kuwaiti Dinar to US Dollar</t>
  </si>
  <si>
    <t>Morocco Dirham to US Dollar</t>
  </si>
  <si>
    <t>Malaysian Ringgit to US Dollar</t>
  </si>
  <si>
    <t>Mexican Peso to US Dollar</t>
  </si>
  <si>
    <t>Norwegian Krone to US Dollar</t>
  </si>
  <si>
    <t>Omani Rial to US Dollar</t>
  </si>
  <si>
    <t>Peruvian New Sol to US Dollar</t>
  </si>
  <si>
    <t>Philippine Peso to US Dollar</t>
  </si>
  <si>
    <t>Pakistani Rupee to US Dollar</t>
  </si>
  <si>
    <t>Saudi Riyal to US Dollar</t>
  </si>
  <si>
    <t>Singapore Dollar to US Dollar</t>
  </si>
  <si>
    <t>South African Rand to US Dollar</t>
  </si>
  <si>
    <t>Swedish Krona to US Dollar</t>
  </si>
  <si>
    <t>Swiss Franc to US Dollar</t>
  </si>
  <si>
    <t>Taiwan Dollar to US Dollar</t>
  </si>
  <si>
    <t>Thai Baht to US Dollar</t>
  </si>
  <si>
    <t>Tunisian Dinar to US Dollar</t>
  </si>
  <si>
    <t>Emirati Dirham to US Dollar</t>
  </si>
  <si>
    <t>United States Dollar</t>
  </si>
  <si>
    <t>Venezuelan Bolivar to US Dollar</t>
  </si>
  <si>
    <t>Data providers</t>
  </si>
  <si>
    <r>
      <t xml:space="preserve">Copyright © 2010 </t>
    </r>
    <r>
      <rPr>
        <sz val="10"/>
        <color rgb="FF07519A"/>
        <rFont val="Arial"/>
        <family val="2"/>
      </rPr>
      <t>Thomson Reuters</t>
    </r>
    <r>
      <rPr>
        <sz val="10"/>
        <color rgb="FF333333"/>
        <rFont val="Arial"/>
        <family val="2"/>
      </rPr>
      <t xml:space="preserve">. </t>
    </r>
    <r>
      <rPr>
        <sz val="10"/>
        <color rgb="FF07519A"/>
        <rFont val="Arial"/>
        <family val="2"/>
      </rPr>
      <t>Click for Restrictions.</t>
    </r>
  </si>
  <si>
    <t>Quotes supplied by Interactive Data Real-Time Services.</t>
  </si>
  <si>
    <t>MSN Money</t>
  </si>
  <si>
    <t>Microsoft Office Update</t>
  </si>
  <si>
    <t>Discover Investor's tools, columns, and more!</t>
  </si>
  <si>
    <t>Get the latest from Microsoft Office</t>
  </si>
  <si>
    <t>MSN privacy</t>
  </si>
  <si>
    <t>Legal</t>
  </si>
  <si>
    <t>Advertise</t>
  </si>
  <si>
    <t>RSS</t>
  </si>
  <si>
    <t>Feedback</t>
  </si>
  <si>
    <t>About our ads</t>
  </si>
  <si>
    <t>Site map</t>
  </si>
  <si>
    <t>© 2010 Microsoft</t>
  </si>
  <si>
    <t>Faculty</t>
  </si>
  <si>
    <t>Support Staff</t>
  </si>
  <si>
    <t>Supply Budget</t>
  </si>
  <si>
    <t>Credit Hours</t>
  </si>
  <si>
    <t>Research Pubs</t>
  </si>
  <si>
    <t>Business</t>
  </si>
  <si>
    <t>Education</t>
  </si>
  <si>
    <t>Arts &amp; Sciences</t>
  </si>
  <si>
    <t>HPER</t>
  </si>
  <si>
    <t>Excel 2007</t>
  </si>
  <si>
    <t>Original</t>
  </si>
  <si>
    <t>Series</t>
  </si>
  <si>
    <t>Difference</t>
  </si>
  <si>
    <t>Ratio</t>
  </si>
  <si>
    <t>AutoSum button</t>
  </si>
  <si>
    <t>Calculation Options</t>
  </si>
  <si>
    <t>606,360,516,1757,371</t>
  </si>
  <si>
    <t>1631,1337,1260,1855,2823</t>
  </si>
  <si>
    <t>904,749,486,1852,1612</t>
  </si>
  <si>
    <t>2463,1324,1889,2597,312</t>
  </si>
  <si>
    <t>1256,1839,1745,244,1508</t>
  </si>
  <si>
    <t>2159,2917,1699,1351,974</t>
  </si>
  <si>
    <t>1084,2379,1791,1933,507</t>
  </si>
  <si>
    <t>1686,2454,1954,256,1068</t>
  </si>
  <si>
    <t>1274,2330,2334,343,255</t>
  </si>
  <si>
    <t>303,2128,578,824,1714</t>
  </si>
  <si>
    <t>2989,2317,2196,642,2812</t>
  </si>
  <si>
    <t>1743,2122,2428,871,2701</t>
  </si>
  <si>
    <t>2817,2330,1217,407,327</t>
  </si>
  <si>
    <t>894,1893,1963,1641,2533</t>
  </si>
  <si>
    <t>2747,1952,243,2832,1487</t>
  </si>
  <si>
    <t>358,2674,1660,1006,1249</t>
  </si>
  <si>
    <t>1032,939,2172,2112,347</t>
  </si>
  <si>
    <t>2639,2489,2905,412,2877</t>
  </si>
  <si>
    <t>730,696,639,454,1591</t>
  </si>
  <si>
    <t>1774,2506,2690,2498,2407</t>
  </si>
  <si>
    <t>2406,493,1457,1317,2993</t>
  </si>
  <si>
    <t>1359,894,2281,2454,1239</t>
  </si>
  <si>
    <t>2847,1432,381,1518,941</t>
  </si>
  <si>
    <t>1597,313,1231,596,702</t>
  </si>
  <si>
    <t>2838,2547,846,868,1753</t>
  </si>
  <si>
    <t>2049,558,201,1034,351</t>
  </si>
  <si>
    <t>1395,1314,1004,489,275</t>
  </si>
  <si>
    <t>2628,2596,1901,2114,381</t>
  </si>
  <si>
    <t>1439,1574,2318,277,1202</t>
  </si>
  <si>
    <t>918,2177,621,1777,2106</t>
  </si>
  <si>
    <t>867,2906,2844,2173,1370</t>
  </si>
  <si>
    <t>2314,236,1387,1586,1106</t>
  </si>
  <si>
    <t>1316,1475,1791,1494,2405</t>
  </si>
  <si>
    <t>1006,795,1804,861,979</t>
  </si>
  <si>
    <t>Parsing with Text to Columns</t>
  </si>
  <si>
    <t>Start date</t>
  </si>
  <si>
    <t>Holidays</t>
  </si>
  <si>
    <t>NETWORKDAYS</t>
  </si>
  <si>
    <t>Finish date</t>
  </si>
  <si>
    <t>Independence Day</t>
  </si>
  <si>
    <t>NETWORKDAYS.INTL</t>
  </si>
  <si>
    <t>Thanksgiving</t>
  </si>
  <si>
    <t>Christmas, New Years</t>
  </si>
  <si>
    <t>WORKDAY</t>
  </si>
  <si>
    <t>Days required</t>
  </si>
  <si>
    <t>WEEKDAY</t>
  </si>
  <si>
    <t xml:space="preserve">  Monday</t>
  </si>
  <si>
    <t>WORKDAY.INTL</t>
  </si>
  <si>
    <t>Average invoice</t>
  </si>
  <si>
    <t>Average score</t>
  </si>
  <si>
    <t>Tax rate</t>
  </si>
  <si>
    <t>Avg invoice with tax</t>
  </si>
  <si>
    <t>Range names used in this workbook:</t>
  </si>
  <si>
    <t>Working with Formulas</t>
  </si>
  <si>
    <t>Working with Charts</t>
  </si>
  <si>
    <t>Tools for Analyzing Data</t>
  </si>
  <si>
    <t>Using Range Names</t>
  </si>
  <si>
    <t>Copying, Cutting, Pasting</t>
  </si>
  <si>
    <t>Using Hyperlinks</t>
  </si>
  <si>
    <t>Using Absolute, Relative Addresses</t>
  </si>
  <si>
    <t>Counting, Summing, Averaging Functions</t>
  </si>
  <si>
    <t>Other Basic Tools</t>
  </si>
  <si>
    <t>Excel Basics</t>
  </si>
  <si>
    <t>INT, ROUND Functions</t>
  </si>
  <si>
    <t>ABS, SQRT, SUMSQ Functions</t>
  </si>
  <si>
    <t>LN, EXP Functions</t>
  </si>
  <si>
    <t>RAND, RANDBETWEEN Functions</t>
  </si>
  <si>
    <t>Working with Functions</t>
  </si>
  <si>
    <t>Math Functions</t>
  </si>
  <si>
    <t>any integer between the two values below (which could change)</t>
  </si>
  <si>
    <t>Recording Macros</t>
  </si>
  <si>
    <t>Undoing Actions</t>
  </si>
  <si>
    <t>Copying and Pasting Special</t>
  </si>
  <si>
    <t>Transposing a Range</t>
  </si>
  <si>
    <t>Cutting and Pasting</t>
  </si>
  <si>
    <t>Go To Options</t>
  </si>
  <si>
    <t>Selecting Multiple Ranges</t>
  </si>
  <si>
    <t>Selecting a Range</t>
  </si>
  <si>
    <t>Splitting the Screen</t>
  </si>
  <si>
    <t>Using End-Arrow Combinations</t>
  </si>
  <si>
    <t>Going Home to Cell A1</t>
  </si>
  <si>
    <t>Moving and Selecting</t>
  </si>
  <si>
    <t>+</t>
  </si>
  <si>
    <t>Importing External Data</t>
  </si>
  <si>
    <t>Tabs and Ribbons</t>
  </si>
  <si>
    <t>Office Button</t>
  </si>
  <si>
    <t>File Extensions</t>
  </si>
  <si>
    <t>File Tab</t>
  </si>
  <si>
    <t>Modifying Ribbons</t>
  </si>
  <si>
    <t>Selected Range Coloring</t>
  </si>
  <si>
    <t>New and Renamed Functions</t>
  </si>
  <si>
    <t>Add-Ins Buttons</t>
  </si>
  <si>
    <t>Manipulating Rows and Columns</t>
  </si>
  <si>
    <t>Manipulating Worksheets</t>
  </si>
  <si>
    <t>Filling a Series</t>
  </si>
  <si>
    <t>Documenting Your Work</t>
  </si>
  <si>
    <t>Showing Formulas in R1C1 Notation</t>
  </si>
  <si>
    <t>Auditing Formulas</t>
  </si>
  <si>
    <t>Evaluating a Formula</t>
  </si>
  <si>
    <t>Using External Formula References</t>
  </si>
  <si>
    <t>Creating a Chart</t>
  </si>
  <si>
    <t>Locating a Chart</t>
  </si>
  <si>
    <t>Modifying a Chart</t>
  </si>
  <si>
    <t>Function Help</t>
  </si>
  <si>
    <t>IF Function</t>
  </si>
  <si>
    <t>VLOOKUP Function</t>
  </si>
  <si>
    <t>SUM, AVERAGE Functions</t>
  </si>
  <si>
    <t>COUNT, COUNTA, COUNTBLANK Functions</t>
  </si>
  <si>
    <t>COUNTIF, SUMIF, AVERAGEIF Functions</t>
  </si>
  <si>
    <t>COUNTIFS, SUMIFS, AVERAGEIFS Functions</t>
  </si>
  <si>
    <t>SUMPRODUCT Function</t>
  </si>
  <si>
    <t>TRIM, VALUE Functions</t>
  </si>
  <si>
    <t>Concatenating Text</t>
  </si>
  <si>
    <t>Parsing with Text Functions</t>
  </si>
  <si>
    <t>Y2K Problem</t>
  </si>
  <si>
    <t>NOW, TODAY Functions</t>
  </si>
  <si>
    <t>YEAR, MONTH, DAY, WEEKDAY Functions</t>
  </si>
  <si>
    <t>DATEDIF Function</t>
  </si>
  <si>
    <t>DATE, DATEVALUE Functions</t>
  </si>
  <si>
    <t>NETWORKDAYS, WORKDAY Functions</t>
  </si>
  <si>
    <t>Text Functions</t>
  </si>
  <si>
    <t>Date Functions</t>
  </si>
  <si>
    <t>Statistical Functions</t>
  </si>
  <si>
    <t>MAX, MIN Functions</t>
  </si>
  <si>
    <t>MEDIAN, PERCENTILE, QUARTILE Functions</t>
  </si>
  <si>
    <t>STDEV, VAR Functions</t>
  </si>
  <si>
    <t>CORREL, COVAR Functions</t>
  </si>
  <si>
    <t>RANK, LARGE, SMALL Functions</t>
  </si>
  <si>
    <t>Two Essential Excel Functions</t>
  </si>
  <si>
    <t>Financial Functions</t>
  </si>
  <si>
    <t>PMT Function</t>
  </si>
  <si>
    <t>NPV, XNPV Functions</t>
  </si>
  <si>
    <t>IRR Function</t>
  </si>
  <si>
    <t>Reference Functions</t>
  </si>
  <si>
    <t>INDEX Function</t>
  </si>
  <si>
    <t>MATCH Function</t>
  </si>
  <si>
    <t>OFFSET Function</t>
  </si>
  <si>
    <t>INDIRECT Function</t>
  </si>
  <si>
    <t>Data Tables</t>
  </si>
  <si>
    <t>One-Way Data Tables</t>
  </si>
  <si>
    <t>Two-Way Data Tables</t>
  </si>
  <si>
    <t>Pivot Tables</t>
  </si>
  <si>
    <t>From Built-in Connections</t>
  </si>
  <si>
    <t>From a Text File</t>
  </si>
  <si>
    <t>From a Database</t>
  </si>
  <si>
    <t>Conditional Formatting</t>
  </si>
  <si>
    <t>Data Validation</t>
  </si>
  <si>
    <t>Protecting Worksheets and Workbooks</t>
  </si>
  <si>
    <t>Adding Form Controls</t>
  </si>
  <si>
    <t>Making Professional Applications</t>
  </si>
  <si>
    <t>Go to Undoing Actions Worksheet</t>
  </si>
  <si>
    <t>Average (only for students who took the exam)</t>
  </si>
  <si>
    <t>Network days</t>
  </si>
  <si>
    <t>First available workday</t>
  </si>
  <si>
    <t>% within 1 stdev</t>
  </si>
  <si>
    <t>Largest</t>
  </si>
  <si>
    <t>Smallest</t>
  </si>
  <si>
    <t>Scroll down for more below…</t>
  </si>
  <si>
    <t>Rank 1 largest</t>
  </si>
  <si>
    <t>Rank 1 smallest</t>
  </si>
  <si>
    <t>Excel 2010 (Excel 2013 is similar)</t>
  </si>
  <si>
    <t>Payments for the purchaser of a new car</t>
  </si>
  <si>
    <t>Term (# of payments)</t>
  </si>
  <si>
    <t>Search (Ctrl+Shift+Q) for:</t>
  </si>
  <si>
    <t>StudentID</t>
  </si>
  <si>
    <t>Total Points</t>
  </si>
  <si>
    <t>Course Grade</t>
  </si>
  <si>
    <t>Excel 2010 and 2013</t>
  </si>
  <si>
    <t>Return to List of Topics sheet</t>
  </si>
  <si>
    <t>Insert ribbon in Excel 2010</t>
  </si>
  <si>
    <t>Insert ribbon in Excel 2013</t>
  </si>
  <si>
    <t>Card Type</t>
  </si>
  <si>
    <t>Buy Category</t>
  </si>
  <si>
    <t>High Item</t>
  </si>
  <si>
    <t>Tue</t>
  </si>
  <si>
    <t>ElecMart</t>
  </si>
  <si>
    <t>Other</t>
  </si>
  <si>
    <t>Medium</t>
  </si>
  <si>
    <t>Thu</t>
  </si>
  <si>
    <t>Quick Analysis options</t>
  </si>
  <si>
    <t>New items in Excel 2013 Insert ribbon</t>
  </si>
  <si>
    <t>Results for a typical name</t>
  </si>
  <si>
    <t>Roberts, Julie T.</t>
  </si>
  <si>
    <t>Julie</t>
  </si>
  <si>
    <t>T.</t>
  </si>
  <si>
    <t>Roberts</t>
  </si>
  <si>
    <t>Julie Roberts</t>
  </si>
  <si>
    <t>Julie T. Roberts</t>
  </si>
  <si>
    <t>JTR</t>
  </si>
  <si>
    <t>julie roberts</t>
  </si>
  <si>
    <t>Names to parse</t>
  </si>
  <si>
    <t>Davis, Stephen T.</t>
  </si>
  <si>
    <t>Thompson, Andy S.</t>
  </si>
  <si>
    <t>Wilson, John T.</t>
  </si>
  <si>
    <t>Kelley, Jennifer B.</t>
  </si>
  <si>
    <t>Williams, Karen S.</t>
  </si>
  <si>
    <t>Smith, Tom F.</t>
  </si>
  <si>
    <t>Jennings, Peter R.</t>
  </si>
  <si>
    <t>Benson, Ted A.</t>
  </si>
  <si>
    <t>Samson, Jason T.</t>
  </si>
  <si>
    <t>Results for a typical number</t>
  </si>
  <si>
    <t>Results for a typical date</t>
  </si>
  <si>
    <t>Numbers to parse</t>
  </si>
  <si>
    <t>Dates to parse</t>
  </si>
  <si>
    <t>Changes in Excel 2013</t>
  </si>
  <si>
    <t>Single Document Interface</t>
  </si>
  <si>
    <t>Quick Analysis</t>
  </si>
  <si>
    <t>Flash Fill</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</si>
</sst>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164" formatCode="&quot;$&quot;#,##0.00"/>
    <numFmt numFmtId="165" formatCode="&quot;$&quot;#,##0"/>
    <numFmt numFmtId="166" formatCode="[$-409]m/d/yy\ h:mm\ AM/PM;@"/>
    <numFmt numFmtId="167" formatCode="h:mm;@"/>
    <numFmt numFmtId="168" formatCode="[$-409]d\-mmm\-yy;@"/>
    <numFmt numFmtId="169" formatCode="m/d/yy\ h:mm;@"/>
    <numFmt numFmtId="170" formatCode="0.000"/>
    <numFmt numFmtId="171" formatCode="&quot;$&quot;#,##0;\-&quot;$&quot;#,##0"/>
    <numFmt numFmtId="172" formatCode="&quot;$&quot;#,##0.00;\-&quot;$&quot;#,##0.00"/>
    <numFmt numFmtId="173" formatCode="0.0000"/>
    <numFmt numFmtId="174" formatCode="[$-409]mmm\-yy;@"/>
    <numFmt numFmtId="175" formatCode="&quot;$&quot;#,##0;[Red]&quot;$&quot;#,##0"/>
    <numFmt numFmtId="176" formatCode="ddd"/>
  </numFmts>
  <fonts count="23">
    <font>
      <sz val="11"/>
      <color theme="1"/>
      <name val="Calibri"/>
      <family val="2"/>
      <scheme val="minor"/>
    </font>
    <font>
      <u/>
      <sz val="11"/>
      <color theme="10"/>
      <name val="Calibri"/>
      <family val="2"/>
    </font>
    <font>
      <sz val="11"/>
      <color rgb="FFFF0000"/>
      <name val="Calibri"/>
      <family val="2"/>
      <scheme val="minor"/>
    </font>
    <font>
      <i/>
      <sz val="10"/>
      <name val="Arial"/>
      <family val="2"/>
    </font>
    <font>
      <sz val="10"/>
      <name val="Arial"/>
      <family val="2"/>
    </font>
    <font>
      <sz val="11"/>
      <color theme="1"/>
      <name val="Calibri"/>
      <family val="2"/>
      <scheme val="minor"/>
    </font>
    <font>
      <b/>
      <sz val="11"/>
      <color theme="1"/>
      <name val="Calibri"/>
      <family val="2"/>
      <scheme val="minor"/>
    </font>
    <font>
      <sz val="8"/>
      <color indexed="81"/>
      <name val="Tahoma"/>
      <family val="2"/>
    </font>
    <font>
      <b/>
      <sz val="8"/>
      <color indexed="81"/>
      <name val="Tahoma"/>
      <family val="2"/>
    </font>
    <font>
      <b/>
      <sz val="11"/>
      <name val="Calibri"/>
      <family val="2"/>
      <scheme val="minor"/>
    </font>
    <font>
      <sz val="11"/>
      <name val="Calibri"/>
      <family val="2"/>
      <scheme val="minor"/>
    </font>
    <font>
      <b/>
      <sz val="11"/>
      <name val="Calibri"/>
      <family val="2"/>
    </font>
    <font>
      <sz val="11"/>
      <name val="Calibri"/>
      <family val="2"/>
    </font>
    <font>
      <sz val="8"/>
      <color rgb="FF000000"/>
      <name val="Tahoma"/>
      <family val="2"/>
    </font>
    <font>
      <b/>
      <sz val="16"/>
      <color rgb="FFFFFFFF"/>
      <name val="Times Roman"/>
    </font>
    <font>
      <u/>
      <sz val="10"/>
      <color rgb="FF0000FF"/>
      <name val="Arial"/>
      <family val="2"/>
    </font>
    <font>
      <sz val="10"/>
      <color rgb="FF07519A"/>
      <name val="Arial"/>
      <family val="2"/>
    </font>
    <font>
      <b/>
      <sz val="13.5"/>
      <color rgb="FFFFFFFF"/>
      <name val="Times Roman"/>
    </font>
    <font>
      <sz val="10"/>
      <color rgb="FF333333"/>
      <name val="Arial"/>
      <family val="2"/>
    </font>
    <font>
      <sz val="10"/>
      <color rgb="FFFFFFFF"/>
      <name val="Arial"/>
      <family val="2"/>
    </font>
    <font>
      <b/>
      <sz val="11"/>
      <color indexed="8"/>
      <name val="Calibri"/>
      <family val="2"/>
      <scheme val="minor"/>
    </font>
    <font>
      <u/>
      <sz val="11"/>
      <color theme="10"/>
      <name val="Calibri"/>
      <family val="2"/>
      <scheme val="minor"/>
    </font>
    <font>
      <sz val="11"/>
      <color rgb="FF000000"/>
      <name val="Calibri"/>
      <family val="2"/>
    </font>
  </fonts>
  <fills count="23">
    <fill>
      <patternFill patternType="none"/>
    </fill>
    <fill>
      <patternFill patternType="gray125"/>
    </fill>
    <fill>
      <patternFill patternType="solid">
        <fgColor theme="0" tint="-0.14999847407452621"/>
        <bgColor indexed="64"/>
      </patternFill>
    </fill>
    <fill>
      <patternFill patternType="solid">
        <fgColor theme="4" tint="0.59993285927915285"/>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0" tint="-0.249977111117893"/>
        <bgColor indexed="64"/>
      </patternFill>
    </fill>
    <fill>
      <patternFill patternType="solid">
        <fgColor rgb="FFFFFF99"/>
        <bgColor indexed="64"/>
      </patternFill>
    </fill>
    <fill>
      <patternFill patternType="solid">
        <fgColor rgb="FF000080"/>
        <bgColor indexed="64"/>
      </patternFill>
    </fill>
    <fill>
      <patternFill patternType="solid">
        <fgColor rgb="FFFFFFFF"/>
        <bgColor indexed="64"/>
      </patternFill>
    </fill>
    <fill>
      <patternFill patternType="solid">
        <fgColor rgb="FFFFFFCC"/>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2" tint="-0.499984740745262"/>
        <bgColor indexed="64"/>
      </patternFill>
    </fill>
  </fills>
  <borders count="35">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top/>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000080"/>
      </left>
      <right style="thin">
        <color rgb="FF000080"/>
      </right>
      <top style="thin">
        <color rgb="FF000080"/>
      </top>
      <bottom style="thin">
        <color rgb="FF000080"/>
      </bottom>
      <diagonal/>
    </border>
    <border>
      <left/>
      <right style="thin">
        <color rgb="FF000080"/>
      </right>
      <top style="thin">
        <color rgb="FF000080"/>
      </top>
      <bottom style="thin">
        <color rgb="FF000080"/>
      </bottom>
      <diagonal/>
    </border>
    <border>
      <left style="thin">
        <color rgb="FFFFFFFF"/>
      </left>
      <right style="thin">
        <color rgb="FFFFFFFF"/>
      </right>
      <top/>
      <bottom style="medium">
        <color indexed="64"/>
      </bottom>
      <diagonal/>
    </border>
    <border>
      <left/>
      <right style="thin">
        <color rgb="FFFFFFFF"/>
      </right>
      <top/>
      <bottom style="thin">
        <color rgb="FFFFFFFF"/>
      </bottom>
      <diagonal/>
    </border>
    <border>
      <left/>
      <right style="thin">
        <color rgb="FFFFFFFF"/>
      </right>
      <top/>
      <bottom style="medium">
        <color indexed="64"/>
      </bottom>
      <diagonal/>
    </border>
    <border>
      <left/>
      <right style="medium">
        <color rgb="FF000000"/>
      </right>
      <top style="medium">
        <color indexed="64"/>
      </top>
      <bottom/>
      <diagonal/>
    </border>
    <border>
      <left/>
      <right style="medium">
        <color rgb="FF000000"/>
      </right>
      <top/>
      <bottom style="medium">
        <color indexed="64"/>
      </bottom>
      <diagonal/>
    </border>
  </borders>
  <cellStyleXfs count="7">
    <xf numFmtId="0" fontId="0" fillId="0" borderId="0"/>
    <xf numFmtId="0" fontId="1" fillId="0" borderId="0" applyNumberFormat="0" applyFill="0" applyBorder="0" applyAlignment="0" applyProtection="0">
      <alignment vertical="top"/>
      <protection locked="0"/>
    </xf>
    <xf numFmtId="9" fontId="5" fillId="0" borderId="0" applyFont="0" applyFill="0" applyBorder="0" applyAlignment="0" applyProtection="0"/>
    <xf numFmtId="0" fontId="4" fillId="0" borderId="0"/>
    <xf numFmtId="9" fontId="4" fillId="0" borderId="0" applyFont="0" applyFill="0" applyBorder="0" applyAlignment="0" applyProtection="0"/>
    <xf numFmtId="44" fontId="5" fillId="0" borderId="0" applyFont="0" applyFill="0" applyBorder="0" applyAlignment="0" applyProtection="0"/>
    <xf numFmtId="0" fontId="21" fillId="0" borderId="0" applyNumberFormat="0" applyFill="0" applyBorder="0" applyAlignment="0" applyProtection="0"/>
  </cellStyleXfs>
  <cellXfs count="242">
    <xf numFmtId="0" fontId="0" fillId="0" borderId="0" xfId="0"/>
    <xf numFmtId="0" fontId="1" fillId="0" borderId="0" xfId="1" applyAlignment="1" applyProtection="1"/>
    <xf numFmtId="0" fontId="2" fillId="0" borderId="2" xfId="0" applyFont="1" applyBorder="1"/>
    <xf numFmtId="164" fontId="0" fillId="0" borderId="0" xfId="0" applyNumberFormat="1"/>
    <xf numFmtId="164" fontId="0" fillId="0" borderId="2" xfId="0" applyNumberFormat="1" applyBorder="1"/>
    <xf numFmtId="164" fontId="0" fillId="0" borderId="0" xfId="0" applyNumberFormat="1" applyBorder="1"/>
    <xf numFmtId="0" fontId="0" fillId="2" borderId="0" xfId="0" applyFill="1"/>
    <xf numFmtId="165" fontId="0" fillId="0" borderId="0" xfId="0" applyNumberFormat="1"/>
    <xf numFmtId="0" fontId="0" fillId="0" borderId="0" xfId="0" applyAlignment="1">
      <alignment horizontal="right"/>
    </xf>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0" xfId="0" applyAlignment="1">
      <alignment horizontal="center"/>
    </xf>
    <xf numFmtId="0" fontId="0" fillId="0" borderId="0" xfId="0" applyAlignment="1"/>
    <xf numFmtId="6" fontId="0" fillId="0" borderId="0" xfId="0" applyNumberFormat="1"/>
    <xf numFmtId="10" fontId="0" fillId="0" borderId="0" xfId="0" applyNumberFormat="1"/>
    <xf numFmtId="8" fontId="0" fillId="0" borderId="0" xfId="0" applyNumberFormat="1"/>
    <xf numFmtId="10" fontId="0" fillId="3" borderId="0" xfId="0" applyNumberFormat="1" applyFill="1" applyBorder="1"/>
    <xf numFmtId="8" fontId="0" fillId="0" borderId="0" xfId="0" applyNumberFormat="1" applyFill="1"/>
    <xf numFmtId="166" fontId="0" fillId="0" borderId="0" xfId="0" applyNumberFormat="1"/>
    <xf numFmtId="14" fontId="0" fillId="0" borderId="0" xfId="0" applyNumberFormat="1"/>
    <xf numFmtId="167" fontId="0" fillId="0" borderId="0" xfId="0" applyNumberFormat="1"/>
    <xf numFmtId="18" fontId="0" fillId="0" borderId="0" xfId="0" applyNumberFormat="1"/>
    <xf numFmtId="168" fontId="0" fillId="0" borderId="0" xfId="0" applyNumberFormat="1"/>
    <xf numFmtId="169" fontId="0" fillId="0" borderId="0" xfId="0" applyNumberFormat="1"/>
    <xf numFmtId="1" fontId="0" fillId="0" borderId="0" xfId="0" applyNumberFormat="1"/>
    <xf numFmtId="0" fontId="0" fillId="0" borderId="0" xfId="0" applyAlignment="1">
      <alignment horizontal="left"/>
    </xf>
    <xf numFmtId="0" fontId="0" fillId="0" borderId="0" xfId="0" quotePrefix="1"/>
    <xf numFmtId="0" fontId="4" fillId="0" borderId="0" xfId="0" applyFont="1"/>
    <xf numFmtId="2" fontId="0" fillId="0" borderId="0" xfId="0" applyNumberFormat="1"/>
    <xf numFmtId="9" fontId="0" fillId="0" borderId="0" xfId="2" applyFont="1"/>
    <xf numFmtId="9" fontId="0" fillId="0" borderId="0" xfId="0" applyNumberFormat="1"/>
    <xf numFmtId="17" fontId="0" fillId="0" borderId="0" xfId="0" applyNumberFormat="1"/>
    <xf numFmtId="0" fontId="6" fillId="0" borderId="0" xfId="0" applyFont="1"/>
    <xf numFmtId="0" fontId="0" fillId="0" borderId="0" xfId="0" applyFill="1" applyBorder="1"/>
    <xf numFmtId="170" fontId="0" fillId="0" borderId="0" xfId="0" applyNumberFormat="1"/>
    <xf numFmtId="0" fontId="9" fillId="0" borderId="0" xfId="3" applyFont="1"/>
    <xf numFmtId="0" fontId="10" fillId="0" borderId="0" xfId="3" applyFont="1" applyBorder="1"/>
    <xf numFmtId="0" fontId="9" fillId="0" borderId="0" xfId="3" applyFont="1" applyBorder="1"/>
    <xf numFmtId="0" fontId="10" fillId="0" borderId="0" xfId="3" applyFont="1"/>
    <xf numFmtId="0" fontId="10" fillId="0" borderId="0" xfId="3" applyFont="1" applyAlignment="1">
      <alignment horizontal="left"/>
    </xf>
    <xf numFmtId="0" fontId="10" fillId="0" borderId="0" xfId="3" applyFont="1" applyFill="1" applyBorder="1"/>
    <xf numFmtId="172" fontId="10" fillId="0" borderId="0" xfId="3" applyNumberFormat="1" applyFont="1" applyFill="1" applyBorder="1"/>
    <xf numFmtId="171" fontId="10" fillId="0" borderId="0" xfId="3" applyNumberFormat="1" applyFont="1" applyFill="1" applyBorder="1"/>
    <xf numFmtId="9" fontId="5" fillId="0" borderId="0" xfId="4" applyFont="1" applyFill="1" applyBorder="1"/>
    <xf numFmtId="0" fontId="9" fillId="0" borderId="0" xfId="3" applyFont="1" applyFill="1" applyBorder="1"/>
    <xf numFmtId="1" fontId="10" fillId="0" borderId="0" xfId="3" applyNumberFormat="1" applyFont="1" applyFill="1" applyBorder="1"/>
    <xf numFmtId="0" fontId="10" fillId="0" borderId="0" xfId="3" applyFont="1" applyFill="1" applyBorder="1" applyAlignment="1">
      <alignment horizontal="left"/>
    </xf>
    <xf numFmtId="0" fontId="0" fillId="0" borderId="0" xfId="0" applyNumberFormat="1"/>
    <xf numFmtId="6" fontId="0" fillId="0" borderId="0" xfId="0" applyNumberFormat="1" applyBorder="1"/>
    <xf numFmtId="10" fontId="0" fillId="0" borderId="0" xfId="0" applyNumberFormat="1" applyBorder="1"/>
    <xf numFmtId="0" fontId="0" fillId="0" borderId="0" xfId="0" applyFill="1"/>
    <xf numFmtId="165" fontId="0" fillId="0" borderId="0" xfId="0" applyNumberFormat="1" applyBorder="1"/>
    <xf numFmtId="165" fontId="0" fillId="0" borderId="0" xfId="5" applyNumberFormat="1" applyFont="1"/>
    <xf numFmtId="16" fontId="0" fillId="0" borderId="0" xfId="0" applyNumberFormat="1"/>
    <xf numFmtId="0" fontId="0" fillId="0" borderId="0" xfId="0" applyFont="1" applyAlignment="1">
      <alignment horizontal="right"/>
    </xf>
    <xf numFmtId="0" fontId="0" fillId="0" borderId="0" xfId="0" applyFont="1" applyAlignment="1">
      <alignment horizontal="left"/>
    </xf>
    <xf numFmtId="7" fontId="0" fillId="0" borderId="0" xfId="0" applyNumberFormat="1" applyAlignment="1">
      <alignment horizontal="right"/>
    </xf>
    <xf numFmtId="0" fontId="0" fillId="0" borderId="0" xfId="0" quotePrefix="1" applyAlignment="1">
      <alignment horizontal="right"/>
    </xf>
    <xf numFmtId="7" fontId="0" fillId="0" borderId="0" xfId="0" applyNumberFormat="1"/>
    <xf numFmtId="170" fontId="0" fillId="0" borderId="0" xfId="0" applyNumberFormat="1" applyBorder="1"/>
    <xf numFmtId="174" fontId="11" fillId="0" borderId="0" xfId="0" applyNumberFormat="1" applyFont="1" applyFill="1" applyAlignment="1">
      <alignment horizontal="left"/>
    </xf>
    <xf numFmtId="0" fontId="12" fillId="0" borderId="0" xfId="0" applyFont="1" applyFill="1"/>
    <xf numFmtId="174" fontId="12" fillId="0" borderId="0" xfId="0" applyNumberFormat="1" applyFont="1" applyFill="1" applyAlignment="1">
      <alignment horizontal="left"/>
    </xf>
    <xf numFmtId="0" fontId="12" fillId="0" borderId="0" xfId="0" applyFont="1" applyFill="1" applyAlignment="1">
      <alignment horizontal="right"/>
    </xf>
    <xf numFmtId="1" fontId="12" fillId="0" borderId="0" xfId="0" applyNumberFormat="1" applyFont="1" applyFill="1" applyAlignment="1">
      <alignment horizontal="left"/>
    </xf>
    <xf numFmtId="2" fontId="12" fillId="0" borderId="0" xfId="0" applyNumberFormat="1" applyFont="1" applyFill="1"/>
    <xf numFmtId="0" fontId="0" fillId="0" borderId="0" xfId="0" pivotButton="1"/>
    <xf numFmtId="0" fontId="11" fillId="0" borderId="0" xfId="0" applyFont="1" applyFill="1"/>
    <xf numFmtId="0" fontId="12" fillId="0" borderId="0" xfId="0" applyFont="1" applyFill="1" applyAlignment="1">
      <alignment horizontal="left"/>
    </xf>
    <xf numFmtId="0" fontId="12" fillId="0" borderId="0" xfId="0" applyFont="1" applyFill="1" applyAlignment="1">
      <alignment horizontal="centerContinuous"/>
    </xf>
    <xf numFmtId="0" fontId="12" fillId="0" borderId="0" xfId="0" applyNumberFormat="1" applyFont="1" applyFill="1"/>
    <xf numFmtId="5" fontId="12" fillId="4" borderId="0" xfId="0" applyNumberFormat="1" applyFont="1" applyFill="1" applyBorder="1"/>
    <xf numFmtId="0" fontId="12" fillId="5" borderId="0" xfId="0" applyFont="1" applyFill="1" applyBorder="1"/>
    <xf numFmtId="0" fontId="12" fillId="0" borderId="0" xfId="0" quotePrefix="1" applyFont="1" applyFill="1" applyAlignment="1">
      <alignment horizontal="center"/>
    </xf>
    <xf numFmtId="0" fontId="12" fillId="4" borderId="0" xfId="0" applyFont="1" applyFill="1" applyBorder="1"/>
    <xf numFmtId="0" fontId="12" fillId="0" borderId="0" xfId="0" quotePrefix="1" applyFont="1" applyFill="1" applyAlignment="1">
      <alignment horizontal="right"/>
    </xf>
    <xf numFmtId="5" fontId="12" fillId="6" borderId="0" xfId="0" applyNumberFormat="1" applyFont="1" applyFill="1" applyBorder="1"/>
    <xf numFmtId="0" fontId="12" fillId="7" borderId="0" xfId="0" applyFont="1" applyFill="1"/>
    <xf numFmtId="0" fontId="12" fillId="0" borderId="0" xfId="0" applyFont="1" applyAlignment="1">
      <alignment horizontal="center"/>
    </xf>
    <xf numFmtId="0" fontId="12" fillId="0" borderId="0" xfId="0" applyFont="1"/>
    <xf numFmtId="0" fontId="15" fillId="0" borderId="24" xfId="0" applyFont="1" applyBorder="1" applyAlignment="1">
      <alignment horizontal="center"/>
    </xf>
    <xf numFmtId="0" fontId="15" fillId="0" borderId="0" xfId="0" applyFont="1" applyAlignment="1">
      <alignment horizontal="center"/>
    </xf>
    <xf numFmtId="0" fontId="17" fillId="8" borderId="28" xfId="0" applyFont="1" applyFill="1" applyBorder="1"/>
    <xf numFmtId="0" fontId="17" fillId="8" borderId="29" xfId="0" applyFont="1" applyFill="1" applyBorder="1" applyAlignment="1">
      <alignment horizontal="center"/>
    </xf>
    <xf numFmtId="0" fontId="4" fillId="9" borderId="30" xfId="0" applyFont="1" applyFill="1" applyBorder="1" applyAlignment="1">
      <alignment wrapText="1"/>
    </xf>
    <xf numFmtId="0" fontId="4" fillId="9" borderId="31" xfId="0" applyFont="1" applyFill="1" applyBorder="1" applyAlignment="1">
      <alignment wrapText="1"/>
    </xf>
    <xf numFmtId="0" fontId="4" fillId="9" borderId="32" xfId="0" applyFont="1" applyFill="1" applyBorder="1"/>
    <xf numFmtId="0" fontId="1" fillId="9" borderId="19" xfId="1" applyFill="1" applyBorder="1" applyAlignment="1" applyProtection="1">
      <alignment horizontal="center" wrapText="1"/>
    </xf>
    <xf numFmtId="0" fontId="19" fillId="8" borderId="20" xfId="0" applyFont="1" applyFill="1" applyBorder="1" applyAlignment="1">
      <alignment vertical="top" wrapText="1"/>
    </xf>
    <xf numFmtId="49" fontId="0" fillId="0" borderId="0" xfId="0" quotePrefix="1" applyNumberFormat="1"/>
    <xf numFmtId="0" fontId="1" fillId="0" borderId="0" xfId="1" applyFill="1" applyBorder="1" applyAlignment="1" applyProtection="1"/>
    <xf numFmtId="0" fontId="0" fillId="0" borderId="0" xfId="0" applyFill="1" applyBorder="1" applyAlignment="1">
      <alignment horizontal="center"/>
    </xf>
    <xf numFmtId="49" fontId="0" fillId="0" borderId="0" xfId="0" applyNumberFormat="1" applyFill="1" applyAlignment="1">
      <alignment horizontal="center"/>
    </xf>
    <xf numFmtId="49" fontId="0" fillId="0" borderId="0" xfId="0" quotePrefix="1" applyNumberFormat="1" applyFill="1" applyAlignment="1">
      <alignment horizontal="center"/>
    </xf>
    <xf numFmtId="0" fontId="1" fillId="0" borderId="0" xfId="1" applyBorder="1" applyAlignment="1" applyProtection="1"/>
    <xf numFmtId="165" fontId="0" fillId="2" borderId="0" xfId="0" applyNumberFormat="1" applyFill="1"/>
    <xf numFmtId="0" fontId="0" fillId="2" borderId="0" xfId="0" applyFill="1" applyAlignment="1">
      <alignment horizontal="right"/>
    </xf>
    <xf numFmtId="8" fontId="0" fillId="2" borderId="0" xfId="0" applyNumberFormat="1" applyFill="1"/>
    <xf numFmtId="175" fontId="0" fillId="0" borderId="0" xfId="0" applyNumberFormat="1"/>
    <xf numFmtId="2" fontId="0" fillId="0" borderId="0" xfId="0" applyNumberFormat="1" applyBorder="1"/>
    <xf numFmtId="0" fontId="0" fillId="10" borderId="2" xfId="0" applyFill="1" applyBorder="1"/>
    <xf numFmtId="0" fontId="0" fillId="0" borderId="0" xfId="0" applyFont="1"/>
    <xf numFmtId="0" fontId="20" fillId="0" borderId="0" xfId="0" applyFont="1" applyAlignment="1">
      <alignment vertical="center"/>
    </xf>
    <xf numFmtId="0" fontId="0" fillId="11" borderId="0" xfId="0" applyFill="1"/>
    <xf numFmtId="0" fontId="0" fillId="12" borderId="0" xfId="0" applyFill="1"/>
    <xf numFmtId="0" fontId="0" fillId="13" borderId="1" xfId="0" applyFill="1" applyBorder="1"/>
    <xf numFmtId="0" fontId="0" fillId="13" borderId="0" xfId="0" applyFill="1"/>
    <xf numFmtId="0" fontId="0" fillId="14" borderId="1" xfId="0" applyFill="1" applyBorder="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15" borderId="1" xfId="0" applyFill="1" applyBorder="1"/>
    <xf numFmtId="0" fontId="0" fillId="0" borderId="2" xfId="0" applyBorder="1"/>
    <xf numFmtId="0" fontId="0" fillId="0" borderId="2" xfId="0" applyBorder="1" applyAlignment="1">
      <alignment horizontal="left" indent="1"/>
    </xf>
    <xf numFmtId="173" fontId="0" fillId="0" borderId="2" xfId="0" applyNumberFormat="1" applyBorder="1"/>
    <xf numFmtId="0" fontId="0" fillId="0" borderId="2" xfId="0" applyBorder="1" applyAlignment="1">
      <alignment horizontal="right"/>
    </xf>
    <xf numFmtId="17" fontId="0" fillId="0" borderId="2" xfId="0" applyNumberFormat="1" applyBorder="1"/>
    <xf numFmtId="0" fontId="0" fillId="15" borderId="2" xfId="0" applyFill="1" applyBorder="1"/>
    <xf numFmtId="0" fontId="0" fillId="15" borderId="2" xfId="0" applyFill="1" applyBorder="1" applyAlignment="1">
      <alignment horizontal="right"/>
    </xf>
    <xf numFmtId="0" fontId="0" fillId="15" borderId="0" xfId="0" applyFill="1" applyBorder="1" applyAlignment="1">
      <alignment horizontal="right"/>
    </xf>
    <xf numFmtId="165" fontId="0" fillId="16" borderId="0" xfId="0" applyNumberFormat="1" applyFill="1" applyBorder="1"/>
    <xf numFmtId="165" fontId="0" fillId="11" borderId="0" xfId="0" applyNumberFormat="1" applyFill="1" applyBorder="1"/>
    <xf numFmtId="164" fontId="0" fillId="17" borderId="0" xfId="0" applyNumberFormat="1" applyFill="1" applyBorder="1"/>
    <xf numFmtId="164" fontId="0" fillId="12" borderId="0" xfId="0" applyNumberFormat="1" applyFill="1" applyBorder="1"/>
    <xf numFmtId="165" fontId="0" fillId="0" borderId="21" xfId="0" applyNumberFormat="1" applyBorder="1"/>
    <xf numFmtId="165" fontId="0" fillId="0" borderId="22" xfId="0" applyNumberFormat="1" applyBorder="1"/>
    <xf numFmtId="165" fontId="0" fillId="0" borderId="23" xfId="0" applyNumberFormat="1" applyBorder="1"/>
    <xf numFmtId="164" fontId="0" fillId="0" borderId="11" xfId="0" applyNumberFormat="1" applyBorder="1"/>
    <xf numFmtId="164" fontId="0" fillId="0" borderId="12" xfId="0" applyNumberFormat="1" applyBorder="1"/>
    <xf numFmtId="164" fontId="0" fillId="0" borderId="13" xfId="0" applyNumberFormat="1" applyBorder="1"/>
    <xf numFmtId="164" fontId="0" fillId="0" borderId="14" xfId="0" applyNumberFormat="1" applyBorder="1"/>
    <xf numFmtId="164" fontId="0" fillId="0" borderId="15" xfId="0" applyNumberFormat="1" applyBorder="1"/>
    <xf numFmtId="164" fontId="0" fillId="0" borderId="16" xfId="0" applyNumberFormat="1" applyBorder="1"/>
    <xf numFmtId="164" fontId="0" fillId="0" borderId="17" xfId="0" applyNumberFormat="1" applyBorder="1"/>
    <xf numFmtId="164" fontId="0" fillId="0" borderId="18" xfId="0" applyNumberFormat="1" applyBorder="1"/>
    <xf numFmtId="164" fontId="0" fillId="14" borderId="0" xfId="0" applyNumberFormat="1" applyFill="1"/>
    <xf numFmtId="164" fontId="0" fillId="18" borderId="0" xfId="0" applyNumberFormat="1" applyFill="1"/>
    <xf numFmtId="0" fontId="0" fillId="15" borderId="0" xfId="0" applyFill="1" applyAlignment="1">
      <alignment horizontal="right"/>
    </xf>
    <xf numFmtId="17" fontId="0" fillId="15" borderId="0" xfId="0" applyNumberFormat="1" applyFill="1"/>
    <xf numFmtId="6" fontId="0" fillId="15" borderId="0" xfId="0" applyNumberFormat="1" applyFill="1"/>
    <xf numFmtId="0" fontId="0" fillId="16" borderId="0" xfId="0" applyFill="1" applyAlignment="1">
      <alignment horizontal="right"/>
    </xf>
    <xf numFmtId="0" fontId="0" fillId="13" borderId="0" xfId="0" applyFill="1" applyAlignment="1">
      <alignment horizontal="right"/>
    </xf>
    <xf numFmtId="17" fontId="0" fillId="13" borderId="0" xfId="0" applyNumberFormat="1" applyFill="1"/>
    <xf numFmtId="6" fontId="0" fillId="13" borderId="0" xfId="0" applyNumberFormat="1" applyFill="1"/>
    <xf numFmtId="0" fontId="0" fillId="14" borderId="0" xfId="0" applyFill="1" applyAlignment="1">
      <alignment horizontal="right"/>
    </xf>
    <xf numFmtId="17" fontId="0" fillId="14" borderId="0" xfId="0" applyNumberFormat="1" applyFill="1"/>
    <xf numFmtId="6" fontId="0" fillId="14" borderId="0" xfId="0" applyNumberFormat="1" applyFill="1"/>
    <xf numFmtId="17" fontId="0" fillId="18" borderId="0" xfId="0" applyNumberFormat="1" applyFill="1"/>
    <xf numFmtId="165" fontId="0" fillId="18" borderId="0" xfId="0" applyNumberFormat="1" applyFill="1"/>
    <xf numFmtId="0" fontId="0" fillId="11" borderId="0" xfId="0" applyFill="1" applyAlignment="1">
      <alignment horizontal="right"/>
    </xf>
    <xf numFmtId="165" fontId="0" fillId="21" borderId="0" xfId="0" applyNumberFormat="1" applyFill="1"/>
    <xf numFmtId="0" fontId="0" fillId="0" borderId="0" xfId="0" applyFill="1" applyAlignment="1">
      <alignment horizontal="right"/>
    </xf>
    <xf numFmtId="17" fontId="0" fillId="0" borderId="0" xfId="0" applyNumberFormat="1" applyFill="1"/>
    <xf numFmtId="0" fontId="0" fillId="13" borderId="0" xfId="0" applyFill="1" applyAlignment="1">
      <alignment horizontal="center"/>
    </xf>
    <xf numFmtId="0" fontId="0" fillId="14" borderId="0" xfId="0" applyFill="1" applyBorder="1" applyAlignment="1">
      <alignment horizontal="center"/>
    </xf>
    <xf numFmtId="0" fontId="0" fillId="18" borderId="0" xfId="0" applyFill="1" applyBorder="1"/>
    <xf numFmtId="165" fontId="0" fillId="13" borderId="0" xfId="0" applyNumberFormat="1" applyFill="1"/>
    <xf numFmtId="165" fontId="0" fillId="15" borderId="0" xfId="0" applyNumberFormat="1" applyFill="1"/>
    <xf numFmtId="14" fontId="0" fillId="15" borderId="0" xfId="0" applyNumberFormat="1" applyFill="1"/>
    <xf numFmtId="49" fontId="0" fillId="14" borderId="0" xfId="0" applyNumberFormat="1" applyFill="1"/>
    <xf numFmtId="2" fontId="0" fillId="0" borderId="0" xfId="0" applyNumberFormat="1" applyFont="1" applyAlignment="1">
      <alignment horizontal="right"/>
    </xf>
    <xf numFmtId="2" fontId="0" fillId="0" borderId="0" xfId="0" applyNumberFormat="1" applyFont="1"/>
    <xf numFmtId="0" fontId="10" fillId="0" borderId="0" xfId="0" applyFont="1"/>
    <xf numFmtId="10" fontId="0" fillId="15" borderId="0" xfId="0" applyNumberFormat="1" applyFill="1"/>
    <xf numFmtId="9" fontId="0" fillId="15" borderId="0" xfId="0" applyNumberFormat="1" applyFill="1"/>
    <xf numFmtId="6" fontId="0" fillId="18" borderId="0" xfId="0" applyNumberFormat="1" applyFill="1"/>
    <xf numFmtId="2" fontId="0" fillId="15" borderId="0" xfId="0" applyNumberFormat="1" applyFill="1" applyBorder="1"/>
    <xf numFmtId="170" fontId="0" fillId="13" borderId="0" xfId="0" applyNumberFormat="1" applyFill="1" applyBorder="1"/>
    <xf numFmtId="8" fontId="0" fillId="14" borderId="0" xfId="0" applyNumberFormat="1" applyFill="1"/>
    <xf numFmtId="8" fontId="0" fillId="13" borderId="13" xfId="0" applyNumberFormat="1" applyFill="1" applyBorder="1"/>
    <xf numFmtId="10" fontId="0" fillId="18" borderId="14" xfId="0" applyNumberFormat="1" applyFill="1" applyBorder="1"/>
    <xf numFmtId="10" fontId="0" fillId="18" borderId="16" xfId="0" applyNumberFormat="1" applyFill="1" applyBorder="1"/>
    <xf numFmtId="6" fontId="0" fillId="0" borderId="0" xfId="0" applyNumberFormat="1" applyFill="1" applyBorder="1"/>
    <xf numFmtId="8" fontId="0" fillId="13" borderId="12" xfId="0" applyNumberFormat="1" applyFill="1" applyBorder="1"/>
    <xf numFmtId="8" fontId="0" fillId="0" borderId="0" xfId="0" applyNumberFormat="1" applyBorder="1"/>
    <xf numFmtId="8" fontId="0" fillId="0" borderId="15" xfId="0" applyNumberFormat="1" applyBorder="1"/>
    <xf numFmtId="8" fontId="0" fillId="0" borderId="17" xfId="0" applyNumberFormat="1" applyBorder="1"/>
    <xf numFmtId="8" fontId="0" fillId="0" borderId="18" xfId="0" applyNumberFormat="1" applyBorder="1"/>
    <xf numFmtId="0" fontId="0" fillId="13" borderId="12" xfId="0" applyFill="1" applyBorder="1"/>
    <xf numFmtId="0" fontId="0" fillId="13" borderId="13" xfId="0" applyFill="1" applyBorder="1"/>
    <xf numFmtId="0" fontId="0" fillId="18" borderId="14" xfId="0" applyFill="1" applyBorder="1"/>
    <xf numFmtId="0" fontId="0" fillId="18" borderId="16" xfId="0" applyFill="1" applyBorder="1"/>
    <xf numFmtId="8" fontId="0" fillId="13" borderId="11" xfId="0" applyNumberFormat="1" applyFill="1" applyBorder="1"/>
    <xf numFmtId="6" fontId="0" fillId="18" borderId="12" xfId="0" applyNumberFormat="1" applyFill="1" applyBorder="1"/>
    <xf numFmtId="6" fontId="0" fillId="18" borderId="13" xfId="0" applyNumberFormat="1" applyFill="1" applyBorder="1"/>
    <xf numFmtId="8" fontId="0" fillId="0" borderId="0" xfId="0" applyNumberFormat="1" applyFill="1" applyBorder="1"/>
    <xf numFmtId="8" fontId="0" fillId="0" borderId="15" xfId="0" applyNumberFormat="1" applyFill="1" applyBorder="1"/>
    <xf numFmtId="8" fontId="0" fillId="0" borderId="17" xfId="0" applyNumberFormat="1" applyFill="1" applyBorder="1"/>
    <xf numFmtId="8" fontId="0" fillId="0" borderId="18" xfId="0" applyNumberFormat="1" applyFill="1" applyBorder="1"/>
    <xf numFmtId="165" fontId="0" fillId="12" borderId="0" xfId="0" applyNumberFormat="1" applyFill="1"/>
    <xf numFmtId="165" fontId="0" fillId="17" borderId="0" xfId="0" applyNumberFormat="1" applyFill="1"/>
    <xf numFmtId="0" fontId="1" fillId="0" borderId="0" xfId="1" applyAlignment="1" applyProtection="1">
      <alignment horizontal="left" vertical="center"/>
    </xf>
    <xf numFmtId="0" fontId="0" fillId="0" borderId="0" xfId="0" applyAlignment="1">
      <alignment horizontal="left" vertical="center"/>
    </xf>
    <xf numFmtId="1" fontId="0" fillId="12" borderId="0" xfId="0" applyNumberFormat="1" applyFill="1"/>
    <xf numFmtId="0" fontId="0" fillId="12" borderId="0" xfId="0" applyFill="1" applyAlignment="1">
      <alignment horizontal="right"/>
    </xf>
    <xf numFmtId="0" fontId="6" fillId="0" borderId="0" xfId="0" applyFont="1" applyAlignment="1">
      <alignment horizontal="center"/>
    </xf>
    <xf numFmtId="16" fontId="0" fillId="0" borderId="0" xfId="0" applyNumberFormat="1" applyAlignment="1">
      <alignment horizontal="center"/>
    </xf>
    <xf numFmtId="0" fontId="6" fillId="0" borderId="0" xfId="0" applyFont="1" applyAlignment="1">
      <alignment horizontal="left"/>
    </xf>
    <xf numFmtId="176" fontId="0" fillId="0" borderId="0" xfId="0" applyNumberFormat="1" applyAlignment="1">
      <alignment horizontal="left"/>
    </xf>
    <xf numFmtId="0" fontId="0" fillId="0" borderId="0" xfId="0" quotePrefix="1" applyAlignment="1">
      <alignment horizontal="left"/>
    </xf>
    <xf numFmtId="0" fontId="6" fillId="0" borderId="0" xfId="0" applyFont="1" applyAlignment="1">
      <alignment horizontal="right"/>
    </xf>
    <xf numFmtId="7" fontId="6" fillId="0" borderId="0" xfId="0" applyNumberFormat="1" applyFont="1" applyAlignment="1">
      <alignment horizontal="right"/>
    </xf>
    <xf numFmtId="0" fontId="0" fillId="0" borderId="0" xfId="0" applyNumberFormat="1" applyFont="1"/>
    <xf numFmtId="0" fontId="10" fillId="12" borderId="0" xfId="3" applyFont="1" applyFill="1" applyBorder="1"/>
    <xf numFmtId="0" fontId="0" fillId="12" borderId="0" xfId="0" applyFill="1" applyBorder="1"/>
    <xf numFmtId="0" fontId="0" fillId="0" borderId="0" xfId="0" applyAlignment="1">
      <alignment horizontal="left" vertical="center" indent="1"/>
    </xf>
    <xf numFmtId="0" fontId="14" fillId="8" borderId="24" xfId="0" applyFont="1" applyFill="1" applyBorder="1" applyAlignment="1">
      <alignment horizontal="center"/>
    </xf>
    <xf numFmtId="0" fontId="14" fillId="8" borderId="0" xfId="0" applyFont="1" applyFill="1" applyBorder="1" applyAlignment="1">
      <alignment horizontal="center"/>
    </xf>
    <xf numFmtId="0" fontId="1" fillId="0" borderId="25" xfId="1" applyBorder="1" applyAlignment="1" applyProtection="1"/>
    <xf numFmtId="0" fontId="1" fillId="0" borderId="26" xfId="1" applyBorder="1" applyAlignment="1" applyProtection="1"/>
    <xf numFmtId="0" fontId="1" fillId="0" borderId="27" xfId="1" applyBorder="1" applyAlignment="1" applyProtection="1"/>
    <xf numFmtId="0" fontId="1" fillId="0" borderId="0" xfId="1" applyAlignment="1" applyProtection="1">
      <alignment horizontal="left" vertical="center" indent="1"/>
    </xf>
    <xf numFmtId="0" fontId="18" fillId="0" borderId="0" xfId="0" applyFont="1" applyAlignment="1">
      <alignment horizontal="left" vertical="center" indent="1"/>
    </xf>
    <xf numFmtId="0" fontId="1" fillId="9" borderId="3" xfId="1" applyFill="1" applyBorder="1" applyAlignment="1" applyProtection="1">
      <alignment horizontal="center" wrapText="1"/>
    </xf>
    <xf numFmtId="0" fontId="1" fillId="9" borderId="4" xfId="1" applyFill="1" applyBorder="1" applyAlignment="1" applyProtection="1">
      <alignment horizontal="center" wrapText="1"/>
    </xf>
    <xf numFmtId="0" fontId="1" fillId="9" borderId="33" xfId="1" applyFill="1" applyBorder="1" applyAlignment="1" applyProtection="1">
      <alignment horizontal="center" wrapText="1"/>
    </xf>
    <xf numFmtId="0" fontId="19" fillId="8" borderId="8" xfId="0" applyFont="1" applyFill="1" applyBorder="1" applyAlignment="1">
      <alignment vertical="top" wrapText="1"/>
    </xf>
    <xf numFmtId="0" fontId="19" fillId="8" borderId="9" xfId="0" applyFont="1" applyFill="1" applyBorder="1" applyAlignment="1">
      <alignment vertical="top" wrapText="1"/>
    </xf>
    <xf numFmtId="0" fontId="19" fillId="8" borderId="34" xfId="0" applyFont="1" applyFill="1" applyBorder="1" applyAlignment="1">
      <alignment vertical="top" wrapText="1"/>
    </xf>
    <xf numFmtId="0" fontId="0" fillId="0" borderId="0" xfId="0" applyAlignment="1">
      <alignment vertical="center"/>
    </xf>
    <xf numFmtId="0" fontId="4" fillId="0" borderId="0" xfId="0" applyFont="1" applyAlignment="1">
      <alignment vertical="center"/>
    </xf>
  </cellXfs>
  <cellStyles count="7">
    <cellStyle name="Currency" xfId="5" builtinId="4"/>
    <cellStyle name="Hyperlink" xfId="1" builtinId="8"/>
    <cellStyle name="Hyperlink 2" xfId="6"/>
    <cellStyle name="Normal" xfId="0" builtinId="0"/>
    <cellStyle name="Normal 2" xfId="3"/>
    <cellStyle name="Percent" xfId="2" builtinId="5"/>
    <cellStyle name="Percent 2" xfId="4"/>
  </cellStyles>
  <dxfs count="2">
    <dxf>
      <font>
        <color theme="0"/>
      </font>
      <fill>
        <patternFill>
          <fgColor theme="0" tint="-0.34998626667073579"/>
          <bgColor theme="0" tint="-0.24994659260841701"/>
        </patternFill>
      </fill>
      <border>
        <left style="thin">
          <color auto="1"/>
        </left>
        <right style="thin">
          <color auto="1"/>
        </right>
        <top style="thin">
          <color auto="1"/>
        </top>
        <bottom style="thin">
          <color auto="1"/>
        </bottom>
      </border>
    </dxf>
    <dxf>
      <font>
        <color theme="0"/>
      </font>
      <fill>
        <patternFill>
          <bgColor theme="0" tint="-0.34998626667073579"/>
        </patternFill>
      </fill>
      <border>
        <left style="thin">
          <color auto="1"/>
        </left>
        <right style="thin">
          <color auto="1"/>
        </right>
        <top style="thin">
          <color auto="1"/>
        </top>
        <bottom style="thin">
          <color auto="1"/>
        </bottom>
      </border>
    </dxf>
  </dxfs>
  <tableStyles count="0" defaultTableStyle="TableStyleMedium9" defaultPivotStyle="PivotStyleLight16"/>
  <colors>
    <mruColors>
      <color rgb="FFFFFFCC"/>
      <color rgb="FFFFFF99"/>
      <color rgb="FFE0E0E0"/>
      <color rgb="FFDDDDD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microsoft.com/office/2007/relationships/slicerCache" Target="slicerCaches/slicerCache2.xml"/><Relationship Id="rId128" Type="http://schemas.openxmlformats.org/officeDocument/2006/relationships/calcChain" Target="calcChain.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worksheet" Target="worksheets/sheet118.xml"/><Relationship Id="rId12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theme" Target="theme/theme1.xml"/><Relationship Id="rId129"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7/relationships/slicerCache" Target="slicerCaches/slicerCache1.xml"/><Relationship Id="rId13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externalLink" Target="externalLinks/externalLink1.xml"/><Relationship Id="rId125" Type="http://schemas.openxmlformats.org/officeDocument/2006/relationships/connections" Target="connection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61" Type="http://schemas.openxmlformats.org/officeDocument/2006/relationships/worksheet" Target="worksheets/sheet61.xml"/><Relationship Id="rId82" Type="http://schemas.openxmlformats.org/officeDocument/2006/relationships/worksheet" Target="worksheets/sheet8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ndard"/>
        <c:varyColors val="0"/>
        <c:ser>
          <c:idx val="0"/>
          <c:order val="0"/>
          <c:tx>
            <c:strRef>
              <c:f>'Right-clicking'!$L$4</c:f>
              <c:strCache>
                <c:ptCount val="1"/>
                <c:pt idx="0">
                  <c:v>Sales</c:v>
                </c:pt>
              </c:strCache>
            </c:strRef>
          </c:tx>
          <c:cat>
            <c:numRef>
              <c:f>'Right-clicking'!$K$5:$K$12</c:f>
              <c:numCache>
                <c:formatCode>mmm\-yy</c:formatCode>
                <c:ptCount val="8"/>
                <c:pt idx="0">
                  <c:v>39814</c:v>
                </c:pt>
                <c:pt idx="1">
                  <c:v>39845</c:v>
                </c:pt>
                <c:pt idx="2">
                  <c:v>39873</c:v>
                </c:pt>
                <c:pt idx="3">
                  <c:v>39904</c:v>
                </c:pt>
                <c:pt idx="4">
                  <c:v>39934</c:v>
                </c:pt>
                <c:pt idx="5">
                  <c:v>39965</c:v>
                </c:pt>
                <c:pt idx="6">
                  <c:v>39995</c:v>
                </c:pt>
                <c:pt idx="7">
                  <c:v>40026</c:v>
                </c:pt>
              </c:numCache>
            </c:numRef>
          </c:cat>
          <c:val>
            <c:numRef>
              <c:f>'Right-clicking'!$L$5:$L$12</c:f>
              <c:numCache>
                <c:formatCode>General</c:formatCode>
                <c:ptCount val="8"/>
                <c:pt idx="0">
                  <c:v>3108</c:v>
                </c:pt>
                <c:pt idx="1">
                  <c:v>3993</c:v>
                </c:pt>
                <c:pt idx="2">
                  <c:v>1644</c:v>
                </c:pt>
                <c:pt idx="3">
                  <c:v>3078</c:v>
                </c:pt>
                <c:pt idx="4">
                  <c:v>1830</c:v>
                </c:pt>
                <c:pt idx="5">
                  <c:v>3279</c:v>
                </c:pt>
                <c:pt idx="6">
                  <c:v>3413</c:v>
                </c:pt>
                <c:pt idx="7">
                  <c:v>1197</c:v>
                </c:pt>
              </c:numCache>
            </c:numRef>
          </c:val>
          <c:smooth val="0"/>
        </c:ser>
        <c:dLbls>
          <c:showLegendKey val="0"/>
          <c:showVal val="0"/>
          <c:showCatName val="0"/>
          <c:showSerName val="0"/>
          <c:showPercent val="0"/>
          <c:showBubbleSize val="0"/>
        </c:dLbls>
        <c:marker val="1"/>
        <c:smooth val="0"/>
        <c:axId val="125559168"/>
        <c:axId val="125561088"/>
      </c:lineChart>
      <c:dateAx>
        <c:axId val="125559168"/>
        <c:scaling>
          <c:orientation val="minMax"/>
        </c:scaling>
        <c:delete val="0"/>
        <c:axPos val="b"/>
        <c:numFmt formatCode="mmm\-yy" sourceLinked="1"/>
        <c:majorTickMark val="out"/>
        <c:minorTickMark val="none"/>
        <c:tickLblPos val="nextTo"/>
        <c:crossAx val="125561088"/>
        <c:crosses val="autoZero"/>
        <c:auto val="1"/>
        <c:lblOffset val="100"/>
        <c:baseTimeUnit val="months"/>
      </c:dateAx>
      <c:valAx>
        <c:axId val="125561088"/>
        <c:scaling>
          <c:orientation val="minMax"/>
        </c:scaling>
        <c:delete val="0"/>
        <c:axPos val="l"/>
        <c:majorGridlines/>
        <c:numFmt formatCode="General" sourceLinked="1"/>
        <c:majorTickMark val="out"/>
        <c:minorTickMark val="none"/>
        <c:tickLblPos val="nextTo"/>
        <c:crossAx val="125559168"/>
        <c:crosses val="autoZero"/>
        <c:crossBetween val="between"/>
      </c:valAx>
    </c:plotArea>
    <c:plotVisOnly val="1"/>
    <c:dispBlanksAs val="gap"/>
    <c:showDLblsOverMax val="0"/>
  </c:chart>
  <c:printSettings>
    <c:headerFooter/>
    <c:pageMargins b="0.75000000000000144" l="0.70000000000000062" r="0.70000000000000062" t="0.750000000000001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Sales of Two Products</a:t>
            </a:r>
          </a:p>
        </c:rich>
      </c:tx>
      <c:layout/>
      <c:overlay val="0"/>
    </c:title>
    <c:autoTitleDeleted val="0"/>
    <c:plotArea>
      <c:layout/>
      <c:lineChart>
        <c:grouping val="standard"/>
        <c:varyColors val="0"/>
        <c:ser>
          <c:idx val="0"/>
          <c:order val="0"/>
          <c:tx>
            <c:strRef>
              <c:f>'Creating a Chart'!$L$20</c:f>
              <c:strCache>
                <c:ptCount val="1"/>
                <c:pt idx="0">
                  <c:v>Sales1</c:v>
                </c:pt>
              </c:strCache>
            </c:strRef>
          </c:tx>
          <c:cat>
            <c:numRef>
              <c:f>'Creating a Chart'!$K$21:$K$32</c:f>
              <c:numCache>
                <c:formatCode>mmm\-yy</c:formatCode>
                <c:ptCount val="12"/>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numCache>
            </c:numRef>
          </c:cat>
          <c:val>
            <c:numRef>
              <c:f>'Creating a Chart'!$L$21:$L$32</c:f>
              <c:numCache>
                <c:formatCode>"$"#,##0_);[Red]\("$"#,##0\)</c:formatCode>
                <c:ptCount val="12"/>
                <c:pt idx="0">
                  <c:v>8627</c:v>
                </c:pt>
                <c:pt idx="1">
                  <c:v>5343</c:v>
                </c:pt>
                <c:pt idx="2">
                  <c:v>6244</c:v>
                </c:pt>
                <c:pt idx="3">
                  <c:v>9451</c:v>
                </c:pt>
                <c:pt idx="4">
                  <c:v>6698</c:v>
                </c:pt>
                <c:pt idx="5">
                  <c:v>6752</c:v>
                </c:pt>
                <c:pt idx="6">
                  <c:v>5985</c:v>
                </c:pt>
                <c:pt idx="7">
                  <c:v>5586</c:v>
                </c:pt>
                <c:pt idx="8">
                  <c:v>8476</c:v>
                </c:pt>
                <c:pt idx="9">
                  <c:v>9191</c:v>
                </c:pt>
                <c:pt idx="10">
                  <c:v>7242</c:v>
                </c:pt>
                <c:pt idx="11">
                  <c:v>8277</c:v>
                </c:pt>
              </c:numCache>
            </c:numRef>
          </c:val>
          <c:smooth val="0"/>
        </c:ser>
        <c:ser>
          <c:idx val="1"/>
          <c:order val="1"/>
          <c:tx>
            <c:strRef>
              <c:f>'Creating a Chart'!$M$20</c:f>
              <c:strCache>
                <c:ptCount val="1"/>
                <c:pt idx="0">
                  <c:v>Sales2</c:v>
                </c:pt>
              </c:strCache>
            </c:strRef>
          </c:tx>
          <c:cat>
            <c:numRef>
              <c:f>'Creating a Chart'!$K$21:$K$32</c:f>
              <c:numCache>
                <c:formatCode>mmm\-yy</c:formatCode>
                <c:ptCount val="12"/>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numCache>
            </c:numRef>
          </c:cat>
          <c:val>
            <c:numRef>
              <c:f>'Creating a Chart'!$M$21:$M$32</c:f>
              <c:numCache>
                <c:formatCode>"$"#,##0_);[Red]\("$"#,##0\)</c:formatCode>
                <c:ptCount val="12"/>
                <c:pt idx="0">
                  <c:v>8452</c:v>
                </c:pt>
                <c:pt idx="1">
                  <c:v>6801</c:v>
                </c:pt>
                <c:pt idx="2">
                  <c:v>5497</c:v>
                </c:pt>
                <c:pt idx="3">
                  <c:v>10329</c:v>
                </c:pt>
                <c:pt idx="4">
                  <c:v>5995</c:v>
                </c:pt>
                <c:pt idx="5">
                  <c:v>8103</c:v>
                </c:pt>
                <c:pt idx="6">
                  <c:v>6386</c:v>
                </c:pt>
                <c:pt idx="7">
                  <c:v>5047</c:v>
                </c:pt>
                <c:pt idx="8">
                  <c:v>8641</c:v>
                </c:pt>
                <c:pt idx="9">
                  <c:v>10696</c:v>
                </c:pt>
                <c:pt idx="10">
                  <c:v>6914</c:v>
                </c:pt>
                <c:pt idx="11">
                  <c:v>9004</c:v>
                </c:pt>
              </c:numCache>
            </c:numRef>
          </c:val>
          <c:smooth val="0"/>
        </c:ser>
        <c:dLbls>
          <c:showLegendKey val="0"/>
          <c:showVal val="0"/>
          <c:showCatName val="0"/>
          <c:showSerName val="0"/>
          <c:showPercent val="0"/>
          <c:showBubbleSize val="0"/>
        </c:dLbls>
        <c:marker val="1"/>
        <c:smooth val="0"/>
        <c:axId val="230224640"/>
        <c:axId val="230769024"/>
      </c:lineChart>
      <c:dateAx>
        <c:axId val="230224640"/>
        <c:scaling>
          <c:orientation val="minMax"/>
        </c:scaling>
        <c:delete val="0"/>
        <c:axPos val="b"/>
        <c:numFmt formatCode="mmm\-yy" sourceLinked="1"/>
        <c:majorTickMark val="out"/>
        <c:minorTickMark val="none"/>
        <c:tickLblPos val="nextTo"/>
        <c:crossAx val="230769024"/>
        <c:crosses val="autoZero"/>
        <c:auto val="1"/>
        <c:lblOffset val="100"/>
        <c:baseTimeUnit val="months"/>
      </c:dateAx>
      <c:valAx>
        <c:axId val="230769024"/>
        <c:scaling>
          <c:orientation val="minMax"/>
        </c:scaling>
        <c:delete val="0"/>
        <c:axPos val="l"/>
        <c:majorGridlines/>
        <c:numFmt formatCode="&quot;$&quot;#,##0_);[Red]\(&quot;$&quot;#,##0\)" sourceLinked="1"/>
        <c:majorTickMark val="out"/>
        <c:minorTickMark val="none"/>
        <c:tickLblPos val="nextTo"/>
        <c:crossAx val="230224640"/>
        <c:crosses val="autoZero"/>
        <c:crossBetween val="between"/>
      </c:valAx>
    </c:plotArea>
    <c:legend>
      <c:legendPos val="r"/>
      <c:layout/>
      <c:overlay val="0"/>
    </c:legend>
    <c:plotVisOnly val="1"/>
    <c:dispBlanksAs val="gap"/>
    <c:showDLblsOverMax val="0"/>
  </c:chart>
  <c:printSettings>
    <c:headerFooter/>
    <c:pageMargins b="0.750000000000003" l="0.70000000000000062" r="0.70000000000000062" t="0.750000000000003"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'Creating a Chart'!$L$4</c:f>
              <c:strCache>
                <c:ptCount val="1"/>
                <c:pt idx="0">
                  <c:v>Sales</c:v>
                </c:pt>
              </c:strCache>
            </c:strRef>
          </c:tx>
          <c:invertIfNegative val="0"/>
          <c:cat>
            <c:numRef>
              <c:f>'Creating a Chart'!$K$5:$K$16</c:f>
              <c:numCache>
                <c:formatCode>mmm\-yy</c:formatCode>
                <c:ptCount val="12"/>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numCache>
            </c:numRef>
          </c:cat>
          <c:val>
            <c:numRef>
              <c:f>'Creating a Chart'!$L$5:$L$16</c:f>
              <c:numCache>
                <c:formatCode>"$"#,##0_);[Red]\("$"#,##0\)</c:formatCode>
                <c:ptCount val="12"/>
                <c:pt idx="0">
                  <c:v>8627</c:v>
                </c:pt>
                <c:pt idx="1">
                  <c:v>5343</c:v>
                </c:pt>
                <c:pt idx="2">
                  <c:v>6244</c:v>
                </c:pt>
                <c:pt idx="3">
                  <c:v>9451</c:v>
                </c:pt>
                <c:pt idx="4">
                  <c:v>6698</c:v>
                </c:pt>
                <c:pt idx="5">
                  <c:v>6752</c:v>
                </c:pt>
                <c:pt idx="6">
                  <c:v>5985</c:v>
                </c:pt>
                <c:pt idx="7">
                  <c:v>5586</c:v>
                </c:pt>
                <c:pt idx="8">
                  <c:v>8476</c:v>
                </c:pt>
                <c:pt idx="9">
                  <c:v>9191</c:v>
                </c:pt>
                <c:pt idx="10">
                  <c:v>7242</c:v>
                </c:pt>
                <c:pt idx="11">
                  <c:v>8277</c:v>
                </c:pt>
              </c:numCache>
            </c:numRef>
          </c:val>
        </c:ser>
        <c:dLbls>
          <c:showLegendKey val="0"/>
          <c:showVal val="0"/>
          <c:showCatName val="0"/>
          <c:showSerName val="0"/>
          <c:showPercent val="0"/>
          <c:showBubbleSize val="0"/>
        </c:dLbls>
        <c:gapWidth val="150"/>
        <c:axId val="232494208"/>
        <c:axId val="232496128"/>
      </c:barChart>
      <c:dateAx>
        <c:axId val="232494208"/>
        <c:scaling>
          <c:orientation val="minMax"/>
        </c:scaling>
        <c:delete val="0"/>
        <c:axPos val="b"/>
        <c:numFmt formatCode="mmm\-yy" sourceLinked="1"/>
        <c:majorTickMark val="out"/>
        <c:minorTickMark val="none"/>
        <c:tickLblPos val="nextTo"/>
        <c:crossAx val="232496128"/>
        <c:crosses val="autoZero"/>
        <c:auto val="1"/>
        <c:lblOffset val="100"/>
        <c:baseTimeUnit val="months"/>
      </c:dateAx>
      <c:valAx>
        <c:axId val="232496128"/>
        <c:scaling>
          <c:orientation val="minMax"/>
        </c:scaling>
        <c:delete val="0"/>
        <c:axPos val="l"/>
        <c:majorGridlines/>
        <c:numFmt formatCode="&quot;$&quot;#,##0_);[Red]\(&quot;$&quot;#,##0\)" sourceLinked="1"/>
        <c:majorTickMark val="out"/>
        <c:minorTickMark val="none"/>
        <c:tickLblPos val="nextTo"/>
        <c:crossAx val="232494208"/>
        <c:crosses val="autoZero"/>
        <c:crossBetween val="between"/>
      </c:valAx>
    </c:plotArea>
    <c:plotVisOnly val="1"/>
    <c:dispBlanksAs val="gap"/>
    <c:showDLblsOverMax val="0"/>
  </c:chart>
  <c:printSettings>
    <c:headerFooter/>
    <c:pageMargins b="0.750000000000003" l="0.70000000000000062" r="0.70000000000000062" t="0.750000000000003"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Sales of Two Products</a:t>
            </a:r>
          </a:p>
        </c:rich>
      </c:tx>
      <c:overlay val="0"/>
    </c:title>
    <c:autoTitleDeleted val="0"/>
    <c:plotArea>
      <c:layout/>
      <c:lineChart>
        <c:grouping val="standard"/>
        <c:varyColors val="0"/>
        <c:ser>
          <c:idx val="0"/>
          <c:order val="0"/>
          <c:tx>
            <c:strRef>
              <c:f>'Creating a Chart'!$K$37</c:f>
              <c:strCache>
                <c:ptCount val="1"/>
                <c:pt idx="0">
                  <c:v>Sales1</c:v>
                </c:pt>
              </c:strCache>
            </c:strRef>
          </c:tx>
          <c:cat>
            <c:numRef>
              <c:f>'Creating a Chart'!$L$36:$W$36</c:f>
              <c:numCache>
                <c:formatCode>mmm\-yy</c:formatCode>
                <c:ptCount val="12"/>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numCache>
            </c:numRef>
          </c:cat>
          <c:val>
            <c:numRef>
              <c:f>'Creating a Chart'!$L$37:$W$37</c:f>
              <c:numCache>
                <c:formatCode>"$"#,##0_);[Red]\("$"#,##0\)</c:formatCode>
                <c:ptCount val="12"/>
                <c:pt idx="0">
                  <c:v>8627</c:v>
                </c:pt>
                <c:pt idx="1">
                  <c:v>5343</c:v>
                </c:pt>
                <c:pt idx="2">
                  <c:v>6244</c:v>
                </c:pt>
                <c:pt idx="3">
                  <c:v>9451</c:v>
                </c:pt>
                <c:pt idx="4">
                  <c:v>6698</c:v>
                </c:pt>
                <c:pt idx="5">
                  <c:v>6752</c:v>
                </c:pt>
                <c:pt idx="6">
                  <c:v>5985</c:v>
                </c:pt>
                <c:pt idx="7">
                  <c:v>5586</c:v>
                </c:pt>
                <c:pt idx="8">
                  <c:v>8476</c:v>
                </c:pt>
                <c:pt idx="9">
                  <c:v>9191</c:v>
                </c:pt>
                <c:pt idx="10">
                  <c:v>7242</c:v>
                </c:pt>
                <c:pt idx="11">
                  <c:v>8277</c:v>
                </c:pt>
              </c:numCache>
            </c:numRef>
          </c:val>
          <c:smooth val="0"/>
        </c:ser>
        <c:ser>
          <c:idx val="1"/>
          <c:order val="1"/>
          <c:tx>
            <c:strRef>
              <c:f>'Creating a Chart'!$K$38</c:f>
              <c:strCache>
                <c:ptCount val="1"/>
                <c:pt idx="0">
                  <c:v>Sales2</c:v>
                </c:pt>
              </c:strCache>
            </c:strRef>
          </c:tx>
          <c:cat>
            <c:numRef>
              <c:f>'Creating a Chart'!$L$36:$W$36</c:f>
              <c:numCache>
                <c:formatCode>mmm\-yy</c:formatCode>
                <c:ptCount val="12"/>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numCache>
            </c:numRef>
          </c:cat>
          <c:val>
            <c:numRef>
              <c:f>'Creating a Chart'!$L$38:$W$38</c:f>
              <c:numCache>
                <c:formatCode>"$"#,##0_);[Red]\("$"#,##0\)</c:formatCode>
                <c:ptCount val="12"/>
                <c:pt idx="0">
                  <c:v>8452</c:v>
                </c:pt>
                <c:pt idx="1">
                  <c:v>6801</c:v>
                </c:pt>
                <c:pt idx="2">
                  <c:v>5497</c:v>
                </c:pt>
                <c:pt idx="3">
                  <c:v>10329</c:v>
                </c:pt>
                <c:pt idx="4">
                  <c:v>5995</c:v>
                </c:pt>
                <c:pt idx="5">
                  <c:v>8103</c:v>
                </c:pt>
                <c:pt idx="6">
                  <c:v>6386</c:v>
                </c:pt>
                <c:pt idx="7">
                  <c:v>5047</c:v>
                </c:pt>
                <c:pt idx="8">
                  <c:v>8641</c:v>
                </c:pt>
                <c:pt idx="9">
                  <c:v>10696</c:v>
                </c:pt>
                <c:pt idx="10">
                  <c:v>6914</c:v>
                </c:pt>
                <c:pt idx="11">
                  <c:v>9004</c:v>
                </c:pt>
              </c:numCache>
            </c:numRef>
          </c:val>
          <c:smooth val="0"/>
        </c:ser>
        <c:dLbls>
          <c:showLegendKey val="0"/>
          <c:showVal val="0"/>
          <c:showCatName val="0"/>
          <c:showSerName val="0"/>
          <c:showPercent val="0"/>
          <c:showBubbleSize val="0"/>
        </c:dLbls>
        <c:marker val="1"/>
        <c:smooth val="0"/>
        <c:axId val="258815488"/>
        <c:axId val="258817408"/>
      </c:lineChart>
      <c:dateAx>
        <c:axId val="258815488"/>
        <c:scaling>
          <c:orientation val="minMax"/>
        </c:scaling>
        <c:delete val="0"/>
        <c:axPos val="b"/>
        <c:numFmt formatCode="mmm\-yy" sourceLinked="1"/>
        <c:majorTickMark val="out"/>
        <c:minorTickMark val="none"/>
        <c:tickLblPos val="nextTo"/>
        <c:crossAx val="258817408"/>
        <c:crosses val="autoZero"/>
        <c:auto val="1"/>
        <c:lblOffset val="100"/>
        <c:baseTimeUnit val="months"/>
      </c:dateAx>
      <c:valAx>
        <c:axId val="258817408"/>
        <c:scaling>
          <c:orientation val="minMax"/>
        </c:scaling>
        <c:delete val="0"/>
        <c:axPos val="l"/>
        <c:majorGridlines/>
        <c:numFmt formatCode="&quot;$&quot;#,##0_);[Red]\(&quot;$&quot;#,##0\)" sourceLinked="1"/>
        <c:majorTickMark val="out"/>
        <c:minorTickMark val="none"/>
        <c:tickLblPos val="nextTo"/>
        <c:crossAx val="258815488"/>
        <c:crosses val="autoZero"/>
        <c:crossBetween val="between"/>
      </c:valAx>
    </c:plotArea>
    <c:legend>
      <c:legendPos val="r"/>
      <c:overlay val="0"/>
    </c:legend>
    <c:plotVisOnly val="1"/>
    <c:dispBlanksAs val="gap"/>
    <c:showDLblsOverMax val="0"/>
  </c:chart>
  <c:printSettings>
    <c:headerFooter/>
    <c:pageMargins b="0.750000000000003" l="0.70000000000000062" r="0.70000000000000062" t="0.75000000000000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'Creating a Chart'!$L$54</c:f>
              <c:strCache>
                <c:ptCount val="1"/>
                <c:pt idx="0">
                  <c:v>Product1</c:v>
                </c:pt>
              </c:strCache>
            </c:strRef>
          </c:tx>
          <c:cat>
            <c:strRef>
              <c:f>'Creating a Chart'!$K$55:$K$60</c:f>
              <c:strCache>
                <c:ptCount val="6"/>
                <c:pt idx="0">
                  <c:v>Region1</c:v>
                </c:pt>
                <c:pt idx="1">
                  <c:v>Region2</c:v>
                </c:pt>
                <c:pt idx="2">
                  <c:v>Region3</c:v>
                </c:pt>
                <c:pt idx="3">
                  <c:v>Region4</c:v>
                </c:pt>
                <c:pt idx="4">
                  <c:v>Region5</c:v>
                </c:pt>
                <c:pt idx="5">
                  <c:v>Region6</c:v>
                </c:pt>
              </c:strCache>
            </c:strRef>
          </c:cat>
          <c:val>
            <c:numRef>
              <c:f>'Creating a Chart'!$L$55:$L$60</c:f>
              <c:numCache>
                <c:formatCode>"$"#,##0</c:formatCode>
                <c:ptCount val="6"/>
                <c:pt idx="0">
                  <c:v>4749</c:v>
                </c:pt>
                <c:pt idx="1">
                  <c:v>1187</c:v>
                </c:pt>
                <c:pt idx="2">
                  <c:v>2973</c:v>
                </c:pt>
                <c:pt idx="3">
                  <c:v>4570</c:v>
                </c:pt>
                <c:pt idx="4">
                  <c:v>3494</c:v>
                </c:pt>
                <c:pt idx="5">
                  <c:v>2158</c:v>
                </c:pt>
              </c:numCache>
            </c:numRef>
          </c:val>
          <c:smooth val="0"/>
        </c:ser>
        <c:ser>
          <c:idx val="1"/>
          <c:order val="1"/>
          <c:tx>
            <c:strRef>
              <c:f>'Creating a Chart'!$M$54</c:f>
              <c:strCache>
                <c:ptCount val="1"/>
                <c:pt idx="0">
                  <c:v>Product2</c:v>
                </c:pt>
              </c:strCache>
            </c:strRef>
          </c:tx>
          <c:cat>
            <c:strRef>
              <c:f>'Creating a Chart'!$K$55:$K$60</c:f>
              <c:strCache>
                <c:ptCount val="6"/>
                <c:pt idx="0">
                  <c:v>Region1</c:v>
                </c:pt>
                <c:pt idx="1">
                  <c:v>Region2</c:v>
                </c:pt>
                <c:pt idx="2">
                  <c:v>Region3</c:v>
                </c:pt>
                <c:pt idx="3">
                  <c:v>Region4</c:v>
                </c:pt>
                <c:pt idx="4">
                  <c:v>Region5</c:v>
                </c:pt>
                <c:pt idx="5">
                  <c:v>Region6</c:v>
                </c:pt>
              </c:strCache>
            </c:strRef>
          </c:cat>
          <c:val>
            <c:numRef>
              <c:f>'Creating a Chart'!$M$55:$M$60</c:f>
              <c:numCache>
                <c:formatCode>"$"#,##0</c:formatCode>
                <c:ptCount val="6"/>
                <c:pt idx="0">
                  <c:v>1637</c:v>
                </c:pt>
                <c:pt idx="1">
                  <c:v>2259</c:v>
                </c:pt>
                <c:pt idx="2">
                  <c:v>3779</c:v>
                </c:pt>
                <c:pt idx="3">
                  <c:v>3677</c:v>
                </c:pt>
                <c:pt idx="4">
                  <c:v>1040</c:v>
                </c:pt>
                <c:pt idx="5">
                  <c:v>4644</c:v>
                </c:pt>
              </c:numCache>
            </c:numRef>
          </c:val>
          <c:smooth val="0"/>
        </c:ser>
        <c:ser>
          <c:idx val="2"/>
          <c:order val="2"/>
          <c:tx>
            <c:strRef>
              <c:f>'Creating a Chart'!$N$54</c:f>
              <c:strCache>
                <c:ptCount val="1"/>
                <c:pt idx="0">
                  <c:v>Product3</c:v>
                </c:pt>
              </c:strCache>
            </c:strRef>
          </c:tx>
          <c:cat>
            <c:strRef>
              <c:f>'Creating a Chart'!$K$55:$K$60</c:f>
              <c:strCache>
                <c:ptCount val="6"/>
                <c:pt idx="0">
                  <c:v>Region1</c:v>
                </c:pt>
                <c:pt idx="1">
                  <c:v>Region2</c:v>
                </c:pt>
                <c:pt idx="2">
                  <c:v>Region3</c:v>
                </c:pt>
                <c:pt idx="3">
                  <c:v>Region4</c:v>
                </c:pt>
                <c:pt idx="4">
                  <c:v>Region5</c:v>
                </c:pt>
                <c:pt idx="5">
                  <c:v>Region6</c:v>
                </c:pt>
              </c:strCache>
            </c:strRef>
          </c:cat>
          <c:val>
            <c:numRef>
              <c:f>'Creating a Chart'!$N$55:$N$60</c:f>
              <c:numCache>
                <c:formatCode>"$"#,##0</c:formatCode>
                <c:ptCount val="6"/>
                <c:pt idx="0">
                  <c:v>1002</c:v>
                </c:pt>
                <c:pt idx="1">
                  <c:v>4236</c:v>
                </c:pt>
                <c:pt idx="2">
                  <c:v>4419</c:v>
                </c:pt>
                <c:pt idx="3">
                  <c:v>3682</c:v>
                </c:pt>
                <c:pt idx="4">
                  <c:v>4637</c:v>
                </c:pt>
                <c:pt idx="5">
                  <c:v>1296</c:v>
                </c:pt>
              </c:numCache>
            </c:numRef>
          </c:val>
          <c:smooth val="0"/>
        </c:ser>
        <c:ser>
          <c:idx val="3"/>
          <c:order val="3"/>
          <c:tx>
            <c:strRef>
              <c:f>'Creating a Chart'!$O$54</c:f>
              <c:strCache>
                <c:ptCount val="1"/>
                <c:pt idx="0">
                  <c:v>Product4</c:v>
                </c:pt>
              </c:strCache>
            </c:strRef>
          </c:tx>
          <c:cat>
            <c:strRef>
              <c:f>'Creating a Chart'!$K$55:$K$60</c:f>
              <c:strCache>
                <c:ptCount val="6"/>
                <c:pt idx="0">
                  <c:v>Region1</c:v>
                </c:pt>
                <c:pt idx="1">
                  <c:v>Region2</c:v>
                </c:pt>
                <c:pt idx="2">
                  <c:v>Region3</c:v>
                </c:pt>
                <c:pt idx="3">
                  <c:v>Region4</c:v>
                </c:pt>
                <c:pt idx="4">
                  <c:v>Region5</c:v>
                </c:pt>
                <c:pt idx="5">
                  <c:v>Region6</c:v>
                </c:pt>
              </c:strCache>
            </c:strRef>
          </c:cat>
          <c:val>
            <c:numRef>
              <c:f>'Creating a Chart'!$O$55:$O$60</c:f>
              <c:numCache>
                <c:formatCode>"$"#,##0</c:formatCode>
                <c:ptCount val="6"/>
                <c:pt idx="0">
                  <c:v>4212</c:v>
                </c:pt>
                <c:pt idx="1">
                  <c:v>2711</c:v>
                </c:pt>
                <c:pt idx="2">
                  <c:v>1881</c:v>
                </c:pt>
                <c:pt idx="3">
                  <c:v>3020</c:v>
                </c:pt>
                <c:pt idx="4">
                  <c:v>1808</c:v>
                </c:pt>
                <c:pt idx="5">
                  <c:v>3920</c:v>
                </c:pt>
              </c:numCache>
            </c:numRef>
          </c:val>
          <c:smooth val="0"/>
        </c:ser>
        <c:dLbls>
          <c:showLegendKey val="0"/>
          <c:showVal val="0"/>
          <c:showCatName val="0"/>
          <c:showSerName val="0"/>
          <c:showPercent val="0"/>
          <c:showBubbleSize val="0"/>
        </c:dLbls>
        <c:marker val="1"/>
        <c:smooth val="0"/>
        <c:axId val="269293440"/>
        <c:axId val="276885504"/>
      </c:lineChart>
      <c:catAx>
        <c:axId val="269293440"/>
        <c:scaling>
          <c:orientation val="minMax"/>
        </c:scaling>
        <c:delete val="0"/>
        <c:axPos val="b"/>
        <c:majorTickMark val="out"/>
        <c:minorTickMark val="none"/>
        <c:tickLblPos val="nextTo"/>
        <c:crossAx val="276885504"/>
        <c:crosses val="autoZero"/>
        <c:auto val="1"/>
        <c:lblAlgn val="ctr"/>
        <c:lblOffset val="100"/>
        <c:noMultiLvlLbl val="0"/>
      </c:catAx>
      <c:valAx>
        <c:axId val="276885504"/>
        <c:scaling>
          <c:orientation val="minMax"/>
        </c:scaling>
        <c:delete val="0"/>
        <c:axPos val="l"/>
        <c:majorGridlines/>
        <c:numFmt formatCode="&quot;$&quot;#,##0" sourceLinked="1"/>
        <c:majorTickMark val="out"/>
        <c:minorTickMark val="none"/>
        <c:tickLblPos val="nextTo"/>
        <c:crossAx val="269293440"/>
        <c:crosses val="autoZero"/>
        <c:crossBetween val="between"/>
      </c:valAx>
    </c:plotArea>
    <c:legend>
      <c:legendPos val="r"/>
      <c:overlay val="0"/>
    </c:legend>
    <c:plotVisOnly val="1"/>
    <c:dispBlanksAs val="gap"/>
    <c:showDLblsOverMax val="0"/>
  </c:chart>
  <c:printSettings>
    <c:headerFooter/>
    <c:pageMargins b="0.750000000000003" l="0.70000000000000062" r="0.70000000000000062" t="0.75000000000000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Height versus weight</a:t>
            </a:r>
          </a:p>
        </c:rich>
      </c:tx>
      <c:overlay val="0"/>
    </c:title>
    <c:autoTitleDeleted val="0"/>
    <c:plotArea>
      <c:layout/>
      <c:scatterChart>
        <c:scatterStyle val="lineMarker"/>
        <c:varyColors val="0"/>
        <c:ser>
          <c:idx val="0"/>
          <c:order val="0"/>
          <c:tx>
            <c:strRef>
              <c:f>'Creating a Chart'!$M$101</c:f>
              <c:strCache>
                <c:ptCount val="1"/>
                <c:pt idx="0">
                  <c:v>Weight</c:v>
                </c:pt>
              </c:strCache>
            </c:strRef>
          </c:tx>
          <c:spPr>
            <a:ln w="28575">
              <a:noFill/>
            </a:ln>
          </c:spPr>
          <c:xVal>
            <c:numRef>
              <c:f>'Creating a Chart'!$L$102:$L$111</c:f>
              <c:numCache>
                <c:formatCode>General</c:formatCode>
                <c:ptCount val="10"/>
                <c:pt idx="0">
                  <c:v>60</c:v>
                </c:pt>
                <c:pt idx="1">
                  <c:v>61</c:v>
                </c:pt>
                <c:pt idx="2">
                  <c:v>62</c:v>
                </c:pt>
                <c:pt idx="3">
                  <c:v>63</c:v>
                </c:pt>
                <c:pt idx="4">
                  <c:v>63</c:v>
                </c:pt>
                <c:pt idx="5">
                  <c:v>65</c:v>
                </c:pt>
                <c:pt idx="6">
                  <c:v>70</c:v>
                </c:pt>
                <c:pt idx="7">
                  <c:v>72</c:v>
                </c:pt>
                <c:pt idx="8">
                  <c:v>72</c:v>
                </c:pt>
                <c:pt idx="9">
                  <c:v>76</c:v>
                </c:pt>
              </c:numCache>
            </c:numRef>
          </c:xVal>
          <c:yVal>
            <c:numRef>
              <c:f>'Creating a Chart'!$M$102:$M$111</c:f>
              <c:numCache>
                <c:formatCode>General</c:formatCode>
                <c:ptCount val="10"/>
                <c:pt idx="0">
                  <c:v>155</c:v>
                </c:pt>
                <c:pt idx="1">
                  <c:v>162</c:v>
                </c:pt>
                <c:pt idx="2">
                  <c:v>162</c:v>
                </c:pt>
                <c:pt idx="3">
                  <c:v>162</c:v>
                </c:pt>
                <c:pt idx="4">
                  <c:v>164</c:v>
                </c:pt>
                <c:pt idx="5">
                  <c:v>168</c:v>
                </c:pt>
                <c:pt idx="6">
                  <c:v>175</c:v>
                </c:pt>
                <c:pt idx="7">
                  <c:v>199</c:v>
                </c:pt>
                <c:pt idx="8">
                  <c:v>215</c:v>
                </c:pt>
                <c:pt idx="9">
                  <c:v>241</c:v>
                </c:pt>
              </c:numCache>
            </c:numRef>
          </c:yVal>
          <c:smooth val="0"/>
        </c:ser>
        <c:dLbls>
          <c:showLegendKey val="0"/>
          <c:showVal val="0"/>
          <c:showCatName val="0"/>
          <c:showSerName val="0"/>
          <c:showPercent val="0"/>
          <c:showBubbleSize val="0"/>
        </c:dLbls>
        <c:axId val="289465088"/>
        <c:axId val="289857920"/>
      </c:scatterChart>
      <c:valAx>
        <c:axId val="289465088"/>
        <c:scaling>
          <c:orientation val="minMax"/>
        </c:scaling>
        <c:delete val="0"/>
        <c:axPos val="b"/>
        <c:title>
          <c:tx>
            <c:rich>
              <a:bodyPr/>
              <a:lstStyle/>
              <a:p>
                <a:pPr>
                  <a:defRPr/>
                </a:pPr>
                <a:r>
                  <a:rPr lang="en-US"/>
                  <a:t>Height</a:t>
                </a:r>
              </a:p>
            </c:rich>
          </c:tx>
          <c:overlay val="0"/>
        </c:title>
        <c:numFmt formatCode="General" sourceLinked="1"/>
        <c:majorTickMark val="out"/>
        <c:minorTickMark val="none"/>
        <c:tickLblPos val="nextTo"/>
        <c:crossAx val="289857920"/>
        <c:crosses val="autoZero"/>
        <c:crossBetween val="midCat"/>
      </c:valAx>
      <c:valAx>
        <c:axId val="289857920"/>
        <c:scaling>
          <c:orientation val="minMax"/>
        </c:scaling>
        <c:delete val="0"/>
        <c:axPos val="l"/>
        <c:majorGridlines/>
        <c:title>
          <c:tx>
            <c:rich>
              <a:bodyPr rot="-5400000" vert="horz"/>
              <a:lstStyle/>
              <a:p>
                <a:pPr>
                  <a:defRPr/>
                </a:pPr>
                <a:r>
                  <a:rPr lang="en-US"/>
                  <a:t>Weight</a:t>
                </a:r>
              </a:p>
            </c:rich>
          </c:tx>
          <c:overlay val="0"/>
        </c:title>
        <c:numFmt formatCode="General" sourceLinked="1"/>
        <c:majorTickMark val="out"/>
        <c:minorTickMark val="none"/>
        <c:tickLblPos val="nextTo"/>
        <c:crossAx val="289465088"/>
        <c:crosses val="autoZero"/>
        <c:crossBetween val="midCat"/>
      </c:valAx>
    </c:plotArea>
    <c:plotVisOnly val="1"/>
    <c:dispBlanksAs val="gap"/>
    <c:showDLblsOverMax val="0"/>
  </c:chart>
  <c:printSettings>
    <c:headerFooter/>
    <c:pageMargins b="0.750000000000003" l="0.70000000000000062" r="0.70000000000000062" t="0.750000000000003"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val>
            <c:numRef>
              <c:f>'Creating a Chart'!$L$82:$L$87</c:f>
              <c:numCache>
                <c:formatCode>General</c:formatCode>
                <c:ptCount val="6"/>
                <c:pt idx="0">
                  <c:v>29</c:v>
                </c:pt>
                <c:pt idx="1">
                  <c:v>74</c:v>
                </c:pt>
                <c:pt idx="2">
                  <c:v>78</c:v>
                </c:pt>
                <c:pt idx="3">
                  <c:v>6</c:v>
                </c:pt>
                <c:pt idx="4">
                  <c:v>69</c:v>
                </c:pt>
                <c:pt idx="5">
                  <c:v>62</c:v>
                </c:pt>
              </c:numCache>
            </c:numRef>
          </c:val>
          <c:smooth val="0"/>
        </c:ser>
        <c:ser>
          <c:idx val="1"/>
          <c:order val="1"/>
          <c:val>
            <c:numRef>
              <c:f>'Creating a Chart'!$M$82:$M$87</c:f>
              <c:numCache>
                <c:formatCode>General</c:formatCode>
                <c:ptCount val="6"/>
                <c:pt idx="0">
                  <c:v>27</c:v>
                </c:pt>
                <c:pt idx="1">
                  <c:v>23</c:v>
                </c:pt>
                <c:pt idx="2">
                  <c:v>59</c:v>
                </c:pt>
                <c:pt idx="3">
                  <c:v>12</c:v>
                </c:pt>
                <c:pt idx="4">
                  <c:v>2</c:v>
                </c:pt>
                <c:pt idx="5">
                  <c:v>3</c:v>
                </c:pt>
              </c:numCache>
            </c:numRef>
          </c:val>
          <c:smooth val="0"/>
        </c:ser>
        <c:ser>
          <c:idx val="2"/>
          <c:order val="2"/>
          <c:val>
            <c:numRef>
              <c:f>'Creating a Chart'!$N$82:$N$87</c:f>
              <c:numCache>
                <c:formatCode>"$"#,##0</c:formatCode>
                <c:ptCount val="6"/>
                <c:pt idx="0">
                  <c:v>2625</c:v>
                </c:pt>
                <c:pt idx="1">
                  <c:v>1776</c:v>
                </c:pt>
                <c:pt idx="2">
                  <c:v>2537</c:v>
                </c:pt>
                <c:pt idx="3">
                  <c:v>4360</c:v>
                </c:pt>
                <c:pt idx="4">
                  <c:v>3636</c:v>
                </c:pt>
                <c:pt idx="5">
                  <c:v>2135</c:v>
                </c:pt>
              </c:numCache>
            </c:numRef>
          </c:val>
          <c:smooth val="0"/>
        </c:ser>
        <c:ser>
          <c:idx val="3"/>
          <c:order val="3"/>
          <c:val>
            <c:numRef>
              <c:f>'Creating a Chart'!$O$82:$O$87</c:f>
              <c:numCache>
                <c:formatCode>"$"#,##0</c:formatCode>
                <c:ptCount val="6"/>
                <c:pt idx="0">
                  <c:v>4139</c:v>
                </c:pt>
                <c:pt idx="1">
                  <c:v>4955</c:v>
                </c:pt>
                <c:pt idx="2">
                  <c:v>2379</c:v>
                </c:pt>
                <c:pt idx="3">
                  <c:v>4631</c:v>
                </c:pt>
                <c:pt idx="4">
                  <c:v>2413</c:v>
                </c:pt>
                <c:pt idx="5">
                  <c:v>4187</c:v>
                </c:pt>
              </c:numCache>
            </c:numRef>
          </c:val>
          <c:smooth val="0"/>
        </c:ser>
        <c:dLbls>
          <c:showLegendKey val="0"/>
          <c:showVal val="0"/>
          <c:showCatName val="0"/>
          <c:showSerName val="0"/>
          <c:showPercent val="0"/>
          <c:showBubbleSize val="0"/>
        </c:dLbls>
        <c:marker val="1"/>
        <c:smooth val="0"/>
        <c:axId val="107270912"/>
        <c:axId val="107272448"/>
      </c:lineChart>
      <c:catAx>
        <c:axId val="107270912"/>
        <c:scaling>
          <c:orientation val="minMax"/>
        </c:scaling>
        <c:delete val="0"/>
        <c:axPos val="b"/>
        <c:majorTickMark val="out"/>
        <c:minorTickMark val="none"/>
        <c:tickLblPos val="nextTo"/>
        <c:crossAx val="107272448"/>
        <c:crosses val="autoZero"/>
        <c:auto val="1"/>
        <c:lblAlgn val="ctr"/>
        <c:lblOffset val="100"/>
        <c:noMultiLvlLbl val="0"/>
      </c:catAx>
      <c:valAx>
        <c:axId val="107272448"/>
        <c:scaling>
          <c:orientation val="minMax"/>
        </c:scaling>
        <c:delete val="0"/>
        <c:axPos val="l"/>
        <c:majorGridlines/>
        <c:numFmt formatCode="General" sourceLinked="1"/>
        <c:majorTickMark val="out"/>
        <c:minorTickMark val="none"/>
        <c:tickLblPos val="nextTo"/>
        <c:crossAx val="107270912"/>
        <c:crosses val="autoZero"/>
        <c:crossBetween val="between"/>
      </c:valAx>
    </c:plotArea>
    <c:legend>
      <c:legendPos val="r"/>
      <c:overlay val="0"/>
    </c:legend>
    <c:plotVisOnly val="1"/>
    <c:dispBlanksAs val="gap"/>
    <c:showDLblsOverMax val="0"/>
  </c:chart>
  <c:printSettings>
    <c:headerFooter/>
    <c:pageMargins b="0.750000000000003" l="0.70000000000000062" r="0.70000000000000062" t="0.750000000000003"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'Locating a chart'!$L$4</c:f>
              <c:strCache>
                <c:ptCount val="1"/>
                <c:pt idx="0">
                  <c:v>Sales</c:v>
                </c:pt>
              </c:strCache>
            </c:strRef>
          </c:tx>
          <c:invertIfNegative val="0"/>
          <c:cat>
            <c:numRef>
              <c:f>'Locating a chart'!$K$5:$K$16</c:f>
              <c:numCache>
                <c:formatCode>mmm\-yy</c:formatCode>
                <c:ptCount val="12"/>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numCache>
            </c:numRef>
          </c:cat>
          <c:val>
            <c:numRef>
              <c:f>'Locating a chart'!$L$5:$L$16</c:f>
              <c:numCache>
                <c:formatCode>"$"#,##0_);[Red]\("$"#,##0\)</c:formatCode>
                <c:ptCount val="12"/>
                <c:pt idx="0">
                  <c:v>8627</c:v>
                </c:pt>
                <c:pt idx="1">
                  <c:v>5343</c:v>
                </c:pt>
                <c:pt idx="2">
                  <c:v>6244</c:v>
                </c:pt>
                <c:pt idx="3">
                  <c:v>9451</c:v>
                </c:pt>
                <c:pt idx="4">
                  <c:v>6698</c:v>
                </c:pt>
                <c:pt idx="5">
                  <c:v>6752</c:v>
                </c:pt>
                <c:pt idx="6">
                  <c:v>5985</c:v>
                </c:pt>
                <c:pt idx="7">
                  <c:v>5586</c:v>
                </c:pt>
                <c:pt idx="8">
                  <c:v>8476</c:v>
                </c:pt>
                <c:pt idx="9">
                  <c:v>9191</c:v>
                </c:pt>
                <c:pt idx="10">
                  <c:v>7242</c:v>
                </c:pt>
                <c:pt idx="11">
                  <c:v>8277</c:v>
                </c:pt>
              </c:numCache>
            </c:numRef>
          </c:val>
        </c:ser>
        <c:dLbls>
          <c:showLegendKey val="0"/>
          <c:showVal val="0"/>
          <c:showCatName val="0"/>
          <c:showSerName val="0"/>
          <c:showPercent val="0"/>
          <c:showBubbleSize val="0"/>
        </c:dLbls>
        <c:gapWidth val="150"/>
        <c:axId val="107451904"/>
        <c:axId val="107453440"/>
      </c:barChart>
      <c:dateAx>
        <c:axId val="107451904"/>
        <c:scaling>
          <c:orientation val="minMax"/>
        </c:scaling>
        <c:delete val="0"/>
        <c:axPos val="b"/>
        <c:numFmt formatCode="mmm\-yy" sourceLinked="1"/>
        <c:majorTickMark val="out"/>
        <c:minorTickMark val="none"/>
        <c:tickLblPos val="nextTo"/>
        <c:crossAx val="107453440"/>
        <c:crosses val="autoZero"/>
        <c:auto val="1"/>
        <c:lblOffset val="100"/>
        <c:baseTimeUnit val="months"/>
      </c:dateAx>
      <c:valAx>
        <c:axId val="107453440"/>
        <c:scaling>
          <c:orientation val="minMax"/>
        </c:scaling>
        <c:delete val="0"/>
        <c:axPos val="l"/>
        <c:majorGridlines/>
        <c:numFmt formatCode="&quot;$&quot;#,##0_);[Red]\(&quot;$&quot;#,##0\)" sourceLinked="1"/>
        <c:majorTickMark val="out"/>
        <c:minorTickMark val="none"/>
        <c:tickLblPos val="nextTo"/>
        <c:crossAx val="107451904"/>
        <c:crosses val="autoZero"/>
        <c:crossBetween val="between"/>
      </c:valAx>
    </c:plotArea>
    <c:plotVisOnly val="1"/>
    <c:dispBlanksAs val="gap"/>
    <c:showDLblsOverMax val="0"/>
  </c:chart>
  <c:printSettings>
    <c:headerFooter/>
    <c:pageMargins b="0.75000000000000255" l="0.70000000000000062" r="0.70000000000000062" t="0.7500000000000025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scatterChart>
        <c:scatterStyle val="lineMarker"/>
        <c:varyColors val="0"/>
        <c:ser>
          <c:idx val="0"/>
          <c:order val="0"/>
          <c:tx>
            <c:strRef>
              <c:f>'Modifying a Chart'!$L$4</c:f>
              <c:strCache>
                <c:ptCount val="1"/>
                <c:pt idx="0">
                  <c:v>Sales2</c:v>
                </c:pt>
              </c:strCache>
            </c:strRef>
          </c:tx>
          <c:spPr>
            <a:ln w="28575">
              <a:noFill/>
            </a:ln>
          </c:spPr>
          <c:xVal>
            <c:numRef>
              <c:f>'Modifying a Chart'!$K$5:$K$16</c:f>
              <c:numCache>
                <c:formatCode>"$"#,##0_);[Red]\("$"#,##0\)</c:formatCode>
                <c:ptCount val="12"/>
                <c:pt idx="0">
                  <c:v>8627</c:v>
                </c:pt>
                <c:pt idx="1">
                  <c:v>5343</c:v>
                </c:pt>
                <c:pt idx="2">
                  <c:v>6244</c:v>
                </c:pt>
                <c:pt idx="3">
                  <c:v>9451</c:v>
                </c:pt>
                <c:pt idx="4">
                  <c:v>6698</c:v>
                </c:pt>
                <c:pt idx="5">
                  <c:v>6752</c:v>
                </c:pt>
                <c:pt idx="6">
                  <c:v>5985</c:v>
                </c:pt>
                <c:pt idx="7">
                  <c:v>5586</c:v>
                </c:pt>
                <c:pt idx="8">
                  <c:v>8476</c:v>
                </c:pt>
                <c:pt idx="9">
                  <c:v>9191</c:v>
                </c:pt>
                <c:pt idx="10">
                  <c:v>7242</c:v>
                </c:pt>
                <c:pt idx="11">
                  <c:v>8277</c:v>
                </c:pt>
              </c:numCache>
            </c:numRef>
          </c:xVal>
          <c:yVal>
            <c:numRef>
              <c:f>'Modifying a Chart'!$L$5:$L$16</c:f>
              <c:numCache>
                <c:formatCode>"$"#,##0_);[Red]\("$"#,##0\)</c:formatCode>
                <c:ptCount val="12"/>
                <c:pt idx="0">
                  <c:v>23919</c:v>
                </c:pt>
                <c:pt idx="1">
                  <c:v>19507</c:v>
                </c:pt>
                <c:pt idx="2">
                  <c:v>34377</c:v>
                </c:pt>
                <c:pt idx="3">
                  <c:v>30285</c:v>
                </c:pt>
                <c:pt idx="4">
                  <c:v>19673</c:v>
                </c:pt>
                <c:pt idx="5">
                  <c:v>21007</c:v>
                </c:pt>
                <c:pt idx="6">
                  <c:v>16644</c:v>
                </c:pt>
                <c:pt idx="7">
                  <c:v>21022</c:v>
                </c:pt>
                <c:pt idx="8">
                  <c:v>23928</c:v>
                </c:pt>
                <c:pt idx="9">
                  <c:v>31403</c:v>
                </c:pt>
                <c:pt idx="10">
                  <c:v>25333</c:v>
                </c:pt>
                <c:pt idx="11">
                  <c:v>28071</c:v>
                </c:pt>
              </c:numCache>
            </c:numRef>
          </c:yVal>
          <c:smooth val="0"/>
        </c:ser>
        <c:dLbls>
          <c:showLegendKey val="0"/>
          <c:showVal val="0"/>
          <c:showCatName val="0"/>
          <c:showSerName val="0"/>
          <c:showPercent val="0"/>
          <c:showBubbleSize val="0"/>
        </c:dLbls>
        <c:axId val="107634688"/>
        <c:axId val="107636224"/>
      </c:scatterChart>
      <c:valAx>
        <c:axId val="107634688"/>
        <c:scaling>
          <c:orientation val="minMax"/>
        </c:scaling>
        <c:delete val="0"/>
        <c:axPos val="b"/>
        <c:numFmt formatCode="&quot;$&quot;#,##0_);[Red]\(&quot;$&quot;#,##0\)" sourceLinked="1"/>
        <c:majorTickMark val="out"/>
        <c:minorTickMark val="none"/>
        <c:tickLblPos val="nextTo"/>
        <c:crossAx val="107636224"/>
        <c:crosses val="autoZero"/>
        <c:crossBetween val="midCat"/>
      </c:valAx>
      <c:valAx>
        <c:axId val="107636224"/>
        <c:scaling>
          <c:orientation val="minMax"/>
        </c:scaling>
        <c:delete val="0"/>
        <c:axPos val="l"/>
        <c:majorGridlines/>
        <c:numFmt formatCode="&quot;$&quot;#,##0_);[Red]\(&quot;$&quot;#,##0\)" sourceLinked="1"/>
        <c:majorTickMark val="out"/>
        <c:minorTickMark val="none"/>
        <c:tickLblPos val="nextTo"/>
        <c:crossAx val="107634688"/>
        <c:crosses val="autoZero"/>
        <c:crossBetween val="midCat"/>
      </c:valAx>
    </c:plotArea>
    <c:legend>
      <c:legendPos val="r"/>
      <c:layout/>
      <c:overlay val="0"/>
    </c:legend>
    <c:plotVisOnly val="1"/>
    <c:dispBlanksAs val="gap"/>
    <c:showDLblsOverMax val="0"/>
  </c:chart>
  <c:printSettings>
    <c:headerFooter/>
    <c:pageMargins b="0.750000000000003" l="0.70000000000000062" r="0.70000000000000062" t="0.750000000000003"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Sale of product 2 versus sales of product 1</a:t>
            </a:r>
          </a:p>
        </c:rich>
      </c:tx>
      <c:layout/>
      <c:overlay val="0"/>
    </c:title>
    <c:autoTitleDeleted val="0"/>
    <c:plotArea>
      <c:layout/>
      <c:scatterChart>
        <c:scatterStyle val="lineMarker"/>
        <c:varyColors val="0"/>
        <c:ser>
          <c:idx val="0"/>
          <c:order val="0"/>
          <c:tx>
            <c:strRef>
              <c:f>'Modifying a Chart'!$L$4</c:f>
              <c:strCache>
                <c:ptCount val="1"/>
                <c:pt idx="0">
                  <c:v>Sales2</c:v>
                </c:pt>
              </c:strCache>
            </c:strRef>
          </c:tx>
          <c:spPr>
            <a:ln w="28575">
              <a:noFill/>
            </a:ln>
          </c:spPr>
          <c:marker>
            <c:symbol val="circle"/>
            <c:size val="4"/>
            <c:spPr>
              <a:solidFill>
                <a:srgbClr val="FF0000"/>
              </a:solidFill>
              <a:ln>
                <a:solidFill>
                  <a:srgbClr val="FF0000"/>
                </a:solidFill>
              </a:ln>
            </c:spPr>
          </c:marker>
          <c:xVal>
            <c:numRef>
              <c:f>'Modifying a Chart'!$K$5:$K$16</c:f>
              <c:numCache>
                <c:formatCode>"$"#,##0_);[Red]\("$"#,##0\)</c:formatCode>
                <c:ptCount val="12"/>
                <c:pt idx="0">
                  <c:v>8627</c:v>
                </c:pt>
                <c:pt idx="1">
                  <c:v>5343</c:v>
                </c:pt>
                <c:pt idx="2">
                  <c:v>6244</c:v>
                </c:pt>
                <c:pt idx="3">
                  <c:v>9451</c:v>
                </c:pt>
                <c:pt idx="4">
                  <c:v>6698</c:v>
                </c:pt>
                <c:pt idx="5">
                  <c:v>6752</c:v>
                </c:pt>
                <c:pt idx="6">
                  <c:v>5985</c:v>
                </c:pt>
                <c:pt idx="7">
                  <c:v>5586</c:v>
                </c:pt>
                <c:pt idx="8">
                  <c:v>8476</c:v>
                </c:pt>
                <c:pt idx="9">
                  <c:v>9191</c:v>
                </c:pt>
                <c:pt idx="10">
                  <c:v>7242</c:v>
                </c:pt>
                <c:pt idx="11">
                  <c:v>8277</c:v>
                </c:pt>
              </c:numCache>
            </c:numRef>
          </c:xVal>
          <c:yVal>
            <c:numRef>
              <c:f>'Modifying a Chart'!$L$5:$L$16</c:f>
              <c:numCache>
                <c:formatCode>"$"#,##0_);[Red]\("$"#,##0\)</c:formatCode>
                <c:ptCount val="12"/>
                <c:pt idx="0">
                  <c:v>23919</c:v>
                </c:pt>
                <c:pt idx="1">
                  <c:v>19507</c:v>
                </c:pt>
                <c:pt idx="2">
                  <c:v>34377</c:v>
                </c:pt>
                <c:pt idx="3">
                  <c:v>30285</c:v>
                </c:pt>
                <c:pt idx="4">
                  <c:v>19673</c:v>
                </c:pt>
                <c:pt idx="5">
                  <c:v>21007</c:v>
                </c:pt>
                <c:pt idx="6">
                  <c:v>16644</c:v>
                </c:pt>
                <c:pt idx="7">
                  <c:v>21022</c:v>
                </c:pt>
                <c:pt idx="8">
                  <c:v>23928</c:v>
                </c:pt>
                <c:pt idx="9">
                  <c:v>31403</c:v>
                </c:pt>
                <c:pt idx="10">
                  <c:v>25333</c:v>
                </c:pt>
                <c:pt idx="11">
                  <c:v>28071</c:v>
                </c:pt>
              </c:numCache>
            </c:numRef>
          </c:yVal>
          <c:smooth val="0"/>
        </c:ser>
        <c:dLbls>
          <c:showLegendKey val="0"/>
          <c:showVal val="0"/>
          <c:showCatName val="0"/>
          <c:showSerName val="0"/>
          <c:showPercent val="0"/>
          <c:showBubbleSize val="0"/>
        </c:dLbls>
        <c:axId val="107664896"/>
        <c:axId val="107671936"/>
      </c:scatterChart>
      <c:valAx>
        <c:axId val="107664896"/>
        <c:scaling>
          <c:orientation val="minMax"/>
          <c:max val="10000"/>
          <c:min val="5000"/>
        </c:scaling>
        <c:delete val="0"/>
        <c:axPos val="b"/>
        <c:majorGridlines>
          <c:spPr>
            <a:ln>
              <a:solidFill>
                <a:schemeClr val="bg1">
                  <a:lumMod val="75000"/>
                </a:schemeClr>
              </a:solidFill>
            </a:ln>
          </c:spPr>
        </c:majorGridlines>
        <c:title>
          <c:tx>
            <c:rich>
              <a:bodyPr/>
              <a:lstStyle/>
              <a:p>
                <a:pPr>
                  <a:defRPr/>
                </a:pPr>
                <a:r>
                  <a:rPr lang="en-US"/>
                  <a:t>Product 1 ($1000s)</a:t>
                </a:r>
              </a:p>
            </c:rich>
          </c:tx>
          <c:layout/>
          <c:overlay val="0"/>
        </c:title>
        <c:numFmt formatCode="#,##0" sourceLinked="0"/>
        <c:majorTickMark val="out"/>
        <c:minorTickMark val="none"/>
        <c:tickLblPos val="nextTo"/>
        <c:crossAx val="107671936"/>
        <c:crosses val="autoZero"/>
        <c:crossBetween val="midCat"/>
        <c:majorUnit val="1000"/>
        <c:dispUnits>
          <c:builtInUnit val="thousands"/>
        </c:dispUnits>
      </c:valAx>
      <c:valAx>
        <c:axId val="107671936"/>
        <c:scaling>
          <c:orientation val="minMax"/>
          <c:max val="35000"/>
          <c:min val="15000"/>
        </c:scaling>
        <c:delete val="0"/>
        <c:axPos val="l"/>
        <c:majorGridlines>
          <c:spPr>
            <a:ln>
              <a:solidFill>
                <a:schemeClr val="bg1">
                  <a:lumMod val="75000"/>
                </a:schemeClr>
              </a:solidFill>
            </a:ln>
          </c:spPr>
        </c:majorGridlines>
        <c:title>
          <c:tx>
            <c:rich>
              <a:bodyPr rot="-5400000" vert="horz"/>
              <a:lstStyle/>
              <a:p>
                <a:pPr>
                  <a:defRPr/>
                </a:pPr>
                <a:r>
                  <a:rPr lang="en-US"/>
                  <a:t>Product 2 ($1000s)</a:t>
                </a:r>
              </a:p>
            </c:rich>
          </c:tx>
          <c:layout/>
          <c:overlay val="0"/>
        </c:title>
        <c:numFmt formatCode="#,##0.0" sourceLinked="0"/>
        <c:majorTickMark val="out"/>
        <c:minorTickMark val="none"/>
        <c:tickLblPos val="nextTo"/>
        <c:crossAx val="107664896"/>
        <c:crosses val="autoZero"/>
        <c:crossBetween val="midCat"/>
        <c:majorUnit val="2500"/>
        <c:dispUnits>
          <c:builtInUnit val="thousands"/>
        </c:dispUnits>
      </c:valAx>
      <c:spPr>
        <a:solidFill>
          <a:schemeClr val="bg1">
            <a:lumMod val="85000"/>
          </a:schemeClr>
        </a:solidFill>
      </c:spPr>
    </c:plotArea>
    <c:plotVisOnly val="1"/>
    <c:dispBlanksAs val="gap"/>
    <c:showDLblsOverMax val="0"/>
  </c:chart>
  <c:printSettings>
    <c:headerFooter/>
    <c:pageMargins b="0.75000000000000311" l="0.70000000000000062" r="0.70000000000000062" t="0.75000000000000311"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firstButton="1" fmlaLink="$AA$1"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CheckBox" checked="Checked" fmlaLink="$AA$2" lockText="1" noThreeD="1"/>
</file>

<file path=xl/drawings/_rels/drawing5.xml.rels><?xml version="1.0" encoding="UTF-8" standalone="yes"?>
<Relationships xmlns="http://schemas.openxmlformats.org/package/2006/relationships"><Relationship Id="rId1" Type="http://schemas.openxmlformats.org/officeDocument/2006/relationships/image" Target="../media/image1.gif"/></Relationships>
</file>

<file path=xl/drawings/_rels/drawing6.xml.rels><?xml version="1.0" encoding="UTF-8" standalone="yes"?>
<Relationships xmlns="http://schemas.openxmlformats.org/package/2006/relationships"><Relationship Id="rId1" Type="http://schemas.openxmlformats.org/officeDocument/2006/relationships/image" Target="../media/image2.gif"/></Relationships>
</file>

<file path=xl/drawings/_rels/drawing7.xml.rels><?xml version="1.0" encoding="UTF-8" standalone="yes"?>
<Relationships xmlns="http://schemas.openxmlformats.org/package/2006/relationships"><Relationship Id="rId2" Type="http://schemas.openxmlformats.org/officeDocument/2006/relationships/image" Target="../media/image4.gif"/><Relationship Id="rId1" Type="http://schemas.openxmlformats.org/officeDocument/2006/relationships/image" Target="../media/image3.gif"/></Relationships>
</file>

<file path=xl/drawings/_rels/drawing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xml"/></Relationships>
</file>

<file path=xl/drawings/_rels/drawing11.xml.rels><?xml version="1.0" encoding="UTF-8" standalone="yes"?>
<Relationships xmlns="http://schemas.openxmlformats.org/package/2006/relationships"><Relationship Id="rId1" Type="http://schemas.openxmlformats.org/officeDocument/2006/relationships/image" Target="../media/image6.gif"/></Relationships>
</file>

<file path=xl/drawings/_rels/drawing12.xml.rels><?xml version="1.0" encoding="UTF-8" standalone="yes"?>
<Relationships xmlns="http://schemas.openxmlformats.org/package/2006/relationships"><Relationship Id="rId1" Type="http://schemas.openxmlformats.org/officeDocument/2006/relationships/image" Target="../media/image7.gif"/></Relationships>
</file>

<file path=xl/drawings/_rels/drawing15.xml.rels><?xml version="1.0" encoding="UTF-8" standalone="yes"?>
<Relationships xmlns="http://schemas.openxmlformats.org/package/2006/relationships"><Relationship Id="rId2" Type="http://schemas.openxmlformats.org/officeDocument/2006/relationships/image" Target="../media/image9.gif"/><Relationship Id="rId1" Type="http://schemas.openxmlformats.org/officeDocument/2006/relationships/image" Target="../media/image8.gif"/></Relationships>
</file>

<file path=xl/drawings/_rels/drawing18.xml.rels><?xml version="1.0" encoding="UTF-8" standalone="yes"?>
<Relationships xmlns="http://schemas.openxmlformats.org/package/2006/relationships"><Relationship Id="rId1" Type="http://schemas.openxmlformats.org/officeDocument/2006/relationships/image" Target="../media/image10.gif"/></Relationships>
</file>

<file path=xl/drawings/_rels/drawing19.xml.rels><?xml version="1.0" encoding="UTF-8" standalone="yes"?>
<Relationships xmlns="http://schemas.openxmlformats.org/package/2006/relationships"><Relationship Id="rId3" Type="http://schemas.openxmlformats.org/officeDocument/2006/relationships/image" Target="../media/image13.gif"/><Relationship Id="rId2" Type="http://schemas.openxmlformats.org/officeDocument/2006/relationships/image" Target="../media/image12.gif"/><Relationship Id="rId1" Type="http://schemas.openxmlformats.org/officeDocument/2006/relationships/image" Target="../media/image11.gif"/><Relationship Id="rId4" Type="http://schemas.openxmlformats.org/officeDocument/2006/relationships/image" Target="../media/image14.gif"/></Relationships>
</file>

<file path=xl/drawings/_rels/drawing21.xml.rels><?xml version="1.0" encoding="UTF-8" standalone="yes"?>
<Relationships xmlns="http://schemas.openxmlformats.org/package/2006/relationships"><Relationship Id="rId3" Type="http://schemas.openxmlformats.org/officeDocument/2006/relationships/image" Target="../media/image17.gif"/><Relationship Id="rId2" Type="http://schemas.openxmlformats.org/officeDocument/2006/relationships/image" Target="../media/image16.gif"/><Relationship Id="rId1" Type="http://schemas.openxmlformats.org/officeDocument/2006/relationships/image" Target="../media/image15.gif"/></Relationships>
</file>

<file path=xl/drawings/_rels/drawing27.xml.rels><?xml version="1.0" encoding="UTF-8" standalone="yes"?>
<Relationships xmlns="http://schemas.openxmlformats.org/package/2006/relationships"><Relationship Id="rId2" Type="http://schemas.openxmlformats.org/officeDocument/2006/relationships/image" Target="../media/image19.gif"/><Relationship Id="rId1" Type="http://schemas.openxmlformats.org/officeDocument/2006/relationships/image" Target="../media/image18.gif"/></Relationships>
</file>

<file path=xl/drawings/_rels/drawing30.xml.rels><?xml version="1.0" encoding="UTF-8" standalone="yes"?>
<Relationships xmlns="http://schemas.openxmlformats.org/package/2006/relationships"><Relationship Id="rId1" Type="http://schemas.openxmlformats.org/officeDocument/2006/relationships/image" Target="../media/image20.gif"/></Relationships>
</file>

<file path=xl/drawings/_rels/drawing33.xml.rels><?xml version="1.0" encoding="UTF-8" standalone="yes"?>
<Relationships xmlns="http://schemas.openxmlformats.org/package/2006/relationships"><Relationship Id="rId3" Type="http://schemas.openxmlformats.org/officeDocument/2006/relationships/image" Target="../media/image23.gif"/><Relationship Id="rId2" Type="http://schemas.openxmlformats.org/officeDocument/2006/relationships/image" Target="../media/image22.gif"/><Relationship Id="rId1" Type="http://schemas.openxmlformats.org/officeDocument/2006/relationships/image" Target="../media/image21.gif"/><Relationship Id="rId4" Type="http://schemas.openxmlformats.org/officeDocument/2006/relationships/image" Target="../media/image24.gif"/></Relationships>
</file>

<file path=xl/drawings/_rels/drawing34.xml.rels><?xml version="1.0" encoding="UTF-8" standalone="yes"?>
<Relationships xmlns="http://schemas.openxmlformats.org/package/2006/relationships"><Relationship Id="rId2" Type="http://schemas.openxmlformats.org/officeDocument/2006/relationships/image" Target="../media/image21.gif"/><Relationship Id="rId1" Type="http://schemas.openxmlformats.org/officeDocument/2006/relationships/image" Target="../media/image22.gif"/></Relationships>
</file>

<file path=xl/drawings/_rels/drawing37.xml.rels><?xml version="1.0" encoding="UTF-8" standalone="yes"?>
<Relationships xmlns="http://schemas.openxmlformats.org/package/2006/relationships"><Relationship Id="rId1" Type="http://schemas.openxmlformats.org/officeDocument/2006/relationships/image" Target="../media/image25.gif"/></Relationships>
</file>

<file path=xl/drawings/_rels/drawing38.xml.rels><?xml version="1.0" encoding="UTF-8" standalone="yes"?>
<Relationships xmlns="http://schemas.openxmlformats.org/package/2006/relationships"><Relationship Id="rId1" Type="http://schemas.openxmlformats.org/officeDocument/2006/relationships/image" Target="../media/image26.gif"/></Relationships>
</file>

<file path=xl/drawings/_rels/drawing39.xml.rels><?xml version="1.0" encoding="UTF-8" standalone="yes"?>
<Relationships xmlns="http://schemas.openxmlformats.org/package/2006/relationships"><Relationship Id="rId3" Type="http://schemas.openxmlformats.org/officeDocument/2006/relationships/image" Target="../media/image29.gif"/><Relationship Id="rId2" Type="http://schemas.openxmlformats.org/officeDocument/2006/relationships/image" Target="../media/image28.gif"/><Relationship Id="rId1" Type="http://schemas.openxmlformats.org/officeDocument/2006/relationships/image" Target="../media/image27.gif"/></Relationships>
</file>

<file path=xl/drawings/_rels/drawing40.xml.rels><?xml version="1.0" encoding="UTF-8" standalone="yes"?>
<Relationships xmlns="http://schemas.openxmlformats.org/package/2006/relationships"><Relationship Id="rId1" Type="http://schemas.openxmlformats.org/officeDocument/2006/relationships/image" Target="../media/image30.gif"/></Relationships>
</file>

<file path=xl/drawings/_rels/drawing41.xml.rels><?xml version="1.0" encoding="UTF-8" standalone="yes"?>
<Relationships xmlns="http://schemas.openxmlformats.org/package/2006/relationships"><Relationship Id="rId2" Type="http://schemas.openxmlformats.org/officeDocument/2006/relationships/image" Target="../media/image32.gif"/><Relationship Id="rId1" Type="http://schemas.openxmlformats.org/officeDocument/2006/relationships/image" Target="../media/image31.gif"/></Relationships>
</file>

<file path=xl/drawings/_rels/drawing42.xml.rels><?xml version="1.0" encoding="UTF-8" standalone="yes"?>
<Relationships xmlns="http://schemas.openxmlformats.org/package/2006/relationships"><Relationship Id="rId1" Type="http://schemas.openxmlformats.org/officeDocument/2006/relationships/image" Target="../media/image33.gif"/></Relationships>
</file>

<file path=xl/drawings/_rels/drawing43.xml.rels><?xml version="1.0" encoding="UTF-8" standalone="yes"?>
<Relationships xmlns="http://schemas.openxmlformats.org/package/2006/relationships"><Relationship Id="rId3" Type="http://schemas.openxmlformats.org/officeDocument/2006/relationships/image" Target="../media/image36.gif"/><Relationship Id="rId2" Type="http://schemas.openxmlformats.org/officeDocument/2006/relationships/image" Target="../media/image35.gif"/><Relationship Id="rId1" Type="http://schemas.openxmlformats.org/officeDocument/2006/relationships/image" Target="../media/image34.gif"/></Relationships>
</file>

<file path=xl/drawings/_rels/drawing46.xml.rels><?xml version="1.0" encoding="UTF-8" standalone="yes"?>
<Relationships xmlns="http://schemas.openxmlformats.org/package/2006/relationships"><Relationship Id="rId1" Type="http://schemas.openxmlformats.org/officeDocument/2006/relationships/image" Target="../media/image37.gif"/></Relationships>
</file>

<file path=xl/drawings/_rels/drawing47.xml.rels><?xml version="1.0" encoding="UTF-8" standalone="yes"?>
<Relationships xmlns="http://schemas.openxmlformats.org/package/2006/relationships"><Relationship Id="rId3" Type="http://schemas.openxmlformats.org/officeDocument/2006/relationships/image" Target="../media/image40.gif"/><Relationship Id="rId2" Type="http://schemas.openxmlformats.org/officeDocument/2006/relationships/image" Target="../media/image39.gif"/><Relationship Id="rId1" Type="http://schemas.openxmlformats.org/officeDocument/2006/relationships/image" Target="../media/image38.gif"/><Relationship Id="rId6" Type="http://schemas.openxmlformats.org/officeDocument/2006/relationships/image" Target="../media/image43.gif"/><Relationship Id="rId5" Type="http://schemas.openxmlformats.org/officeDocument/2006/relationships/image" Target="../media/image42.gif"/><Relationship Id="rId4" Type="http://schemas.openxmlformats.org/officeDocument/2006/relationships/image" Target="../media/image41.gif"/></Relationships>
</file>

<file path=xl/drawings/_rels/drawing48.xml.rels><?xml version="1.0" encoding="UTF-8" standalone="yes"?>
<Relationships xmlns="http://schemas.openxmlformats.org/package/2006/relationships"><Relationship Id="rId1" Type="http://schemas.openxmlformats.org/officeDocument/2006/relationships/image" Target="../media/image44.gif"/></Relationships>
</file>

<file path=xl/drawings/_rels/drawing49.xml.rels><?xml version="1.0" encoding="UTF-8" standalone="yes"?>
<Relationships xmlns="http://schemas.openxmlformats.org/package/2006/relationships"><Relationship Id="rId1" Type="http://schemas.openxmlformats.org/officeDocument/2006/relationships/image" Target="../media/image45.gif"/></Relationships>
</file>

<file path=xl/drawings/_rels/drawing50.xml.rels><?xml version="1.0" encoding="UTF-8" standalone="yes"?>
<Relationships xmlns="http://schemas.openxmlformats.org/package/2006/relationships"><Relationship Id="rId3" Type="http://schemas.openxmlformats.org/officeDocument/2006/relationships/image" Target="../media/image48.gif"/><Relationship Id="rId2" Type="http://schemas.openxmlformats.org/officeDocument/2006/relationships/image" Target="../media/image47.gif"/><Relationship Id="rId1" Type="http://schemas.openxmlformats.org/officeDocument/2006/relationships/image" Target="../media/image46.gif"/></Relationships>
</file>

<file path=xl/drawings/_rels/drawing51.xml.rels><?xml version="1.0" encoding="UTF-8" standalone="yes"?>
<Relationships xmlns="http://schemas.openxmlformats.org/package/2006/relationships"><Relationship Id="rId3" Type="http://schemas.openxmlformats.org/officeDocument/2006/relationships/image" Target="../media/image51.gif"/><Relationship Id="rId2" Type="http://schemas.openxmlformats.org/officeDocument/2006/relationships/image" Target="../media/image50.gif"/><Relationship Id="rId1" Type="http://schemas.openxmlformats.org/officeDocument/2006/relationships/image" Target="../media/image49.gif"/></Relationships>
</file>

<file path=xl/drawings/_rels/drawing53.xml.rels><?xml version="1.0" encoding="UTF-8" standalone="yes"?>
<Relationships xmlns="http://schemas.openxmlformats.org/package/2006/relationships"><Relationship Id="rId3" Type="http://schemas.openxmlformats.org/officeDocument/2006/relationships/image" Target="../media/image54.gif"/><Relationship Id="rId2" Type="http://schemas.openxmlformats.org/officeDocument/2006/relationships/image" Target="../media/image53.gif"/><Relationship Id="rId1" Type="http://schemas.openxmlformats.org/officeDocument/2006/relationships/image" Target="../media/image52.gif"/></Relationships>
</file>

<file path=xl/drawings/_rels/drawing54.xml.rels><?xml version="1.0" encoding="UTF-8" standalone="yes"?>
<Relationships xmlns="http://schemas.openxmlformats.org/package/2006/relationships"><Relationship Id="rId3" Type="http://schemas.openxmlformats.org/officeDocument/2006/relationships/chart" Target="../charts/chart4.xml"/><Relationship Id="rId7" Type="http://schemas.openxmlformats.org/officeDocument/2006/relationships/chart" Target="../charts/chart7.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55.gif"/><Relationship Id="rId5" Type="http://schemas.openxmlformats.org/officeDocument/2006/relationships/chart" Target="../charts/chart6.xml"/><Relationship Id="rId4" Type="http://schemas.openxmlformats.org/officeDocument/2006/relationships/chart" Target="../charts/chart5.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2.gif"/><Relationship Id="rId1" Type="http://schemas.openxmlformats.org/officeDocument/2006/relationships/chart" Target="../charts/chart8.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8.xml.rels><?xml version="1.0" encoding="UTF-8" standalone="yes"?>
<Relationships xmlns="http://schemas.openxmlformats.org/package/2006/relationships"><Relationship Id="rId2" Type="http://schemas.openxmlformats.org/officeDocument/2006/relationships/image" Target="../media/image57.gif"/><Relationship Id="rId1" Type="http://schemas.openxmlformats.org/officeDocument/2006/relationships/image" Target="../media/image56.gif"/></Relationships>
</file>

<file path=xl/drawings/_rels/drawing98.xml.rels><?xml version="1.0" encoding="UTF-8" standalone="yes"?>
<Relationships xmlns="http://schemas.openxmlformats.org/package/2006/relationships"><Relationship Id="rId1" Type="http://schemas.openxmlformats.org/officeDocument/2006/relationships/image" Target="../media/image58.gif"/></Relationships>
</file>

<file path=xl/drawings/_rels/drawing101.xml.rels><?xml version="1.0" encoding="UTF-8" standalone="yes"?>
<Relationships xmlns="http://schemas.openxmlformats.org/package/2006/relationships"><Relationship Id="rId1" Type="http://schemas.openxmlformats.org/officeDocument/2006/relationships/image" Target="../media/image45.gif"/></Relationships>
</file>

<file path=xl/drawings/_rels/drawing102.xml.rels><?xml version="1.0" encoding="UTF-8" standalone="yes"?>
<Relationships xmlns="http://schemas.openxmlformats.org/package/2006/relationships"><Relationship Id="rId2" Type="http://schemas.openxmlformats.org/officeDocument/2006/relationships/image" Target="../media/image60.gif"/><Relationship Id="rId1" Type="http://schemas.openxmlformats.org/officeDocument/2006/relationships/image" Target="../media/image59.gif"/></Relationships>
</file>

<file path=xl/drawings/_rels/drawing103.xml.rels><?xml version="1.0" encoding="UTF-8" standalone="yes"?>
<Relationships xmlns="http://schemas.openxmlformats.org/package/2006/relationships"><Relationship Id="rId1" Type="http://schemas.openxmlformats.org/officeDocument/2006/relationships/image" Target="../media/image61.gif"/></Relationships>
</file>

<file path=xl/drawings/_rels/drawing106.xml.rels><?xml version="1.0" encoding="UTF-8" standalone="yes"?>
<Relationships xmlns="http://schemas.openxmlformats.org/package/2006/relationships"><Relationship Id="rId3" Type="http://schemas.openxmlformats.org/officeDocument/2006/relationships/image" Target="../media/image64.gif"/><Relationship Id="rId2" Type="http://schemas.openxmlformats.org/officeDocument/2006/relationships/image" Target="../media/image63.gif"/><Relationship Id="rId1" Type="http://schemas.openxmlformats.org/officeDocument/2006/relationships/image" Target="../media/image62.gif"/></Relationships>
</file>

<file path=xl/drawings/_rels/drawing107.xml.rels><?xml version="1.0" encoding="UTF-8" standalone="yes"?>
<Relationships xmlns="http://schemas.openxmlformats.org/package/2006/relationships"><Relationship Id="rId1" Type="http://schemas.openxmlformats.org/officeDocument/2006/relationships/image" Target="../media/image65.gif"/></Relationships>
</file>

<file path=xl/drawings/_rels/drawing108.xml.rels><?xml version="1.0" encoding="UTF-8" standalone="yes"?>
<Relationships xmlns="http://schemas.openxmlformats.org/package/2006/relationships"><Relationship Id="rId1" Type="http://schemas.openxmlformats.org/officeDocument/2006/relationships/image" Target="../media/image66.gif"/></Relationships>
</file>

<file path=xl/drawings/_rels/drawing109.xml.rels><?xml version="1.0" encoding="UTF-8" standalone="yes"?>
<Relationships xmlns="http://schemas.openxmlformats.org/package/2006/relationships"><Relationship Id="rId3" Type="http://schemas.openxmlformats.org/officeDocument/2006/relationships/image" Target="../media/image68.gif"/><Relationship Id="rId2" Type="http://schemas.openxmlformats.org/officeDocument/2006/relationships/image" Target="../media/image67.gif"/><Relationship Id="rId1" Type="http://schemas.openxmlformats.org/officeDocument/2006/relationships/image" Target="../media/image66.gif"/></Relationships>
</file>

<file path=xl/drawings/_rels/drawing110.xml.rels><?xml version="1.0" encoding="UTF-8" standalone="yes"?>
<Relationships xmlns="http://schemas.openxmlformats.org/package/2006/relationships"><Relationship Id="rId3" Type="http://schemas.openxmlformats.org/officeDocument/2006/relationships/image" Target="../media/image70.gif"/><Relationship Id="rId2" Type="http://schemas.openxmlformats.org/officeDocument/2006/relationships/image" Target="../media/image69.gif"/><Relationship Id="rId1" Type="http://schemas.openxmlformats.org/officeDocument/2006/relationships/image" Target="../media/image66.gif"/><Relationship Id="rId4" Type="http://schemas.openxmlformats.org/officeDocument/2006/relationships/image" Target="../media/image71.gif"/></Relationships>
</file>

<file path=xl/drawings/_rels/drawing111.xml.rels><?xml version="1.0" encoding="UTF-8" standalone="yes"?>
<Relationships xmlns="http://schemas.openxmlformats.org/package/2006/relationships"><Relationship Id="rId3" Type="http://schemas.openxmlformats.org/officeDocument/2006/relationships/image" Target="../media/image73.gif"/><Relationship Id="rId2" Type="http://schemas.openxmlformats.org/officeDocument/2006/relationships/image" Target="../media/image72.gif"/><Relationship Id="rId1" Type="http://schemas.openxmlformats.org/officeDocument/2006/relationships/image" Target="../media/image66.gif"/><Relationship Id="rId4" Type="http://schemas.openxmlformats.org/officeDocument/2006/relationships/image" Target="../media/image74.gif"/></Relationships>
</file>

<file path=xl/drawings/_rels/drawing112.xml.rels><?xml version="1.0" encoding="UTF-8" standalone="yes"?>
<Relationships xmlns="http://schemas.openxmlformats.org/package/2006/relationships"><Relationship Id="rId2" Type="http://schemas.openxmlformats.org/officeDocument/2006/relationships/image" Target="../media/image76.gif"/><Relationship Id="rId1" Type="http://schemas.openxmlformats.org/officeDocument/2006/relationships/image" Target="../media/image75.gif"/></Relationships>
</file>

<file path=xl/drawings/_rels/drawing114.xml.rels><?xml version="1.0" encoding="UTF-8" standalone="yes"?>
<Relationships xmlns="http://schemas.openxmlformats.org/package/2006/relationships"><Relationship Id="rId3" Type="http://schemas.openxmlformats.org/officeDocument/2006/relationships/image" Target="../media/image79.gif"/><Relationship Id="rId2" Type="http://schemas.openxmlformats.org/officeDocument/2006/relationships/image" Target="../media/image78.gif"/><Relationship Id="rId1" Type="http://schemas.openxmlformats.org/officeDocument/2006/relationships/image" Target="../media/image77.gif"/></Relationships>
</file>

<file path=xl/drawings/_rels/drawing116.xml.rels><?xml version="1.0" encoding="UTF-8" standalone="yes"?>
<Relationships xmlns="http://schemas.openxmlformats.org/package/2006/relationships"><Relationship Id="rId1" Type="http://schemas.openxmlformats.org/officeDocument/2006/relationships/image" Target="../media/image80.gif"/></Relationships>
</file>

<file path=xl/drawings/_rels/drawing117.xml.rels><?xml version="1.0" encoding="UTF-8" standalone="yes"?>
<Relationships xmlns="http://schemas.openxmlformats.org/package/2006/relationships"><Relationship Id="rId1" Type="http://schemas.openxmlformats.org/officeDocument/2006/relationships/image" Target="../media/image81.gif"/></Relationships>
</file>

<file path=xl/drawings/_rels/drawing118.xml.rels><?xml version="1.0" encoding="UTF-8" standalone="yes"?>
<Relationships xmlns="http://schemas.openxmlformats.org/package/2006/relationships"><Relationship Id="rId1" Type="http://schemas.openxmlformats.org/officeDocument/2006/relationships/image" Target="../media/image82.gif"/></Relationships>
</file>

<file path=xl/drawings/_rels/drawing119.xml.rels><?xml version="1.0" encoding="UTF-8" standalone="yes"?>
<Relationships xmlns="http://schemas.openxmlformats.org/package/2006/relationships"><Relationship Id="rId3" Type="http://schemas.openxmlformats.org/officeDocument/2006/relationships/image" Target="../media/image85.gif"/><Relationship Id="rId2" Type="http://schemas.openxmlformats.org/officeDocument/2006/relationships/image" Target="../media/image84.gif"/><Relationship Id="rId1" Type="http://schemas.openxmlformats.org/officeDocument/2006/relationships/image" Target="../media/image83.gif"/></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0</xdr:rowOff>
    </xdr:from>
    <xdr:to>
      <xdr:col>8</xdr:col>
      <xdr:colOff>596900</xdr:colOff>
      <xdr:row>37</xdr:row>
      <xdr:rowOff>66675</xdr:rowOff>
    </xdr:to>
    <xdr:sp macro="" textlink="">
      <xdr:nvSpPr>
        <xdr:cNvPr id="7" name="TextBox 6"/>
        <xdr:cNvSpPr txBox="1"/>
      </xdr:nvSpPr>
      <xdr:spPr>
        <a:xfrm>
          <a:off x="609600" y="762000"/>
          <a:ext cx="6530975" cy="6543675"/>
        </a:xfrm>
        <a:prstGeom prst="rect">
          <a:avLst/>
        </a:prstGeom>
        <a:solidFill>
          <a:schemeClr val="bg1">
            <a:shade val="80000"/>
          </a:schemeClr>
        </a:solidFill>
        <a:ln w="9525" cmpd="sng">
          <a:solidFill>
            <a:schemeClr val="lt1">
              <a:shade val="50000"/>
            </a:schemeClr>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Introduction to the Excel Tutorial</a:t>
          </a:r>
        </a:p>
        <a:p>
          <a:endParaRPr lang="en-US" sz="1100">
            <a:solidFill>
              <a:srgbClr val="000000"/>
            </a:solidFill>
          </a:endParaRPr>
        </a:p>
        <a:p>
          <a:r>
            <a:rPr lang="en-US" sz="1100">
              <a:solidFill>
                <a:srgbClr val="000000"/>
              </a:solidFill>
            </a:rPr>
            <a:t>The purpose with this Excel tutorial is to illustrate some Excel tips that will dramatically improve your efficiency. No attempt has been</a:t>
          </a:r>
          <a:r>
            <a:rPr lang="en-US" sz="1100" baseline="0">
              <a:solidFill>
                <a:srgbClr val="000000"/>
              </a:solidFill>
            </a:rPr>
            <a:t> made </a:t>
          </a:r>
          <a:r>
            <a:rPr lang="en-US" sz="1100">
              <a:solidFill>
                <a:srgbClr val="000000"/>
              </a:solidFill>
            </a:rPr>
            <a:t>to be as encyclopedic as some of the 800-page Excel books available. The focus here is on common tasks, not every last thing you can do in Excel. Also, this tutorial presumes that you have some Excel knowledge. For example, you should know about rows and columns, values, labels, and formulas, and other basic Excel elements. If you know virtually nothing about Excel, you should probably work through an “Excel for Dummies” book and then work through this tutorial.
The style of this tutorial is easy to follow. The List of Topics </a:t>
          </a:r>
          <a:r>
            <a:rPr lang="en-US" sz="1100" baseline="0">
              <a:solidFill>
                <a:srgbClr val="000000"/>
              </a:solidFill>
            </a:rPr>
            <a:t>sheet contains hyperlinks to the various worksheets where you can learn and practice various skills. Each of these worksheets has a hyperlink in cell A2 back to the List of Topics sheet.</a:t>
          </a:r>
          <a:r>
            <a:rPr lang="en-US" sz="1100">
              <a:solidFill>
                <a:srgbClr val="000000"/>
              </a:solidFill>
            </a:rPr>
            <a:t>
It is a good idea to save this file as </a:t>
          </a:r>
          <a:r>
            <a:rPr lang="en-US" sz="1100" b="1">
              <a:solidFill>
                <a:srgbClr val="000000"/>
              </a:solidFill>
            </a:rPr>
            <a:t>excel_tutorial_copy.xlsm</a:t>
          </a:r>
          <a:r>
            <a:rPr lang="en-US" sz="1100">
              <a:solidFill>
                <a:srgbClr val="000000"/>
              </a:solidFill>
            </a:rPr>
            <a:t>,</a:t>
          </a:r>
          <a:r>
            <a:rPr lang="en-US" sz="1100" baseline="0">
              <a:solidFill>
                <a:srgbClr val="000000"/>
              </a:solidFill>
            </a:rPr>
            <a:t> </a:t>
          </a:r>
          <a:r>
            <a:rPr lang="en-US" sz="1100">
              <a:solidFill>
                <a:srgbClr val="000000"/>
              </a:solidFill>
            </a:rPr>
            <a:t>or some such name, and work with the copy. That way, if you mess anything up as you try the exercises, you can always retrieve the original file,</a:t>
          </a:r>
          <a:r>
            <a:rPr lang="en-US" sz="1100" baseline="0">
              <a:solidFill>
                <a:srgbClr val="000000"/>
              </a:solidFill>
            </a:rPr>
            <a:t> </a:t>
          </a:r>
          <a:r>
            <a:rPr lang="en-US" sz="1100" b="1">
              <a:solidFill>
                <a:srgbClr val="000000"/>
              </a:solidFill>
            </a:rPr>
            <a:t>excel_tutorial.xlsm</a:t>
          </a:r>
          <a:r>
            <a:rPr lang="en-US" sz="1100">
              <a:solidFill>
                <a:srgbClr val="000000"/>
              </a:solidFill>
            </a:rPr>
            <a:t>.</a:t>
          </a:r>
        </a:p>
        <a:p>
          <a:r>
            <a:rPr lang="en-US" sz="1100">
              <a:solidFill>
                <a:srgbClr val="000000"/>
              </a:solidFill>
            </a:rPr>
            <a:t>
</a:t>
          </a:r>
          <a:r>
            <a:rPr lang="en-US" sz="1100" b="1">
              <a:solidFill>
                <a:srgbClr val="000000"/>
              </a:solidFill>
              <a:effectLst/>
              <a:latin typeface="+mn-lt"/>
              <a:ea typeface="+mn-ea"/>
              <a:cs typeface="+mn-cs"/>
            </a:rPr>
            <a:t>ExcelNow!, a commercial</a:t>
          </a:r>
          <a:r>
            <a:rPr lang="en-US" sz="1100" b="1" baseline="0">
              <a:solidFill>
                <a:srgbClr val="000000"/>
              </a:solidFill>
              <a:effectLst/>
              <a:latin typeface="+mn-lt"/>
              <a:ea typeface="+mn-ea"/>
              <a:cs typeface="+mn-cs"/>
            </a:rPr>
            <a:t> version</a:t>
          </a:r>
          <a:endParaRPr lang="en-US">
            <a:solidFill>
              <a:srgbClr val="000000"/>
            </a:solidFill>
            <a:effectLst/>
          </a:endParaRPr>
        </a:p>
        <a:p>
          <a:endParaRPr lang="en-US" sz="1100">
            <a:solidFill>
              <a:srgbClr val="000000"/>
            </a:solidFill>
            <a:effectLst/>
            <a:latin typeface="+mn-lt"/>
            <a:ea typeface="+mn-ea"/>
            <a:cs typeface="+mn-cs"/>
          </a:endParaRPr>
        </a:p>
        <a:p>
          <a:r>
            <a:rPr lang="en-US" sz="1100">
              <a:solidFill>
                <a:srgbClr val="000000"/>
              </a:solidFill>
              <a:effectLst/>
              <a:latin typeface="+mn-lt"/>
              <a:ea typeface="+mn-ea"/>
              <a:cs typeface="+mn-cs"/>
            </a:rPr>
            <a:t>The version of this tutorial you are now viewing is available for</a:t>
          </a:r>
          <a:r>
            <a:rPr lang="en-US" sz="1100" baseline="0">
              <a:solidFill>
                <a:srgbClr val="000000"/>
              </a:solidFill>
              <a:effectLst/>
              <a:latin typeface="+mn-lt"/>
              <a:ea typeface="+mn-ea"/>
              <a:cs typeface="+mn-cs"/>
            </a:rPr>
            <a:t> free to users of the Albright/Winston Cengage textbooks and certain other Cengage spreadsheet-oriented textbooks. However, there is a commercial version, called </a:t>
          </a:r>
          <a:r>
            <a:rPr lang="en-US" sz="1100" b="1" baseline="0">
              <a:solidFill>
                <a:srgbClr val="000000"/>
              </a:solidFill>
              <a:effectLst/>
              <a:latin typeface="+mn-lt"/>
              <a:ea typeface="+mn-ea"/>
              <a:cs typeface="+mn-cs"/>
            </a:rPr>
            <a:t>ExcelNow!</a:t>
          </a:r>
          <a:r>
            <a:rPr lang="en-US" sz="1100" baseline="0">
              <a:solidFill>
                <a:srgbClr val="000000"/>
              </a:solidFill>
              <a:effectLst/>
              <a:latin typeface="+mn-lt"/>
              <a:ea typeface="+mn-ea"/>
              <a:cs typeface="+mn-cs"/>
            </a:rPr>
            <a:t> available at http://excelnowtutorial.com. T</a:t>
          </a:r>
          <a:r>
            <a:rPr lang="en-US" sz="1100">
              <a:solidFill>
                <a:srgbClr val="000000"/>
              </a:solidFill>
              <a:effectLst/>
              <a:latin typeface="+mn-lt"/>
              <a:ea typeface="+mn-ea"/>
              <a:cs typeface="+mn-cs"/>
            </a:rPr>
            <a:t>he commercial version is available at a significant discount (use coupon code </a:t>
          </a:r>
          <a:r>
            <a:rPr lang="en-US" sz="1100" b="1">
              <a:solidFill>
                <a:srgbClr val="000000"/>
              </a:solidFill>
              <a:effectLst/>
              <a:latin typeface="+mn-lt"/>
              <a:ea typeface="+mn-ea"/>
              <a:cs typeface="+mn-cs"/>
            </a:rPr>
            <a:t>ExcelNow20</a:t>
          </a:r>
          <a:r>
            <a:rPr lang="en-US" sz="1100">
              <a:solidFill>
                <a:srgbClr val="000000"/>
              </a:solidFill>
              <a:effectLst/>
              <a:latin typeface="+mn-lt"/>
              <a:ea typeface="+mn-ea"/>
              <a:cs typeface="+mn-cs"/>
            </a:rPr>
            <a:t>) for purchasers</a:t>
          </a:r>
          <a:r>
            <a:rPr lang="en-US" sz="1100" baseline="0">
              <a:solidFill>
                <a:srgbClr val="000000"/>
              </a:solidFill>
              <a:effectLst/>
              <a:latin typeface="+mn-lt"/>
              <a:ea typeface="+mn-ea"/>
              <a:cs typeface="+mn-cs"/>
            </a:rPr>
            <a:t> </a:t>
          </a:r>
          <a:r>
            <a:rPr lang="en-US" sz="1100">
              <a:solidFill>
                <a:srgbClr val="000000"/>
              </a:solidFill>
              <a:effectLst/>
              <a:latin typeface="+mn-lt"/>
              <a:ea typeface="+mn-ea"/>
              <a:cs typeface="+mn-cs"/>
            </a:rPr>
            <a:t>of the textbook.  </a:t>
          </a:r>
          <a:r>
            <a:rPr lang="en-US" sz="1100" baseline="0">
              <a:solidFill>
                <a:srgbClr val="000000"/>
              </a:solidFill>
              <a:effectLst/>
              <a:latin typeface="+mn-lt"/>
              <a:ea typeface="+mn-ea"/>
              <a:cs typeface="+mn-cs"/>
            </a:rPr>
            <a:t>Its main enhancements include:</a:t>
          </a:r>
          <a:endParaRPr lang="en-US">
            <a:solidFill>
              <a:srgbClr val="000000"/>
            </a:solidFill>
            <a:effectLst/>
          </a:endParaRPr>
        </a:p>
        <a:p>
          <a:endParaRPr lang="en-US" sz="1100" baseline="0">
            <a:solidFill>
              <a:srgbClr val="000000"/>
            </a:solidFill>
            <a:effectLst/>
            <a:latin typeface="+mn-lt"/>
            <a:ea typeface="+mn-ea"/>
            <a:cs typeface="+mn-cs"/>
          </a:endParaRPr>
        </a:p>
        <a:p>
          <a:r>
            <a:rPr lang="en-US" sz="1100" baseline="0">
              <a:solidFill>
                <a:srgbClr val="000000"/>
              </a:solidFill>
              <a:effectLst/>
              <a:latin typeface="+mn-lt"/>
              <a:ea typeface="+mn-ea"/>
              <a:cs typeface="+mn-cs"/>
            </a:rPr>
            <a:t>1. </a:t>
          </a:r>
          <a:r>
            <a:rPr lang="en-US" sz="1100" b="1" baseline="0">
              <a:solidFill>
                <a:srgbClr val="000000"/>
              </a:solidFill>
              <a:effectLst/>
              <a:latin typeface="+mn-lt"/>
              <a:ea typeface="+mn-ea"/>
              <a:cs typeface="+mn-cs"/>
            </a:rPr>
            <a:t>A better user interface. </a:t>
          </a:r>
          <a:r>
            <a:rPr lang="en-US" sz="1100" baseline="0">
              <a:solidFill>
                <a:srgbClr val="000000"/>
              </a:solidFill>
              <a:effectLst/>
              <a:latin typeface="+mn-lt"/>
              <a:ea typeface="+mn-ea"/>
              <a:cs typeface="+mn-cs"/>
            </a:rPr>
            <a:t>Instead of buttons on a List of Topics worksheet, you can choose topics from an ExcelNow! ribbon.</a:t>
          </a:r>
          <a:endParaRPr lang="en-US">
            <a:solidFill>
              <a:srgbClr val="000000"/>
            </a:solidFill>
            <a:effectLst/>
          </a:endParaRPr>
        </a:p>
        <a:p>
          <a:endParaRPr lang="en-US" sz="1100" baseline="0">
            <a:solidFill>
              <a:srgbClr val="000000"/>
            </a:solidFill>
            <a:effectLst/>
            <a:latin typeface="+mn-lt"/>
            <a:ea typeface="+mn-ea"/>
            <a:cs typeface="+mn-cs"/>
          </a:endParaRPr>
        </a:p>
        <a:p>
          <a:r>
            <a:rPr lang="en-US" sz="1100" baseline="0">
              <a:solidFill>
                <a:srgbClr val="000000"/>
              </a:solidFill>
              <a:effectLst/>
              <a:latin typeface="+mn-lt"/>
              <a:ea typeface="+mn-ea"/>
              <a:cs typeface="+mn-cs"/>
            </a:rPr>
            <a:t>2. </a:t>
          </a:r>
          <a:r>
            <a:rPr lang="en-US" sz="1100" b="1" baseline="0">
              <a:solidFill>
                <a:srgbClr val="000000"/>
              </a:solidFill>
              <a:effectLst/>
              <a:latin typeface="+mn-lt"/>
              <a:ea typeface="+mn-ea"/>
              <a:cs typeface="+mn-cs"/>
            </a:rPr>
            <a:t>More topics. </a:t>
          </a:r>
          <a:r>
            <a:rPr lang="en-US" sz="1100" baseline="0">
              <a:solidFill>
                <a:srgbClr val="000000"/>
              </a:solidFill>
              <a:effectLst/>
              <a:latin typeface="+mn-lt"/>
              <a:ea typeface="+mn-ea"/>
              <a:cs typeface="+mn-cs"/>
            </a:rPr>
            <a:t>There are quite a few new topics, such as Office clipboard, array formulas, data consolidation, scenarios, subtotals, and themes. Also, besides the "main" topics, there are over 100 "quick tips" on little-known (but often useful) Excel features.</a:t>
          </a:r>
          <a:endParaRPr lang="en-US">
            <a:solidFill>
              <a:srgbClr val="000000"/>
            </a:solidFill>
            <a:effectLst/>
          </a:endParaRPr>
        </a:p>
        <a:p>
          <a:endParaRPr lang="en-US" sz="1100" baseline="0">
            <a:solidFill>
              <a:srgbClr val="000000"/>
            </a:solidFill>
            <a:effectLst/>
            <a:latin typeface="+mn-lt"/>
            <a:ea typeface="+mn-ea"/>
            <a:cs typeface="+mn-cs"/>
          </a:endParaRPr>
        </a:p>
        <a:p>
          <a:r>
            <a:rPr lang="en-US" sz="1100" baseline="0">
              <a:solidFill>
                <a:srgbClr val="000000"/>
              </a:solidFill>
              <a:effectLst/>
              <a:latin typeface="+mn-lt"/>
              <a:ea typeface="+mn-ea"/>
              <a:cs typeface="+mn-cs"/>
            </a:rPr>
            <a:t>3. </a:t>
          </a:r>
          <a:r>
            <a:rPr lang="en-US" sz="1100" b="1" baseline="0">
              <a:solidFill>
                <a:srgbClr val="000000"/>
              </a:solidFill>
              <a:effectLst/>
              <a:latin typeface="+mn-lt"/>
              <a:ea typeface="+mn-ea"/>
              <a:cs typeface="+mn-cs"/>
            </a:rPr>
            <a:t>Videos. </a:t>
          </a:r>
          <a:r>
            <a:rPr lang="en-US" sz="1100" b="0" baseline="0">
              <a:solidFill>
                <a:srgbClr val="000000"/>
              </a:solidFill>
              <a:effectLst/>
              <a:latin typeface="+mn-lt"/>
              <a:ea typeface="+mn-ea"/>
              <a:cs typeface="+mn-cs"/>
            </a:rPr>
            <a:t>There are videos, including closed captions, for </a:t>
          </a:r>
          <a:r>
            <a:rPr lang="en-US" sz="1100" b="0" i="1" baseline="0">
              <a:solidFill>
                <a:srgbClr val="000000"/>
              </a:solidFill>
              <a:effectLst/>
              <a:latin typeface="+mn-lt"/>
              <a:ea typeface="+mn-ea"/>
              <a:cs typeface="+mn-cs"/>
            </a:rPr>
            <a:t>all </a:t>
          </a:r>
          <a:r>
            <a:rPr lang="en-US" sz="1100" b="0" i="0" baseline="0">
              <a:solidFill>
                <a:srgbClr val="000000"/>
              </a:solidFill>
              <a:effectLst/>
              <a:latin typeface="+mn-lt"/>
              <a:ea typeface="+mn-ea"/>
              <a:cs typeface="+mn-cs"/>
            </a:rPr>
            <a:t>of the topics. From the menus, you can either choose to read about a topic, as you can do in this version, or you can watch a video about the topic. </a:t>
          </a:r>
        </a:p>
        <a:p>
          <a:endParaRPr lang="en-US" sz="1100" b="0" i="0" baseline="0">
            <a:solidFill>
              <a:srgbClr val="000000"/>
            </a:solidFill>
            <a:effectLst/>
            <a:latin typeface="+mn-lt"/>
            <a:ea typeface="+mn-ea"/>
            <a:cs typeface="+mn-cs"/>
          </a:endParaRPr>
        </a:p>
        <a:p>
          <a:r>
            <a:rPr lang="en-US" sz="1100">
              <a:solidFill>
                <a:srgbClr val="000000"/>
              </a:solidFill>
              <a:effectLst/>
              <a:latin typeface="+mn-lt"/>
              <a:ea typeface="+mn-ea"/>
              <a:cs typeface="+mn-cs"/>
            </a:rPr>
            <a:t>Whether you continue to use this</a:t>
          </a:r>
          <a:r>
            <a:rPr lang="en-US" sz="1100" baseline="0">
              <a:solidFill>
                <a:srgbClr val="000000"/>
              </a:solidFill>
              <a:effectLst/>
              <a:latin typeface="+mn-lt"/>
              <a:ea typeface="+mn-ea"/>
              <a:cs typeface="+mn-cs"/>
            </a:rPr>
            <a:t> version or upgrade to ExcelNow!, h</a:t>
          </a:r>
          <a:r>
            <a:rPr lang="en-US" sz="1100">
              <a:solidFill>
                <a:srgbClr val="000000"/>
              </a:solidFill>
              <a:effectLst/>
              <a:latin typeface="+mn-lt"/>
              <a:ea typeface="+mn-ea"/>
              <a:cs typeface="+mn-cs"/>
            </a:rPr>
            <a:t>ave fun improving your Excel skills!</a:t>
          </a:r>
          <a:r>
            <a:rPr lang="en-US" sz="1100">
              <a:solidFill>
                <a:srgbClr val="000000"/>
              </a:solidFill>
            </a:rPr>
            <a:t>
</a:t>
          </a:r>
        </a:p>
      </xdr:txBody>
    </xdr:sp>
    <xdr:clientData/>
  </xdr:twoCellAnchor>
  <xdr:twoCellAnchor editAs="absolute">
    <xdr:from>
      <xdr:col>9</xdr:col>
      <xdr:colOff>123825</xdr:colOff>
      <xdr:row>2</xdr:row>
      <xdr:rowOff>180975</xdr:rowOff>
    </xdr:from>
    <xdr:to>
      <xdr:col>15</xdr:col>
      <xdr:colOff>123825</xdr:colOff>
      <xdr:row>9</xdr:row>
      <xdr:rowOff>152400</xdr:rowOff>
    </xdr:to>
    <xdr:sp macro="" textlink="">
      <xdr:nvSpPr>
        <xdr:cNvPr id="8" name="TextBox 7"/>
        <xdr:cNvSpPr txBox="1"/>
      </xdr:nvSpPr>
      <xdr:spPr>
        <a:xfrm>
          <a:off x="7515225" y="752475"/>
          <a:ext cx="3657600" cy="1304925"/>
        </a:xfrm>
        <a:prstGeom prst="rect">
          <a:avLst/>
        </a:prstGeom>
        <a:solidFill>
          <a:srgbClr val="FFFF99"/>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Important note!</a:t>
          </a:r>
        </a:p>
        <a:p>
          <a:endParaRPr lang="en-US" sz="1100" b="1">
            <a:solidFill>
              <a:srgbClr val="000000"/>
            </a:solidFill>
          </a:endParaRPr>
        </a:p>
        <a:p>
          <a:r>
            <a:rPr lang="en-US" sz="1100" b="0">
              <a:solidFill>
                <a:srgbClr val="000000"/>
              </a:solidFill>
            </a:rPr>
            <a:t>This tutorial contains macros to make the </a:t>
          </a:r>
          <a:r>
            <a:rPr lang="en-US" sz="1100" b="0" baseline="0">
              <a:solidFill>
                <a:srgbClr val="000000"/>
              </a:solidFill>
            </a:rPr>
            <a:t>search feature on the next worksheet </a:t>
          </a:r>
          <a:r>
            <a:rPr lang="en-US" sz="1100" b="0">
              <a:solidFill>
                <a:srgbClr val="000000"/>
              </a:solidFill>
            </a:rPr>
            <a:t>work, so when you open this file, you</a:t>
          </a:r>
          <a:r>
            <a:rPr lang="en-US" sz="1100" b="0" baseline="0">
              <a:solidFill>
                <a:srgbClr val="000000"/>
              </a:solidFill>
            </a:rPr>
            <a:t> will be prompted, right above the Formula bar, to enable macros. Make sure you enable them!</a:t>
          </a:r>
          <a:endParaRPr lang="en-US" sz="1100" b="0">
            <a:solidFill>
              <a:srgbClr val="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19049</xdr:colOff>
      <xdr:row>43</xdr:row>
      <xdr:rowOff>66675</xdr:rowOff>
    </xdr:from>
    <xdr:to>
      <xdr:col>10</xdr:col>
      <xdr:colOff>76200</xdr:colOff>
      <xdr:row>133</xdr:row>
      <xdr:rowOff>76200</xdr:rowOff>
    </xdr:to>
    <xdr:sp macro="" textlink="">
      <xdr:nvSpPr>
        <xdr:cNvPr id="2" name="TextBox 1"/>
        <xdr:cNvSpPr txBox="1"/>
      </xdr:nvSpPr>
      <xdr:spPr>
        <a:xfrm>
          <a:off x="4162424" y="1066800"/>
          <a:ext cx="4352926" cy="36290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400" b="1">
              <a:solidFill>
                <a:srgbClr val="000000"/>
              </a:solidFill>
            </a:rPr>
            <a:t>Welcome to the Excel Tutorial</a:t>
          </a:r>
        </a:p>
        <a:p>
          <a:endParaRPr lang="en-US" sz="1100">
            <a:solidFill>
              <a:srgbClr val="000000"/>
            </a:solidFill>
          </a:endParaRPr>
        </a:p>
        <a:p>
          <a:r>
            <a:rPr lang="en-US" sz="1100">
              <a:solidFill>
                <a:srgbClr val="000000"/>
              </a:solidFill>
            </a:rPr>
            <a:t>The purpose of this tutorial</a:t>
          </a:r>
          <a:r>
            <a:rPr lang="en-US" sz="1100" baseline="0">
              <a:solidFill>
                <a:srgbClr val="000000"/>
              </a:solidFill>
            </a:rPr>
            <a:t> is to let you learn many useful features of Excel at your own speed in a hands-on manner. </a:t>
          </a:r>
        </a:p>
        <a:p>
          <a:endParaRPr lang="en-US" sz="1100">
            <a:solidFill>
              <a:srgbClr val="000000"/>
            </a:solidFill>
          </a:endParaRPr>
        </a:p>
        <a:p>
          <a:r>
            <a:rPr lang="en-US" sz="1100">
              <a:solidFill>
                <a:srgbClr val="000000"/>
              </a:solidFill>
            </a:rPr>
            <a:t>To proceed, click</a:t>
          </a:r>
          <a:r>
            <a:rPr lang="en-US" sz="1100" baseline="0">
              <a:solidFill>
                <a:srgbClr val="000000"/>
              </a:solidFill>
            </a:rPr>
            <a:t> any + button to the left to expand a main topic or sub topic, and click any - button to collapse them. Alternatively, click the top Expand All or Collapse All buttons to expand all topics or collapse all topics. Then click any hyperlink to go to the sheet for that topic. </a:t>
          </a:r>
        </a:p>
        <a:p>
          <a:endParaRPr lang="en-US" sz="1100" baseline="0">
            <a:solidFill>
              <a:srgbClr val="000000"/>
            </a:solidFill>
          </a:endParaRPr>
        </a:p>
        <a:p>
          <a:r>
            <a:rPr lang="en-US" sz="1100" baseline="0">
              <a:solidFill>
                <a:srgbClr val="000000"/>
              </a:solidFill>
            </a:rPr>
            <a:t>You can also search for any item by entering text in the yellow cell above and clicking the Go button. The caption on this button changes to Next for further searches of the same item. You can return to this worksheet and click Next to find further instances of the search item, or you can press </a:t>
          </a:r>
          <a:r>
            <a:rPr lang="en-US" sz="1100" b="1" baseline="0">
              <a:solidFill>
                <a:srgbClr val="000000"/>
              </a:solidFill>
            </a:rPr>
            <a:t>Ctrl+Shift+Q</a:t>
          </a:r>
          <a:r>
            <a:rPr lang="en-US" sz="1100" b="0" baseline="0">
              <a:solidFill>
                <a:srgbClr val="000000"/>
              </a:solidFill>
            </a:rPr>
            <a:t> from any worksheet to search for other instances of the item. Each search finds the next text box with the search item, and it colors the </a:t>
          </a:r>
          <a:r>
            <a:rPr lang="en-US" sz="1100" b="0" i="1" baseline="0">
              <a:solidFill>
                <a:srgbClr val="000000"/>
              </a:solidFill>
            </a:rPr>
            <a:t>first </a:t>
          </a:r>
          <a:r>
            <a:rPr lang="en-US" sz="1100" b="0" i="0" baseline="0">
              <a:solidFill>
                <a:srgbClr val="000000"/>
              </a:solidFill>
            </a:rPr>
            <a:t>instance in the text box red. Click the button below to reset all text box font in all worksheets to black.</a:t>
          </a:r>
          <a:r>
            <a:rPr lang="en-US" sz="1100" b="0" baseline="0">
              <a:solidFill>
                <a:srgbClr val="000000"/>
              </a:solidFill>
            </a:rPr>
            <a:t> </a:t>
          </a:r>
          <a:endParaRPr lang="en-US" sz="1100">
            <a:solidFill>
              <a:srgbClr val="000000"/>
            </a:solidFill>
          </a:endParaRPr>
        </a:p>
      </xdr:txBody>
    </xdr:sp>
    <xdr:clientData/>
  </xdr:twoCellAnchor>
  <mc:AlternateContent xmlns:mc="http://schemas.openxmlformats.org/markup-compatibility/2006">
    <mc:Choice xmlns:a14="http://schemas.microsoft.com/office/drawing/2010/main" Requires="a14">
      <xdr:twoCellAnchor>
        <xdr:from>
          <xdr:col>1</xdr:col>
          <xdr:colOff>561975</xdr:colOff>
          <xdr:row>0</xdr:row>
          <xdr:rowOff>228600</xdr:rowOff>
        </xdr:from>
        <xdr:to>
          <xdr:col>5</xdr:col>
          <xdr:colOff>47625</xdr:colOff>
          <xdr:row>0</xdr:row>
          <xdr:rowOff>514350</xdr:rowOff>
        </xdr:to>
        <xdr:sp macro="" textlink="">
          <xdr:nvSpPr>
            <xdr:cNvPr id="221185" name="Button 1" hidden="1">
              <a:extLst>
                <a:ext uri="{63B3BB69-23CF-44E3-9099-C40C66FF867C}">
                  <a14:compatExt spid="_x0000_s22118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Expand All</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247650</xdr:colOff>
          <xdr:row>0</xdr:row>
          <xdr:rowOff>228600</xdr:rowOff>
        </xdr:from>
        <xdr:to>
          <xdr:col>5</xdr:col>
          <xdr:colOff>1276350</xdr:colOff>
          <xdr:row>0</xdr:row>
          <xdr:rowOff>514350</xdr:rowOff>
        </xdr:to>
        <xdr:sp macro="" textlink="">
          <xdr:nvSpPr>
            <xdr:cNvPr id="221186" name="Button 2" hidden="1">
              <a:extLst>
                <a:ext uri="{63B3BB69-23CF-44E3-9099-C40C66FF867C}">
                  <a14:compatExt spid="_x0000_s22118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Collapse All</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114300</xdr:colOff>
          <xdr:row>0</xdr:row>
          <xdr:rowOff>561975</xdr:rowOff>
        </xdr:from>
        <xdr:to>
          <xdr:col>10</xdr:col>
          <xdr:colOff>57150</xdr:colOff>
          <xdr:row>22</xdr:row>
          <xdr:rowOff>38100</xdr:rowOff>
        </xdr:to>
        <xdr:sp macro="" textlink="">
          <xdr:nvSpPr>
            <xdr:cNvPr id="221190" name="SearchButton" hidden="1">
              <a:extLst>
                <a:ext uri="{63B3BB69-23CF-44E3-9099-C40C66FF867C}">
                  <a14:compatExt spid="_x0000_s2211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Go</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1019175</xdr:colOff>
          <xdr:row>134</xdr:row>
          <xdr:rowOff>57150</xdr:rowOff>
        </xdr:from>
        <xdr:to>
          <xdr:col>7</xdr:col>
          <xdr:colOff>1714500</xdr:colOff>
          <xdr:row>135</xdr:row>
          <xdr:rowOff>171450</xdr:rowOff>
        </xdr:to>
        <xdr:sp macro="" textlink="">
          <xdr:nvSpPr>
            <xdr:cNvPr id="221191" name="Button 7" hidden="1">
              <a:extLst>
                <a:ext uri="{63B3BB69-23CF-44E3-9099-C40C66FF867C}">
                  <a14:compatExt spid="_x0000_s22119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 all text box font to black</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3</xdr:row>
      <xdr:rowOff>0</xdr:rowOff>
    </xdr:from>
    <xdr:to>
      <xdr:col>8</xdr:col>
      <xdr:colOff>606424</xdr:colOff>
      <xdr:row>12</xdr:row>
      <xdr:rowOff>180975</xdr:rowOff>
    </xdr:to>
    <xdr:sp macro="" textlink="">
      <xdr:nvSpPr>
        <xdr:cNvPr id="6" name="TextBox 5"/>
        <xdr:cNvSpPr txBox="1"/>
      </xdr:nvSpPr>
      <xdr:spPr>
        <a:xfrm>
          <a:off x="609600" y="762000"/>
          <a:ext cx="4873624" cy="1895475"/>
        </a:xfrm>
        <a:prstGeom prst="rect">
          <a:avLst/>
        </a:prstGeom>
        <a:solidFill>
          <a:schemeClr val="bg1">
            <a:shade val="80000"/>
          </a:schemeClr>
        </a:solidFill>
        <a:ln w="9525" cmpd="sng">
          <a:solidFill>
            <a:schemeClr val="lt1">
              <a:shade val="50000"/>
            </a:schemeClr>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Introduction to Changes in Excel 2007</a:t>
          </a:r>
        </a:p>
        <a:p>
          <a:endParaRPr lang="en-US" sz="1100">
            <a:solidFill>
              <a:srgbClr val="000000"/>
            </a:solidFill>
          </a:endParaRPr>
        </a:p>
        <a:p>
          <a:r>
            <a:rPr lang="en-US" sz="1100">
              <a:solidFill>
                <a:srgbClr val="000000"/>
              </a:solidFill>
            </a:rPr>
            <a:t>If Excel 2007 is your first exposure to Excel, you will love it. However, if you are used to Excel 2003 or an earlier version, you</a:t>
          </a:r>
          <a:r>
            <a:rPr lang="en-US" sz="1100" baseline="0">
              <a:solidFill>
                <a:srgbClr val="000000"/>
              </a:solidFill>
            </a:rPr>
            <a:t> wi</a:t>
          </a:r>
          <a:r>
            <a:rPr lang="en-US" sz="1100">
              <a:solidFill>
                <a:srgbClr val="000000"/>
              </a:solidFill>
            </a:rPr>
            <a:t>ll have some unlearning to do. There are several big changes in Excel 2007 and many smaller changes. The first big change is that worksheets are much bigger. You used to have about 65,000 rows and 256 columns. Now you have over a million rows and over 16,000 columns. You will hardly ever use this much space, but it’s available. Read</a:t>
          </a:r>
          <a:r>
            <a:rPr lang="en-US" sz="1100" baseline="0">
              <a:solidFill>
                <a:srgbClr val="000000"/>
              </a:solidFill>
            </a:rPr>
            <a:t> the next few worksheets for other significant changes.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25399</xdr:colOff>
      <xdr:row>34</xdr:row>
      <xdr:rowOff>171450</xdr:rowOff>
    </xdr:to>
    <xdr:sp macro="" textlink="">
      <xdr:nvSpPr>
        <xdr:cNvPr id="5" name="TextBox 4"/>
        <xdr:cNvSpPr txBox="1"/>
      </xdr:nvSpPr>
      <xdr:spPr>
        <a:xfrm>
          <a:off x="609600" y="762000"/>
          <a:ext cx="5740399" cy="60769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Tabs and Ribbons</a:t>
          </a:r>
          <a:r>
            <a:rPr lang="en-US" sz="1100" b="1" baseline="0">
              <a:solidFill>
                <a:srgbClr val="000000"/>
              </a:solidFill>
            </a:rPr>
            <a:t> Instead of the Menus in Excel 2007</a:t>
          </a:r>
          <a:endParaRPr lang="en-US" sz="1100" b="1">
            <a:solidFill>
              <a:srgbClr val="000000"/>
            </a:solidFill>
          </a:endParaRPr>
        </a:p>
        <a:p>
          <a:endParaRPr lang="en-US" sz="1100">
            <a:solidFill>
              <a:srgbClr val="000000"/>
            </a:solidFill>
          </a:endParaRPr>
        </a:p>
        <a:p>
          <a:r>
            <a:rPr lang="en-US" sz="1100">
              <a:solidFill>
                <a:srgbClr val="000000"/>
              </a:solidFill>
            </a:rPr>
            <a:t>The biggest change is the one you will notice right away. You no longer have the usual menus and toolbars. Microsoft has completely reorganized the user interface to provide </a:t>
          </a:r>
          <a:r>
            <a:rPr lang="en-US" sz="1100" b="1">
              <a:solidFill>
                <a:srgbClr val="000000"/>
              </a:solidFill>
            </a:rPr>
            <a:t>tabs</a:t>
          </a:r>
          <a:r>
            <a:rPr lang="en-US" sz="1100">
              <a:solidFill>
                <a:srgbClr val="000000"/>
              </a:solidFill>
            </a:rPr>
            <a:t> and </a:t>
          </a:r>
          <a:r>
            <a:rPr lang="en-US" sz="1100" b="1">
              <a:solidFill>
                <a:srgbClr val="000000"/>
              </a:solidFill>
            </a:rPr>
            <a:t>ribbons</a:t>
          </a:r>
          <a:r>
            <a:rPr lang="en-US" sz="1100">
              <a:solidFill>
                <a:srgbClr val="000000"/>
              </a:solidFill>
            </a:rPr>
            <a:t>. Each tab (Home, Insert, Page Layout, etc.) has an associated ribbon that is similar to the old toolbars. For example, if you click on the Formulas tab, you get a ribbon with buttons that are useful for working with formulas. Each ribbon has several groups of buttons. For example, the Formulas ribbon has one group called Defined Names for manipulating range names. There is only one way to learn these ribbons: by practicing and experimenting. If you are used to the old Excel, you will undoubtedly curse at the new ones a few times when you can’t find something, but you can be assured that they really are more logically organized than the old versions.
You can’t change the new ribbons; they are built in and fixed. Well, that isn't quite true. If you don’t mind writing some XML, it </a:t>
          </a:r>
          <a:r>
            <a:rPr lang="en-US" sz="1100" i="1">
              <a:solidFill>
                <a:srgbClr val="000000"/>
              </a:solidFill>
            </a:rPr>
            <a:t>is</a:t>
          </a:r>
          <a:r>
            <a:rPr lang="en-US" sz="1100" i="0">
              <a:solidFill>
                <a:srgbClr val="000000"/>
              </a:solidFill>
            </a:rPr>
            <a:t> possible to create</a:t>
          </a:r>
          <a:r>
            <a:rPr lang="en-US" sz="1100">
              <a:solidFill>
                <a:srgbClr val="000000"/>
              </a:solidFill>
            </a:rPr>
            <a:t> new ribbons that have your favorite Excel buttons or even new buttons attached to your own macros. This is somewhat advanced, so it</a:t>
          </a:r>
          <a:r>
            <a:rPr lang="en-US" sz="1100" baseline="0">
              <a:solidFill>
                <a:srgbClr val="000000"/>
              </a:solidFill>
            </a:rPr>
            <a:t> isn't covered here. But if you are interested, the technology is called RibbonX, and you can search for it on the Web.</a:t>
          </a:r>
          <a:endParaRPr lang="en-US" sz="1100">
            <a:solidFill>
              <a:srgbClr val="000000"/>
            </a:solidFill>
          </a:endParaRPr>
        </a:p>
        <a:p>
          <a:r>
            <a:rPr lang="en-US" sz="1100">
              <a:solidFill>
                <a:srgbClr val="000000"/>
              </a:solidFill>
            </a:rPr>
            <a:t>
With the old menus gone, what about the keyboard shortcuts many of you depend on? Most of them still work. For example, you can still press Ctrl+s to save a file or Ctrl+p to print a file.</a:t>
          </a:r>
        </a:p>
        <a:p>
          <a:endParaRPr lang="en-US" sz="1100">
            <a:solidFill>
              <a:srgbClr val="000000"/>
            </a:solidFill>
          </a:endParaRPr>
        </a:p>
        <a:p>
          <a:r>
            <a:rPr lang="en-US" sz="1100">
              <a:solidFill>
                <a:srgbClr val="000000"/>
              </a:solidFill>
            </a:rPr>
            <a:t>Also,</a:t>
          </a:r>
          <a:r>
            <a:rPr lang="en-US" sz="1100" baseline="0">
              <a:solidFill>
                <a:srgbClr val="000000"/>
              </a:solidFill>
            </a:rPr>
            <a:t> if you prefer keyboarding to mousing, here's something you will like. Press the Alt key. In the ribbon area, you will see a shortcut key for each tab. For example, M is for Formulas. Press any of these shortcut keys to see the corresponding ribbon, and each one of its buttons will have a shortcut key. Press the one you want, which is equivalent to clicking the button. To make these shortcut keys  disappear, press the Alt key again.</a:t>
          </a:r>
        </a:p>
        <a:p>
          <a:endParaRPr lang="en-US" sz="1100" baseline="0">
            <a:solidFill>
              <a:srgbClr val="000000"/>
            </a:solidFill>
          </a:endParaRPr>
        </a:p>
        <a:p>
          <a:r>
            <a:rPr lang="en-US" sz="1100">
              <a:solidFill>
                <a:srgbClr val="000000"/>
              </a:solidFill>
              <a:effectLst/>
              <a:latin typeface="+mn-lt"/>
              <a:ea typeface="+mn-ea"/>
              <a:cs typeface="+mn-cs"/>
            </a:rPr>
            <a:t>A few of the new tabs are not visible</a:t>
          </a:r>
          <a:r>
            <a:rPr lang="en-US" sz="1100" baseline="0">
              <a:solidFill>
                <a:srgbClr val="000000"/>
              </a:solidFill>
              <a:effectLst/>
              <a:latin typeface="+mn-lt"/>
              <a:ea typeface="+mn-ea"/>
              <a:cs typeface="+mn-cs"/>
            </a:rPr>
            <a:t> until you select an appropriate object. For example, when you select a chart, three new Chart Tools tabs (Design, Layout, and Format) become visible.  Or when you select an Excel table, a Table Tools Design tab becomes visible. </a:t>
          </a:r>
          <a:endParaRPr lang="en-US">
            <a:solidFill>
              <a:srgbClr val="000000"/>
            </a:solidFill>
            <a:effectLst/>
          </a:endParaRPr>
        </a:p>
        <a:p>
          <a:endParaRPr lang="en-US" sz="1100" baseline="0">
            <a:solidFill>
              <a:srgbClr val="000000"/>
            </a:solidFill>
            <a:effectLst/>
            <a:latin typeface="+mn-lt"/>
            <a:ea typeface="+mn-ea"/>
            <a:cs typeface="+mn-cs"/>
          </a:endParaRPr>
        </a:p>
        <a:p>
          <a:r>
            <a:rPr lang="en-US" sz="1100" baseline="0">
              <a:solidFill>
                <a:srgbClr val="000000"/>
              </a:solidFill>
              <a:effectLst/>
              <a:latin typeface="+mn-lt"/>
              <a:ea typeface="+mn-ea"/>
              <a:cs typeface="+mn-cs"/>
            </a:rPr>
            <a:t>In general, Excel 2007 and more recent versions are more intelligent about </a:t>
          </a:r>
          <a:r>
            <a:rPr lang="en-US" sz="1100" i="1" baseline="0">
              <a:solidFill>
                <a:srgbClr val="000000"/>
              </a:solidFill>
              <a:effectLst/>
              <a:latin typeface="+mn-lt"/>
              <a:ea typeface="+mn-ea"/>
              <a:cs typeface="+mn-cs"/>
            </a:rPr>
            <a:t>context</a:t>
          </a:r>
          <a:r>
            <a:rPr lang="en-US" sz="1100" baseline="0">
              <a:solidFill>
                <a:srgbClr val="000000"/>
              </a:solidFill>
              <a:effectLst/>
              <a:latin typeface="+mn-lt"/>
              <a:ea typeface="+mn-ea"/>
              <a:cs typeface="+mn-cs"/>
            </a:rPr>
            <a:t>. In the context of what you are doing, if something is necessary, it is likely to appear. Otherwise, it remains hidden.</a:t>
          </a:r>
          <a:endParaRPr lang="en-US">
            <a:solidFill>
              <a:srgbClr val="000000"/>
            </a:solidFill>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3</xdr:row>
      <xdr:rowOff>0</xdr:rowOff>
    </xdr:from>
    <xdr:to>
      <xdr:col>8</xdr:col>
      <xdr:colOff>606424</xdr:colOff>
      <xdr:row>23</xdr:row>
      <xdr:rowOff>1</xdr:rowOff>
    </xdr:to>
    <xdr:sp macro="" textlink="">
      <xdr:nvSpPr>
        <xdr:cNvPr id="6" name="TextBox 5"/>
        <xdr:cNvSpPr txBox="1"/>
      </xdr:nvSpPr>
      <xdr:spPr>
        <a:xfrm>
          <a:off x="609600" y="762000"/>
          <a:ext cx="4873624" cy="38100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Office Button in Excel 2007</a:t>
          </a:r>
        </a:p>
        <a:p>
          <a:endParaRPr lang="en-US" sz="1100">
            <a:solidFill>
              <a:srgbClr val="000000"/>
            </a:solidFill>
          </a:endParaRPr>
        </a:p>
        <a:p>
          <a:r>
            <a:rPr lang="en-US" sz="1100">
              <a:solidFill>
                <a:srgbClr val="000000"/>
              </a:solidFill>
            </a:rPr>
            <a:t>Some of the most common actions, such as saving and printing, are missing from the ribbons.You can find them by</a:t>
          </a:r>
          <a:r>
            <a:rPr lang="en-US" sz="1100" baseline="0">
              <a:solidFill>
                <a:srgbClr val="000000"/>
              </a:solidFill>
            </a:rPr>
            <a:t> clicking the Office button, the multi-colored button at the top left of your screen (see the screen shot to the right). You will see a number of categories, including New, Open, Save, Save As, Print, and others. So if you can't find something on a ribbon, look under the Office button.</a:t>
          </a:r>
        </a:p>
        <a:p>
          <a:endParaRPr lang="en-US" sz="1100" baseline="0">
            <a:solidFill>
              <a:srgbClr val="000000"/>
            </a:solidFill>
          </a:endParaRPr>
        </a:p>
        <a:p>
          <a:r>
            <a:rPr lang="en-US" sz="1100" baseline="0">
              <a:solidFill>
                <a:srgbClr val="000000"/>
              </a:solidFill>
            </a:rPr>
            <a:t>Note that there are other options for these common operations. First, old shortcut key combinations such as Ctrl+s for save or Ctrl+p for print still work. Also, you can put your favorite buttons on the QAT, as explained on the next worksheet.</a:t>
          </a:r>
        </a:p>
        <a:p>
          <a:endParaRPr lang="en-US" sz="1100" baseline="0">
            <a:solidFill>
              <a:srgbClr val="000000"/>
            </a:solidFill>
          </a:endParaRPr>
        </a:p>
        <a:p>
          <a:r>
            <a:rPr lang="en-US" sz="1100" baseline="0">
              <a:solidFill>
                <a:srgbClr val="000000"/>
              </a:solidFill>
            </a:rPr>
            <a:t>Surprisingly, you won't find a Help option under the Office button, and you won't find it on a ribbon either. But the Help button is always visible as a question mark up in the right corner of the screen. (You can also press the F1 key for help.)</a:t>
          </a:r>
        </a:p>
        <a:p>
          <a:endParaRPr lang="en-US" sz="1100" baseline="0">
            <a:solidFill>
              <a:srgbClr val="000000"/>
            </a:solidFill>
          </a:endParaRPr>
        </a:p>
        <a:p>
          <a:r>
            <a:rPr lang="en-US" sz="1100" b="1" baseline="0">
              <a:solidFill>
                <a:srgbClr val="000000"/>
              </a:solidFill>
            </a:rPr>
            <a:t>Note for Excel 2010 and more recent versions: </a:t>
          </a:r>
          <a:r>
            <a:rPr lang="en-US" sz="1100" baseline="0">
              <a:solidFill>
                <a:srgbClr val="000000"/>
              </a:solidFill>
            </a:rPr>
            <a:t>Don't get too used to the Office button. It was replaced by a File tab in Excel 2010. The File tab has the same basic functionality as the Office button.</a:t>
          </a:r>
          <a:r>
            <a:rPr lang="en-US" sz="1100">
              <a:solidFill>
                <a:srgbClr val="000000"/>
              </a:solidFill>
            </a:rPr>
            <a:t>
</a:t>
          </a:r>
        </a:p>
      </xdr:txBody>
    </xdr:sp>
    <xdr:clientData/>
  </xdr:twoCellAnchor>
  <xdr:twoCellAnchor editAs="oneCell">
    <xdr:from>
      <xdr:col>10</xdr:col>
      <xdr:colOff>0</xdr:colOff>
      <xdr:row>3</xdr:row>
      <xdr:rowOff>0</xdr:rowOff>
    </xdr:from>
    <xdr:to>
      <xdr:col>16</xdr:col>
      <xdr:colOff>352425</xdr:colOff>
      <xdr:row>26</xdr:row>
      <xdr:rowOff>133350</xdr:rowOff>
    </xdr:to>
    <xdr:pic>
      <xdr:nvPicPr>
        <xdr:cNvPr id="7" name="Picture 1" descr="C:\Documents and Settings\Chris Albright\Desktop\OfficeButton.gif"/>
        <xdr:cNvPicPr>
          <a:picLocks noChangeAspect="1" noChangeArrowheads="1"/>
        </xdr:cNvPicPr>
      </xdr:nvPicPr>
      <xdr:blipFill>
        <a:blip xmlns:r="http://schemas.openxmlformats.org/officeDocument/2006/relationships" r:embed="rId1" cstate="print"/>
        <a:srcRect/>
        <a:stretch>
          <a:fillRect/>
        </a:stretch>
      </xdr:blipFill>
      <xdr:spPr bwMode="auto">
        <a:xfrm>
          <a:off x="6096000" y="762000"/>
          <a:ext cx="4010025" cy="4514850"/>
        </a:xfrm>
        <a:prstGeom prst="rect">
          <a:avLst/>
        </a:prstGeom>
        <a:noFill/>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xdr:row>
      <xdr:rowOff>0</xdr:rowOff>
    </xdr:from>
    <xdr:to>
      <xdr:col>8</xdr:col>
      <xdr:colOff>606424</xdr:colOff>
      <xdr:row>30</xdr:row>
      <xdr:rowOff>188597</xdr:rowOff>
    </xdr:to>
    <xdr:sp macro="" textlink="">
      <xdr:nvSpPr>
        <xdr:cNvPr id="6" name="TextBox 5"/>
        <xdr:cNvSpPr txBox="1"/>
      </xdr:nvSpPr>
      <xdr:spPr>
        <a:xfrm>
          <a:off x="609600" y="762000"/>
          <a:ext cx="4873624" cy="5332097"/>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Quick Access Toolbar (QAT) in Excel 2007</a:t>
          </a:r>
        </a:p>
        <a:p>
          <a:endParaRPr lang="en-US" sz="1100">
            <a:solidFill>
              <a:srgbClr val="000000"/>
            </a:solidFill>
          </a:endParaRPr>
        </a:p>
        <a:p>
          <a:r>
            <a:rPr lang="en-US" sz="1100">
              <a:solidFill>
                <a:srgbClr val="000000"/>
              </a:solidFill>
            </a:rPr>
            <a:t>Although you can’t change the new ribbons (at least not easily), you can customize the Excel user interface to some extent. Specifically, Excel provides a quick access toolbar (QAT) at the top left of the screen. You can put your favorite buttons on this toolbar so that they are always visible and available. The QAT comes with a few favorite buttons, but you can add more.</a:t>
          </a:r>
        </a:p>
        <a:p>
          <a:endParaRPr lang="en-US" sz="1100">
            <a:solidFill>
              <a:srgbClr val="000000"/>
            </a:solidFill>
          </a:endParaRPr>
        </a:p>
        <a:p>
          <a:r>
            <a:rPr lang="en-US" sz="1100">
              <a:solidFill>
                <a:srgbClr val="000000"/>
              </a:solidFill>
            </a:rPr>
            <a:t>To modify the QAT:</a:t>
          </a:r>
        </a:p>
        <a:p>
          <a:endParaRPr lang="en-US" sz="1100">
            <a:solidFill>
              <a:srgbClr val="000000"/>
            </a:solidFill>
          </a:endParaRPr>
        </a:p>
        <a:p>
          <a:r>
            <a:rPr lang="en-US" sz="1100">
              <a:solidFill>
                <a:srgbClr val="000000"/>
              </a:solidFill>
            </a:rPr>
            <a:t>Click the dropdown arrow to the right of the QAT. You will</a:t>
          </a:r>
          <a:r>
            <a:rPr lang="en-US" sz="1100" baseline="0">
              <a:solidFill>
                <a:srgbClr val="000000"/>
              </a:solidFill>
            </a:rPr>
            <a:t> see a list of the most commonly used buttons, which you can check to have them appear permanently on the QAT. You can also click the More Commands item to see a dialog box with a wealth of other buttons you can add to the QAT. In fact, if you create your own macros to perform common tasks, you can place buttons to run them on the QAT.</a:t>
          </a:r>
        </a:p>
        <a:p>
          <a:endParaRPr lang="en-US" sz="1100" baseline="0">
            <a:solidFill>
              <a:srgbClr val="000000"/>
            </a:solidFill>
          </a:endParaRPr>
        </a:p>
        <a:p>
          <a:r>
            <a:rPr lang="en-US" sz="1100" baseline="0">
              <a:solidFill>
                <a:srgbClr val="000000"/>
              </a:solidFill>
            </a:rPr>
            <a:t>Note that you also get to the More Commands dialog box by clicking the Office button, then Excel Options, and then Customize.</a:t>
          </a:r>
        </a:p>
        <a:p>
          <a:endParaRPr lang="en-US" sz="1100" baseline="0">
            <a:solidFill>
              <a:srgbClr val="000000"/>
            </a:solidFill>
          </a:endParaRPr>
        </a:p>
        <a:p>
          <a:r>
            <a:rPr lang="en-US" sz="1100" baseline="0">
              <a:solidFill>
                <a:srgbClr val="000000"/>
              </a:solidFill>
            </a:rPr>
            <a:t>Try it! Add some of your favorite buttons to the QAT. Fortunately, you will have to do this only once.</a:t>
          </a:r>
        </a:p>
        <a:p>
          <a:endParaRPr lang="en-US" sz="1100" baseline="0">
            <a:solidFill>
              <a:srgbClr val="000000"/>
            </a:solidFill>
          </a:endParaRPr>
        </a:p>
        <a:p>
          <a:r>
            <a:rPr lang="en-US" sz="1100" baseline="0">
              <a:solidFill>
                <a:srgbClr val="000000"/>
              </a:solidFill>
            </a:rPr>
            <a:t>You can see my QAT to the right. I have added a few of the standard buttons, plus a few extras to run my favorite macros.</a:t>
          </a:r>
        </a:p>
        <a:p>
          <a:endParaRPr lang="en-US" sz="1100" baseline="0">
            <a:solidFill>
              <a:srgbClr val="000000"/>
            </a:solidFill>
          </a:endParaRPr>
        </a:p>
        <a:p>
          <a:r>
            <a:rPr lang="en-US" sz="1100" b="1" baseline="0">
              <a:solidFill>
                <a:srgbClr val="000000"/>
              </a:solidFill>
            </a:rPr>
            <a:t>Note for Excel 2010 and more recent versions: </a:t>
          </a:r>
          <a:r>
            <a:rPr lang="en-US" sz="1100" baseline="0">
              <a:solidFill>
                <a:srgbClr val="000000"/>
              </a:solidFill>
            </a:rPr>
            <a:t>The QAT hasn't changed in Excel 2010 or more recent versions, and it is still useful. However, users might take less advantage of the QAT because of modifiable ribbons in introduced in Excel 2010. Time will tell.</a:t>
          </a:r>
          <a:endParaRPr lang="en-US" sz="1100">
            <a:solidFill>
              <a:srgbClr val="000000"/>
            </a:solidFill>
          </a:endParaRPr>
        </a:p>
        <a:p>
          <a:endParaRPr lang="en-US" sz="1100">
            <a:solidFill>
              <a:srgbClr val="000000"/>
            </a:solidFill>
          </a:endParaRPr>
        </a:p>
      </xdr:txBody>
    </xdr:sp>
    <xdr:clientData/>
  </xdr:twoCellAnchor>
  <xdr:twoCellAnchor editAs="oneCell">
    <xdr:from>
      <xdr:col>10</xdr:col>
      <xdr:colOff>0</xdr:colOff>
      <xdr:row>3</xdr:row>
      <xdr:rowOff>0</xdr:rowOff>
    </xdr:from>
    <xdr:to>
      <xdr:col>15</xdr:col>
      <xdr:colOff>76200</xdr:colOff>
      <xdr:row>4</xdr:row>
      <xdr:rowOff>28575</xdr:rowOff>
    </xdr:to>
    <xdr:pic>
      <xdr:nvPicPr>
        <xdr:cNvPr id="7" name="Picture 6" descr="C:\Users\Chris\Dropbox\ExcelNow\Images\QAT.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0" y="762000"/>
          <a:ext cx="31242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2</xdr:row>
      <xdr:rowOff>190499</xdr:rowOff>
    </xdr:from>
    <xdr:to>
      <xdr:col>9</xdr:col>
      <xdr:colOff>6349</xdr:colOff>
      <xdr:row>28</xdr:row>
      <xdr:rowOff>104774</xdr:rowOff>
    </xdr:to>
    <xdr:sp macro="" textlink="">
      <xdr:nvSpPr>
        <xdr:cNvPr id="6" name="TextBox 5"/>
        <xdr:cNvSpPr txBox="1"/>
      </xdr:nvSpPr>
      <xdr:spPr>
        <a:xfrm>
          <a:off x="609600" y="761999"/>
          <a:ext cx="4883149" cy="48672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Excel Options in Excel 2007</a:t>
          </a:r>
        </a:p>
        <a:p>
          <a:endParaRPr lang="en-US" sz="1100">
            <a:solidFill>
              <a:srgbClr val="000000"/>
            </a:solidFill>
          </a:endParaRPr>
        </a:p>
        <a:p>
          <a:r>
            <a:rPr lang="en-US" sz="1100">
              <a:solidFill>
                <a:srgbClr val="000000"/>
              </a:solidFill>
            </a:rPr>
            <a:t>One particular menu item you will miss from earlier versions of Excel is the Options menu item under</a:t>
          </a:r>
          <a:r>
            <a:rPr lang="en-US" sz="1100" baseline="0">
              <a:solidFill>
                <a:srgbClr val="000000"/>
              </a:solidFill>
            </a:rPr>
            <a:t> the Tools menu</a:t>
          </a:r>
          <a:r>
            <a:rPr lang="en-US" sz="1100">
              <a:solidFill>
                <a:srgbClr val="000000"/>
              </a:solidFill>
            </a:rPr>
            <a:t>, for changing various options in Excel. It is not gone; it is just in a different place. To get to it, click the Office button (in the upper left corner of the screen) and then the Excel Options button. As shown to the right, you will see that the options</a:t>
          </a:r>
          <a:r>
            <a:rPr lang="en-US" sz="1100" baseline="0">
              <a:solidFill>
                <a:srgbClr val="000000"/>
              </a:solidFill>
            </a:rPr>
            <a:t> are grouped in categories: Popular, Formulas, and others. </a:t>
          </a:r>
          <a:r>
            <a:rPr lang="en-US" sz="1100">
              <a:solidFill>
                <a:srgbClr val="000000"/>
              </a:solidFill>
            </a:rPr>
            <a:t>You might have to hunt awhile,</a:t>
          </a:r>
          <a:r>
            <a:rPr lang="en-US" sz="1100" baseline="0">
              <a:solidFill>
                <a:srgbClr val="000000"/>
              </a:solidFill>
            </a:rPr>
            <a:t> but there are an amazing number of options available</a:t>
          </a:r>
          <a:r>
            <a:rPr lang="en-US" sz="1100">
              <a:solidFill>
                <a:srgbClr val="000000"/>
              </a:solidFill>
            </a:rPr>
            <a:t>.</a:t>
          </a:r>
        </a:p>
        <a:p>
          <a:endParaRPr lang="en-US" sz="1100">
            <a:solidFill>
              <a:srgbClr val="000000"/>
            </a:solidFill>
          </a:endParaRPr>
        </a:p>
        <a:p>
          <a:r>
            <a:rPr lang="en-US" sz="1100">
              <a:solidFill>
                <a:srgbClr val="000000"/>
              </a:solidFill>
            </a:rPr>
            <a:t>Try it! Under the Popular group, change the default number of worksheets in a new file from 3 to 1. (Why have 3 when you usually need only 1? Besides, if you need more, you</a:t>
          </a:r>
          <a:r>
            <a:rPr lang="en-US" sz="1100" baseline="0">
              <a:solidFill>
                <a:srgbClr val="000000"/>
              </a:solidFill>
            </a:rPr>
            <a:t> can always add them.)</a:t>
          </a:r>
        </a:p>
        <a:p>
          <a:endParaRPr lang="en-US" sz="1100" baseline="0">
            <a:solidFill>
              <a:srgbClr val="000000"/>
            </a:solidFill>
          </a:endParaRPr>
        </a:p>
        <a:p>
          <a:r>
            <a:rPr lang="en-US" sz="1100" baseline="0">
              <a:solidFill>
                <a:srgbClr val="000000"/>
              </a:solidFill>
            </a:rPr>
            <a:t>Try it! Under the Advanced group, the first Editing option lets you choose the direction you want the cursor to move when you press Enter. Change it to the direction you prefer.</a:t>
          </a:r>
        </a:p>
        <a:p>
          <a:endParaRPr lang="en-US" sz="1100" baseline="0">
            <a:solidFill>
              <a:srgbClr val="000000"/>
            </a:solidFill>
          </a:endParaRPr>
        </a:p>
        <a:p>
          <a:r>
            <a:rPr lang="en-US" sz="1100" baseline="0">
              <a:solidFill>
                <a:srgbClr val="000000"/>
              </a:solidFill>
            </a:rPr>
            <a:t>Try it! Excel makes some automatic changes for you when you type certain characters. For example, if you type (c), it automatically changes this to a copyright symbol. If you find this annoying, you can change it through the AutoCorrect Options button in the Proofing group.</a:t>
          </a:r>
        </a:p>
        <a:p>
          <a:endParaRPr lang="en-US" sz="1100" baseline="0">
            <a:solidFill>
              <a:srgbClr val="000000"/>
            </a:solidFill>
          </a:endParaRPr>
        </a:p>
        <a:p>
          <a:r>
            <a:rPr lang="en-US" sz="1100" b="1" baseline="0">
              <a:solidFill>
                <a:srgbClr val="000000"/>
              </a:solidFill>
            </a:rPr>
            <a:t>Note on Excel 2010 and more recent versions: </a:t>
          </a:r>
          <a:r>
            <a:rPr lang="en-US" sz="1100" b="0" baseline="0">
              <a:solidFill>
                <a:srgbClr val="000000"/>
              </a:solidFill>
            </a:rPr>
            <a:t>You now find Options under the File tab, and they have been reorganized slightly, as you can see on the bottom right.</a:t>
          </a:r>
          <a:endParaRPr lang="en-US" sz="1100" b="1">
            <a:solidFill>
              <a:srgbClr val="000000"/>
            </a:solidFill>
          </a:endParaRPr>
        </a:p>
      </xdr:txBody>
    </xdr:sp>
    <xdr:clientData/>
  </xdr:twoCellAnchor>
  <xdr:twoCellAnchor editAs="oneCell">
    <xdr:from>
      <xdr:col>10</xdr:col>
      <xdr:colOff>0</xdr:colOff>
      <xdr:row>4</xdr:row>
      <xdr:rowOff>0</xdr:rowOff>
    </xdr:from>
    <xdr:to>
      <xdr:col>19</xdr:col>
      <xdr:colOff>323850</xdr:colOff>
      <xdr:row>29</xdr:row>
      <xdr:rowOff>129887</xdr:rowOff>
    </xdr:to>
    <xdr:pic>
      <xdr:nvPicPr>
        <xdr:cNvPr id="5" name="Picture 1" descr="C:\Documents and Settings\Chris Albright\Desktop\ExcelOptions.gif"/>
        <xdr:cNvPicPr>
          <a:picLocks noChangeAspect="1" noChangeArrowheads="1"/>
        </xdr:cNvPicPr>
      </xdr:nvPicPr>
      <xdr:blipFill>
        <a:blip xmlns:r="http://schemas.openxmlformats.org/officeDocument/2006/relationships" r:embed="rId1" cstate="print"/>
        <a:srcRect/>
        <a:stretch>
          <a:fillRect/>
        </a:stretch>
      </xdr:blipFill>
      <xdr:spPr bwMode="auto">
        <a:xfrm>
          <a:off x="6096000" y="952500"/>
          <a:ext cx="5810250" cy="4892387"/>
        </a:xfrm>
        <a:prstGeom prst="rect">
          <a:avLst/>
        </a:prstGeom>
        <a:noFill/>
      </xdr:spPr>
    </xdr:pic>
    <xdr:clientData/>
  </xdr:twoCellAnchor>
  <xdr:twoCellAnchor editAs="oneCell">
    <xdr:from>
      <xdr:col>10</xdr:col>
      <xdr:colOff>1</xdr:colOff>
      <xdr:row>31</xdr:row>
      <xdr:rowOff>1</xdr:rowOff>
    </xdr:from>
    <xdr:to>
      <xdr:col>19</xdr:col>
      <xdr:colOff>381001</xdr:colOff>
      <xdr:row>52</xdr:row>
      <xdr:rowOff>81547</xdr:rowOff>
    </xdr:to>
    <xdr:pic>
      <xdr:nvPicPr>
        <xdr:cNvPr id="8" name="Picture 7" descr="C:\Users\Chris\Dropbox\ExcelNow\Images\ExcelOptions2010.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1" y="6096001"/>
          <a:ext cx="5867400" cy="40820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609599</xdr:colOff>
      <xdr:row>3</xdr:row>
      <xdr:rowOff>0</xdr:rowOff>
    </xdr:from>
    <xdr:to>
      <xdr:col>9</xdr:col>
      <xdr:colOff>495300</xdr:colOff>
      <xdr:row>24</xdr:row>
      <xdr:rowOff>19050</xdr:rowOff>
    </xdr:to>
    <xdr:sp macro="" textlink="">
      <xdr:nvSpPr>
        <xdr:cNvPr id="5" name="TextBox 4"/>
        <xdr:cNvSpPr txBox="1"/>
      </xdr:nvSpPr>
      <xdr:spPr>
        <a:xfrm>
          <a:off x="609599" y="762000"/>
          <a:ext cx="5372101" cy="40195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New File Exensions in Excel 2007: .xlsx and xlsm</a:t>
          </a:r>
        </a:p>
        <a:p>
          <a:endParaRPr lang="en-US" sz="1100">
            <a:solidFill>
              <a:srgbClr val="000000"/>
            </a:solidFill>
          </a:endParaRPr>
        </a:p>
        <a:p>
          <a:r>
            <a:rPr lang="en-US" sz="1100">
              <a:solidFill>
                <a:srgbClr val="000000"/>
              </a:solidFill>
            </a:rPr>
            <a:t>One other important change is file extensions. Unless you wrote your own add-ins in earlier versions of Excel, the only file extension you probably ever saw was .xls. You can still save files with this extension, but they</a:t>
          </a:r>
          <a:r>
            <a:rPr lang="en-US" sz="1100" baseline="0">
              <a:solidFill>
                <a:srgbClr val="000000"/>
              </a:solidFill>
            </a:rPr>
            <a:t> wi</a:t>
          </a:r>
          <a:r>
            <a:rPr lang="en-US" sz="1100">
              <a:solidFill>
                <a:srgbClr val="000000"/>
              </a:solidFill>
            </a:rPr>
            <a:t>ll lose any features new to Excel 2007 (or 2010). To save them and keep new features, you should save them as </a:t>
          </a:r>
          <a:r>
            <a:rPr lang="en-US" sz="1100" b="1">
              <a:solidFill>
                <a:srgbClr val="000000"/>
              </a:solidFill>
            </a:rPr>
            <a:t>.xlsx </a:t>
          </a:r>
          <a:r>
            <a:rPr lang="en-US" sz="1100">
              <a:solidFill>
                <a:srgbClr val="000000"/>
              </a:solidFill>
            </a:rPr>
            <a:t>files. The new</a:t>
          </a:r>
          <a:r>
            <a:rPr lang="en-US" sz="1100" baseline="0">
              <a:solidFill>
                <a:srgbClr val="000000"/>
              </a:solidFill>
            </a:rPr>
            <a:t> "x" at the end of the extension (which also appears in Word and PowerPoint 2007 files) stands for XML (extended markup language), the format that these files are now stored in.</a:t>
          </a:r>
          <a:endParaRPr lang="en-US" sz="1100">
            <a:solidFill>
              <a:srgbClr val="000000"/>
            </a:solidFill>
          </a:endParaRPr>
        </a:p>
        <a:p>
          <a:endParaRPr lang="en-US" sz="1100">
            <a:solidFill>
              <a:srgbClr val="000000"/>
            </a:solidFill>
          </a:endParaRPr>
        </a:p>
        <a:p>
          <a:r>
            <a:rPr lang="en-US" sz="1100">
              <a:solidFill>
                <a:srgbClr val="000000"/>
              </a:solidFill>
            </a:rPr>
            <a:t>Note that if you save your file as an .xlsx file, people with Excel 2003 won’t be able to open it unless they download and install a free file format converter from Microsoft. (Do a Web search for </a:t>
          </a:r>
          <a:r>
            <a:rPr lang="en-US" sz="1100" b="1">
              <a:solidFill>
                <a:srgbClr val="000000"/>
              </a:solidFill>
            </a:rPr>
            <a:t>Microsoft Office Compatibility Pack</a:t>
          </a:r>
          <a:r>
            <a:rPr lang="en-US" sz="1100">
              <a:solidFill>
                <a:srgbClr val="000000"/>
              </a:solidFill>
            </a:rPr>
            <a:t> to find this free download.) In the other direction, if you save</a:t>
          </a:r>
          <a:r>
            <a:rPr lang="en-US" sz="1100" baseline="0">
              <a:solidFill>
                <a:srgbClr val="000000"/>
              </a:solidFill>
            </a:rPr>
            <a:t> a file created in Excel 2007 (or 2010) as an .xls file, it will probably work fine, and it will be readable by users with older versions of Excel, but it won't be to take advantage of changes in Excel 2007 (or 2010).</a:t>
          </a:r>
          <a:endParaRPr lang="en-US" sz="1100">
            <a:solidFill>
              <a:srgbClr val="000000"/>
            </a:solidFill>
          </a:endParaRPr>
        </a:p>
        <a:p>
          <a:endParaRPr lang="en-US" sz="1100">
            <a:solidFill>
              <a:srgbClr val="000000"/>
            </a:solidFill>
          </a:endParaRPr>
        </a:p>
        <a:p>
          <a:r>
            <a:rPr lang="en-US" sz="1100">
              <a:solidFill>
                <a:srgbClr val="000000"/>
              </a:solidFill>
            </a:rPr>
            <a:t>One other new file extension is </a:t>
          </a:r>
          <a:r>
            <a:rPr lang="en-US" sz="1100" b="1">
              <a:solidFill>
                <a:srgbClr val="000000"/>
              </a:solidFill>
            </a:rPr>
            <a:t>.xlsm</a:t>
          </a:r>
          <a:r>
            <a:rPr lang="en-US" sz="1100">
              <a:solidFill>
                <a:srgbClr val="000000"/>
              </a:solidFill>
            </a:rPr>
            <a:t>. If your Excel file has associated VBA macros, then you </a:t>
          </a:r>
          <a:r>
            <a:rPr lang="en-US" sz="1100" i="1">
              <a:solidFill>
                <a:srgbClr val="000000"/>
              </a:solidFill>
            </a:rPr>
            <a:t>must</a:t>
          </a:r>
          <a:r>
            <a:rPr lang="en-US" sz="1100">
              <a:solidFill>
                <a:srgbClr val="000000"/>
              </a:solidFill>
            </a:rPr>
            <a:t> save it as an .xlsm file ("m" for macro). You might also see files with an </a:t>
          </a:r>
          <a:r>
            <a:rPr lang="en-US" sz="1100" b="1">
              <a:solidFill>
                <a:srgbClr val="000000"/>
              </a:solidFill>
            </a:rPr>
            <a:t>.xlam</a:t>
          </a:r>
          <a:r>
            <a:rPr lang="en-US" sz="1100">
              <a:solidFill>
                <a:srgbClr val="000000"/>
              </a:solidFill>
            </a:rPr>
            <a:t> extension. These are Excel add-ins.</a:t>
          </a:r>
        </a:p>
        <a:p>
          <a:endParaRPr lang="en-US" sz="1100">
            <a:solidFill>
              <a:srgbClr val="000000"/>
            </a:solidFill>
          </a:endParaRPr>
        </a:p>
        <a:p>
          <a:r>
            <a:rPr lang="en-US" sz="1100" b="1">
              <a:solidFill>
                <a:srgbClr val="000000"/>
              </a:solidFill>
            </a:rPr>
            <a:t>Note</a:t>
          </a:r>
          <a:r>
            <a:rPr lang="en-US" sz="1100" b="1" baseline="0">
              <a:solidFill>
                <a:srgbClr val="000000"/>
              </a:solidFill>
            </a:rPr>
            <a:t>: </a:t>
          </a:r>
          <a:r>
            <a:rPr lang="en-US" sz="1100" b="0" baseline="0">
              <a:solidFill>
                <a:srgbClr val="000000"/>
              </a:solidFill>
            </a:rPr>
            <a:t>These file extensions are exactly the same in Excel 2010 and more recent versions.</a:t>
          </a:r>
          <a:endParaRPr lang="en-US" sz="1100" b="1">
            <a:solidFill>
              <a:srgbClr val="00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9525</xdr:colOff>
      <xdr:row>3</xdr:row>
      <xdr:rowOff>9525</xdr:rowOff>
    </xdr:from>
    <xdr:to>
      <xdr:col>18</xdr:col>
      <xdr:colOff>600075</xdr:colOff>
      <xdr:row>14</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9524</xdr:colOff>
      <xdr:row>15</xdr:row>
      <xdr:rowOff>0</xdr:rowOff>
    </xdr:from>
    <xdr:to>
      <xdr:col>16</xdr:col>
      <xdr:colOff>457199</xdr:colOff>
      <xdr:row>31</xdr:row>
      <xdr:rowOff>18285</xdr:rowOff>
    </xdr:to>
    <xdr:pic>
      <xdr:nvPicPr>
        <xdr:cNvPr id="4" name="Picture 3" descr="Print.gif"/>
        <xdr:cNvPicPr>
          <a:picLocks noChangeAspect="1"/>
        </xdr:cNvPicPr>
      </xdr:nvPicPr>
      <xdr:blipFill>
        <a:blip xmlns:r="http://schemas.openxmlformats.org/officeDocument/2006/relationships" r:embed="rId2" cstate="print"/>
        <a:stretch>
          <a:fillRect/>
        </a:stretch>
      </xdr:blipFill>
      <xdr:spPr>
        <a:xfrm>
          <a:off x="6105524" y="3048000"/>
          <a:ext cx="4105275" cy="3066285"/>
        </a:xfrm>
        <a:prstGeom prst="rect">
          <a:avLst/>
        </a:prstGeom>
      </xdr:spPr>
    </xdr:pic>
    <xdr:clientData/>
  </xdr:twoCellAnchor>
  <xdr:twoCellAnchor>
    <xdr:from>
      <xdr:col>1</xdr:col>
      <xdr:colOff>0</xdr:colOff>
      <xdr:row>3</xdr:row>
      <xdr:rowOff>0</xdr:rowOff>
    </xdr:from>
    <xdr:to>
      <xdr:col>8</xdr:col>
      <xdr:colOff>606424</xdr:colOff>
      <xdr:row>31</xdr:row>
      <xdr:rowOff>17147</xdr:rowOff>
    </xdr:to>
    <xdr:sp macro="" textlink="">
      <xdr:nvSpPr>
        <xdr:cNvPr id="6" name="TextBox 5"/>
        <xdr:cNvSpPr txBox="1"/>
      </xdr:nvSpPr>
      <xdr:spPr>
        <a:xfrm>
          <a:off x="609600" y="571500"/>
          <a:ext cx="4873624" cy="5351147"/>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Right-Clicking for Context-Sensitive Menus in Excel 2007</a:t>
          </a:r>
        </a:p>
        <a:p>
          <a:endParaRPr lang="en-US" sz="1100">
            <a:solidFill>
              <a:srgbClr val="000000"/>
            </a:solidFill>
          </a:endParaRPr>
        </a:p>
        <a:p>
          <a:r>
            <a:rPr lang="en-US" sz="1100">
              <a:solidFill>
                <a:srgbClr val="000000"/>
              </a:solidFill>
            </a:rPr>
            <a:t>Right-clicking on various items is not new to</a:t>
          </a:r>
          <a:r>
            <a:rPr lang="en-US" sz="1100" baseline="0">
              <a:solidFill>
                <a:srgbClr val="000000"/>
              </a:solidFill>
            </a:rPr>
            <a:t> Excel 2007, although there are now more options than ever. If you want instant context-sensitive menus, you should get used to right-clicking. This almost always leads to a useful menu of options.</a:t>
          </a:r>
        </a:p>
        <a:p>
          <a:endParaRPr lang="en-US" sz="1100" baseline="0">
            <a:solidFill>
              <a:srgbClr val="000000"/>
            </a:solidFill>
          </a:endParaRPr>
        </a:p>
        <a:p>
          <a:r>
            <a:rPr lang="en-US" sz="1100" baseline="0">
              <a:solidFill>
                <a:srgbClr val="000000"/>
              </a:solidFill>
            </a:rPr>
            <a:t>Try it! Select the sales figures to the right and then right-click. This allows you to format the cells and do many other things. Format these cells as currency with zero decimals.</a:t>
          </a:r>
        </a:p>
        <a:p>
          <a:endParaRPr lang="en-US" sz="1100" baseline="0">
            <a:solidFill>
              <a:srgbClr val="000000"/>
            </a:solidFill>
          </a:endParaRPr>
        </a:p>
        <a:p>
          <a:r>
            <a:rPr lang="en-US" sz="1100" baseline="0">
              <a:solidFill>
                <a:srgbClr val="000000"/>
              </a:solidFill>
            </a:rPr>
            <a:t>Try it! Right-click some part of the chart to the right. You will get a menu, but the menu items will depend on what you selected on the chart. Try right-clicking different parts of the chart to see how the menus change.</a:t>
          </a:r>
        </a:p>
        <a:p>
          <a:endParaRPr lang="en-US" sz="1100" baseline="0">
            <a:solidFill>
              <a:srgbClr val="000000"/>
            </a:solidFill>
          </a:endParaRPr>
        </a:p>
        <a:p>
          <a:r>
            <a:rPr lang="en-US" sz="1100" baseline="0">
              <a:solidFill>
                <a:srgbClr val="000000"/>
              </a:solidFill>
            </a:rPr>
            <a:t>Try it! Right-click this gray text box. You will get a menu for modifying the text box in some way.</a:t>
          </a:r>
        </a:p>
        <a:p>
          <a:endParaRPr lang="en-US" sz="1100" baseline="0">
            <a:solidFill>
              <a:srgbClr val="000000"/>
            </a:solidFill>
          </a:endParaRPr>
        </a:p>
        <a:p>
          <a:r>
            <a:rPr lang="en-US" sz="1100" baseline="0">
              <a:solidFill>
                <a:srgbClr val="000000"/>
              </a:solidFill>
            </a:rPr>
            <a:t>Try it! Right-click the screenshot to the right (which was inserted as a Picture). Another menu!</a:t>
          </a:r>
        </a:p>
        <a:p>
          <a:endParaRPr lang="en-US" sz="1100" baseline="0">
            <a:solidFill>
              <a:srgbClr val="000000"/>
            </a:solidFill>
          </a:endParaRPr>
        </a:p>
        <a:p>
          <a:r>
            <a:rPr lang="en-US" sz="1100" baseline="0">
              <a:solidFill>
                <a:srgbClr val="000000"/>
              </a:solidFill>
            </a:rPr>
            <a:t>Try it! Right-click this worksheet's tab. Still another menu! Are you starting to realize how useful right-clicking can be?</a:t>
          </a:r>
        </a:p>
        <a:p>
          <a:endParaRPr lang="en-US" sz="1100" baseline="0">
            <a:solidFill>
              <a:srgbClr val="000000"/>
            </a:solidFill>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rgbClr val="000000"/>
              </a:solidFill>
              <a:effectLst/>
              <a:latin typeface="+mn-lt"/>
              <a:ea typeface="+mn-ea"/>
              <a:cs typeface="+mn-cs"/>
            </a:rPr>
            <a:t>Did you notice that when you right-clicked the sales values,</a:t>
          </a:r>
          <a:r>
            <a:rPr lang="en-US" sz="1100" baseline="0">
              <a:solidFill>
                <a:srgbClr val="000000"/>
              </a:solidFill>
              <a:effectLst/>
              <a:latin typeface="+mn-lt"/>
              <a:ea typeface="+mn-ea"/>
              <a:cs typeface="+mn-cs"/>
            </a:rPr>
            <a:t> you not only got a menu, but you also got a mini-toolbar above the menu? Try it again and look carefully. There is also a mini-toolbar when you right-click a chart. These toolbars were new to Excel 2007, so watch for them when you right-click something. They don't always appear, but when they do, they provide still one more quick way to accomplish common tasks.</a:t>
          </a:r>
          <a:endParaRPr lang="en-US">
            <a:solidFill>
              <a:srgbClr val="000000"/>
            </a:solidFill>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3</xdr:row>
      <xdr:rowOff>0</xdr:rowOff>
    </xdr:from>
    <xdr:to>
      <xdr:col>8</xdr:col>
      <xdr:colOff>600075</xdr:colOff>
      <xdr:row>10</xdr:row>
      <xdr:rowOff>190499</xdr:rowOff>
    </xdr:to>
    <xdr:sp macro="" textlink="">
      <xdr:nvSpPr>
        <xdr:cNvPr id="4" name="TextBox 3"/>
        <xdr:cNvSpPr txBox="1"/>
      </xdr:nvSpPr>
      <xdr:spPr>
        <a:xfrm>
          <a:off x="609600" y="571500"/>
          <a:ext cx="4867275" cy="1523999"/>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Introduction to Changes in Excel 2010</a:t>
          </a:r>
        </a:p>
        <a:p>
          <a:endParaRPr lang="en-US" sz="1100">
            <a:solidFill>
              <a:srgbClr val="000000"/>
            </a:solidFill>
          </a:endParaRPr>
        </a:p>
        <a:p>
          <a:r>
            <a:rPr lang="en-US" sz="1100">
              <a:solidFill>
                <a:srgbClr val="000000"/>
              </a:solidFill>
            </a:rPr>
            <a:t>Excel 2010</a:t>
          </a:r>
          <a:r>
            <a:rPr lang="en-US" sz="1100" baseline="0">
              <a:solidFill>
                <a:srgbClr val="000000"/>
              </a:solidFill>
            </a:rPr>
            <a:t> is not nearly as different from the previous version (2007) as Excel 2007 was from its previous version (2003). In fact, you might not even realize that Excel 2010 is different from Excel 2007 at all. However, there are some new options, new tools, and new efficiencies that you should be aware of. Some of these are discussed in the next few sheets.</a:t>
          </a:r>
          <a:endParaRPr lang="en-US" sz="1100">
            <a:solidFill>
              <a:srgbClr val="00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10</xdr:col>
      <xdr:colOff>0</xdr:colOff>
      <xdr:row>3</xdr:row>
      <xdr:rowOff>0</xdr:rowOff>
    </xdr:from>
    <xdr:to>
      <xdr:col>21</xdr:col>
      <xdr:colOff>180975</xdr:colOff>
      <xdr:row>27</xdr:row>
      <xdr:rowOff>147930</xdr:rowOff>
    </xdr:to>
    <xdr:pic>
      <xdr:nvPicPr>
        <xdr:cNvPr id="9" name="Picture 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0" y="571500"/>
          <a:ext cx="6886575" cy="4719930"/>
        </a:xfrm>
        <a:prstGeom prst="rect">
          <a:avLst/>
        </a:prstGeom>
      </xdr:spPr>
    </xdr:pic>
    <xdr:clientData/>
  </xdr:twoCellAnchor>
  <xdr:twoCellAnchor>
    <xdr:from>
      <xdr:col>1</xdr:col>
      <xdr:colOff>0</xdr:colOff>
      <xdr:row>3</xdr:row>
      <xdr:rowOff>0</xdr:rowOff>
    </xdr:from>
    <xdr:to>
      <xdr:col>9</xdr:col>
      <xdr:colOff>9525</xdr:colOff>
      <xdr:row>17</xdr:row>
      <xdr:rowOff>0</xdr:rowOff>
    </xdr:to>
    <xdr:sp macro="" textlink="">
      <xdr:nvSpPr>
        <xdr:cNvPr id="5" name="TextBox 4"/>
        <xdr:cNvSpPr txBox="1"/>
      </xdr:nvSpPr>
      <xdr:spPr>
        <a:xfrm>
          <a:off x="609600" y="571500"/>
          <a:ext cx="4886325" cy="2667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File Tab Instead</a:t>
          </a:r>
          <a:r>
            <a:rPr lang="en-US" sz="1100" b="1" baseline="0">
              <a:solidFill>
                <a:srgbClr val="000000"/>
              </a:solidFill>
            </a:rPr>
            <a:t> of Office Button in Excel 2010</a:t>
          </a:r>
          <a:endParaRPr lang="en-US" sz="1100" b="1">
            <a:solidFill>
              <a:srgbClr val="000000"/>
            </a:solidFill>
          </a:endParaRPr>
        </a:p>
        <a:p>
          <a:endParaRPr lang="en-US" sz="1100">
            <a:solidFill>
              <a:srgbClr val="000000"/>
            </a:solidFill>
          </a:endParaRPr>
        </a:p>
        <a:p>
          <a:r>
            <a:rPr lang="en-US" sz="1100">
              <a:solidFill>
                <a:srgbClr val="000000"/>
              </a:solidFill>
            </a:rPr>
            <a:t>Just as users </a:t>
          </a:r>
          <a:r>
            <a:rPr lang="en-US" sz="1100" baseline="0">
              <a:solidFill>
                <a:srgbClr val="000000"/>
              </a:solidFill>
            </a:rPr>
            <a:t>were getting comfortable with the Office button in the top left corner of Excel 2007 (and other Office programs), Microsoft replaced it with the File tab. This has the same basic functionality as the previous Office button, as shown to the right; it just looks different. This is where you can perform file operations (if you don't already have some of these buttons on your QAT). It is also where you find Excel's Options group, where you can change a wide range of Excel's default settings.</a:t>
          </a:r>
        </a:p>
        <a:p>
          <a:endParaRPr lang="en-US" sz="1100" baseline="0">
            <a:solidFill>
              <a:srgbClr val="000000"/>
            </a:solidFill>
          </a:endParaRPr>
        </a:p>
        <a:p>
          <a:r>
            <a:rPr lang="en-US" sz="1100" baseline="0">
              <a:solidFill>
                <a:srgbClr val="000000"/>
              </a:solidFill>
            </a:rPr>
            <a:t>Note that the Exit button at the lower left is for exiting Excel, not for exiting the File options. To do the latter and return to your worksheet, just click the green File button again.</a:t>
          </a:r>
          <a:endParaRPr lang="en-US" sz="1100">
            <a:solidFill>
              <a:srgbClr val="000000"/>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0</xdr:colOff>
      <xdr:row>3</xdr:row>
      <xdr:rowOff>0</xdr:rowOff>
    </xdr:from>
    <xdr:to>
      <xdr:col>20</xdr:col>
      <xdr:colOff>223038</xdr:colOff>
      <xdr:row>30</xdr:row>
      <xdr:rowOff>9525</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76800" y="381000"/>
          <a:ext cx="6319038" cy="5153025"/>
        </a:xfrm>
        <a:prstGeom prst="rect">
          <a:avLst/>
        </a:prstGeom>
      </xdr:spPr>
    </xdr:pic>
    <xdr:clientData/>
  </xdr:twoCellAnchor>
  <xdr:twoCellAnchor>
    <xdr:from>
      <xdr:col>1</xdr:col>
      <xdr:colOff>0</xdr:colOff>
      <xdr:row>3</xdr:row>
      <xdr:rowOff>0</xdr:rowOff>
    </xdr:from>
    <xdr:to>
      <xdr:col>9</xdr:col>
      <xdr:colOff>0</xdr:colOff>
      <xdr:row>26</xdr:row>
      <xdr:rowOff>188596</xdr:rowOff>
    </xdr:to>
    <xdr:sp macro="" textlink="">
      <xdr:nvSpPr>
        <xdr:cNvPr id="5" name="TextBox 4"/>
        <xdr:cNvSpPr txBox="1"/>
      </xdr:nvSpPr>
      <xdr:spPr>
        <a:xfrm>
          <a:off x="609600" y="571500"/>
          <a:ext cx="4876800" cy="457009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Customizable Ribbons in Excel 2010</a:t>
          </a:r>
        </a:p>
        <a:p>
          <a:endParaRPr lang="en-US" sz="1100">
            <a:solidFill>
              <a:srgbClr val="000000"/>
            </a:solidFill>
          </a:endParaRPr>
        </a:p>
        <a:p>
          <a:r>
            <a:rPr lang="en-US" sz="1100">
              <a:solidFill>
                <a:srgbClr val="000000"/>
              </a:solidFill>
            </a:rPr>
            <a:t>In a real</a:t>
          </a:r>
          <a:r>
            <a:rPr lang="en-US" sz="1100" baseline="0">
              <a:solidFill>
                <a:srgbClr val="000000"/>
              </a:solidFill>
            </a:rPr>
            <a:t> about-face, Microsoft now allows you to modify the built-in ribbons. You might recall that in Excel 2003 and earlier versions, you could change the menu structure to your liking fairly easily. Then came the new ribbons in Excel 2007, which were pretty much fixed (unless you were willing to use the rather obscure RibbonX technology with XML code). Evidently, Microsoft received enough complaints about the fixed ribbons that it went back to customizable ribbons in Excel 2010. Not only that, but customizing is quite easy.</a:t>
          </a:r>
        </a:p>
        <a:p>
          <a:endParaRPr lang="en-US" sz="1100" baseline="0">
            <a:solidFill>
              <a:srgbClr val="000000"/>
            </a:solidFill>
          </a:endParaRPr>
        </a:p>
        <a:p>
          <a:r>
            <a:rPr lang="en-US" sz="1100" baseline="0">
              <a:solidFill>
                <a:srgbClr val="000000"/>
              </a:solidFill>
            </a:rPr>
            <a:t>To do so, right-click any ribbon and select Customize the Ribbon. This opens the dialog to the right. (As you can see, this dialog is also available from the Excel Options group.) From here, the options are straightforward. You can create a new tab, create a new group under a given tab, and rename either of these. Then you can move buttons from the left pane to the right. As an example, the screenshot to right shows how you could create a new Tables group under the Data tab and then populate it with PivotTable and Table buttons. This would allow you to get </a:t>
          </a:r>
          <a:r>
            <a:rPr lang="en-US" sz="1100" b="0" baseline="0">
              <a:solidFill>
                <a:srgbClr val="000000"/>
              </a:solidFill>
            </a:rPr>
            <a:t>pivot table</a:t>
          </a:r>
          <a:r>
            <a:rPr lang="en-US" sz="1100" baseline="0">
              <a:solidFill>
                <a:srgbClr val="000000"/>
              </a:solidFill>
            </a:rPr>
            <a:t>s or tables from either the Insert ribbon or the Data ribbon. Note that the Reset button lets you restore all of the ribbons or a particular ribbon to its original state.</a:t>
          </a:r>
        </a:p>
        <a:p>
          <a:endParaRPr lang="en-US" sz="1100" baseline="0">
            <a:solidFill>
              <a:srgbClr val="000000"/>
            </a:solidFill>
          </a:endParaRPr>
        </a:p>
        <a:p>
          <a:r>
            <a:rPr lang="en-US" sz="1100" baseline="0">
              <a:solidFill>
                <a:srgbClr val="000000"/>
              </a:solidFill>
            </a:rPr>
            <a:t>You probably shouldn't go overboard on ribbon customization. After all, Microsoft performed usability studies with thousands of users to find the ribbon organization that seems to work best, so a lot of thought went into it. Still, you might prefer a few tweaks of your own.</a:t>
          </a:r>
          <a:endParaRPr lang="en-US" sz="1100">
            <a:solidFill>
              <a:srgbClr val="000000"/>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0</xdr:colOff>
      <xdr:row>3</xdr:row>
      <xdr:rowOff>0</xdr:rowOff>
    </xdr:from>
    <xdr:to>
      <xdr:col>8</xdr:col>
      <xdr:colOff>600075</xdr:colOff>
      <xdr:row>12</xdr:row>
      <xdr:rowOff>9526</xdr:rowOff>
    </xdr:to>
    <xdr:sp macro="" textlink="">
      <xdr:nvSpPr>
        <xdr:cNvPr id="4" name="TextBox 3"/>
        <xdr:cNvSpPr txBox="1"/>
      </xdr:nvSpPr>
      <xdr:spPr>
        <a:xfrm>
          <a:off x="609600" y="571500"/>
          <a:ext cx="4867275" cy="172402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Selected Ranges More Visible in Excel 2010</a:t>
          </a:r>
        </a:p>
        <a:p>
          <a:endParaRPr lang="en-US" sz="1100">
            <a:solidFill>
              <a:srgbClr val="000000"/>
            </a:solidFill>
          </a:endParaRPr>
        </a:p>
        <a:p>
          <a:r>
            <a:rPr lang="en-US" sz="1100">
              <a:solidFill>
                <a:srgbClr val="000000"/>
              </a:solidFill>
            </a:rPr>
            <a:t>Ok, this is a fairly minor change, but a much needed one. Did you notice that when</a:t>
          </a:r>
          <a:r>
            <a:rPr lang="en-US" sz="1100" baseline="0">
              <a:solidFill>
                <a:srgbClr val="000000"/>
              </a:solidFill>
            </a:rPr>
            <a:t> you selected one or more ranges in Excel 2007, the coloring was so light you could hardly tell what was selected? Microsoft fixed this in 2010. Now the selected range is a dark enough blue that there is no doubt about what is selected. Just drag a range to the right, and you will immediately see the effect. Again, this is a very welcome change.</a:t>
          </a:r>
          <a:endParaRPr lang="en-US" sz="1100">
            <a:solidFill>
              <a:srgbClr val="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32</xdr:row>
      <xdr:rowOff>188597</xdr:rowOff>
    </xdr:to>
    <xdr:sp macro="" textlink="">
      <xdr:nvSpPr>
        <xdr:cNvPr id="4" name="TextBox 3"/>
        <xdr:cNvSpPr txBox="1"/>
      </xdr:nvSpPr>
      <xdr:spPr>
        <a:xfrm>
          <a:off x="609600" y="571500"/>
          <a:ext cx="4876800" cy="5713097"/>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New and Renamed Functions in Excel 2010</a:t>
          </a:r>
        </a:p>
        <a:p>
          <a:endParaRPr lang="en-US" sz="1100">
            <a:solidFill>
              <a:srgbClr val="000000"/>
            </a:solidFill>
          </a:endParaRPr>
        </a:p>
        <a:p>
          <a:r>
            <a:rPr lang="en-US" sz="1100">
              <a:solidFill>
                <a:srgbClr val="000000"/>
              </a:solidFill>
            </a:rPr>
            <a:t>Microsoft</a:t>
          </a:r>
          <a:r>
            <a:rPr lang="en-US" sz="1100" baseline="0">
              <a:solidFill>
                <a:srgbClr val="000000"/>
              </a:solidFill>
            </a:rPr>
            <a:t> revamped a lot of its built-in functions, particularly the statistical functions, in Excel 2010. Most of these use a new "dot" name. A typical example is with the functions for the normal distribution. In previous versions, the two main functions were NORMDIST (for finding a probability to the left of a given value) and NORMINV (for finding a value with a given probability to the left of it). These were renamed to NORM.DIST and NORM.INV. Fortunately, the old functions still work exactly as before for backward compatibility, but Microsoft encourages everyone to use the new functions. Similar functions, with .DIST and .INV versions, now exist for other probability distributions such as binomial, chi-square, and others. In fact, for the t distribution, commonly used in statistical inference, there are </a:t>
          </a:r>
          <a:r>
            <a:rPr lang="en-US" sz="1100" i="1" baseline="0">
              <a:solidFill>
                <a:srgbClr val="000000"/>
              </a:solidFill>
            </a:rPr>
            <a:t>six </a:t>
          </a:r>
          <a:r>
            <a:rPr lang="en-US" sz="1100" i="0" baseline="0">
              <a:solidFill>
                <a:srgbClr val="000000"/>
              </a:solidFill>
            </a:rPr>
            <a:t>versions. Their functionality was available in the older TDIST and TINV functions, but only through obscure combinations of arguments. Now their names indicate more precisely their purpose. (Only five of the six are shown to the right. The other one is T.TEST, which you can look up in online help.)</a:t>
          </a:r>
        </a:p>
        <a:p>
          <a:endParaRPr lang="en-US" sz="1100" i="0" baseline="0">
            <a:solidFill>
              <a:srgbClr val="000000"/>
            </a:solidFill>
          </a:endParaRPr>
        </a:p>
        <a:p>
          <a:r>
            <a:rPr lang="en-US" sz="1100" i="0" baseline="0">
              <a:solidFill>
                <a:srgbClr val="000000"/>
              </a:solidFill>
            </a:rPr>
            <a:t>A few of the more common statistical functions are illustrated to the right. As you can see, the changes are not exactly earth-shaking, but the names of the new functions (and their arguments) are more intuitive. Admittedly, the T functions are still far from obvious, but they are better than before. (Note: If you are viewing these in Excel 2007 or earlier, you will see _xlfn. in front of the functions in column M. This evidently indicates that these functions aren't available in pre-2010 versions of Excel.)</a:t>
          </a:r>
        </a:p>
        <a:p>
          <a:endParaRPr lang="en-US" sz="1100" i="0" baseline="0">
            <a:solidFill>
              <a:srgbClr val="000000"/>
            </a:solidFill>
          </a:endParaRPr>
        </a:p>
        <a:p>
          <a:r>
            <a:rPr lang="en-US" sz="1100" i="0" baseline="0">
              <a:solidFill>
                <a:srgbClr val="000000"/>
              </a:solidFill>
            </a:rPr>
            <a:t>Again, the majority of these new (or newly named) functions are statistical functions, but there are a few others. For example, in the Data &amp; Time group, there are NETWORKDAYS and (the new) NETWORKDAYS.INTL functions. The best way to get acquainted with these new functions is to go to the Formulas tab and click one of the dropdowns lists in the Function Library group. From there, you can get as much help as you need.</a:t>
          </a:r>
          <a:endParaRPr lang="en-US" sz="1100">
            <a:solidFill>
              <a:srgbClr val="000000"/>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10</xdr:col>
      <xdr:colOff>0</xdr:colOff>
      <xdr:row>3</xdr:row>
      <xdr:rowOff>1</xdr:rowOff>
    </xdr:from>
    <xdr:to>
      <xdr:col>20</xdr:col>
      <xdr:colOff>238125</xdr:colOff>
      <xdr:row>30</xdr:row>
      <xdr:rowOff>21829</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876800" y="381001"/>
          <a:ext cx="6334125" cy="5165328"/>
        </a:xfrm>
        <a:prstGeom prst="rect">
          <a:avLst/>
        </a:prstGeom>
      </xdr:spPr>
    </xdr:pic>
    <xdr:clientData/>
  </xdr:twoCellAnchor>
  <xdr:twoCellAnchor editAs="oneCell">
    <xdr:from>
      <xdr:col>10</xdr:col>
      <xdr:colOff>0</xdr:colOff>
      <xdr:row>31</xdr:row>
      <xdr:rowOff>0</xdr:rowOff>
    </xdr:from>
    <xdr:to>
      <xdr:col>22</xdr:col>
      <xdr:colOff>323850</xdr:colOff>
      <xdr:row>36</xdr:row>
      <xdr:rowOff>95250</xdr:rowOff>
    </xdr:to>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876800" y="5715000"/>
          <a:ext cx="7639050" cy="1047750"/>
        </a:xfrm>
        <a:prstGeom prst="rect">
          <a:avLst/>
        </a:prstGeom>
      </xdr:spPr>
    </xdr:pic>
    <xdr:clientData/>
  </xdr:twoCellAnchor>
  <xdr:twoCellAnchor>
    <xdr:from>
      <xdr:col>0</xdr:col>
      <xdr:colOff>609599</xdr:colOff>
      <xdr:row>3</xdr:row>
      <xdr:rowOff>0</xdr:rowOff>
    </xdr:from>
    <xdr:to>
      <xdr:col>9</xdr:col>
      <xdr:colOff>238124</xdr:colOff>
      <xdr:row>23</xdr:row>
      <xdr:rowOff>7621</xdr:rowOff>
    </xdr:to>
    <xdr:sp macro="" textlink="">
      <xdr:nvSpPr>
        <xdr:cNvPr id="6" name="TextBox 5"/>
        <xdr:cNvSpPr txBox="1"/>
      </xdr:nvSpPr>
      <xdr:spPr>
        <a:xfrm>
          <a:off x="609599" y="762000"/>
          <a:ext cx="5114925" cy="381762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Add-Ins</a:t>
          </a:r>
          <a:r>
            <a:rPr lang="en-US" sz="1100" b="1" baseline="0">
              <a:solidFill>
                <a:srgbClr val="000000"/>
              </a:solidFill>
            </a:rPr>
            <a:t> Buttons on Developer Ribbon in Excel 2010</a:t>
          </a:r>
          <a:endParaRPr lang="en-US" sz="1100" b="1">
            <a:solidFill>
              <a:srgbClr val="000000"/>
            </a:solidFill>
          </a:endParaRPr>
        </a:p>
        <a:p>
          <a:endParaRPr lang="en-US" sz="1100">
            <a:solidFill>
              <a:srgbClr val="000000"/>
            </a:solidFill>
          </a:endParaRPr>
        </a:p>
        <a:p>
          <a:r>
            <a:rPr lang="en-US" sz="1100">
              <a:solidFill>
                <a:srgbClr val="000000"/>
              </a:solidFill>
            </a:rPr>
            <a:t>If you use add-ins</a:t>
          </a:r>
          <a:r>
            <a:rPr lang="en-US" sz="1100" baseline="0">
              <a:solidFill>
                <a:srgbClr val="000000"/>
              </a:solidFill>
            </a:rPr>
            <a:t> a lot, you know what a pain it was in Excel 2007 to navigate to the add-ins list under Excel Options. In Excel 2010 and more recent versions, if you display the Developer tab, which is recommended, you can get to the add-ins immediately.</a:t>
          </a:r>
        </a:p>
        <a:p>
          <a:endParaRPr lang="en-US" sz="1100" baseline="0">
            <a:solidFill>
              <a:srgbClr val="000000"/>
            </a:solidFill>
          </a:endParaRPr>
        </a:p>
        <a:p>
          <a:r>
            <a:rPr lang="en-US" sz="1100" baseline="0">
              <a:solidFill>
                <a:srgbClr val="000000"/>
              </a:solidFill>
            </a:rPr>
            <a:t>The first step is to display the Developer tab. To do so, right-click any ribbon and select Customize the Ribbon to bring up the dialog to the right. In the left pane, select All Tabs from the "Choose commands from" dropdown list, and Add the Developer tab to the right pane if it isn't already there. The Developer ribbon shown below and to the right has two buttons for add-ins: one for the "regular" add-ins (like Solver or Analysis Toolpak) and one for COM add-ins (those developed with COM technology). You can now see the list of either by clicking a button, so there are many fewer mouse clicks than before.</a:t>
          </a:r>
        </a:p>
        <a:p>
          <a:endParaRPr lang="en-US" sz="1100" baseline="0">
            <a:solidFill>
              <a:srgbClr val="000000"/>
            </a:solidFill>
          </a:endParaRPr>
        </a:p>
        <a:p>
          <a:r>
            <a:rPr lang="en-US" sz="1100" baseline="0">
              <a:solidFill>
                <a:srgbClr val="000000"/>
              </a:solidFill>
            </a:rPr>
            <a:t>By the way, once the Developer ribbon is visible, you can click the Insert dropdown to see a list of "controls" (like radio buttons and checkboxes) that you can easily add to a worksheet. Although the Developer ribbon is directed primarily at programmers, you can add such controls without any programming at all. These controls are discussed in this tutorial under the Making Professional Applications group.</a:t>
          </a:r>
          <a:endParaRPr lang="en-US" sz="1100">
            <a:solidFill>
              <a:srgbClr val="000000"/>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11</xdr:col>
      <xdr:colOff>22860</xdr:colOff>
      <xdr:row>19</xdr:row>
      <xdr:rowOff>188596</xdr:rowOff>
    </xdr:from>
    <xdr:to>
      <xdr:col>14</xdr:col>
      <xdr:colOff>22860</xdr:colOff>
      <xdr:row>33</xdr:row>
      <xdr:rowOff>85726</xdr:rowOff>
    </xdr:to>
    <mc:AlternateContent xmlns:mc="http://schemas.openxmlformats.org/markup-compatibility/2006" xmlns:a14="http://schemas.microsoft.com/office/drawing/2010/main">
      <mc:Choice Requires="a14">
        <xdr:graphicFrame macro="">
          <xdr:nvGraphicFramePr>
            <xdr:cNvPr id="3" name="Day"/>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3" name="Rectangle 2"/>
            <xdr:cNvSpPr>
              <a:spLocks noTextEdit="1"/>
            </xdr:cNvSpPr>
          </xdr:nvSpPr>
          <xdr:spPr>
            <a:xfrm>
              <a:off x="7566660" y="3236596"/>
              <a:ext cx="1828800" cy="256413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512445</xdr:colOff>
      <xdr:row>19</xdr:row>
      <xdr:rowOff>188595</xdr:rowOff>
    </xdr:from>
    <xdr:to>
      <xdr:col>10</xdr:col>
      <xdr:colOff>512445</xdr:colOff>
      <xdr:row>33</xdr:row>
      <xdr:rowOff>87630</xdr:rowOff>
    </xdr:to>
    <mc:AlternateContent xmlns:mc="http://schemas.openxmlformats.org/markup-compatibility/2006" xmlns:a14="http://schemas.microsoft.com/office/drawing/2010/main">
      <mc:Choice Requires="a14">
        <xdr:graphicFrame macro="">
          <xdr:nvGraphicFramePr>
            <xdr:cNvPr id="4" name="Time"/>
            <xdr:cNvGraphicFramePr/>
          </xdr:nvGraphicFramePr>
          <xdr:xfrm>
            <a:off x="0" y="0"/>
            <a:ext cx="0" cy="0"/>
          </xdr:xfrm>
          <a:graphic>
            <a:graphicData uri="http://schemas.microsoft.com/office/drawing/2010/slicer">
              <sle:slicer xmlns:sle="http://schemas.microsoft.com/office/drawing/2010/slicer" name="Time"/>
            </a:graphicData>
          </a:graphic>
        </xdr:graphicFrame>
      </mc:Choice>
      <mc:Fallback xmlns="">
        <xdr:sp macro="" textlink="">
          <xdr:nvSpPr>
            <xdr:cNvPr id="4" name="Rectangle 3"/>
            <xdr:cNvSpPr>
              <a:spLocks noTextEdit="1"/>
            </xdr:cNvSpPr>
          </xdr:nvSpPr>
          <xdr:spPr>
            <a:xfrm>
              <a:off x="5617845" y="3236595"/>
              <a:ext cx="1828800" cy="256603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3</xdr:row>
      <xdr:rowOff>0</xdr:rowOff>
    </xdr:from>
    <xdr:to>
      <xdr:col>9</xdr:col>
      <xdr:colOff>0</xdr:colOff>
      <xdr:row>18</xdr:row>
      <xdr:rowOff>180976</xdr:rowOff>
    </xdr:to>
    <xdr:sp macro="" textlink="">
      <xdr:nvSpPr>
        <xdr:cNvPr id="6" name="TextBox 5"/>
        <xdr:cNvSpPr txBox="1"/>
      </xdr:nvSpPr>
      <xdr:spPr>
        <a:xfrm>
          <a:off x="609600" y="571500"/>
          <a:ext cx="6153150" cy="303847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Slicers for Pivot Tables in Excel 2010</a:t>
          </a:r>
        </a:p>
        <a:p>
          <a:endParaRPr lang="en-US" sz="1100">
            <a:solidFill>
              <a:srgbClr val="000000"/>
            </a:solidFill>
          </a:endParaRPr>
        </a:p>
        <a:p>
          <a:r>
            <a:rPr lang="en-US" sz="1100">
              <a:solidFill>
                <a:srgbClr val="000000"/>
              </a:solidFill>
            </a:rPr>
            <a:t>There is one important </a:t>
          </a:r>
          <a:r>
            <a:rPr lang="en-US" sz="1100" b="0" baseline="0">
              <a:solidFill>
                <a:srgbClr val="000000"/>
              </a:solidFill>
            </a:rPr>
            <a:t>pivot table </a:t>
          </a:r>
          <a:r>
            <a:rPr lang="en-US" sz="1100" baseline="0">
              <a:solidFill>
                <a:srgbClr val="000000"/>
              </a:solidFill>
            </a:rPr>
            <a:t>enhancement in Excel 2010: slicers. A slicer doesn't necessarily provide new functionality, but it provides a more visual way to see how you are breaking down the data and how you are filtering on a categorical variable. The Slicer button is on the Insert ribbon, but you are more likely to use the Slicer dropdown from the PivotTable Tools/Options ribbon once you already have a pivot table.</a:t>
          </a:r>
        </a:p>
        <a:p>
          <a:endParaRPr lang="en-US" sz="1100" baseline="0">
            <a:solidFill>
              <a:srgbClr val="000000"/>
            </a:solidFill>
          </a:endParaRPr>
        </a:p>
        <a:p>
          <a:r>
            <a:rPr lang="en-US" sz="1100" baseline="0">
              <a:solidFill>
                <a:srgbClr val="000000"/>
              </a:solidFill>
            </a:rPr>
            <a:t>The pivot table below is based on the data in the Pivot tables sheet. In the usual way, Gender was added to the row area, Region was added to the column area, and the sum of Total Cost was added to the values area, but in addition, slicers for Time and Day were added to the right. These slicers were added through the Slicer dropdown on the Pivot Table Tools/Options ribbon. Each slicer shows all of the available categories for the corresponding variable, which you can then select. For example, the pivot table currently shows sums for afternoon during weekdays. (Note: If you are using pre-2010 Excel, the slicers discussed here will be visible as rectangles with some text, but they won't do anything. They are functional only in Excel 2010 and more recent versions.)</a:t>
          </a:r>
          <a:endParaRPr lang="en-US" sz="1100">
            <a:solidFill>
              <a:srgbClr val="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21</xdr:row>
      <xdr:rowOff>17147</xdr:rowOff>
    </xdr:to>
    <xdr:sp macro="" textlink="">
      <xdr:nvSpPr>
        <xdr:cNvPr id="4" name="TextBox 3"/>
        <xdr:cNvSpPr txBox="1"/>
      </xdr:nvSpPr>
      <xdr:spPr>
        <a:xfrm>
          <a:off x="609600" y="571500"/>
          <a:ext cx="4876800" cy="3446147"/>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Sparklines (Mini-Charts) in</a:t>
          </a:r>
          <a:r>
            <a:rPr lang="en-US" sz="1100" b="1" baseline="0">
              <a:solidFill>
                <a:srgbClr val="000000"/>
              </a:solidFill>
            </a:rPr>
            <a:t> Excel 2010</a:t>
          </a:r>
          <a:endParaRPr lang="en-US" sz="1100" b="1">
            <a:solidFill>
              <a:srgbClr val="000000"/>
            </a:solidFill>
          </a:endParaRPr>
        </a:p>
        <a:p>
          <a:endParaRPr lang="en-US" sz="1100">
            <a:solidFill>
              <a:srgbClr val="000000"/>
            </a:solidFill>
          </a:endParaRPr>
        </a:p>
        <a:p>
          <a:r>
            <a:rPr lang="en-US" sz="1100">
              <a:solidFill>
                <a:srgbClr val="000000"/>
              </a:solidFill>
            </a:rPr>
            <a:t>One</a:t>
          </a:r>
          <a:r>
            <a:rPr lang="en-US" sz="1100" baseline="0">
              <a:solidFill>
                <a:srgbClr val="000000"/>
              </a:solidFill>
            </a:rPr>
            <a:t> brand new and very cool addition to Excel 2010 is the sparkline, available from the Insert ribbon. A sparkline is a mini-chart in a cell that is linked to data. You can see an example of stock price movements to the right. It took only a few seconds to create these sparklines.</a:t>
          </a:r>
        </a:p>
        <a:p>
          <a:endParaRPr lang="en-US" sz="1100" baseline="0">
            <a:solidFill>
              <a:srgbClr val="000000"/>
            </a:solidFill>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rgbClr val="000000"/>
              </a:solidFill>
            </a:rPr>
            <a:t>To create a sparkline</a:t>
          </a:r>
          <a:r>
            <a:rPr lang="en-US" sz="1100" baseline="0">
              <a:solidFill>
                <a:srgbClr val="000000"/>
              </a:solidFill>
            </a:rPr>
            <a:t> in a cell, choose one of three sparkline chart types (line, column, or win/loss) from the Insert ribbon to get a dialog where you can specify the data range. You will probably want to enlarge the sparkline cell, either vertically or horizontally, to show the chart more clearly. Amazingly, the sparkline is copyable in a relative sense, just like any Excel formula. In the example to the right, the sparkline for Apple (column L) was created first, and then the darker red cell was copied to the right to get the other sparklines. The sparklines are also dynamic: if the data change, the sparklines change automatically.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rgbClr val="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rgbClr val="000000"/>
              </a:solidFill>
              <a:effectLst/>
              <a:latin typeface="+mn-lt"/>
              <a:ea typeface="+mn-ea"/>
              <a:cs typeface="+mn-cs"/>
            </a:rPr>
            <a:t>Note: If you are using Excel 2007 or earlier, the sparklines discussed here won't be visible. They are functional only in Excel 2010 and more recent versions.</a:t>
          </a:r>
          <a:endParaRPr lang="en-US">
            <a:solidFill>
              <a:srgbClr val="000000"/>
            </a:solidFill>
            <a:effectLst/>
          </a:endParaRPr>
        </a:p>
        <a:p>
          <a:endParaRPr lang="en-US" sz="1100">
            <a:solidFill>
              <a:srgbClr val="000000"/>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10</xdr:col>
      <xdr:colOff>0</xdr:colOff>
      <xdr:row>3</xdr:row>
      <xdr:rowOff>0</xdr:rowOff>
    </xdr:from>
    <xdr:to>
      <xdr:col>17</xdr:col>
      <xdr:colOff>19050</xdr:colOff>
      <xdr:row>25</xdr:row>
      <xdr:rowOff>177391</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86400" y="381000"/>
          <a:ext cx="4286250" cy="4368391"/>
        </a:xfrm>
        <a:prstGeom prst="rect">
          <a:avLst/>
        </a:prstGeom>
      </xdr:spPr>
    </xdr:pic>
    <xdr:clientData/>
  </xdr:twoCellAnchor>
  <xdr:twoCellAnchor>
    <xdr:from>
      <xdr:col>1</xdr:col>
      <xdr:colOff>0</xdr:colOff>
      <xdr:row>3</xdr:row>
      <xdr:rowOff>0</xdr:rowOff>
    </xdr:from>
    <xdr:to>
      <xdr:col>9</xdr:col>
      <xdr:colOff>0</xdr:colOff>
      <xdr:row>18</xdr:row>
      <xdr:rowOff>171450</xdr:rowOff>
    </xdr:to>
    <xdr:sp macro="" textlink="">
      <xdr:nvSpPr>
        <xdr:cNvPr id="5" name="TextBox 4"/>
        <xdr:cNvSpPr txBox="1"/>
      </xdr:nvSpPr>
      <xdr:spPr>
        <a:xfrm>
          <a:off x="609600" y="762000"/>
          <a:ext cx="4876800" cy="30289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Improved Solver in Excel 2010</a:t>
          </a:r>
        </a:p>
        <a:p>
          <a:endParaRPr lang="en-US" sz="1100">
            <a:solidFill>
              <a:srgbClr val="000000"/>
            </a:solidFill>
          </a:endParaRPr>
        </a:p>
        <a:p>
          <a:r>
            <a:rPr lang="en-US" sz="1100">
              <a:solidFill>
                <a:srgbClr val="000000"/>
              </a:solidFill>
            </a:rPr>
            <a:t>The Solver add-in,</a:t>
          </a:r>
          <a:r>
            <a:rPr lang="en-US" sz="1100" baseline="0">
              <a:solidFill>
                <a:srgbClr val="000000"/>
              </a:solidFill>
            </a:rPr>
            <a:t> developed by Frontline Systems, was upgraded in Excel 2010. If you have used earlier versions of Solver, you will see two basic changes. First, the user interface has been streamlined, as shown to the right. For most optimization models, you will no longer need to go to the Options dialog. You can now check the nonnegativity option and choose an appropriate Solver algorithm from this initial screen. Second, there is an extra algorithm, Evolutionary Solver, available for complex "nonsmooth" optimization models. This was available only in Premium Solver before 2010, not in the standard Solver that accompanies Excel.</a:t>
          </a:r>
        </a:p>
        <a:p>
          <a:endParaRPr lang="en-US" sz="1100" baseline="0">
            <a:solidFill>
              <a:srgbClr val="000000"/>
            </a:solidFill>
          </a:endParaRPr>
        </a:p>
        <a:p>
          <a:r>
            <a:rPr lang="en-US" sz="1100" baseline="0">
              <a:solidFill>
                <a:srgbClr val="000000"/>
              </a:solidFill>
            </a:rPr>
            <a:t>Actually, there are other differences "under the hood" in Solver for Excel 2010. Basically, it works better. Frontline Systems has many Solver products, one of which was known as Premium Solver (and had to be purchased separately). Now the Solver that ships with Excel 2010 and more recent versions is essentially the old Premium Solver.</a:t>
          </a:r>
          <a:endParaRPr lang="en-US" sz="1100">
            <a:solidFill>
              <a:srgbClr val="000000"/>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xdr:row>
      <xdr:rowOff>2</xdr:rowOff>
    </xdr:from>
    <xdr:to>
      <xdr:col>8</xdr:col>
      <xdr:colOff>514350</xdr:colOff>
      <xdr:row>26</xdr:row>
      <xdr:rowOff>28576</xdr:rowOff>
    </xdr:to>
    <xdr:sp macro="" textlink="">
      <xdr:nvSpPr>
        <xdr:cNvPr id="3" name="TextBox 2"/>
        <xdr:cNvSpPr txBox="1"/>
      </xdr:nvSpPr>
      <xdr:spPr>
        <a:xfrm>
          <a:off x="609600" y="762002"/>
          <a:ext cx="4781550" cy="4410074"/>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effectLst/>
              <a:latin typeface="+mn-lt"/>
              <a:ea typeface="+mn-ea"/>
              <a:cs typeface="+mn-cs"/>
            </a:rPr>
            <a:t>Changes in Excel 2013</a:t>
          </a:r>
          <a:endParaRPr lang="en-US">
            <a:solidFill>
              <a:srgbClr val="000000"/>
            </a:solidFill>
            <a:effectLst/>
          </a:endParaRPr>
        </a:p>
        <a:p>
          <a:endParaRPr lang="en-US" sz="1100" b="0" baseline="0">
            <a:solidFill>
              <a:srgbClr val="000000"/>
            </a:solidFill>
            <a:effectLst/>
            <a:latin typeface="+mn-lt"/>
            <a:ea typeface="+mn-ea"/>
            <a:cs typeface="+mn-cs"/>
          </a:endParaRPr>
        </a:p>
        <a:p>
          <a:r>
            <a:rPr lang="en-US" sz="1100" b="0" baseline="0">
              <a:solidFill>
                <a:srgbClr val="000000"/>
              </a:solidFill>
              <a:effectLst/>
              <a:latin typeface="+mn-lt"/>
              <a:ea typeface="+mn-ea"/>
              <a:cs typeface="+mn-cs"/>
            </a:rPr>
            <a:t>Just as you were getting comfortable with Excel 2010 (or maybe 2007), the inevitable happened -- Microsoft released a new version, Excel 2013 -- and you have to start relearning again. Or do you? How much of what you know about Excel carries over, with virtually no changes, to Excel 2013? Fortunately, the vast majority of what you do every day doesn't change at all. Of course, there are some new features and new (hopefully simpler) ways of performing familiar tasks, and the most important of these are described in new ExcelNow! topics, starting with the topic you are currently reading. </a:t>
          </a:r>
        </a:p>
        <a:p>
          <a:endParaRPr lang="en-US" sz="1100" b="0" baseline="0">
            <a:solidFill>
              <a:srgbClr val="000000"/>
            </a:solidFill>
            <a:effectLst/>
            <a:latin typeface="+mn-lt"/>
            <a:ea typeface="+mn-ea"/>
            <a:cs typeface="+mn-cs"/>
          </a:endParaRPr>
        </a:p>
        <a:p>
          <a:r>
            <a:rPr lang="en-US" sz="1100" b="0" baseline="0">
              <a:solidFill>
                <a:srgbClr val="000000"/>
              </a:solidFill>
              <a:effectLst/>
              <a:latin typeface="+mn-lt"/>
              <a:ea typeface="+mn-ea"/>
              <a:cs typeface="+mn-cs"/>
            </a:rPr>
            <a:t>Perhaps the first thing you will notice is the new look. For whatever reason, Microsoft decided to give Office 2013 a starker, more stylized look. You can see this as soon as you open Excel 2013 (or any of the other Office 2013 applications). For example, the tabs at the top are now all in uppercase, and the ribbons are more abstract. (See the comparison of the Insert ribbons to the right, for example.) Also, try selecting individual cells or ranges to the right, and you will see how the selection seems to "follow" the cursor -- a nice touch.</a:t>
          </a:r>
        </a:p>
        <a:p>
          <a:endParaRPr lang="en-US" sz="1100" b="0" baseline="0">
            <a:solidFill>
              <a:srgbClr val="000000"/>
            </a:solidFill>
            <a:effectLst/>
            <a:latin typeface="+mn-lt"/>
            <a:ea typeface="+mn-ea"/>
            <a:cs typeface="+mn-cs"/>
          </a:endParaRPr>
        </a:p>
        <a:p>
          <a:r>
            <a:rPr lang="en-US" sz="1100" b="0" baseline="0">
              <a:solidFill>
                <a:srgbClr val="000000"/>
              </a:solidFill>
              <a:effectLst/>
              <a:latin typeface="+mn-lt"/>
              <a:ea typeface="+mn-ea"/>
              <a:cs typeface="+mn-cs"/>
            </a:rPr>
            <a:t>Also, you will notice that when you launch Excel, you get the options shown to the right -- you don't automatically see a blank worksheet. However, you can easily click the Blank Worksheet option, or you can choose from many other options. Also, if you click the File tab and then Info, you see the options below (scroll down to see them), which differ somewhat from those in Excel 2010.</a:t>
          </a:r>
          <a:endParaRPr lang="en-US">
            <a:solidFill>
              <a:srgbClr val="000000"/>
            </a:solidFill>
            <a:effectLst/>
          </a:endParaRPr>
        </a:p>
        <a:p>
          <a:endParaRPr lang="en-US" sz="1100">
            <a:solidFill>
              <a:srgbClr val="000000"/>
            </a:solidFill>
          </a:endParaRPr>
        </a:p>
      </xdr:txBody>
    </xdr:sp>
    <xdr:clientData/>
  </xdr:twoCellAnchor>
  <xdr:twoCellAnchor editAs="oneCell">
    <xdr:from>
      <xdr:col>10</xdr:col>
      <xdr:colOff>0</xdr:colOff>
      <xdr:row>4</xdr:row>
      <xdr:rowOff>0</xdr:rowOff>
    </xdr:from>
    <xdr:to>
      <xdr:col>24</xdr:col>
      <xdr:colOff>285750</xdr:colOff>
      <xdr:row>8</xdr:row>
      <xdr:rowOff>57150</xdr:rowOff>
    </xdr:to>
    <xdr:pic>
      <xdr:nvPicPr>
        <xdr:cNvPr id="4" name="Picture 3" descr="C:\Users\Chris\Dropbox\ExcelNow\Images\InsertRibbon2.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0" y="952500"/>
          <a:ext cx="8820150" cy="819150"/>
        </a:xfrm>
        <a:prstGeom prst="rect">
          <a:avLst/>
        </a:prstGeom>
        <a:noFill/>
        <a:ln>
          <a:solidFill>
            <a:schemeClr val="bg1">
              <a:lumMod val="7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11</xdr:row>
      <xdr:rowOff>0</xdr:rowOff>
    </xdr:from>
    <xdr:to>
      <xdr:col>31</xdr:col>
      <xdr:colOff>381000</xdr:colOff>
      <xdr:row>15</xdr:row>
      <xdr:rowOff>133350</xdr:rowOff>
    </xdr:to>
    <xdr:pic>
      <xdr:nvPicPr>
        <xdr:cNvPr id="5" name="Picture 4" descr="C:\Users\Chris\Dropbox\ExcelNow\Images\Insert Ribbon 2013.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0" y="2286000"/>
          <a:ext cx="13182600" cy="895350"/>
        </a:xfrm>
        <a:prstGeom prst="rect">
          <a:avLst/>
        </a:prstGeom>
        <a:noFill/>
        <a:ln>
          <a:solidFill>
            <a:schemeClr val="bg1">
              <a:lumMod val="7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xdr:colOff>
      <xdr:row>17</xdr:row>
      <xdr:rowOff>1</xdr:rowOff>
    </xdr:from>
    <xdr:to>
      <xdr:col>20</xdr:col>
      <xdr:colOff>190501</xdr:colOff>
      <xdr:row>44</xdr:row>
      <xdr:rowOff>43023</xdr:rowOff>
    </xdr:to>
    <xdr:pic>
      <xdr:nvPicPr>
        <xdr:cNvPr id="6" name="Picture 5" descr="C:\Users\Chris\Dropbox\ExcelNow\Images\OpeningExcel2013.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1" y="3429001"/>
          <a:ext cx="6286500" cy="5186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xdr:colOff>
      <xdr:row>45</xdr:row>
      <xdr:rowOff>0</xdr:rowOff>
    </xdr:from>
    <xdr:to>
      <xdr:col>21</xdr:col>
      <xdr:colOff>217861</xdr:colOff>
      <xdr:row>67</xdr:row>
      <xdr:rowOff>76200</xdr:rowOff>
    </xdr:to>
    <xdr:pic>
      <xdr:nvPicPr>
        <xdr:cNvPr id="8" name="Picture 7" descr="C:\Users\Chris\Dropbox\ExcelNow\Images\FileInfo2013.gif"/>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96001" y="8763000"/>
          <a:ext cx="6923460" cy="426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2</xdr:row>
      <xdr:rowOff>190499</xdr:rowOff>
    </xdr:from>
    <xdr:to>
      <xdr:col>9</xdr:col>
      <xdr:colOff>57150</xdr:colOff>
      <xdr:row>25</xdr:row>
      <xdr:rowOff>104774</xdr:rowOff>
    </xdr:to>
    <xdr:sp macro="" textlink="">
      <xdr:nvSpPr>
        <xdr:cNvPr id="3" name="TextBox 2"/>
        <xdr:cNvSpPr txBox="1"/>
      </xdr:nvSpPr>
      <xdr:spPr>
        <a:xfrm>
          <a:off x="609600" y="761999"/>
          <a:ext cx="4933950" cy="42957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effectLst/>
              <a:latin typeface="+mn-lt"/>
              <a:ea typeface="+mn-ea"/>
              <a:cs typeface="+mn-cs"/>
            </a:rPr>
            <a:t>Single Document Interface</a:t>
          </a:r>
          <a:endParaRPr lang="en-US">
            <a:solidFill>
              <a:srgbClr val="000000"/>
            </a:solidFill>
            <a:effectLst/>
          </a:endParaRPr>
        </a:p>
        <a:p>
          <a:endParaRPr lang="en-US" sz="1100" b="0" baseline="0">
            <a:solidFill>
              <a:srgbClr val="000000"/>
            </a:solidFill>
            <a:effectLst/>
            <a:latin typeface="+mn-lt"/>
            <a:ea typeface="+mn-ea"/>
            <a:cs typeface="+mn-cs"/>
          </a:endParaRPr>
        </a:p>
        <a:p>
          <a:r>
            <a:rPr lang="en-US" sz="1100" b="0" baseline="0">
              <a:solidFill>
                <a:srgbClr val="000000"/>
              </a:solidFill>
              <a:effectLst/>
              <a:latin typeface="+mn-lt"/>
              <a:ea typeface="+mn-ea"/>
              <a:cs typeface="+mn-cs"/>
            </a:rPr>
            <a:t>Excel 2013 is now like previous versions of Word have been for years. In previous versions of Excel, if you opened several spreadsheet files, they all shared a </a:t>
          </a:r>
          <a:r>
            <a:rPr lang="en-US" sz="1100" b="0" i="1" baseline="0">
              <a:solidFill>
                <a:srgbClr val="000000"/>
              </a:solidFill>
              <a:effectLst/>
              <a:latin typeface="+mn-lt"/>
              <a:ea typeface="+mn-ea"/>
              <a:cs typeface="+mn-cs"/>
            </a:rPr>
            <a:t>single </a:t>
          </a:r>
          <a:r>
            <a:rPr lang="en-US" sz="1100" b="0" i="0" baseline="0">
              <a:solidFill>
                <a:srgbClr val="000000"/>
              </a:solidFill>
              <a:effectLst/>
              <a:latin typeface="+mn-lt"/>
              <a:ea typeface="+mn-ea"/>
              <a:cs typeface="+mn-cs"/>
            </a:rPr>
            <a:t>window. You could see several at once only by using Excel's View Side by Side feature (or by opening a second instance of Excel). In contrast, different Word files all got their own windows. Excel 2013 is now like Word. Each spreadsheet file opens into its own window. Technically, previous versions of Excel used a </a:t>
          </a:r>
          <a:r>
            <a:rPr lang="en-US" sz="1100" b="1" i="0" baseline="0">
              <a:solidFill>
                <a:srgbClr val="000000"/>
              </a:solidFill>
              <a:effectLst/>
              <a:latin typeface="+mn-lt"/>
              <a:ea typeface="+mn-ea"/>
              <a:cs typeface="+mn-cs"/>
            </a:rPr>
            <a:t>multiple document interface</a:t>
          </a:r>
          <a:r>
            <a:rPr lang="en-US" sz="1100" b="0" i="0" baseline="0">
              <a:solidFill>
                <a:srgbClr val="000000"/>
              </a:solidFill>
              <a:effectLst/>
              <a:latin typeface="+mn-lt"/>
              <a:ea typeface="+mn-ea"/>
              <a:cs typeface="+mn-cs"/>
            </a:rPr>
            <a:t>, or </a:t>
          </a:r>
          <a:r>
            <a:rPr lang="en-US" sz="1100" b="1" i="0" baseline="0">
              <a:solidFill>
                <a:srgbClr val="000000"/>
              </a:solidFill>
              <a:effectLst/>
              <a:latin typeface="+mn-lt"/>
              <a:ea typeface="+mn-ea"/>
              <a:cs typeface="+mn-cs"/>
            </a:rPr>
            <a:t>MDI</a:t>
          </a:r>
          <a:r>
            <a:rPr lang="en-US" sz="1100" b="0" i="0" baseline="0">
              <a:solidFill>
                <a:srgbClr val="000000"/>
              </a:solidFill>
              <a:effectLst/>
              <a:latin typeface="+mn-lt"/>
              <a:ea typeface="+mn-ea"/>
              <a:cs typeface="+mn-cs"/>
            </a:rPr>
            <a:t>. In contrast, Excel 2013 uses a </a:t>
          </a:r>
          <a:r>
            <a:rPr lang="en-US" sz="1100" b="1" i="0" baseline="0">
              <a:solidFill>
                <a:srgbClr val="000000"/>
              </a:solidFill>
              <a:effectLst/>
              <a:latin typeface="+mn-lt"/>
              <a:ea typeface="+mn-ea"/>
              <a:cs typeface="+mn-cs"/>
            </a:rPr>
            <a:t>single document interface</a:t>
          </a:r>
          <a:r>
            <a:rPr lang="en-US" sz="1100" b="0" i="0" baseline="0">
              <a:solidFill>
                <a:srgbClr val="000000"/>
              </a:solidFill>
              <a:effectLst/>
              <a:latin typeface="+mn-lt"/>
              <a:ea typeface="+mn-ea"/>
              <a:cs typeface="+mn-cs"/>
            </a:rPr>
            <a:t>, or </a:t>
          </a:r>
          <a:r>
            <a:rPr lang="en-US" sz="1100" b="1" i="0" baseline="0">
              <a:solidFill>
                <a:srgbClr val="000000"/>
              </a:solidFill>
              <a:effectLst/>
              <a:latin typeface="+mn-lt"/>
              <a:ea typeface="+mn-ea"/>
              <a:cs typeface="+mn-cs"/>
            </a:rPr>
            <a:t>SDI</a:t>
          </a:r>
          <a:r>
            <a:rPr lang="en-US" sz="1100" b="0" i="0" baseline="0">
              <a:solidFill>
                <a:srgbClr val="000000"/>
              </a:solidFill>
              <a:effectLst/>
              <a:latin typeface="+mn-lt"/>
              <a:ea typeface="+mn-ea"/>
              <a:cs typeface="+mn-cs"/>
            </a:rPr>
            <a:t>. </a:t>
          </a:r>
          <a:endParaRPr lang="en-US">
            <a:solidFill>
              <a:srgbClr val="000000"/>
            </a:solidFill>
            <a:effectLst/>
          </a:endParaRPr>
        </a:p>
        <a:p>
          <a:endParaRPr lang="en-US" sz="1100" b="0" i="0" baseline="0">
            <a:solidFill>
              <a:srgbClr val="000000"/>
            </a:solidFill>
            <a:effectLst/>
            <a:latin typeface="+mn-lt"/>
            <a:ea typeface="+mn-ea"/>
            <a:cs typeface="+mn-cs"/>
          </a:endParaRPr>
        </a:p>
        <a:p>
          <a:r>
            <a:rPr lang="en-US" sz="1100" b="0" i="0" baseline="0">
              <a:solidFill>
                <a:srgbClr val="000000"/>
              </a:solidFill>
              <a:effectLst/>
              <a:latin typeface="+mn-lt"/>
              <a:ea typeface="+mn-ea"/>
              <a:cs typeface="+mn-cs"/>
            </a:rPr>
            <a:t>This change will probably take you a while to get used to, and there is no doubt that some users will like it and others won't. But it is definitely now easier to see two or more spreadsheet files simultaneously. For example, if you have two side-by-side monitors, you can open one Excel file and move its window to the left monitor, and you can open a second Excel file and move its window to the right monitor. (In addition, you can still use the View Side by Side feature in the View ribbon to see both windows on a single monitor. Also, Ctrl+Tab still lets you switch from one file to another.)</a:t>
          </a:r>
          <a:endParaRPr lang="en-US">
            <a:solidFill>
              <a:srgbClr val="000000"/>
            </a:solidFill>
            <a:effectLst/>
          </a:endParaRPr>
        </a:p>
        <a:p>
          <a:endParaRPr lang="en-US" sz="1100" b="1" i="0" baseline="0">
            <a:solidFill>
              <a:srgbClr val="000000"/>
            </a:solidFill>
            <a:effectLst/>
            <a:latin typeface="+mn-lt"/>
            <a:ea typeface="+mn-ea"/>
            <a:cs typeface="+mn-cs"/>
          </a:endParaRPr>
        </a:p>
        <a:p>
          <a:r>
            <a:rPr lang="en-US" sz="1100" b="0" i="0" baseline="0">
              <a:solidFill>
                <a:srgbClr val="000000"/>
              </a:solidFill>
              <a:effectLst/>
              <a:latin typeface="+mn-lt"/>
              <a:ea typeface="+mn-ea"/>
              <a:cs typeface="+mn-cs"/>
            </a:rPr>
            <a:t>Try it!</a:t>
          </a:r>
          <a:r>
            <a:rPr lang="en-US" sz="1100" b="1" i="0" baseline="0">
              <a:solidFill>
                <a:srgbClr val="000000"/>
              </a:solidFill>
              <a:effectLst/>
              <a:latin typeface="+mn-lt"/>
              <a:ea typeface="+mn-ea"/>
              <a:cs typeface="+mn-cs"/>
            </a:rPr>
            <a:t> </a:t>
          </a:r>
          <a:r>
            <a:rPr lang="en-US" sz="1100" b="0" i="0" baseline="0">
              <a:solidFill>
                <a:srgbClr val="000000"/>
              </a:solidFill>
              <a:effectLst/>
              <a:latin typeface="+mn-lt"/>
              <a:ea typeface="+mn-ea"/>
              <a:cs typeface="+mn-cs"/>
            </a:rPr>
            <a:t>Open one or more Excel files, in addition to this one, and notice how each gets its own window. Then reposition or resize them so that you can see them all at once. </a:t>
          </a:r>
          <a:endParaRPr lang="en-US" sz="1100">
            <a:solidFill>
              <a:srgbClr val="000000"/>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10</xdr:col>
      <xdr:colOff>0</xdr:colOff>
      <xdr:row>26</xdr:row>
      <xdr:rowOff>0</xdr:rowOff>
    </xdr:from>
    <xdr:to>
      <xdr:col>16</xdr:col>
      <xdr:colOff>323850</xdr:colOff>
      <xdr:row>34</xdr:row>
      <xdr:rowOff>47625</xdr:rowOff>
    </xdr:to>
    <xdr:pic>
      <xdr:nvPicPr>
        <xdr:cNvPr id="3" name="Picture 2" descr="C:\Users\Chris\Dropbox\ExcelNow\Images\Quick Analysis.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0" y="5143500"/>
          <a:ext cx="3981450" cy="1571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36</xdr:row>
      <xdr:rowOff>0</xdr:rowOff>
    </xdr:from>
    <xdr:to>
      <xdr:col>22</xdr:col>
      <xdr:colOff>523875</xdr:colOff>
      <xdr:row>41</xdr:row>
      <xdr:rowOff>171450</xdr:rowOff>
    </xdr:to>
    <xdr:pic>
      <xdr:nvPicPr>
        <xdr:cNvPr id="4" name="Picture 3" descr="C:\Users\Chris\Dropbox\ExcelNow\Images\Insert Ribbon 2013 Left.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0" y="7048500"/>
          <a:ext cx="7839075" cy="1123950"/>
        </a:xfrm>
        <a:prstGeom prst="rect">
          <a:avLst/>
        </a:prstGeom>
        <a:noFill/>
        <a:ln>
          <a:solidFill>
            <a:schemeClr val="bg1">
              <a:lumMod val="75000"/>
            </a:schemeClr>
          </a:solid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xdr:row>
      <xdr:rowOff>0</xdr:rowOff>
    </xdr:from>
    <xdr:to>
      <xdr:col>9</xdr:col>
      <xdr:colOff>38100</xdr:colOff>
      <xdr:row>28</xdr:row>
      <xdr:rowOff>76200</xdr:rowOff>
    </xdr:to>
    <xdr:sp macro="" textlink="">
      <xdr:nvSpPr>
        <xdr:cNvPr id="5" name="TextBox 4"/>
        <xdr:cNvSpPr txBox="1"/>
      </xdr:nvSpPr>
      <xdr:spPr>
        <a:xfrm>
          <a:off x="609600" y="762000"/>
          <a:ext cx="4914900" cy="48387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effectLst/>
              <a:latin typeface="+mn-lt"/>
              <a:ea typeface="+mn-ea"/>
              <a:cs typeface="+mn-cs"/>
            </a:rPr>
            <a:t>Quick Analysis</a:t>
          </a:r>
          <a:endParaRPr lang="en-US">
            <a:solidFill>
              <a:srgbClr val="000000"/>
            </a:solidFill>
            <a:effectLst/>
          </a:endParaRPr>
        </a:p>
        <a:p>
          <a:endParaRPr lang="en-US" sz="1100">
            <a:solidFill>
              <a:srgbClr val="000000"/>
            </a:solidFill>
            <a:effectLst/>
            <a:latin typeface="+mn-lt"/>
            <a:ea typeface="+mn-ea"/>
            <a:cs typeface="+mn-cs"/>
          </a:endParaRPr>
        </a:p>
        <a:p>
          <a:r>
            <a:rPr lang="en-US" sz="1100">
              <a:solidFill>
                <a:srgbClr val="000000"/>
              </a:solidFill>
              <a:effectLst/>
              <a:latin typeface="+mn-lt"/>
              <a:ea typeface="+mn-ea"/>
              <a:cs typeface="+mn-cs"/>
            </a:rPr>
            <a:t>If you read</a:t>
          </a:r>
          <a:r>
            <a:rPr lang="en-US" sz="1100" baseline="0">
              <a:solidFill>
                <a:srgbClr val="000000"/>
              </a:solidFill>
              <a:effectLst/>
              <a:latin typeface="+mn-lt"/>
              <a:ea typeface="+mn-ea"/>
              <a:cs typeface="+mn-cs"/>
            </a:rPr>
            <a:t> previews of Excel 2013 on the Web, this topic is probably the most prominently advertised feature you saw. Starting with a data set such as the one to the right, the new Quick Analysis tools provide you with instant conditional formatting, pivot tables, charts, and other results with almost no work. You can decide how useful this new feature really is. It undoubtedly gives you very quick results, but the question is whether it gives you the results you want.</a:t>
          </a:r>
          <a:endParaRPr lang="en-US">
            <a:solidFill>
              <a:srgbClr val="000000"/>
            </a:solidFill>
            <a:effectLst/>
          </a:endParaRPr>
        </a:p>
        <a:p>
          <a:r>
            <a:rPr lang="en-US" sz="1100" baseline="0">
              <a:solidFill>
                <a:srgbClr val="000000"/>
              </a:solidFill>
              <a:effectLst/>
              <a:latin typeface="+mn-lt"/>
              <a:ea typeface="+mn-ea"/>
              <a:cs typeface="+mn-cs"/>
            </a:rPr>
            <a:t>To see how this works, select the entire data range to the right, including the labels in row 3. You will see a Quick Analysis icon at the bottom right of the data range. When you click this icon (or press Ctrl+q), you bring up the options shown below the data set to the right. From there, you can explore the possibilities. They are all straightforward.</a:t>
          </a:r>
          <a:endParaRPr lang="en-US">
            <a:solidFill>
              <a:srgbClr val="000000"/>
            </a:solidFill>
            <a:effectLst/>
          </a:endParaRPr>
        </a:p>
        <a:p>
          <a:endParaRPr lang="en-US" sz="1100" baseline="0">
            <a:solidFill>
              <a:srgbClr val="000000"/>
            </a:solidFill>
            <a:effectLst/>
            <a:latin typeface="+mn-lt"/>
            <a:ea typeface="+mn-ea"/>
            <a:cs typeface="+mn-cs"/>
          </a:endParaRPr>
        </a:p>
        <a:p>
          <a:r>
            <a:rPr lang="en-US" sz="1100" baseline="0">
              <a:solidFill>
                <a:srgbClr val="000000"/>
              </a:solidFill>
              <a:effectLst/>
              <a:latin typeface="+mn-lt"/>
              <a:ea typeface="+mn-ea"/>
              <a:cs typeface="+mn-cs"/>
            </a:rPr>
            <a:t>As an example, if you choose Tables and then choose the first of several automatic pivot tables, you get the pivot table on the next sheet, which breaks down the sum of Total Cost by Region. This might or might not be the pivot table you really want, but at least it gives you a pivot table that you can then modify as you like. Similar statements can be made about the automatic charts available from the Charts item. The question is whether this is any easier than building the pivot table or the chart you really want from scratch. Again, you can be the judge. </a:t>
          </a:r>
          <a:endParaRPr lang="en-US">
            <a:solidFill>
              <a:srgbClr val="000000"/>
            </a:solidFill>
            <a:effectLst/>
          </a:endParaRPr>
        </a:p>
        <a:p>
          <a:endParaRPr lang="en-US" sz="1100" baseline="0">
            <a:solidFill>
              <a:srgbClr val="000000"/>
            </a:solidFill>
            <a:effectLst/>
            <a:latin typeface="+mn-lt"/>
            <a:ea typeface="+mn-ea"/>
            <a:cs typeface="+mn-cs"/>
          </a:endParaRPr>
        </a:p>
        <a:p>
          <a:r>
            <a:rPr lang="en-US" sz="1100" baseline="0">
              <a:solidFill>
                <a:srgbClr val="000000"/>
              </a:solidFill>
              <a:effectLst/>
              <a:latin typeface="+mn-lt"/>
              <a:ea typeface="+mn-ea"/>
              <a:cs typeface="+mn-cs"/>
            </a:rPr>
            <a:t>Two of these Quick Analysis options are duplicated by two new Excel 2013 "let us guess what you want" items in the Insert ribbon, shown below. These are the Recommended PivotTables and Recommended Charts items. They provide exactly the same options for pivot tables and charts as from the Quick Analysis tools.</a:t>
          </a:r>
          <a:endParaRPr lang="en-US">
            <a:solidFill>
              <a:srgbClr val="000000"/>
            </a:solidFill>
            <a:effectLst/>
          </a:endParaRPr>
        </a:p>
        <a:p>
          <a:endParaRPr lang="en-US" sz="1100">
            <a:solidFill>
              <a:srgbClr val="000000"/>
            </a:solidFill>
          </a:endParaRPr>
        </a:p>
      </xdr:txBody>
    </xdr:sp>
    <xdr:clientData/>
  </xdr:twoCellAnchor>
  <xdr:twoCellAnchor editAs="oneCell">
    <xdr:from>
      <xdr:col>1</xdr:col>
      <xdr:colOff>0</xdr:colOff>
      <xdr:row>30</xdr:row>
      <xdr:rowOff>0</xdr:rowOff>
    </xdr:from>
    <xdr:to>
      <xdr:col>4</xdr:col>
      <xdr:colOff>400050</xdr:colOff>
      <xdr:row>39</xdr:row>
      <xdr:rowOff>38100</xdr:rowOff>
    </xdr:to>
    <xdr:pic>
      <xdr:nvPicPr>
        <xdr:cNvPr id="6" name="Picture 5" descr="C:\Users\Chris\Dropbox\ExcelNow\Images\PivotTablePicture 2013.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 y="5905500"/>
          <a:ext cx="2228850" cy="175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1</xdr:col>
      <xdr:colOff>76200</xdr:colOff>
      <xdr:row>2</xdr:row>
      <xdr:rowOff>171450</xdr:rowOff>
    </xdr:from>
    <xdr:to>
      <xdr:col>9</xdr:col>
      <xdr:colOff>104775</xdr:colOff>
      <xdr:row>32</xdr:row>
      <xdr:rowOff>114300</xdr:rowOff>
    </xdr:to>
    <xdr:sp macro="" textlink="">
      <xdr:nvSpPr>
        <xdr:cNvPr id="2" name="TextBox 1"/>
        <xdr:cNvSpPr txBox="1"/>
      </xdr:nvSpPr>
      <xdr:spPr>
        <a:xfrm>
          <a:off x="685800" y="742950"/>
          <a:ext cx="4905375" cy="56578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effectLst/>
              <a:latin typeface="+mn-lt"/>
              <a:ea typeface="+mn-ea"/>
              <a:cs typeface="+mn-cs"/>
            </a:rPr>
            <a:t>Flash Fill</a:t>
          </a:r>
        </a:p>
        <a:p>
          <a:endParaRPr lang="en-US">
            <a:solidFill>
              <a:srgbClr val="000000"/>
            </a:solidFill>
            <a:effectLst/>
          </a:endParaRPr>
        </a:p>
        <a:p>
          <a:r>
            <a:rPr lang="en-US" sz="1100" b="0" baseline="0">
              <a:solidFill>
                <a:srgbClr val="000000"/>
              </a:solidFill>
              <a:effectLst/>
              <a:latin typeface="+mn-lt"/>
              <a:ea typeface="+mn-ea"/>
              <a:cs typeface="+mn-cs"/>
            </a:rPr>
            <a:t>Has Excel 2013 become a mind reader with its new Flash Fill tool? You might think so after you read this topic. However, it's not really about mind reading but rather about the ability to recognize patterns. </a:t>
          </a:r>
          <a:endParaRPr lang="en-US">
            <a:solidFill>
              <a:srgbClr val="000000"/>
            </a:solidFill>
            <a:effectLst/>
          </a:endParaRPr>
        </a:p>
        <a:p>
          <a:endParaRPr lang="en-US" sz="1100" b="0" baseline="0">
            <a:solidFill>
              <a:srgbClr val="000000"/>
            </a:solidFill>
            <a:effectLst/>
            <a:latin typeface="+mn-lt"/>
            <a:ea typeface="+mn-ea"/>
            <a:cs typeface="+mn-cs"/>
          </a:endParaRPr>
        </a:p>
        <a:p>
          <a:r>
            <a:rPr lang="en-US" sz="1100" b="0" baseline="0">
              <a:solidFill>
                <a:srgbClr val="000000"/>
              </a:solidFill>
              <a:effectLst/>
              <a:latin typeface="+mn-lt"/>
              <a:ea typeface="+mn-ea"/>
              <a:cs typeface="+mn-cs"/>
            </a:rPr>
            <a:t>Specifically, Flash Fill allows you to parse names, numbers, or dates without any formulas </a:t>
          </a:r>
          <a:r>
            <a:rPr lang="en-US" sz="1100" b="0" i="1" baseline="0">
              <a:solidFill>
                <a:srgbClr val="000000"/>
              </a:solidFill>
              <a:effectLst/>
              <a:latin typeface="+mn-lt"/>
              <a:ea typeface="+mn-ea"/>
              <a:cs typeface="+mn-cs"/>
            </a:rPr>
            <a:t>if </a:t>
          </a:r>
          <a:r>
            <a:rPr lang="en-US" sz="1100" b="0" i="0" baseline="0">
              <a:solidFill>
                <a:srgbClr val="000000"/>
              </a:solidFill>
              <a:effectLst/>
              <a:latin typeface="+mn-lt"/>
              <a:ea typeface="+mn-ea"/>
              <a:cs typeface="+mn-cs"/>
            </a:rPr>
            <a:t>the items in your list follow a definite pattern. A typical example where it applies is in the list of names to the right. Each name follows a pattern: last name, comma and space, first name, space, middle initial and period. Row 5 illustrates the desired results in blue. There are two ways to proceed. You can try both methods.</a:t>
          </a:r>
          <a:endParaRPr lang="en-US">
            <a:solidFill>
              <a:srgbClr val="000000"/>
            </a:solidFill>
            <a:effectLst/>
          </a:endParaRPr>
        </a:p>
        <a:p>
          <a:endParaRPr lang="en-US" sz="1100" b="0" i="0" baseline="0">
            <a:solidFill>
              <a:srgbClr val="000000"/>
            </a:solidFill>
            <a:effectLst/>
            <a:latin typeface="+mn-lt"/>
            <a:ea typeface="+mn-ea"/>
            <a:cs typeface="+mn-cs"/>
          </a:endParaRPr>
        </a:p>
        <a:p>
          <a:r>
            <a:rPr lang="en-US" sz="1100" b="0" i="0" baseline="0">
              <a:solidFill>
                <a:srgbClr val="000000"/>
              </a:solidFill>
              <a:effectLst/>
              <a:latin typeface="+mn-lt"/>
              <a:ea typeface="+mn-ea"/>
              <a:cs typeface="+mn-cs"/>
            </a:rPr>
            <a:t>1. Type the first name in the top row: Bob in cell L8. Then, with cell L8 selected, select Flash Fill from the Fill dropdown on the Home ribbon. Pretty amazing, huh? Now you can repeat with the other columns.</a:t>
          </a:r>
          <a:endParaRPr lang="en-US">
            <a:solidFill>
              <a:srgbClr val="000000"/>
            </a:solidFill>
            <a:effectLst/>
          </a:endParaRPr>
        </a:p>
        <a:p>
          <a:endParaRPr lang="en-US" sz="1100" b="0" i="0" baseline="0">
            <a:solidFill>
              <a:srgbClr val="000000"/>
            </a:solidFill>
            <a:effectLst/>
            <a:latin typeface="+mn-lt"/>
            <a:ea typeface="+mn-ea"/>
            <a:cs typeface="+mn-cs"/>
          </a:endParaRPr>
        </a:p>
        <a:p>
          <a:r>
            <a:rPr lang="en-US" sz="1100" b="0" i="0" baseline="0">
              <a:solidFill>
                <a:srgbClr val="000000"/>
              </a:solidFill>
              <a:effectLst/>
              <a:latin typeface="+mn-lt"/>
              <a:ea typeface="+mn-ea"/>
              <a:cs typeface="+mn-cs"/>
            </a:rPr>
            <a:t>2. Type the first name in the top row: Bob in cell L8. Then start typing the next first name in the second row: Stephen in cell L9. Pretty soon, Excel will guess and show you the pattern for all rows in light font, at which time you can press Enter to accept the results. Again, you can now repeat with the other columns.</a:t>
          </a:r>
          <a:endParaRPr lang="en-US">
            <a:solidFill>
              <a:srgbClr val="000000"/>
            </a:solidFill>
            <a:effectLst/>
          </a:endParaRPr>
        </a:p>
        <a:p>
          <a:endParaRPr lang="en-US" sz="1100" b="0" i="0" baseline="0">
            <a:solidFill>
              <a:srgbClr val="000000"/>
            </a:solidFill>
            <a:effectLst/>
            <a:latin typeface="+mn-lt"/>
            <a:ea typeface="+mn-ea"/>
            <a:cs typeface="+mn-cs"/>
          </a:endParaRPr>
        </a:p>
        <a:p>
          <a:r>
            <a:rPr lang="en-US" sz="1100" b="0" i="0" baseline="0">
              <a:solidFill>
                <a:srgbClr val="000000"/>
              </a:solidFill>
              <a:effectLst/>
              <a:latin typeface="+mn-lt"/>
              <a:ea typeface="+mn-ea"/>
              <a:cs typeface="+mn-cs"/>
            </a:rPr>
            <a:t>Note how Flash Fill can recognize many patterns, such as the initials in column Q and the lower case name in column R. However, if names don't fit the pattern, Flash Fill will likely fail. For example, replace the bottom two names with Lincoln, Abe and Fitzgerald, F. Scott and see what Flash Fill does. Unfortunately, this shows that Flash Fill can't completely take the place of text functions for all parsing tasks.</a:t>
          </a:r>
          <a:endParaRPr lang="en-US">
            <a:solidFill>
              <a:srgbClr val="000000"/>
            </a:solidFill>
            <a:effectLst/>
          </a:endParaRPr>
        </a:p>
        <a:p>
          <a:r>
            <a:rPr lang="en-US" sz="1100" b="0" i="0" baseline="0">
              <a:solidFill>
                <a:srgbClr val="000000"/>
              </a:solidFill>
              <a:effectLst/>
              <a:latin typeface="+mn-lt"/>
              <a:ea typeface="+mn-ea"/>
              <a:cs typeface="+mn-cs"/>
            </a:rPr>
            <a:t>Flash Fill also works on certain patterns of numbers and dates, as you can check on the examples to the right. However, except for the year column on the dates, only method 1 seems to work. We're not sure why method 2 works in some situations but not in others.</a:t>
          </a:r>
          <a:endParaRPr lang="en-US">
            <a:solidFill>
              <a:srgbClr val="000000"/>
            </a:solidFill>
            <a:effectLst/>
          </a:endParaRPr>
        </a:p>
        <a:p>
          <a:endParaRPr lang="en-US" sz="1100">
            <a:solidFill>
              <a:srgbClr val="000000"/>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12</xdr:row>
      <xdr:rowOff>3174</xdr:rowOff>
    </xdr:to>
    <xdr:sp macro="" textlink="">
      <xdr:nvSpPr>
        <xdr:cNvPr id="4" name="TextBox 3"/>
        <xdr:cNvSpPr txBox="1"/>
      </xdr:nvSpPr>
      <xdr:spPr>
        <a:xfrm>
          <a:off x="609600" y="571500"/>
          <a:ext cx="4876800" cy="1717674"/>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Excel Basics</a:t>
          </a:r>
          <a:r>
            <a:rPr lang="en-US" sz="1100" b="1" baseline="0">
              <a:solidFill>
                <a:srgbClr val="000000"/>
              </a:solidFill>
            </a:rPr>
            <a:t>: </a:t>
          </a:r>
          <a:r>
            <a:rPr lang="en-US" sz="1100" b="1">
              <a:solidFill>
                <a:srgbClr val="000000"/>
              </a:solidFill>
            </a:rPr>
            <a:t>Tips for Efficiency</a:t>
          </a:r>
        </a:p>
        <a:p>
          <a:endParaRPr lang="en-US" sz="1100">
            <a:solidFill>
              <a:srgbClr val="000000"/>
            </a:solidFill>
          </a:endParaRPr>
        </a:p>
        <a:p>
          <a:r>
            <a:rPr lang="en-US" sz="1100">
              <a:solidFill>
                <a:srgbClr val="000000"/>
              </a:solidFill>
            </a:rPr>
            <a:t>This section illustrates a number of ways to make you more efficient: how to select ranges, how to copy and paste, how to deal with absolute and relative addresses, how to insert and delete rows or columns, and a few others. Most Excel users know how to do these things, but they often do them inefficiently. So even though this material might seem elementary, read on—you might just pick up a few new tricks.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11</xdr:row>
      <xdr:rowOff>0</xdr:rowOff>
    </xdr:to>
    <xdr:sp macro="" textlink="">
      <xdr:nvSpPr>
        <xdr:cNvPr id="4" name="TextBox 3"/>
        <xdr:cNvSpPr txBox="1"/>
      </xdr:nvSpPr>
      <xdr:spPr>
        <a:xfrm>
          <a:off x="609600" y="571500"/>
          <a:ext cx="4876800" cy="1524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Moving Around and Selecting Ranges</a:t>
          </a:r>
        </a:p>
        <a:p>
          <a:endParaRPr lang="en-US" sz="1100">
            <a:solidFill>
              <a:srgbClr val="000000"/>
            </a:solidFill>
          </a:endParaRPr>
        </a:p>
        <a:p>
          <a:r>
            <a:rPr lang="en-US" sz="1100">
              <a:solidFill>
                <a:srgbClr val="000000"/>
              </a:solidFill>
            </a:rPr>
            <a:t>Moving around a worksheet</a:t>
          </a:r>
          <a:r>
            <a:rPr lang="en-US" sz="1100" baseline="0">
              <a:solidFill>
                <a:srgbClr val="000000"/>
              </a:solidFill>
            </a:rPr>
            <a:t> and selecting ranges is easy if all the data are visible on your screen. But if you have a worksheet with massive amounts of data--many rows and/or columns--you need some tips on moving around and selecting to improve your efficiency. The next few sheets illustrate such tips. They are easy, but they will improve your efficiency dramatically.</a:t>
          </a:r>
          <a:endParaRPr lang="en-US" sz="1100">
            <a:solidFill>
              <a:srgbClr val="000000"/>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3</xdr:row>
      <xdr:rowOff>0</xdr:rowOff>
    </xdr:from>
    <xdr:to>
      <xdr:col>9</xdr:col>
      <xdr:colOff>0</xdr:colOff>
      <xdr:row>11</xdr:row>
      <xdr:rowOff>7621</xdr:rowOff>
    </xdr:to>
    <xdr:sp macro="" textlink="">
      <xdr:nvSpPr>
        <xdr:cNvPr id="5" name="TextBox 4"/>
        <xdr:cNvSpPr txBox="1"/>
      </xdr:nvSpPr>
      <xdr:spPr>
        <a:xfrm>
          <a:off x="590550" y="762000"/>
          <a:ext cx="4724400" cy="153162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Going</a:t>
          </a:r>
          <a:r>
            <a:rPr lang="en-US" sz="1100" b="1" baseline="0">
              <a:solidFill>
                <a:srgbClr val="000000"/>
              </a:solidFill>
            </a:rPr>
            <a:t> Home to Cell A1</a:t>
          </a:r>
        </a:p>
        <a:p>
          <a:endParaRPr lang="en-US" sz="1100" b="1" baseline="0">
            <a:solidFill>
              <a:srgbClr val="000000"/>
            </a:solidFill>
          </a:endParaRPr>
        </a:p>
        <a:p>
          <a:r>
            <a:rPr lang="en-US" sz="1100" b="0" baseline="0">
              <a:solidFill>
                <a:srgbClr val="000000"/>
              </a:solidFill>
            </a:rPr>
            <a:t>When you are working on a large worksheet, you often want to reorient yourself by going back to cell A1, the "home" cell. This is easy. Just press </a:t>
          </a:r>
          <a:r>
            <a:rPr lang="en-US" sz="1100" b="1" baseline="0">
              <a:solidFill>
                <a:srgbClr val="000000"/>
              </a:solidFill>
            </a:rPr>
            <a:t>Ctrl+Home</a:t>
          </a:r>
          <a:r>
            <a:rPr lang="en-US" sz="1100" b="0" baseline="0">
              <a:solidFill>
                <a:srgbClr val="000000"/>
              </a:solidFill>
            </a:rPr>
            <a:t> from anywhere in a worksheet, and you will go to cell A1.</a:t>
          </a:r>
        </a:p>
        <a:p>
          <a:endParaRPr lang="en-US" sz="1100" b="0" baseline="0">
            <a:solidFill>
              <a:srgbClr val="000000"/>
            </a:solidFill>
          </a:endParaRPr>
        </a:p>
        <a:p>
          <a:r>
            <a:rPr lang="en-US" sz="1100" b="0" baseline="0">
              <a:solidFill>
                <a:srgbClr val="000000"/>
              </a:solidFill>
            </a:rPr>
            <a:t>Try it! Scroll way down and way across to the right. Then press Ctrl+Home.</a:t>
          </a:r>
          <a:endParaRPr lang="en-US" sz="1100" b="1">
            <a:solidFill>
              <a:srgbClr val="000000"/>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xdr:row>
      <xdr:rowOff>0</xdr:rowOff>
    </xdr:from>
    <xdr:to>
      <xdr:col>8</xdr:col>
      <xdr:colOff>606425</xdr:colOff>
      <xdr:row>17</xdr:row>
      <xdr:rowOff>0</xdr:rowOff>
    </xdr:to>
    <xdr:sp macro="" textlink="">
      <xdr:nvSpPr>
        <xdr:cNvPr id="9" name="TextBox 8"/>
        <xdr:cNvSpPr txBox="1"/>
      </xdr:nvSpPr>
      <xdr:spPr>
        <a:xfrm>
          <a:off x="609600" y="571500"/>
          <a:ext cx="4873625" cy="27051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Moving Around with End, Arrow</a:t>
          </a:r>
          <a:r>
            <a:rPr lang="en-US" sz="1100" b="1" baseline="0">
              <a:solidFill>
                <a:srgbClr val="000000"/>
              </a:solidFill>
            </a:rPr>
            <a:t> Combinations</a:t>
          </a:r>
          <a:endParaRPr lang="en-US" sz="1100" b="1">
            <a:solidFill>
              <a:srgbClr val="000000"/>
            </a:solidFill>
          </a:endParaRPr>
        </a:p>
        <a:p>
          <a:endParaRPr lang="en-US" sz="1100">
            <a:solidFill>
              <a:srgbClr val="000000"/>
            </a:solidFill>
          </a:endParaRPr>
        </a:p>
        <a:p>
          <a:r>
            <a:rPr lang="en-US" sz="1100">
              <a:solidFill>
                <a:srgbClr val="000000"/>
              </a:solidFill>
            </a:rPr>
            <a:t>It</a:t>
          </a:r>
          <a:r>
            <a:rPr lang="en-US" sz="1100" baseline="0">
              <a:solidFill>
                <a:srgbClr val="000000"/>
              </a:solidFill>
            </a:rPr>
            <a:t> is often useful to zoom to the bottom, top, left, or right edge of a data range. You can do this easily with the End-arrow key combinations. (See the last text box below for other keyboard options.)</a:t>
          </a:r>
        </a:p>
        <a:p>
          <a:endParaRPr lang="en-US" sz="1100" baseline="0">
            <a:solidFill>
              <a:srgbClr val="000000"/>
            </a:solidFill>
          </a:endParaRPr>
        </a:p>
        <a:p>
          <a:r>
            <a:rPr lang="en-US" sz="1100">
              <a:solidFill>
                <a:srgbClr val="000000"/>
              </a:solidFill>
              <a:latin typeface="+mn-lt"/>
              <a:ea typeface="+mn-ea"/>
              <a:cs typeface="+mn-cs"/>
            </a:rPr>
            <a:t>To go to the end of a range (top, bottom, left, or right):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Press the End key, then the appropriate arrow key. (Let go of the End key before pressing the arrow</a:t>
          </a:r>
          <a:r>
            <a:rPr lang="en-US" sz="1100" baseline="0">
              <a:solidFill>
                <a:srgbClr val="000000"/>
              </a:solidFill>
              <a:latin typeface="+mn-lt"/>
              <a:ea typeface="+mn-ea"/>
              <a:cs typeface="+mn-cs"/>
            </a:rPr>
            <a:t> key.) </a:t>
          </a:r>
          <a:r>
            <a:rPr lang="en-US" sz="1100">
              <a:solidFill>
                <a:srgbClr val="000000"/>
              </a:solidFill>
              <a:latin typeface="+mn-lt"/>
              <a:ea typeface="+mn-ea"/>
              <a:cs typeface="+mn-cs"/>
            </a:rPr>
            <a:t>For example, press End and then right arrow to go to the right edge of a range.</a:t>
          </a:r>
        </a:p>
        <a:p>
          <a:r>
            <a:rPr lang="en-US" sz="1100">
              <a:solidFill>
                <a:srgbClr val="000000"/>
              </a:solidFill>
              <a:latin typeface="+mn-lt"/>
              <a:ea typeface="+mn-ea"/>
              <a:cs typeface="+mn-cs"/>
            </a:rPr>
            <a:t> </a:t>
          </a:r>
        </a:p>
        <a:p>
          <a:r>
            <a:rPr lang="en-US" sz="1100" b="0">
              <a:solidFill>
                <a:srgbClr val="000000"/>
              </a:solidFill>
              <a:latin typeface="+mn-lt"/>
              <a:ea typeface="+mn-ea"/>
              <a:cs typeface="+mn-cs"/>
            </a:rPr>
            <a:t>Try it! Starting at a corner (a bordered cell) of</a:t>
          </a:r>
          <a:r>
            <a:rPr lang="en-US" sz="1100" b="0" baseline="0">
              <a:solidFill>
                <a:srgbClr val="000000"/>
              </a:solidFill>
              <a:latin typeface="+mn-lt"/>
              <a:ea typeface="+mn-ea"/>
              <a:cs typeface="+mn-cs"/>
            </a:rPr>
            <a:t> the blue range </a:t>
          </a:r>
          <a:r>
            <a:rPr lang="en-US" sz="1100" b="0">
              <a:solidFill>
                <a:srgbClr val="000000"/>
              </a:solidFill>
              <a:latin typeface="+mn-lt"/>
              <a:ea typeface="+mn-ea"/>
              <a:cs typeface="+mn-cs"/>
            </a:rPr>
            <a:t>to the right, move around to the other corners.</a:t>
          </a:r>
        </a:p>
        <a:p>
          <a:endParaRPr lang="en-US" sz="1100">
            <a:solidFill>
              <a:srgbClr val="000000"/>
            </a:solidFill>
          </a:endParaRPr>
        </a:p>
      </xdr:txBody>
    </xdr:sp>
    <xdr:clientData/>
  </xdr:twoCellAnchor>
  <xdr:twoCellAnchor>
    <xdr:from>
      <xdr:col>1</xdr:col>
      <xdr:colOff>0</xdr:colOff>
      <xdr:row>18</xdr:row>
      <xdr:rowOff>0</xdr:rowOff>
    </xdr:from>
    <xdr:to>
      <xdr:col>9</xdr:col>
      <xdr:colOff>0</xdr:colOff>
      <xdr:row>26</xdr:row>
      <xdr:rowOff>0</xdr:rowOff>
    </xdr:to>
    <xdr:sp macro="" textlink="">
      <xdr:nvSpPr>
        <xdr:cNvPr id="11" name="TextBox 10"/>
        <xdr:cNvSpPr txBox="1"/>
      </xdr:nvSpPr>
      <xdr:spPr>
        <a:xfrm>
          <a:off x="609600" y="3667125"/>
          <a:ext cx="4876800" cy="15525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Selecting Ranges</a:t>
          </a:r>
          <a:r>
            <a:rPr lang="en-US" sz="1100" b="1" baseline="0">
              <a:solidFill>
                <a:srgbClr val="000000"/>
              </a:solidFill>
            </a:rPr>
            <a:t> with End, Arrow Combinations</a:t>
          </a:r>
          <a:endParaRPr lang="en-US" sz="1100" b="1">
            <a:solidFill>
              <a:srgbClr val="000000"/>
            </a:solidFill>
          </a:endParaRPr>
        </a:p>
        <a:p>
          <a:endParaRPr lang="en-US" sz="1100">
            <a:solidFill>
              <a:srgbClr val="000000"/>
            </a:solidFill>
          </a:endParaRPr>
        </a:p>
        <a:p>
          <a:r>
            <a:rPr lang="en-US" sz="1100">
              <a:solidFill>
                <a:srgbClr val="000000"/>
              </a:solidFill>
            </a:rPr>
            <a:t>If you keep your finger on</a:t>
          </a:r>
          <a:r>
            <a:rPr lang="en-US" sz="1100" baseline="0">
              <a:solidFill>
                <a:srgbClr val="000000"/>
              </a:solidFill>
            </a:rPr>
            <a:t> the Shift key while you do an End, Arrow combination, you will select the range in between.</a:t>
          </a:r>
        </a:p>
        <a:p>
          <a:endParaRPr lang="en-US" sz="1100" baseline="0">
            <a:solidFill>
              <a:srgbClr val="000000"/>
            </a:solidFill>
          </a:endParaRPr>
        </a:p>
        <a:p>
          <a:r>
            <a:rPr lang="en-US" sz="1100" b="0">
              <a:solidFill>
                <a:srgbClr val="000000"/>
              </a:solidFill>
              <a:latin typeface="+mn-lt"/>
              <a:ea typeface="+mn-ea"/>
              <a:cs typeface="+mn-cs"/>
            </a:rPr>
            <a:t>Try it! Starting at a corner (a bordered cell) of the red range to the right, move around to the other corners. But this time, keep</a:t>
          </a:r>
          <a:r>
            <a:rPr lang="en-US" sz="1100" b="0" baseline="0">
              <a:solidFill>
                <a:srgbClr val="000000"/>
              </a:solidFill>
              <a:latin typeface="+mn-lt"/>
              <a:ea typeface="+mn-ea"/>
              <a:cs typeface="+mn-cs"/>
            </a:rPr>
            <a:t> your finger on the Shift key.</a:t>
          </a:r>
          <a:endParaRPr lang="en-US" sz="1100" b="0">
            <a:solidFill>
              <a:srgbClr val="000000"/>
            </a:solidFill>
            <a:latin typeface="+mn-lt"/>
            <a:ea typeface="+mn-ea"/>
            <a:cs typeface="+mn-cs"/>
          </a:endParaRPr>
        </a:p>
      </xdr:txBody>
    </xdr:sp>
    <xdr:clientData/>
  </xdr:twoCellAnchor>
  <xdr:twoCellAnchor>
    <xdr:from>
      <xdr:col>1</xdr:col>
      <xdr:colOff>0</xdr:colOff>
      <xdr:row>27</xdr:row>
      <xdr:rowOff>0</xdr:rowOff>
    </xdr:from>
    <xdr:to>
      <xdr:col>9</xdr:col>
      <xdr:colOff>0</xdr:colOff>
      <xdr:row>36</xdr:row>
      <xdr:rowOff>0</xdr:rowOff>
    </xdr:to>
    <xdr:sp macro="" textlink="">
      <xdr:nvSpPr>
        <xdr:cNvPr id="13" name="TextBox 12"/>
        <xdr:cNvSpPr txBox="1"/>
      </xdr:nvSpPr>
      <xdr:spPr>
        <a:xfrm>
          <a:off x="609600" y="5229225"/>
          <a:ext cx="4876800" cy="17430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How End, Arrow Combinations Really Work</a:t>
          </a:r>
        </a:p>
        <a:p>
          <a:endParaRPr lang="en-US" sz="1100">
            <a:solidFill>
              <a:srgbClr val="000000"/>
            </a:solidFill>
            <a:latin typeface="+mn-lt"/>
            <a:ea typeface="+mn-ea"/>
            <a:cs typeface="+mn-cs"/>
          </a:endParaRPr>
        </a:p>
        <a:p>
          <a:r>
            <a:rPr lang="en-US" sz="1100">
              <a:solidFill>
                <a:srgbClr val="000000"/>
              </a:solidFill>
              <a:latin typeface="+mn-lt"/>
              <a:ea typeface="+mn-ea"/>
              <a:cs typeface="+mn-cs"/>
            </a:rPr>
            <a:t>Note that the action of an End, Arrow combination depends on where you start. It takes you to the last nonblank cell if you start in a </a:t>
          </a:r>
          <a:r>
            <a:rPr lang="en-US" sz="1100" i="1">
              <a:solidFill>
                <a:srgbClr val="000000"/>
              </a:solidFill>
              <a:latin typeface="+mn-lt"/>
              <a:ea typeface="+mn-ea"/>
              <a:cs typeface="+mn-cs"/>
            </a:rPr>
            <a:t>nonblank</a:t>
          </a:r>
          <a:r>
            <a:rPr lang="en-US" sz="1100">
              <a:solidFill>
                <a:srgbClr val="000000"/>
              </a:solidFill>
              <a:latin typeface="+mn-lt"/>
              <a:ea typeface="+mn-ea"/>
              <a:cs typeface="+mn-cs"/>
            </a:rPr>
            <a:t> cell. (If there aren’t any nonblank cells in that direction, it takes you to the far edge of the sheet.) If you start in a </a:t>
          </a:r>
          <a:r>
            <a:rPr lang="en-US" sz="1100" i="1">
              <a:solidFill>
                <a:srgbClr val="000000"/>
              </a:solidFill>
              <a:latin typeface="+mn-lt"/>
              <a:ea typeface="+mn-ea"/>
              <a:cs typeface="+mn-cs"/>
            </a:rPr>
            <a:t>blank</a:t>
          </a:r>
          <a:r>
            <a:rPr lang="en-US" sz="1100">
              <a:solidFill>
                <a:srgbClr val="000000"/>
              </a:solidFill>
              <a:latin typeface="+mn-lt"/>
              <a:ea typeface="+mn-ea"/>
              <a:cs typeface="+mn-cs"/>
            </a:rPr>
            <a:t> cell, it takes you to the first nonblank cell.</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Try it! Move around the green range to the right, where there are some blank</a:t>
          </a:r>
          <a:r>
            <a:rPr lang="en-US" sz="1100" baseline="0">
              <a:solidFill>
                <a:srgbClr val="000000"/>
              </a:solidFill>
              <a:latin typeface="+mn-lt"/>
              <a:ea typeface="+mn-ea"/>
              <a:cs typeface="+mn-cs"/>
            </a:rPr>
            <a:t> cells.</a:t>
          </a:r>
          <a:endParaRPr lang="en-US" sz="1100">
            <a:solidFill>
              <a:srgbClr val="000000"/>
            </a:solidFill>
            <a:latin typeface="+mn-lt"/>
            <a:ea typeface="+mn-ea"/>
            <a:cs typeface="+mn-cs"/>
          </a:endParaRPr>
        </a:p>
      </xdr:txBody>
    </xdr:sp>
    <xdr:clientData/>
  </xdr:twoCellAnchor>
  <xdr:twoCellAnchor>
    <xdr:from>
      <xdr:col>1</xdr:col>
      <xdr:colOff>0</xdr:colOff>
      <xdr:row>37</xdr:row>
      <xdr:rowOff>1</xdr:rowOff>
    </xdr:from>
    <xdr:to>
      <xdr:col>9</xdr:col>
      <xdr:colOff>0</xdr:colOff>
      <xdr:row>46</xdr:row>
      <xdr:rowOff>152401</xdr:rowOff>
    </xdr:to>
    <xdr:sp macro="" textlink="">
      <xdr:nvSpPr>
        <xdr:cNvPr id="14" name="TextBox 13"/>
        <xdr:cNvSpPr txBox="1"/>
      </xdr:nvSpPr>
      <xdr:spPr>
        <a:xfrm>
          <a:off x="609600" y="7353301"/>
          <a:ext cx="5181600" cy="18669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Other Keystrokes</a:t>
          </a:r>
          <a:r>
            <a:rPr lang="en-US" sz="1100" b="1" baseline="0">
              <a:solidFill>
                <a:srgbClr val="000000"/>
              </a:solidFill>
              <a:latin typeface="+mn-lt"/>
              <a:ea typeface="+mn-ea"/>
              <a:cs typeface="+mn-cs"/>
            </a:rPr>
            <a:t> for Moving Around or Selecting</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There</a:t>
          </a:r>
          <a:r>
            <a:rPr lang="en-US" sz="1100" baseline="0">
              <a:solidFill>
                <a:srgbClr val="000000"/>
              </a:solidFill>
              <a:latin typeface="+mn-lt"/>
              <a:ea typeface="+mn-ea"/>
              <a:cs typeface="+mn-cs"/>
            </a:rPr>
            <a:t> are other keystroke combinations that have the same effects. Instead of an End-arrow combination, you can press the Ctrl key and an Arrow key at the same time to move to the edge of a range. If you also hold down the Shift key, you select the range from where you start to the edge.</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Also, if you want to select a data range, even one with some blanks as in the green range above, put your cursor in any of the cells and press Ctrl+a. (Think of "a" for "all".)</a:t>
          </a:r>
          <a:endParaRPr lang="en-US" sz="1100">
            <a:solidFill>
              <a:srgbClr val="000000"/>
            </a:solidFill>
            <a:latin typeface="+mn-lt"/>
            <a:ea typeface="+mn-ea"/>
            <a:cs typeface="+mn-cs"/>
          </a:endParaRP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7</xdr:col>
      <xdr:colOff>175260</xdr:colOff>
      <xdr:row>27</xdr:row>
      <xdr:rowOff>120015</xdr:rowOff>
    </xdr:from>
    <xdr:to>
      <xdr:col>8</xdr:col>
      <xdr:colOff>203835</xdr:colOff>
      <xdr:row>27</xdr:row>
      <xdr:rowOff>121603</xdr:rowOff>
    </xdr:to>
    <xdr:cxnSp macro="">
      <xdr:nvCxnSpPr>
        <xdr:cNvPr id="5" name="Straight Arrow Connector 4"/>
        <xdr:cNvCxnSpPr/>
      </xdr:nvCxnSpPr>
      <xdr:spPr>
        <a:xfrm>
          <a:off x="4442460" y="5263515"/>
          <a:ext cx="638175"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456406</xdr:colOff>
      <xdr:row>39</xdr:row>
      <xdr:rowOff>143669</xdr:rowOff>
    </xdr:from>
    <xdr:to>
      <xdr:col>8</xdr:col>
      <xdr:colOff>457994</xdr:colOff>
      <xdr:row>42</xdr:row>
      <xdr:rowOff>67469</xdr:rowOff>
    </xdr:to>
    <xdr:cxnSp macro="">
      <xdr:nvCxnSpPr>
        <xdr:cNvPr id="13" name="Straight Arrow Connector 12"/>
        <xdr:cNvCxnSpPr/>
      </xdr:nvCxnSpPr>
      <xdr:spPr>
        <a:xfrm rot="5400000" flipH="1" flipV="1">
          <a:off x="5086350" y="7820025"/>
          <a:ext cx="49530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421005</xdr:colOff>
      <xdr:row>26</xdr:row>
      <xdr:rowOff>9525</xdr:rowOff>
    </xdr:from>
    <xdr:to>
      <xdr:col>9</xdr:col>
      <xdr:colOff>12676</xdr:colOff>
      <xdr:row>37</xdr:row>
      <xdr:rowOff>180975</xdr:rowOff>
    </xdr:to>
    <xdr:pic>
      <xdr:nvPicPr>
        <xdr:cNvPr id="8" name="Picture 1" descr="C:\Documents and Settings\Chris Albright\Desktop\ScreenSplitter1.gif"/>
        <xdr:cNvPicPr>
          <a:picLocks noChangeAspect="1" noChangeArrowheads="1"/>
        </xdr:cNvPicPr>
      </xdr:nvPicPr>
      <xdr:blipFill>
        <a:blip xmlns:r="http://schemas.openxmlformats.org/officeDocument/2006/relationships" r:embed="rId1" cstate="print"/>
        <a:srcRect/>
        <a:stretch>
          <a:fillRect/>
        </a:stretch>
      </xdr:blipFill>
      <xdr:spPr bwMode="auto">
        <a:xfrm>
          <a:off x="5297805" y="4962525"/>
          <a:ext cx="201271" cy="2266950"/>
        </a:xfrm>
        <a:prstGeom prst="rect">
          <a:avLst/>
        </a:prstGeom>
        <a:noFill/>
      </xdr:spPr>
    </xdr:pic>
    <xdr:clientData/>
  </xdr:twoCellAnchor>
  <xdr:twoCellAnchor editAs="oneCell">
    <xdr:from>
      <xdr:col>1</xdr:col>
      <xdr:colOff>1</xdr:colOff>
      <xdr:row>38</xdr:row>
      <xdr:rowOff>0</xdr:rowOff>
    </xdr:from>
    <xdr:to>
      <xdr:col>9</xdr:col>
      <xdr:colOff>2101</xdr:colOff>
      <xdr:row>39</xdr:row>
      <xdr:rowOff>0</xdr:rowOff>
    </xdr:to>
    <xdr:pic>
      <xdr:nvPicPr>
        <xdr:cNvPr id="12" name="Picture 2" descr="C:\Documents and Settings\Chris Albright\Desktop\ScreenSplitter2.gif"/>
        <xdr:cNvPicPr>
          <a:picLocks noChangeAspect="1" noChangeArrowheads="1"/>
        </xdr:cNvPicPr>
      </xdr:nvPicPr>
      <xdr:blipFill>
        <a:blip xmlns:r="http://schemas.openxmlformats.org/officeDocument/2006/relationships" r:embed="rId2" cstate="print"/>
        <a:srcRect/>
        <a:stretch>
          <a:fillRect/>
        </a:stretch>
      </xdr:blipFill>
      <xdr:spPr bwMode="auto">
        <a:xfrm>
          <a:off x="609601" y="7239000"/>
          <a:ext cx="4878900" cy="190500"/>
        </a:xfrm>
        <a:prstGeom prst="rect">
          <a:avLst/>
        </a:prstGeom>
        <a:noFill/>
      </xdr:spPr>
    </xdr:pic>
    <xdr:clientData/>
  </xdr:twoCellAnchor>
  <xdr:twoCellAnchor>
    <xdr:from>
      <xdr:col>1</xdr:col>
      <xdr:colOff>0</xdr:colOff>
      <xdr:row>3</xdr:row>
      <xdr:rowOff>0</xdr:rowOff>
    </xdr:from>
    <xdr:to>
      <xdr:col>8</xdr:col>
      <xdr:colOff>600075</xdr:colOff>
      <xdr:row>25</xdr:row>
      <xdr:rowOff>0</xdr:rowOff>
    </xdr:to>
    <xdr:sp macro="" textlink="">
      <xdr:nvSpPr>
        <xdr:cNvPr id="9" name="TextBox 8"/>
        <xdr:cNvSpPr txBox="1"/>
      </xdr:nvSpPr>
      <xdr:spPr>
        <a:xfrm>
          <a:off x="609600" y="571500"/>
          <a:ext cx="4867275" cy="4191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Splitting the Screen Horizontally and/or Vertically</a:t>
          </a:r>
        </a:p>
        <a:p>
          <a:endParaRPr lang="en-US" sz="1100">
            <a:solidFill>
              <a:srgbClr val="000000"/>
            </a:solidFill>
          </a:endParaRPr>
        </a:p>
        <a:p>
          <a:r>
            <a:rPr lang="en-US" sz="1100">
              <a:solidFill>
                <a:srgbClr val="000000"/>
              </a:solidFill>
            </a:rPr>
            <a:t>It is often useful to split the screen so that you can see more information. 
To split the screen vertically, horizontally, or both:
Click on the narrow “screen splitter” bar just to the right of the bottom scroll bar (for vertical splitting) or just above the right-hand scroll bar (for horizontal splitting) and drag this to the left or down. (See the screenshot</a:t>
          </a:r>
          <a:r>
            <a:rPr lang="en-US" sz="1100" baseline="0">
              <a:solidFill>
                <a:srgbClr val="000000"/>
              </a:solidFill>
            </a:rPr>
            <a:t> below.)</a:t>
          </a:r>
          <a:r>
            <a:rPr lang="en-US" sz="1100">
              <a:solidFill>
                <a:srgbClr val="000000"/>
              </a:solidFill>
            </a:rPr>
            <a:t>
Splitting gives you two panes (or four if you split in both directions). Once you have these panes, practice scrolling around in any of them, and see how the others react. 
Try it! Split the screen both ways so that you can see the top left cell</a:t>
          </a:r>
          <a:r>
            <a:rPr lang="en-US" sz="1100">
              <a:solidFill>
                <a:srgbClr val="000000"/>
              </a:solidFill>
              <a:effectLst/>
              <a:latin typeface="+mn-lt"/>
              <a:ea typeface="+mn-ea"/>
              <a:cs typeface="+mn-cs"/>
            </a:rPr>
            <a:t> and the bottom right cell</a:t>
          </a:r>
          <a:r>
            <a:rPr lang="en-US" sz="1100">
              <a:solidFill>
                <a:srgbClr val="000000"/>
              </a:solidFill>
            </a:rPr>
            <a:t> in the data set to the right. Then remove the splits.</a:t>
          </a:r>
        </a:p>
        <a:p>
          <a:endParaRPr lang="en-US" sz="1100">
            <a:solidFill>
              <a:srgbClr val="000000"/>
            </a:solidFill>
          </a:endParaRPr>
        </a:p>
        <a:p>
          <a:r>
            <a:rPr lang="en-US" sz="1100" b="1">
              <a:solidFill>
                <a:srgbClr val="000000"/>
              </a:solidFill>
            </a:rPr>
            <a:t>Caution:</a:t>
          </a:r>
          <a:r>
            <a:rPr lang="en-US" sz="1100" b="1" baseline="0">
              <a:solidFill>
                <a:srgbClr val="000000"/>
              </a:solidFill>
            </a:rPr>
            <a:t> </a:t>
          </a:r>
          <a:r>
            <a:rPr lang="en-US" sz="1100" b="0" baseline="0">
              <a:solidFill>
                <a:srgbClr val="000000"/>
              </a:solidFill>
            </a:rPr>
            <a:t>Y</a:t>
          </a:r>
          <a:r>
            <a:rPr lang="en-US" sz="1100" baseline="0">
              <a:solidFill>
                <a:srgbClr val="000000"/>
              </a:solidFill>
            </a:rPr>
            <a:t>ou can remove the splits by dragging the horizontal splitter up </a:t>
          </a:r>
          <a:r>
            <a:rPr lang="en-US" sz="1100" i="1" baseline="0">
              <a:solidFill>
                <a:srgbClr val="000000"/>
              </a:solidFill>
            </a:rPr>
            <a:t>or</a:t>
          </a:r>
          <a:r>
            <a:rPr lang="en-US" sz="1100" baseline="0">
              <a:solidFill>
                <a:srgbClr val="000000"/>
              </a:solidFill>
            </a:rPr>
            <a:t> down. If you move it down, you won't find the splitter icon at the </a:t>
          </a:r>
          <a:r>
            <a:rPr lang="en-US" sz="1100" i="1" baseline="0">
              <a:solidFill>
                <a:srgbClr val="000000"/>
              </a:solidFill>
            </a:rPr>
            <a:t>top </a:t>
          </a:r>
          <a:r>
            <a:rPr lang="en-US" sz="1100" i="0" baseline="0">
              <a:solidFill>
                <a:srgbClr val="000000"/>
              </a:solidFill>
            </a:rPr>
            <a:t>of the scrollbar as shown below; it will appear at the </a:t>
          </a:r>
          <a:r>
            <a:rPr lang="en-US" sz="1100" i="1" baseline="0">
              <a:solidFill>
                <a:srgbClr val="000000"/>
              </a:solidFill>
            </a:rPr>
            <a:t>bottom </a:t>
          </a:r>
          <a:r>
            <a:rPr lang="en-US" sz="1100" i="0" baseline="0">
              <a:solidFill>
                <a:srgbClr val="000000"/>
              </a:solidFill>
            </a:rPr>
            <a:t>of the scrollbar. Similarly, you might find the vertical splitter icon to the </a:t>
          </a:r>
          <a:r>
            <a:rPr lang="en-US" sz="1100" i="1" baseline="0">
              <a:solidFill>
                <a:srgbClr val="000000"/>
              </a:solidFill>
            </a:rPr>
            <a:t>left</a:t>
          </a:r>
          <a:r>
            <a:rPr lang="en-US" sz="1100" i="0" baseline="0">
              <a:solidFill>
                <a:srgbClr val="000000"/>
              </a:solidFill>
            </a:rPr>
            <a:t> of the bottom scrollbar, not to the right as shown below.</a:t>
          </a:r>
          <a:endParaRPr lang="en-US" sz="1100">
            <a:solidFill>
              <a:srgbClr val="000000"/>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xdr:row>
      <xdr:rowOff>1</xdr:rowOff>
    </xdr:from>
    <xdr:to>
      <xdr:col>9</xdr:col>
      <xdr:colOff>1</xdr:colOff>
      <xdr:row>22</xdr:row>
      <xdr:rowOff>1</xdr:rowOff>
    </xdr:to>
    <xdr:sp macro="" textlink="">
      <xdr:nvSpPr>
        <xdr:cNvPr id="6" name="TextBox 5"/>
        <xdr:cNvSpPr txBox="1"/>
      </xdr:nvSpPr>
      <xdr:spPr>
        <a:xfrm>
          <a:off x="609600" y="571501"/>
          <a:ext cx="4876801" cy="3619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Selecting a Range That Fits</a:t>
          </a:r>
          <a:r>
            <a:rPr lang="en-US" sz="1100" b="1" baseline="0">
              <a:solidFill>
                <a:srgbClr val="000000"/>
              </a:solidFill>
            </a:rPr>
            <a:t> on the Screen</a:t>
          </a:r>
          <a:endParaRPr lang="en-US" sz="1100" b="1">
            <a:solidFill>
              <a:srgbClr val="000000"/>
            </a:solidFill>
          </a:endParaRPr>
        </a:p>
        <a:p>
          <a:endParaRPr lang="en-US" sz="1100">
            <a:solidFill>
              <a:srgbClr val="000000"/>
            </a:solidFill>
          </a:endParaRPr>
        </a:p>
        <a:p>
          <a:r>
            <a:rPr lang="en-US" sz="1100">
              <a:solidFill>
                <a:srgbClr val="000000"/>
              </a:solidFill>
            </a:rPr>
            <a:t>In Excel, you usually select a range and then do something to it (such as enter a formula in it, format it, delete its contents, and so on). Therefore, it is extremely important to be able to select a range efficiently. This is easy if the whole range appears on the screen, but it’s a bit trickier if you can’t see the whole range. In the latter case the effect of dragging (the method most users try) can be frustrating–things scroll by too quickly--you scroll too far, then not far enough, and so on. Try one of the methods below instead.</a:t>
          </a:r>
        </a:p>
        <a:p>
          <a:r>
            <a:rPr lang="en-US" sz="1100">
              <a:solidFill>
                <a:srgbClr val="000000"/>
              </a:solidFill>
            </a:rPr>
            <a:t>
To select a range that fits on a screen:</a:t>
          </a:r>
        </a:p>
        <a:p>
          <a:r>
            <a:rPr lang="en-US" sz="1100">
              <a:solidFill>
                <a:srgbClr val="000000"/>
              </a:solidFill>
            </a:rPr>
            <a:t>
Click the upper left cell</a:t>
          </a:r>
          <a:r>
            <a:rPr lang="en-US" sz="1100" baseline="0">
              <a:solidFill>
                <a:srgbClr val="000000"/>
              </a:solidFill>
            </a:rPr>
            <a:t> </a:t>
          </a:r>
          <a:r>
            <a:rPr lang="en-US" sz="1100">
              <a:solidFill>
                <a:srgbClr val="000000"/>
              </a:solidFill>
            </a:rPr>
            <a:t>of the range and drag to the bottom right cell.</a:t>
          </a:r>
        </a:p>
        <a:p>
          <a:r>
            <a:rPr lang="en-US" sz="1100">
              <a:solidFill>
                <a:srgbClr val="000000"/>
              </a:solidFill>
            </a:rPr>
            <a:t>
Or:</a:t>
          </a:r>
        </a:p>
        <a:p>
          <a:r>
            <a:rPr lang="en-US" sz="1100">
              <a:solidFill>
                <a:srgbClr val="000000"/>
              </a:solidFill>
            </a:rPr>
            <a:t>
Click the upper left cell, hold down the Shift key, and click the bottom right cell. </a:t>
          </a:r>
        </a:p>
        <a:p>
          <a:r>
            <a:rPr lang="en-US" sz="1100">
              <a:solidFill>
                <a:srgbClr val="000000"/>
              </a:solidFill>
            </a:rPr>
            <a:t>
Try it! Select the blue range to the right.</a:t>
          </a:r>
        </a:p>
      </xdr:txBody>
    </xdr:sp>
    <xdr:clientData/>
  </xdr:twoCellAnchor>
  <xdr:twoCellAnchor>
    <xdr:from>
      <xdr:col>1</xdr:col>
      <xdr:colOff>0</xdr:colOff>
      <xdr:row>23</xdr:row>
      <xdr:rowOff>0</xdr:rowOff>
    </xdr:from>
    <xdr:to>
      <xdr:col>9</xdr:col>
      <xdr:colOff>0</xdr:colOff>
      <xdr:row>40</xdr:row>
      <xdr:rowOff>9525</xdr:rowOff>
    </xdr:to>
    <xdr:sp macro="" textlink="">
      <xdr:nvSpPr>
        <xdr:cNvPr id="7" name="TextBox 6"/>
        <xdr:cNvSpPr txBox="1"/>
      </xdr:nvSpPr>
      <xdr:spPr>
        <a:xfrm>
          <a:off x="609600" y="4381500"/>
          <a:ext cx="4876800" cy="32480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Selecting a Range That Doesn't Fit on the Screen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avoid the endless scrolling that many</a:t>
          </a:r>
          <a:r>
            <a:rPr lang="en-US" sz="1100" baseline="0">
              <a:solidFill>
                <a:srgbClr val="000000"/>
              </a:solidFill>
              <a:latin typeface="+mn-lt"/>
              <a:ea typeface="+mn-ea"/>
              <a:cs typeface="+mn-cs"/>
            </a:rPr>
            <a:t> people use to select a large range, you can use either of the following methods.</a:t>
          </a:r>
        </a:p>
        <a:p>
          <a:endParaRPr lang="en-US" sz="1100" baseline="0">
            <a:solidFill>
              <a:srgbClr val="000000"/>
            </a:solidFill>
            <a:latin typeface="+mn-lt"/>
            <a:ea typeface="+mn-ea"/>
            <a:cs typeface="+mn-cs"/>
          </a:endParaRPr>
        </a:p>
        <a:p>
          <a:r>
            <a:rPr lang="en-US" sz="1100">
              <a:solidFill>
                <a:srgbClr val="000000"/>
              </a:solidFill>
              <a:latin typeface="+mn-lt"/>
              <a:ea typeface="+mn-ea"/>
              <a:cs typeface="+mn-cs"/>
            </a:rPr>
            <a:t>Click the upper left cell of the range. Then, holding the Shift key down, use the End-arrow combinations (End-right arrow, then End-down arrow or vice versa) to get to the bottom right cell.</a:t>
          </a:r>
        </a:p>
        <a:p>
          <a:endParaRPr lang="en-US" sz="1100">
            <a:solidFill>
              <a:srgbClr val="000000"/>
            </a:solidFill>
            <a:latin typeface="+mn-lt"/>
            <a:ea typeface="+mn-ea"/>
            <a:cs typeface="+mn-cs"/>
          </a:endParaRPr>
        </a:p>
        <a:p>
          <a:r>
            <a:rPr lang="en-US" sz="1100">
              <a:solidFill>
                <a:srgbClr val="000000"/>
              </a:solidFill>
              <a:latin typeface="+mn-lt"/>
              <a:ea typeface="+mn-ea"/>
              <a:cs typeface="+mn-cs"/>
            </a:rPr>
            <a:t>Or:</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Split the screen so that the upper left cell shows in the upper left pane and the bottom right cell shows in the bottom right pane. Click the upper left cell, hold the Shift key down, and click the bottom right cell. </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Select the red range to the right. Try both of the methods suggested here.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xdr:row>
      <xdr:rowOff>0</xdr:rowOff>
    </xdr:from>
    <xdr:to>
      <xdr:col>8</xdr:col>
      <xdr:colOff>596899</xdr:colOff>
      <xdr:row>24</xdr:row>
      <xdr:rowOff>184150</xdr:rowOff>
    </xdr:to>
    <xdr:sp macro="" textlink="">
      <xdr:nvSpPr>
        <xdr:cNvPr id="4" name="TextBox 3"/>
        <xdr:cNvSpPr txBox="1"/>
      </xdr:nvSpPr>
      <xdr:spPr>
        <a:xfrm>
          <a:off x="609600" y="571500"/>
          <a:ext cx="4864099" cy="41846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Selecting Multiple (Discontiguous) Ranges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Suppose you want to format more than one range in a certain way (as currency, for example). The quickest way is to select all ranges at once and then format them all at once.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select more than one range: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Select the first range, press the Ctrl key, select the second range, press the Ctrl key, select the third range, and so 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For example, to select the ranges K4:L6 and N4:O8, click cell K4, hold down the Shift key and click cell L6 (so now the first range is selected), hold down the Ctrl key and click cell N4, and finally hold down the Shift key and click cell O8.</a:t>
          </a:r>
        </a:p>
        <a:p>
          <a:r>
            <a:rPr lang="en-US" sz="1100">
              <a:solidFill>
                <a:srgbClr val="000000"/>
              </a:solidFill>
              <a:latin typeface="+mn-lt"/>
              <a:ea typeface="+mn-ea"/>
              <a:cs typeface="+mn-cs"/>
            </a:rPr>
            <a:t> </a:t>
          </a:r>
        </a:p>
        <a:p>
          <a:r>
            <a:rPr lang="en-US" sz="1100" b="0">
              <a:solidFill>
                <a:srgbClr val="000000"/>
              </a:solidFill>
              <a:latin typeface="+mn-lt"/>
              <a:ea typeface="+mn-ea"/>
              <a:cs typeface="+mn-cs"/>
            </a:rPr>
            <a:t>Try it! Select all three numerical ranges to the right.</a:t>
          </a:r>
        </a:p>
        <a:p>
          <a:endParaRPr lang="en-US" sz="1100" b="0">
            <a:solidFill>
              <a:srgbClr val="000000"/>
            </a:solidFill>
            <a:latin typeface="+mn-lt"/>
            <a:ea typeface="+mn-ea"/>
            <a:cs typeface="+mn-cs"/>
          </a:endParaRPr>
        </a:p>
        <a:p>
          <a:r>
            <a:rPr lang="en-US" sz="1100">
              <a:solidFill>
                <a:srgbClr val="000000"/>
              </a:solidFill>
              <a:latin typeface="+mn-lt"/>
              <a:ea typeface="+mn-ea"/>
              <a:cs typeface="+mn-cs"/>
            </a:rPr>
            <a:t>Note that in Excel 2007, the selecting is sometimes hard to see. The shading isn’t as dark as in previous versions of Excel, so you might be fooled into thinking you haven’t really selected multiple ranges. But the above method definitely works, exactly as it always has. (This problem was fixed in Excel 2010. The shading </a:t>
          </a:r>
          <a:r>
            <a:rPr lang="en-US" sz="1100" baseline="0">
              <a:solidFill>
                <a:srgbClr val="000000"/>
              </a:solidFill>
              <a:latin typeface="+mn-lt"/>
              <a:ea typeface="+mn-ea"/>
              <a:cs typeface="+mn-cs"/>
            </a:rPr>
            <a:t>is now much more apparent.)</a:t>
          </a:r>
          <a:endParaRPr lang="en-US" sz="1100">
            <a:solidFill>
              <a:srgbClr val="000000"/>
            </a:solidFill>
            <a:latin typeface="+mn-lt"/>
            <a:ea typeface="+mn-ea"/>
            <a:cs typeface="+mn-cs"/>
          </a:endParaRP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114300</xdr:colOff>
      <xdr:row>12</xdr:row>
      <xdr:rowOff>0</xdr:rowOff>
    </xdr:to>
    <xdr:sp macro="" textlink="">
      <xdr:nvSpPr>
        <xdr:cNvPr id="7" name="TextBox 6"/>
        <xdr:cNvSpPr txBox="1"/>
      </xdr:nvSpPr>
      <xdr:spPr>
        <a:xfrm>
          <a:off x="609600" y="762000"/>
          <a:ext cx="4991100" cy="1714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Go To a Cell</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F5 key is called the "Go To"</a:t>
          </a:r>
          <a:r>
            <a:rPr lang="en-US" sz="1100" baseline="0">
              <a:solidFill>
                <a:srgbClr val="000000"/>
              </a:solidFill>
              <a:latin typeface="+mn-lt"/>
              <a:ea typeface="+mn-ea"/>
              <a:cs typeface="+mn-cs"/>
            </a:rPr>
            <a:t> key. When you press it, you can type in any cell address (or range name) and press Enter. You go immediately to that cell (or that named range).</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Try it! Use the Go To key to go directly to cell X100. (Then press Ctrl+Home to return to cell A1 so that you can do the next exercise below.)</a:t>
          </a:r>
          <a:endParaRPr lang="en-US" sz="1100" b="0">
            <a:solidFill>
              <a:srgbClr val="000000"/>
            </a:solidFill>
            <a:latin typeface="+mn-lt"/>
            <a:ea typeface="+mn-ea"/>
            <a:cs typeface="+mn-cs"/>
          </a:endParaRPr>
        </a:p>
      </xdr:txBody>
    </xdr:sp>
    <xdr:clientData/>
  </xdr:twoCellAnchor>
  <xdr:twoCellAnchor>
    <xdr:from>
      <xdr:col>0</xdr:col>
      <xdr:colOff>609599</xdr:colOff>
      <xdr:row>13</xdr:row>
      <xdr:rowOff>0</xdr:rowOff>
    </xdr:from>
    <xdr:to>
      <xdr:col>9</xdr:col>
      <xdr:colOff>123824</xdr:colOff>
      <xdr:row>36</xdr:row>
      <xdr:rowOff>152400</xdr:rowOff>
    </xdr:to>
    <xdr:sp macro="" textlink="">
      <xdr:nvSpPr>
        <xdr:cNvPr id="8" name="TextBox 7"/>
        <xdr:cNvSpPr txBox="1"/>
      </xdr:nvSpPr>
      <xdr:spPr>
        <a:xfrm>
          <a:off x="609599" y="2667000"/>
          <a:ext cx="5000625" cy="45339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Go To Special Options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F5 key is actually much more flexible than</a:t>
          </a:r>
          <a:r>
            <a:rPr lang="en-US" sz="1100" baseline="0">
              <a:solidFill>
                <a:srgbClr val="000000"/>
              </a:solidFill>
              <a:latin typeface="+mn-lt"/>
              <a:ea typeface="+mn-ea"/>
              <a:cs typeface="+mn-cs"/>
            </a:rPr>
            <a:t> indicated above. If you press F5 and then click the Special button, you can "go to" (that is, select) a number of different things. For example, you can select a range, press F5, and select Blanks from the Special group (see the screenshot to the right). All of the blanks in the range are then selected. The following exercise shows how useful this can be.</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The blue range to the right has a lot of missing values, and the goal is to fill them in the obvious way. You could start dragging down, but there is a much easier way (especially if this example were much larger).</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1. Select the entire blue range.</a:t>
          </a:r>
        </a:p>
        <a:p>
          <a:r>
            <a:rPr lang="en-US" sz="1100" b="0" baseline="0">
              <a:solidFill>
                <a:srgbClr val="000000"/>
              </a:solidFill>
              <a:latin typeface="+mn-lt"/>
              <a:ea typeface="+mn-ea"/>
              <a:cs typeface="+mn-cs"/>
            </a:rPr>
            <a:t>2. Press F5, click the Special button, and select Blanks. This selects all the blank cells.</a:t>
          </a:r>
        </a:p>
        <a:p>
          <a:r>
            <a:rPr lang="en-US" sz="1100" b="0" baseline="0">
              <a:solidFill>
                <a:srgbClr val="000000"/>
              </a:solidFill>
              <a:latin typeface="+mn-lt"/>
              <a:ea typeface="+mn-ea"/>
              <a:cs typeface="+mn-cs"/>
            </a:rPr>
            <a:t>3. Enter an equals sign (=), press the up arrow key, and press Ctrl+Enter.</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Do you see what happened? Each blank cell now has a formula that makes it equal to the cell above it, so all of the labels are effectively copied down.</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There are many other options in the Go To Special dialog box. One common option when you want to delete (or move) a number of text boxes on a sheet. Then you can choose the Objects option to select all of the text boxes (as well as other objects, such as arrows or rectangles, that might be on the sheet). You can experiment with this and other options. </a:t>
          </a:r>
          <a:endParaRPr lang="en-US" sz="1100" b="0">
            <a:solidFill>
              <a:srgbClr val="000000"/>
            </a:solidFill>
            <a:latin typeface="+mn-lt"/>
            <a:ea typeface="+mn-ea"/>
            <a:cs typeface="+mn-cs"/>
          </a:endParaRPr>
        </a:p>
      </xdr:txBody>
    </xdr:sp>
    <xdr:clientData/>
  </xdr:twoCellAnchor>
  <xdr:twoCellAnchor editAs="oneCell">
    <xdr:from>
      <xdr:col>14</xdr:col>
      <xdr:colOff>0</xdr:colOff>
      <xdr:row>13</xdr:row>
      <xdr:rowOff>0</xdr:rowOff>
    </xdr:from>
    <xdr:to>
      <xdr:col>18</xdr:col>
      <xdr:colOff>495300</xdr:colOff>
      <xdr:row>29</xdr:row>
      <xdr:rowOff>152400</xdr:rowOff>
    </xdr:to>
    <xdr:pic>
      <xdr:nvPicPr>
        <xdr:cNvPr id="9" name="Picture 8" descr="C:\Users\Chris\Dropbox\ExcelNow\Images\GoToSpecial.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2667000"/>
          <a:ext cx="2933700" cy="320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11</xdr:row>
      <xdr:rowOff>0</xdr:rowOff>
    </xdr:to>
    <xdr:sp macro="" textlink="">
      <xdr:nvSpPr>
        <xdr:cNvPr id="4" name="TextBox 3"/>
        <xdr:cNvSpPr txBox="1"/>
      </xdr:nvSpPr>
      <xdr:spPr>
        <a:xfrm>
          <a:off x="609600" y="571500"/>
          <a:ext cx="4876800" cy="1524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Copying, Cutting, and Pasting</a:t>
          </a:r>
        </a:p>
        <a:p>
          <a:endParaRPr lang="en-US" sz="1100">
            <a:solidFill>
              <a:srgbClr val="000000"/>
            </a:solidFill>
          </a:endParaRPr>
        </a:p>
        <a:p>
          <a:r>
            <a:rPr lang="en-US" sz="1100">
              <a:solidFill>
                <a:srgbClr val="000000"/>
              </a:solidFill>
            </a:rPr>
            <a:t>Much of the real power of Excel comes from the ability to copy and paste (or cut and paste). This is especially true for copying and pasting formulas. The next few sheets illustrate </a:t>
          </a:r>
          <a:r>
            <a:rPr lang="en-US" sz="1100" i="1">
              <a:solidFill>
                <a:srgbClr val="000000"/>
              </a:solidFill>
            </a:rPr>
            <a:t>efficient </a:t>
          </a:r>
          <a:r>
            <a:rPr lang="en-US" sz="1100" i="0">
              <a:solidFill>
                <a:srgbClr val="000000"/>
              </a:solidFill>
            </a:rPr>
            <a:t>ways to copy and paste (or cut</a:t>
          </a:r>
          <a:r>
            <a:rPr lang="en-US" sz="1100" i="0" baseline="0">
              <a:solidFill>
                <a:srgbClr val="000000"/>
              </a:solidFill>
            </a:rPr>
            <a:t> and paste). As with the previous "Moving, Selecting" topic, the tips in this section will improve your efficiency dramatically.</a:t>
          </a:r>
          <a:endParaRPr lang="en-US" sz="1100">
            <a:solidFill>
              <a:srgbClr val="000000"/>
            </a:solidFill>
          </a:endParaRP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13</xdr:row>
      <xdr:rowOff>3175</xdr:rowOff>
    </xdr:to>
    <xdr:sp macro="" textlink="">
      <xdr:nvSpPr>
        <xdr:cNvPr id="8" name="TextBox 7"/>
        <xdr:cNvSpPr txBox="1"/>
      </xdr:nvSpPr>
      <xdr:spPr>
        <a:xfrm>
          <a:off x="609600" y="762000"/>
          <a:ext cx="5715000" cy="19081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General Copying and Pasting Comments</a:t>
          </a:r>
        </a:p>
        <a:p>
          <a:endParaRPr lang="en-US" sz="1100">
            <a:solidFill>
              <a:srgbClr val="000000"/>
            </a:solidFill>
          </a:endParaRPr>
        </a:p>
        <a:p>
          <a:r>
            <a:rPr lang="en-US" sz="1100">
              <a:solidFill>
                <a:srgbClr val="000000"/>
              </a:solidFill>
            </a:rPr>
            <a:t>Copying and pasting (often formulas) is one of the most frequently done tasks in Excel, and it can be a real time-waster if it is done inefficiently. For example, many people scroll through a long range to select it, then click on the Copy button or a Copy menu item, then scroll again to select a paste range, and finally click on the Paste button or a Paste menu item. If this sounds familiar, you can definitely benefit from the tips here. Actually, there are several possibilities for efficient copying and pasting,</a:t>
          </a:r>
          <a:r>
            <a:rPr lang="en-US" sz="1100" baseline="0">
              <a:solidFill>
                <a:srgbClr val="000000"/>
              </a:solidFill>
            </a:rPr>
            <a:t> as explained below.</a:t>
          </a:r>
          <a:endParaRPr lang="en-US" sz="1100">
            <a:solidFill>
              <a:srgbClr val="000000"/>
            </a:solidFill>
          </a:endParaRPr>
        </a:p>
      </xdr:txBody>
    </xdr:sp>
    <xdr:clientData/>
  </xdr:twoCellAnchor>
  <xdr:twoCellAnchor>
    <xdr:from>
      <xdr:col>1</xdr:col>
      <xdr:colOff>0</xdr:colOff>
      <xdr:row>14</xdr:row>
      <xdr:rowOff>0</xdr:rowOff>
    </xdr:from>
    <xdr:to>
      <xdr:col>9</xdr:col>
      <xdr:colOff>0</xdr:colOff>
      <xdr:row>31</xdr:row>
      <xdr:rowOff>0</xdr:rowOff>
    </xdr:to>
    <xdr:sp macro="" textlink="">
      <xdr:nvSpPr>
        <xdr:cNvPr id="9" name="TextBox 8"/>
        <xdr:cNvSpPr txBox="1"/>
      </xdr:nvSpPr>
      <xdr:spPr>
        <a:xfrm>
          <a:off x="609600" y="2667000"/>
          <a:ext cx="4876800" cy="3429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Copying and Pasting with Keyboard Shortcuts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copy and paste using keyboard shortcuts: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Select the copy range (using one of the efficient selection methods described on the previous two sheets), press </a:t>
          </a:r>
          <a:r>
            <a:rPr lang="en-US" sz="1100" b="1">
              <a:solidFill>
                <a:srgbClr val="000000"/>
              </a:solidFill>
              <a:latin typeface="+mn-lt"/>
              <a:ea typeface="+mn-ea"/>
              <a:cs typeface="+mn-cs"/>
            </a:rPr>
            <a:t>Ctrl+c</a:t>
          </a:r>
          <a:r>
            <a:rPr lang="en-US" sz="1100">
              <a:solidFill>
                <a:srgbClr val="000000"/>
              </a:solidFill>
              <a:latin typeface="+mn-lt"/>
              <a:ea typeface="+mn-ea"/>
              <a:cs typeface="+mn-cs"/>
            </a:rPr>
            <a:t> (for copy), select the paste range (again, efficiently), and press </a:t>
          </a:r>
          <a:r>
            <a:rPr lang="en-US" sz="1100" b="1">
              <a:solidFill>
                <a:srgbClr val="000000"/>
              </a:solidFill>
              <a:latin typeface="+mn-lt"/>
              <a:ea typeface="+mn-ea"/>
              <a:cs typeface="+mn-cs"/>
            </a:rPr>
            <a:t>Ctrl+v</a:t>
          </a:r>
          <a:r>
            <a:rPr lang="en-US" sz="1100">
              <a:solidFill>
                <a:srgbClr val="000000"/>
              </a:solidFill>
              <a:latin typeface="+mn-lt"/>
              <a:ea typeface="+mn-ea"/>
              <a:cs typeface="+mn-cs"/>
            </a:rPr>
            <a:t> (for paste).  If you practice pressing Ctrl+c or Ctrl+v with the little finger and index finger of your left hand, it will become automatic in a short time.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Yes, you can click the Copy and Paste buttons on the Home ribbon, but the keyboard shortcuts are faster.</a:t>
          </a:r>
          <a:r>
            <a:rPr lang="en-US" sz="1100" baseline="0">
              <a:solidFill>
                <a:srgbClr val="000000"/>
              </a:solidFill>
              <a:latin typeface="+mn-lt"/>
              <a:ea typeface="+mn-ea"/>
              <a:cs typeface="+mn-cs"/>
            </a:rPr>
            <a:t> Besides, they work on virtually all Windows programs, not just Excel.</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Note that the copy range will still have a dotted line around it, which means that it is still stored on the clipboard. Press the Esc key to get rid of this dotted line. </a:t>
          </a:r>
        </a:p>
        <a:p>
          <a:endParaRPr lang="en-US" sz="1100" b="0">
            <a:solidFill>
              <a:srgbClr val="000000"/>
            </a:solidFill>
            <a:latin typeface="+mn-lt"/>
            <a:ea typeface="+mn-ea"/>
            <a:cs typeface="+mn-cs"/>
          </a:endParaRPr>
        </a:p>
        <a:p>
          <a:r>
            <a:rPr lang="en-US" sz="1100" b="0">
              <a:solidFill>
                <a:srgbClr val="000000"/>
              </a:solidFill>
              <a:latin typeface="+mn-lt"/>
              <a:ea typeface="+mn-ea"/>
              <a:cs typeface="+mn-cs"/>
            </a:rPr>
            <a:t>Try it! Copy the formula in the darker red cell down through the rest of the red range using Ctrl+c and Ctrl+v.</a:t>
          </a:r>
        </a:p>
      </xdr:txBody>
    </xdr:sp>
    <xdr:clientData/>
  </xdr:twoCellAnchor>
  <xdr:twoCellAnchor>
    <xdr:from>
      <xdr:col>1</xdr:col>
      <xdr:colOff>0</xdr:colOff>
      <xdr:row>32</xdr:row>
      <xdr:rowOff>0</xdr:rowOff>
    </xdr:from>
    <xdr:to>
      <xdr:col>9</xdr:col>
      <xdr:colOff>9525</xdr:colOff>
      <xdr:row>51</xdr:row>
      <xdr:rowOff>0</xdr:rowOff>
    </xdr:to>
    <xdr:sp macro="" textlink="">
      <xdr:nvSpPr>
        <xdr:cNvPr id="10" name="TextBox 9"/>
        <xdr:cNvSpPr txBox="1"/>
      </xdr:nvSpPr>
      <xdr:spPr>
        <a:xfrm>
          <a:off x="609600" y="6286500"/>
          <a:ext cx="4886325" cy="4000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rgbClr val="000000"/>
              </a:solidFill>
              <a:latin typeface="+mn-lt"/>
              <a:ea typeface="+mn-ea"/>
              <a:cs typeface="+mn-cs"/>
            </a:rPr>
            <a:t>Using Ctrl+Enter Shortcut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A frequent task is to enter a formula in one cell and copy it down a column or across a row. There are several </a:t>
          </a:r>
          <a:r>
            <a:rPr lang="en-US" sz="1100" i="1">
              <a:solidFill>
                <a:srgbClr val="000000"/>
              </a:solidFill>
              <a:latin typeface="+mn-lt"/>
              <a:ea typeface="+mn-ea"/>
              <a:cs typeface="+mn-cs"/>
            </a:rPr>
            <a:t>very</a:t>
          </a:r>
          <a:r>
            <a:rPr lang="en-US" sz="1100">
              <a:solidFill>
                <a:srgbClr val="000000"/>
              </a:solidFill>
              <a:latin typeface="+mn-lt"/>
              <a:ea typeface="+mn-ea"/>
              <a:cs typeface="+mn-cs"/>
            </a:rPr>
            <a:t> efficient ways to do this.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One</a:t>
          </a:r>
          <a:r>
            <a:rPr lang="en-US" sz="1100" baseline="0">
              <a:solidFill>
                <a:srgbClr val="000000"/>
              </a:solidFill>
              <a:latin typeface="+mn-lt"/>
              <a:ea typeface="+mn-ea"/>
              <a:cs typeface="+mn-cs"/>
            </a:rPr>
            <a:t> way is to simulate </a:t>
          </a:r>
          <a:r>
            <a:rPr lang="en-US" sz="1100">
              <a:solidFill>
                <a:srgbClr val="000000"/>
              </a:solidFill>
              <a:latin typeface="+mn-lt"/>
              <a:ea typeface="+mn-ea"/>
              <a:cs typeface="+mn-cs"/>
            </a:rPr>
            <a:t>copying and pasting  with </a:t>
          </a:r>
          <a:r>
            <a:rPr lang="en-US" sz="1100" b="1">
              <a:solidFill>
                <a:srgbClr val="000000"/>
              </a:solidFill>
              <a:latin typeface="+mn-lt"/>
              <a:ea typeface="+mn-ea"/>
              <a:cs typeface="+mn-cs"/>
            </a:rPr>
            <a:t>Ctrl+Enter</a:t>
          </a:r>
          <a:r>
            <a:rPr lang="en-US" sz="1100">
              <a:solidFill>
                <a:srgbClr val="000000"/>
              </a:solidFill>
              <a:latin typeface="+mn-lt"/>
              <a:ea typeface="+mn-ea"/>
              <a:cs typeface="+mn-cs"/>
            </a:rPr>
            <a: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Starting with the top or left cell, select the range where the results will go. (Use the efficient</a:t>
          </a:r>
          <a:r>
            <a:rPr lang="en-US" sz="1100" baseline="0">
              <a:solidFill>
                <a:srgbClr val="000000"/>
              </a:solidFill>
              <a:latin typeface="+mn-lt"/>
              <a:ea typeface="+mn-ea"/>
              <a:cs typeface="+mn-cs"/>
            </a:rPr>
            <a:t> </a:t>
          </a:r>
          <a:r>
            <a:rPr lang="en-US" sz="1100">
              <a:solidFill>
                <a:srgbClr val="000000"/>
              </a:solidFill>
              <a:latin typeface="+mn-lt"/>
              <a:ea typeface="+mn-ea"/>
              <a:cs typeface="+mn-cs"/>
            </a:rPr>
            <a:t>selection methods described earlier, especially if this range is a big one.) Type the formula, and press </a:t>
          </a:r>
          <a:r>
            <a:rPr lang="en-US" sz="1100" b="1">
              <a:solidFill>
                <a:srgbClr val="000000"/>
              </a:solidFill>
              <a:latin typeface="+mn-lt"/>
              <a:ea typeface="+mn-ea"/>
              <a:cs typeface="+mn-cs"/>
            </a:rPr>
            <a:t>Ctrl+Enter</a:t>
          </a:r>
          <a:r>
            <a:rPr lang="en-US" sz="1100">
              <a:solidFill>
                <a:srgbClr val="000000"/>
              </a:solidFill>
              <a:latin typeface="+mn-lt"/>
              <a:ea typeface="+mn-ea"/>
              <a:cs typeface="+mn-cs"/>
            </a:rPr>
            <a:t> (both keys at</a:t>
          </a:r>
          <a:r>
            <a:rPr lang="en-US" sz="1100" baseline="0">
              <a:solidFill>
                <a:srgbClr val="000000"/>
              </a:solidFill>
              <a:latin typeface="+mn-lt"/>
              <a:ea typeface="+mn-ea"/>
              <a:cs typeface="+mn-cs"/>
            </a:rPr>
            <a:t> once) </a:t>
          </a:r>
          <a:r>
            <a:rPr lang="en-US" sz="1100">
              <a:solidFill>
                <a:srgbClr val="000000"/>
              </a:solidFill>
              <a:latin typeface="+mn-lt"/>
              <a:ea typeface="+mn-ea"/>
              <a:cs typeface="+mn-cs"/>
            </a:rPr>
            <a:t>instead of Enter.</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Fill the blue range with Ctrl+Enter. Each cell</a:t>
          </a:r>
          <a:r>
            <a:rPr lang="en-US" sz="1100" b="0" baseline="0">
              <a:solidFill>
                <a:srgbClr val="000000"/>
              </a:solidFill>
              <a:latin typeface="+mn-lt"/>
              <a:ea typeface="+mn-ea"/>
              <a:cs typeface="+mn-cs"/>
            </a:rPr>
            <a:t> should be the product of the two values to its left.</a:t>
          </a:r>
        </a:p>
        <a:p>
          <a:endParaRPr lang="en-US" sz="1100" b="0" baseline="0">
            <a:solidFill>
              <a:srgbClr val="000000"/>
            </a:solidFill>
            <a:latin typeface="+mn-lt"/>
            <a:ea typeface="+mn-ea"/>
            <a:cs typeface="+mn-cs"/>
          </a:endParaRPr>
        </a:p>
        <a:p>
          <a:r>
            <a:rPr lang="en-US" sz="1100">
              <a:solidFill>
                <a:srgbClr val="000000"/>
              </a:solidFill>
              <a:latin typeface="+mn-lt"/>
              <a:ea typeface="+mn-ea"/>
              <a:cs typeface="+mn-cs"/>
            </a:rPr>
            <a:t>Pressing Ctrl+Enter enters what you typed in all of the selected cells (adjusted for relative addresses), so in general, it can be a real time-saver. For example, it can be used to enter the number 10 in a whole range of cells. Just select the range, type 10, and press Ctrl+Enter. </a:t>
          </a:r>
          <a:endParaRPr lang="en-US">
            <a:solidFill>
              <a:srgbClr val="000000"/>
            </a:solidFill>
          </a:endParaRP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Fill up the green</a:t>
          </a:r>
          <a:r>
            <a:rPr lang="en-US" sz="1100" b="0" baseline="0">
              <a:solidFill>
                <a:srgbClr val="000000"/>
              </a:solidFill>
              <a:latin typeface="+mn-lt"/>
              <a:ea typeface="+mn-ea"/>
              <a:cs typeface="+mn-cs"/>
            </a:rPr>
            <a:t> </a:t>
          </a:r>
          <a:r>
            <a:rPr lang="en-US" sz="1100" b="0">
              <a:solidFill>
                <a:srgbClr val="000000"/>
              </a:solidFill>
              <a:latin typeface="+mn-lt"/>
              <a:ea typeface="+mn-ea"/>
              <a:cs typeface="+mn-cs"/>
            </a:rPr>
            <a:t>range with the value 10 by using Ctrl+Enter.</a:t>
          </a:r>
        </a:p>
        <a:p>
          <a:endParaRPr lang="en-US" sz="1100" b="0">
            <a:solidFill>
              <a:srgbClr val="000000"/>
            </a:solidFill>
            <a:latin typeface="+mn-lt"/>
            <a:ea typeface="+mn-ea"/>
            <a:cs typeface="+mn-cs"/>
          </a:endParaRPr>
        </a:p>
        <a:p>
          <a:endParaRPr lang="en-US" sz="1100">
            <a:solidFill>
              <a:srgbClr val="000000"/>
            </a:solidFill>
          </a:endParaRPr>
        </a:p>
      </xdr:txBody>
    </xdr:sp>
    <xdr:clientData/>
  </xdr:twoCellAnchor>
  <xdr:twoCellAnchor>
    <xdr:from>
      <xdr:col>1</xdr:col>
      <xdr:colOff>0</xdr:colOff>
      <xdr:row>52</xdr:row>
      <xdr:rowOff>0</xdr:rowOff>
    </xdr:from>
    <xdr:to>
      <xdr:col>9</xdr:col>
      <xdr:colOff>9525</xdr:colOff>
      <xdr:row>66</xdr:row>
      <xdr:rowOff>0</xdr:rowOff>
    </xdr:to>
    <xdr:sp macro="" textlink="">
      <xdr:nvSpPr>
        <xdr:cNvPr id="15" name="TextBox 14"/>
        <xdr:cNvSpPr txBox="1"/>
      </xdr:nvSpPr>
      <xdr:spPr>
        <a:xfrm>
          <a:off x="609600" y="10477500"/>
          <a:ext cx="4886325" cy="2667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baseline="0">
              <a:solidFill>
                <a:srgbClr val="000000"/>
              </a:solidFill>
              <a:latin typeface="+mn-lt"/>
              <a:ea typeface="+mn-ea"/>
              <a:cs typeface="+mn-cs"/>
            </a:rPr>
            <a:t>Dragging the AutoFill Handle</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If you place the cursor at the bottom right of a cell, the cursor becomes a plus sign. This is called the </a:t>
          </a:r>
          <a:r>
            <a:rPr lang="en-US" sz="1100" b="1" baseline="0">
              <a:solidFill>
                <a:srgbClr val="000000"/>
              </a:solidFill>
              <a:latin typeface="+mn-lt"/>
              <a:ea typeface="+mn-ea"/>
              <a:cs typeface="+mn-cs"/>
            </a:rPr>
            <a:t>AutoFill </a:t>
          </a:r>
          <a:r>
            <a:rPr lang="en-US" sz="1100" b="0" baseline="0">
              <a:solidFill>
                <a:srgbClr val="000000"/>
              </a:solidFill>
              <a:latin typeface="+mn-lt"/>
              <a:ea typeface="+mn-ea"/>
              <a:cs typeface="+mn-cs"/>
            </a:rPr>
            <a:t>handle. </a:t>
          </a:r>
          <a:r>
            <a:rPr lang="en-US" sz="1100" b="0">
              <a:solidFill>
                <a:srgbClr val="000000"/>
              </a:solidFill>
              <a:latin typeface="+mn-lt"/>
              <a:ea typeface="+mn-ea"/>
              <a:cs typeface="+mn-cs"/>
            </a:rPr>
            <a:t>To copy</a:t>
          </a:r>
          <a:r>
            <a:rPr lang="en-US" sz="1100" b="0" baseline="0">
              <a:solidFill>
                <a:srgbClr val="000000"/>
              </a:solidFill>
              <a:latin typeface="+mn-lt"/>
              <a:ea typeface="+mn-ea"/>
              <a:cs typeface="+mn-cs"/>
            </a:rPr>
            <a:t> a formula down, you can use the AutoFill handle in two different ways. Here is the first.</a:t>
          </a:r>
        </a:p>
        <a:p>
          <a:endParaRPr lang="en-US" sz="1100" b="0">
            <a:solidFill>
              <a:srgbClr val="000000"/>
            </a:solidFill>
            <a:latin typeface="+mn-lt"/>
            <a:ea typeface="+mn-ea"/>
            <a:cs typeface="+mn-cs"/>
          </a:endParaRPr>
        </a:p>
        <a:p>
          <a:r>
            <a:rPr lang="en-US" sz="1100" b="0">
              <a:solidFill>
                <a:srgbClr val="000000"/>
              </a:solidFill>
              <a:latin typeface="+mn-lt"/>
              <a:ea typeface="+mn-ea"/>
              <a:cs typeface="+mn-cs"/>
            </a:rPr>
            <a:t>To copy with the </a:t>
          </a:r>
          <a:r>
            <a:rPr lang="en-US" sz="1100" b="0" baseline="0">
              <a:solidFill>
                <a:srgbClr val="000000"/>
              </a:solidFill>
              <a:latin typeface="+mn-lt"/>
              <a:ea typeface="+mn-ea"/>
              <a:cs typeface="+mn-cs"/>
            </a:rPr>
            <a:t>AutoFill </a:t>
          </a:r>
          <a:r>
            <a:rPr lang="en-US" sz="1100" b="0">
              <a:solidFill>
                <a:srgbClr val="000000"/>
              </a:solidFill>
              <a:latin typeface="+mn-lt"/>
              <a:ea typeface="+mn-ea"/>
              <a:cs typeface="+mn-cs"/>
            </a:rPr>
            <a:t>handle by dragging:</a:t>
          </a:r>
        </a:p>
        <a:p>
          <a:endParaRPr lang="en-US" sz="1100" b="0">
            <a:solidFill>
              <a:srgbClr val="000000"/>
            </a:solidFill>
            <a:latin typeface="+mn-lt"/>
            <a:ea typeface="+mn-ea"/>
            <a:cs typeface="+mn-cs"/>
          </a:endParaRPr>
        </a:p>
        <a:p>
          <a:r>
            <a:rPr lang="en-US" sz="1100" b="0">
              <a:solidFill>
                <a:srgbClr val="000000"/>
              </a:solidFill>
              <a:latin typeface="+mn-lt"/>
              <a:ea typeface="+mn-ea"/>
              <a:cs typeface="+mn-cs"/>
            </a:rPr>
            <a:t>Enter the formula in the top or left-hand cell of the intended range. Place the cursor on the </a:t>
          </a:r>
          <a:r>
            <a:rPr lang="en-US" sz="1100" b="0" baseline="0">
              <a:solidFill>
                <a:srgbClr val="000000"/>
              </a:solidFill>
              <a:latin typeface="+mn-lt"/>
              <a:ea typeface="+mn-ea"/>
              <a:cs typeface="+mn-cs"/>
            </a:rPr>
            <a:t>AutoFill </a:t>
          </a:r>
          <a:r>
            <a:rPr lang="en-US" sz="1100" b="0">
              <a:solidFill>
                <a:srgbClr val="000000"/>
              </a:solidFill>
              <a:latin typeface="+mn-lt"/>
              <a:ea typeface="+mn-ea"/>
              <a:cs typeface="+mn-cs"/>
            </a:rPr>
            <a:t>handle at the lower right of this cell (the cursor becomes a plus sign), and drag this handle down or across to copy. </a:t>
          </a:r>
        </a:p>
        <a:p>
          <a:endParaRPr lang="en-US" sz="1100" b="0">
            <a:solidFill>
              <a:srgbClr val="000000"/>
            </a:solidFill>
            <a:latin typeface="+mn-lt"/>
            <a:ea typeface="+mn-ea"/>
            <a:cs typeface="+mn-cs"/>
          </a:endParaRPr>
        </a:p>
        <a:p>
          <a:r>
            <a:rPr lang="en-US" sz="1100" b="0">
              <a:solidFill>
                <a:srgbClr val="000000"/>
              </a:solidFill>
              <a:latin typeface="+mn-lt"/>
              <a:ea typeface="+mn-ea"/>
              <a:cs typeface="+mn-cs"/>
            </a:rPr>
            <a:t>Try it! Copy the formula in the darker orange cell down through the rest of the orange range with the </a:t>
          </a:r>
          <a:r>
            <a:rPr lang="en-US" sz="1100" b="0" baseline="0">
              <a:solidFill>
                <a:srgbClr val="000000"/>
              </a:solidFill>
              <a:latin typeface="+mn-lt"/>
              <a:ea typeface="+mn-ea"/>
              <a:cs typeface="+mn-cs"/>
            </a:rPr>
            <a:t>AutoFill </a:t>
          </a:r>
          <a:r>
            <a:rPr lang="en-US" sz="1100" b="0">
              <a:solidFill>
                <a:srgbClr val="000000"/>
              </a:solidFill>
              <a:latin typeface="+mn-lt"/>
              <a:ea typeface="+mn-ea"/>
              <a:cs typeface="+mn-cs"/>
            </a:rPr>
            <a:t>handle.</a:t>
          </a:r>
          <a:endParaRPr lang="en-US" sz="1100" b="0">
            <a:solidFill>
              <a:srgbClr val="000000"/>
            </a:solidFill>
          </a:endParaRPr>
        </a:p>
      </xdr:txBody>
    </xdr:sp>
    <xdr:clientData/>
  </xdr:twoCellAnchor>
  <xdr:twoCellAnchor>
    <xdr:from>
      <xdr:col>1</xdr:col>
      <xdr:colOff>0</xdr:colOff>
      <xdr:row>67</xdr:row>
      <xdr:rowOff>0</xdr:rowOff>
    </xdr:from>
    <xdr:to>
      <xdr:col>9</xdr:col>
      <xdr:colOff>9525</xdr:colOff>
      <xdr:row>81</xdr:row>
      <xdr:rowOff>0</xdr:rowOff>
    </xdr:to>
    <xdr:sp macro="" textlink="">
      <xdr:nvSpPr>
        <xdr:cNvPr id="16" name="TextBox 15"/>
        <xdr:cNvSpPr txBox="1"/>
      </xdr:nvSpPr>
      <xdr:spPr>
        <a:xfrm>
          <a:off x="609600" y="13335000"/>
          <a:ext cx="4886325" cy="3048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solidFill>
                <a:srgbClr val="000000"/>
              </a:solidFill>
              <a:latin typeface="+mn-lt"/>
              <a:ea typeface="+mn-ea"/>
              <a:cs typeface="+mn-cs"/>
            </a:rPr>
            <a:t>Double-Clicking</a:t>
          </a:r>
          <a:r>
            <a:rPr lang="en-US" sz="1100" b="1" baseline="0">
              <a:solidFill>
                <a:srgbClr val="000000"/>
              </a:solidFill>
              <a:latin typeface="+mn-lt"/>
              <a:ea typeface="+mn-ea"/>
              <a:cs typeface="+mn-cs"/>
            </a:rPr>
            <a:t> the AutoFill Handle</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 second way to copy down is to double-click</a:t>
          </a:r>
          <a:r>
            <a:rPr lang="en-US" sz="1100" baseline="0">
              <a:solidFill>
                <a:srgbClr val="000000"/>
              </a:solidFill>
              <a:latin typeface="+mn-lt"/>
              <a:ea typeface="+mn-ea"/>
              <a:cs typeface="+mn-cs"/>
            </a:rPr>
            <a:t> the </a:t>
          </a:r>
          <a:r>
            <a:rPr lang="en-US" sz="1100" b="0" baseline="0">
              <a:solidFill>
                <a:srgbClr val="000000"/>
              </a:solidFill>
              <a:latin typeface="+mn-lt"/>
              <a:ea typeface="+mn-ea"/>
              <a:cs typeface="+mn-cs"/>
            </a:rPr>
            <a:t>AutoFill </a:t>
          </a:r>
          <a:r>
            <a:rPr lang="en-US" sz="1100" baseline="0">
              <a:solidFill>
                <a:srgbClr val="000000"/>
              </a:solidFill>
              <a:latin typeface="+mn-lt"/>
              <a:ea typeface="+mn-ea"/>
              <a:cs typeface="+mn-cs"/>
            </a:rPr>
            <a:t>handle.</a:t>
          </a:r>
        </a:p>
        <a:p>
          <a:endParaRPr lang="en-US" sz="1100" b="0" baseline="0">
            <a:solidFill>
              <a:srgbClr val="000000"/>
            </a:solidFill>
            <a:latin typeface="+mn-lt"/>
            <a:ea typeface="+mn-ea"/>
            <a:cs typeface="+mn-cs"/>
          </a:endParaRPr>
        </a:p>
        <a:p>
          <a:r>
            <a:rPr lang="en-US" sz="1100">
              <a:solidFill>
                <a:srgbClr val="000000"/>
              </a:solidFill>
              <a:latin typeface="+mn-lt"/>
              <a:ea typeface="+mn-ea"/>
              <a:cs typeface="+mn-cs"/>
            </a:rPr>
            <a:t>This method uses Excel’s built-in intelligence, but it works only in certain situations. Let’s say you have numbers in the range A3:B100. You want to enter a formula in cell C3 and copy it down to cell C100. Because this is a common thing to do, Excel does it for you if you double-click the </a:t>
          </a:r>
          <a:r>
            <a:rPr lang="en-US" sz="1100" b="0" baseline="0">
              <a:solidFill>
                <a:srgbClr val="000000"/>
              </a:solidFill>
              <a:latin typeface="+mn-lt"/>
              <a:ea typeface="+mn-ea"/>
              <a:cs typeface="+mn-cs"/>
            </a:rPr>
            <a:t>AutoFill </a:t>
          </a:r>
          <a:r>
            <a:rPr lang="en-US" sz="1100">
              <a:solidFill>
                <a:srgbClr val="000000"/>
              </a:solidFill>
              <a:latin typeface="+mn-lt"/>
              <a:ea typeface="+mn-ea"/>
              <a:cs typeface="+mn-cs"/>
            </a:rPr>
            <a:t>handle. It senses the “filled-up” range in column B and guesses that you want another filled-up range right next to it in column C. If there were no adjacent filled-up range, double-clicking the autofill handle wouldn’t work. Also, </a:t>
          </a:r>
          <a:r>
            <a:rPr lang="en-US" sz="1100" baseline="0">
              <a:solidFill>
                <a:srgbClr val="000000"/>
              </a:solidFill>
              <a:latin typeface="+mn-lt"/>
              <a:ea typeface="+mn-ea"/>
              <a:cs typeface="+mn-cs"/>
            </a:rPr>
            <a:t>suppose there is a missing value (a blank) in cell B56. Then AutoFill will copy down only to cell C55.</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Copy the formula in the darker</a:t>
          </a:r>
          <a:r>
            <a:rPr lang="en-US" sz="1100" b="0" baseline="0">
              <a:solidFill>
                <a:srgbClr val="000000"/>
              </a:solidFill>
              <a:latin typeface="+mn-lt"/>
              <a:ea typeface="+mn-ea"/>
              <a:cs typeface="+mn-cs"/>
            </a:rPr>
            <a:t> tan cell</a:t>
          </a:r>
          <a:r>
            <a:rPr lang="en-US" sz="1100" b="0">
              <a:solidFill>
                <a:srgbClr val="000000"/>
              </a:solidFill>
              <a:latin typeface="+mn-lt"/>
              <a:ea typeface="+mn-ea"/>
              <a:cs typeface="+mn-cs"/>
            </a:rPr>
            <a:t> down through the rest of the tan range by double-clicking the autofill handle.</a:t>
          </a:r>
          <a:endParaRPr lang="en-US" sz="1100" b="0">
            <a:solidFill>
              <a:srgbClr val="000000"/>
            </a:solidFill>
          </a:endParaRPr>
        </a:p>
      </xdr:txBody>
    </xdr:sp>
    <xdr:clientData/>
  </xdr:twoCellAnchor>
</xdr:wsDr>
</file>

<file path=xl/drawings/drawing33.xml><?xml version="1.0" encoding="utf-8"?>
<xdr:wsDr xmlns:xdr="http://schemas.openxmlformats.org/drawingml/2006/spreadsheetDrawing" xmlns:a="http://schemas.openxmlformats.org/drawingml/2006/main">
  <xdr:twoCellAnchor editAs="oneCell">
    <xdr:from>
      <xdr:col>10</xdr:col>
      <xdr:colOff>0</xdr:colOff>
      <xdr:row>20</xdr:row>
      <xdr:rowOff>0</xdr:rowOff>
    </xdr:from>
    <xdr:to>
      <xdr:col>12</xdr:col>
      <xdr:colOff>85725</xdr:colOff>
      <xdr:row>31</xdr:row>
      <xdr:rowOff>9525</xdr:rowOff>
    </xdr:to>
    <xdr:pic>
      <xdr:nvPicPr>
        <xdr:cNvPr id="17" name="Picture 2" descr="C:\Documents and Settings\Chris Albright\Desktop\Paste.gif"/>
        <xdr:cNvPicPr>
          <a:picLocks noChangeAspect="1" noChangeArrowheads="1"/>
        </xdr:cNvPicPr>
      </xdr:nvPicPr>
      <xdr:blipFill>
        <a:blip xmlns:r="http://schemas.openxmlformats.org/officeDocument/2006/relationships" r:embed="rId1" cstate="print"/>
        <a:srcRect/>
        <a:stretch>
          <a:fillRect/>
        </a:stretch>
      </xdr:blipFill>
      <xdr:spPr bwMode="auto">
        <a:xfrm>
          <a:off x="6096000" y="3810000"/>
          <a:ext cx="1304925" cy="2105025"/>
        </a:xfrm>
        <a:prstGeom prst="rect">
          <a:avLst/>
        </a:prstGeom>
        <a:noFill/>
        <a:ln>
          <a:solidFill>
            <a:schemeClr val="accent1"/>
          </a:solidFill>
        </a:ln>
      </xdr:spPr>
    </xdr:pic>
    <xdr:clientData/>
  </xdr:twoCellAnchor>
  <xdr:twoCellAnchor editAs="oneCell">
    <xdr:from>
      <xdr:col>13</xdr:col>
      <xdr:colOff>0</xdr:colOff>
      <xdr:row>20</xdr:row>
      <xdr:rowOff>0</xdr:rowOff>
    </xdr:from>
    <xdr:to>
      <xdr:col>14</xdr:col>
      <xdr:colOff>542924</xdr:colOff>
      <xdr:row>30</xdr:row>
      <xdr:rowOff>180975</xdr:rowOff>
    </xdr:to>
    <xdr:pic>
      <xdr:nvPicPr>
        <xdr:cNvPr id="22" name="Picture 21" descr="C:\Documents and Settings\Chris Albright\My Documents\My Dropbox\My Add-Ins\Excel Tutorial\Screenshots\PasteSpecial2010.gif"/>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924800" y="3810000"/>
          <a:ext cx="1152524" cy="2085975"/>
        </a:xfrm>
        <a:prstGeom prst="rect">
          <a:avLst/>
        </a:prstGeom>
        <a:noFill/>
        <a:ln>
          <a:solidFill>
            <a:schemeClr val="accent1"/>
          </a:solid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xdr:row>
      <xdr:rowOff>0</xdr:rowOff>
    </xdr:from>
    <xdr:to>
      <xdr:col>8</xdr:col>
      <xdr:colOff>596900</xdr:colOff>
      <xdr:row>18</xdr:row>
      <xdr:rowOff>12699</xdr:rowOff>
    </xdr:to>
    <xdr:sp macro="" textlink="">
      <xdr:nvSpPr>
        <xdr:cNvPr id="12" name="TextBox 11"/>
        <xdr:cNvSpPr txBox="1"/>
      </xdr:nvSpPr>
      <xdr:spPr>
        <a:xfrm>
          <a:off x="609600" y="571500"/>
          <a:ext cx="4864100" cy="2870199"/>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Pasting as Values</a:t>
          </a:r>
        </a:p>
        <a:p>
          <a:endParaRPr lang="en-US" sz="1100">
            <a:solidFill>
              <a:srgbClr val="000000"/>
            </a:solidFill>
          </a:endParaRPr>
        </a:p>
        <a:p>
          <a:r>
            <a:rPr lang="en-US" sz="1100">
              <a:solidFill>
                <a:srgbClr val="000000"/>
              </a:solidFill>
            </a:rPr>
            <a:t>Often you have a range of cells that contains formulas, and you would like to replace the formulas with the values they produce. Usually, you paste these values onto the copy range, that is, you overwrite the formulas with values. However, it is also possible to select </a:t>
          </a:r>
          <a:r>
            <a:rPr lang="en-US" sz="1100" i="1">
              <a:solidFill>
                <a:srgbClr val="000000"/>
              </a:solidFill>
            </a:rPr>
            <a:t>another</a:t>
          </a:r>
          <a:r>
            <a:rPr lang="en-US" sz="1100">
              <a:solidFill>
                <a:srgbClr val="000000"/>
              </a:solidFill>
            </a:rPr>
            <a:t> range for the paste range.</a:t>
          </a:r>
        </a:p>
        <a:p>
          <a:r>
            <a:rPr lang="en-US" sz="1100">
              <a:solidFill>
                <a:srgbClr val="000000"/>
              </a:solidFill>
            </a:rPr>
            <a:t>
To copy formulas and paste as values:</a:t>
          </a:r>
        </a:p>
        <a:p>
          <a:r>
            <a:rPr lang="en-US" sz="1100">
              <a:solidFill>
                <a:srgbClr val="000000"/>
              </a:solidFill>
            </a:rPr>
            <a:t>
Select the range with formulas, press Ctrl-c to copy, and select the range where you want to paste the values (which can be the same as the copy range). Then, because there is no keyboard equivalent, select the Paste dropdown on the Home ribbon, and select the Paste Values option.</a:t>
          </a:r>
        </a:p>
        <a:p>
          <a:r>
            <a:rPr lang="en-US" sz="1100">
              <a:solidFill>
                <a:srgbClr val="000000"/>
              </a:solidFill>
            </a:rPr>
            <a:t>
Try it! Copy the red range to the right to itself, but paste as values.</a:t>
          </a:r>
        </a:p>
      </xdr:txBody>
    </xdr:sp>
    <xdr:clientData/>
  </xdr:twoCellAnchor>
  <xdr:twoCellAnchor>
    <xdr:from>
      <xdr:col>1</xdr:col>
      <xdr:colOff>0</xdr:colOff>
      <xdr:row>19</xdr:row>
      <xdr:rowOff>0</xdr:rowOff>
    </xdr:from>
    <xdr:to>
      <xdr:col>9</xdr:col>
      <xdr:colOff>0</xdr:colOff>
      <xdr:row>33</xdr:row>
      <xdr:rowOff>0</xdr:rowOff>
    </xdr:to>
    <xdr:sp macro="" textlink="">
      <xdr:nvSpPr>
        <xdr:cNvPr id="20" name="TextBox 19"/>
        <xdr:cNvSpPr txBox="1"/>
      </xdr:nvSpPr>
      <xdr:spPr>
        <a:xfrm>
          <a:off x="609600" y="3619500"/>
          <a:ext cx="4876800" cy="2667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General Comments About Paste Special Options</a:t>
          </a:r>
        </a:p>
        <a:p>
          <a:endParaRPr lang="en-US" sz="1100">
            <a:solidFill>
              <a:srgbClr val="000000"/>
            </a:solidFill>
          </a:endParaRPr>
        </a:p>
        <a:p>
          <a:r>
            <a:rPr lang="en-US" sz="1100">
              <a:solidFill>
                <a:srgbClr val="000000"/>
              </a:solidFill>
            </a:rPr>
            <a:t>The Paste dropdown on the Home ribbon (see to the right) has a number of other "special" ways</a:t>
          </a:r>
          <a:r>
            <a:rPr lang="en-US" sz="1100" baseline="0">
              <a:solidFill>
                <a:srgbClr val="000000"/>
              </a:solidFill>
            </a:rPr>
            <a:t> to paste. Useful options include (1) Paste formulas (not formats), (2)</a:t>
          </a:r>
          <a:r>
            <a:rPr lang="en-US" sz="1100" b="0" i="0" u="none" strike="noStrike" baseline="0">
              <a:solidFill>
                <a:srgbClr val="000000"/>
              </a:solidFill>
              <a:latin typeface="+mn-lt"/>
              <a:ea typeface="+mn-ea"/>
              <a:cs typeface="+mn-cs"/>
            </a:rPr>
            <a:t> Paste formats, and (3) Paste arithmetic operations (the latter two visible when you click Paste Special).</a:t>
          </a:r>
        </a:p>
        <a:p>
          <a:endParaRPr lang="en-US" sz="1100" b="0" i="0" u="none" strike="noStrike" baseline="0">
            <a:solidFill>
              <a:srgbClr val="000000"/>
            </a:solidFill>
            <a:latin typeface="+mn-lt"/>
            <a:ea typeface="+mn-ea"/>
            <a:cs typeface="+mn-cs"/>
          </a:endParaRPr>
        </a:p>
        <a:p>
          <a:r>
            <a:rPr lang="en-US" sz="1100" b="0" i="0" u="none" strike="noStrike" baseline="0">
              <a:solidFill>
                <a:srgbClr val="000000"/>
              </a:solidFill>
              <a:latin typeface="+mn-lt"/>
              <a:ea typeface="+mn-ea"/>
              <a:cs typeface="+mn-cs"/>
            </a:rPr>
            <a:t>The following text boxes let you explore these options. We encourage you to explore the other paste special options as well.</a:t>
          </a:r>
        </a:p>
        <a:p>
          <a:endParaRPr lang="en-US" sz="1100" b="0" i="0" u="none" strike="noStrike" baseline="0">
            <a:solidFill>
              <a:srgbClr val="000000"/>
            </a:solidFill>
            <a:latin typeface="+mn-lt"/>
            <a:ea typeface="+mn-ea"/>
            <a:cs typeface="+mn-cs"/>
          </a:endParaRPr>
        </a:p>
        <a:p>
          <a:r>
            <a:rPr lang="en-US" sz="1100" baseline="0">
              <a:solidFill>
                <a:srgbClr val="000000"/>
              </a:solidFill>
              <a:effectLst/>
              <a:latin typeface="+mn-lt"/>
              <a:ea typeface="+mn-ea"/>
              <a:cs typeface="+mn-cs"/>
            </a:rPr>
            <a:t>Note that Paste dropdown list looks different in Excel 2010, as shown farther to the right. These icons can be confusing, but you can hover the mouse over any icon to see its purpose. </a:t>
          </a:r>
          <a:endParaRPr lang="en-US" sz="1100">
            <a:solidFill>
              <a:srgbClr val="000000"/>
            </a:solidFill>
          </a:endParaRPr>
        </a:p>
      </xdr:txBody>
    </xdr:sp>
    <xdr:clientData/>
  </xdr:twoCellAnchor>
  <xdr:twoCellAnchor>
    <xdr:from>
      <xdr:col>1</xdr:col>
      <xdr:colOff>0</xdr:colOff>
      <xdr:row>34</xdr:row>
      <xdr:rowOff>0</xdr:rowOff>
    </xdr:from>
    <xdr:to>
      <xdr:col>9</xdr:col>
      <xdr:colOff>0</xdr:colOff>
      <xdr:row>43</xdr:row>
      <xdr:rowOff>180976</xdr:rowOff>
    </xdr:to>
    <xdr:sp macro="" textlink="">
      <xdr:nvSpPr>
        <xdr:cNvPr id="21" name="TextBox 20"/>
        <xdr:cNvSpPr txBox="1"/>
      </xdr:nvSpPr>
      <xdr:spPr>
        <a:xfrm>
          <a:off x="609600" y="6477000"/>
          <a:ext cx="4876800" cy="189547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Pasting Formulas Only, Not Formats</a:t>
          </a:r>
        </a:p>
        <a:p>
          <a:endParaRPr lang="en-US" sz="1100">
            <a:solidFill>
              <a:srgbClr val="000000"/>
            </a:solidFill>
          </a:endParaRPr>
        </a:p>
        <a:p>
          <a:r>
            <a:rPr lang="en-US" sz="1100">
              <a:solidFill>
                <a:srgbClr val="000000"/>
              </a:solidFill>
            </a:rPr>
            <a:t>Sometimes you want to paste formulas to a</a:t>
          </a:r>
          <a:r>
            <a:rPr lang="en-US" sz="1100" baseline="0">
              <a:solidFill>
                <a:srgbClr val="000000"/>
              </a:solidFill>
            </a:rPr>
            <a:t> range, but you don't want to change the formatting of the paste range. You can do this with the above Formulas option (Excel 2007) or the </a:t>
          </a:r>
          <a:r>
            <a:rPr lang="en-US" sz="1100" i="1" baseline="0">
              <a:solidFill>
                <a:srgbClr val="000000"/>
              </a:solidFill>
            </a:rPr>
            <a:t>f</a:t>
          </a:r>
          <a:r>
            <a:rPr lang="en-US" sz="1100" b="0" i="1" baseline="-25000">
              <a:solidFill>
                <a:srgbClr val="000000"/>
              </a:solidFill>
            </a:rPr>
            <a:t>x</a:t>
          </a:r>
          <a:r>
            <a:rPr lang="en-US" sz="1100" baseline="0">
              <a:solidFill>
                <a:srgbClr val="000000"/>
              </a:solidFill>
            </a:rPr>
            <a:t> icon in the Paste Special palette (Excel 2010). (The icon to the right of the </a:t>
          </a:r>
          <a:r>
            <a:rPr lang="en-US" sz="1100" i="1" baseline="0">
              <a:solidFill>
                <a:srgbClr val="000000"/>
              </a:solidFill>
              <a:latin typeface="+mn-lt"/>
              <a:ea typeface="+mn-ea"/>
              <a:cs typeface="+mn-cs"/>
            </a:rPr>
            <a:t>f</a:t>
          </a:r>
          <a:r>
            <a:rPr lang="en-US" sz="1100" b="0" i="1" baseline="-25000">
              <a:solidFill>
                <a:srgbClr val="000000"/>
              </a:solidFill>
              <a:latin typeface="+mn-lt"/>
              <a:ea typeface="+mn-ea"/>
              <a:cs typeface="+mn-cs"/>
            </a:rPr>
            <a:t>x</a:t>
          </a:r>
          <a:r>
            <a:rPr lang="en-US" sz="1100" baseline="0">
              <a:solidFill>
                <a:srgbClr val="000000"/>
              </a:solidFill>
              <a:latin typeface="+mn-lt"/>
              <a:ea typeface="+mn-ea"/>
              <a:cs typeface="+mn-cs"/>
            </a:rPr>
            <a:t> icon in Excel 2010 is for pasting formulas and number formats.)</a:t>
          </a:r>
          <a:endParaRPr lang="en-US" sz="1100">
            <a:solidFill>
              <a:srgbClr val="000000"/>
            </a:solidFill>
          </a:endParaRPr>
        </a:p>
        <a:p>
          <a:endParaRPr lang="en-US" sz="1100">
            <a:solidFill>
              <a:srgbClr val="000000"/>
            </a:solidFill>
          </a:endParaRPr>
        </a:p>
        <a:p>
          <a:r>
            <a:rPr lang="en-US" sz="1100">
              <a:solidFill>
                <a:srgbClr val="000000"/>
              </a:solidFill>
            </a:rPr>
            <a:t>Try it! Column</a:t>
          </a:r>
          <a:r>
            <a:rPr lang="en-US" sz="1100" baseline="0">
              <a:solidFill>
                <a:srgbClr val="000000"/>
              </a:solidFill>
            </a:rPr>
            <a:t> M to the right contains formulas. Paste these formulas to column O, but don't paste the formats.</a:t>
          </a:r>
          <a:endParaRPr lang="en-US" sz="1100">
            <a:solidFill>
              <a:srgbClr val="000000"/>
            </a:solidFill>
          </a:endParaRPr>
        </a:p>
      </xdr:txBody>
    </xdr:sp>
    <xdr:clientData/>
  </xdr:twoCellAnchor>
  <xdr:twoCellAnchor>
    <xdr:from>
      <xdr:col>1</xdr:col>
      <xdr:colOff>0</xdr:colOff>
      <xdr:row>45</xdr:row>
      <xdr:rowOff>0</xdr:rowOff>
    </xdr:from>
    <xdr:to>
      <xdr:col>9</xdr:col>
      <xdr:colOff>0</xdr:colOff>
      <xdr:row>62</xdr:row>
      <xdr:rowOff>171450</xdr:rowOff>
    </xdr:to>
    <xdr:sp macro="" textlink="">
      <xdr:nvSpPr>
        <xdr:cNvPr id="23" name="TextBox 22"/>
        <xdr:cNvSpPr txBox="1"/>
      </xdr:nvSpPr>
      <xdr:spPr>
        <a:xfrm>
          <a:off x="609600" y="8572500"/>
          <a:ext cx="4876800" cy="36004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Pasting Formats Only</a:t>
          </a:r>
        </a:p>
        <a:p>
          <a:endParaRPr lang="en-US" sz="1100">
            <a:solidFill>
              <a:srgbClr val="000000"/>
            </a:solidFill>
          </a:endParaRPr>
        </a:p>
        <a:p>
          <a:r>
            <a:rPr lang="en-US" sz="1100">
              <a:solidFill>
                <a:srgbClr val="000000"/>
              </a:solidFill>
            </a:rPr>
            <a:t>Sometimes you want to copy </a:t>
          </a:r>
          <a:r>
            <a:rPr lang="en-US" sz="1100" i="1">
              <a:solidFill>
                <a:srgbClr val="000000"/>
              </a:solidFill>
            </a:rPr>
            <a:t>only </a:t>
          </a:r>
          <a:r>
            <a:rPr lang="en-US" sz="1100" i="0">
              <a:solidFill>
                <a:srgbClr val="000000"/>
              </a:solidFill>
            </a:rPr>
            <a:t>the formatting of a range.</a:t>
          </a:r>
          <a:endParaRPr lang="en-US" sz="1100" i="0" baseline="0">
            <a:solidFill>
              <a:srgbClr val="000000"/>
            </a:solidFill>
          </a:endParaRPr>
        </a:p>
        <a:p>
          <a:endParaRPr lang="en-US" sz="1100" i="0" baseline="0">
            <a:solidFill>
              <a:srgbClr val="000000"/>
            </a:solidFill>
          </a:endParaRPr>
        </a:p>
        <a:p>
          <a:r>
            <a:rPr lang="en-US" sz="1100" i="0" baseline="0">
              <a:solidFill>
                <a:srgbClr val="000000"/>
              </a:solidFill>
            </a:rPr>
            <a:t>To copy the formatting of a range, select the range, press Ctrl-c, select the paste range, and select Formats from Paste Special on the Paste dropdown. You get the dialog box to the right (which has only one minor change in Excel 2010.)</a:t>
          </a:r>
        </a:p>
        <a:p>
          <a:endParaRPr lang="en-US" sz="1100" i="0" baseline="0">
            <a:solidFill>
              <a:srgbClr val="000000"/>
            </a:solidFill>
          </a:endParaRPr>
        </a:p>
        <a:p>
          <a:r>
            <a:rPr lang="en-US" sz="1100" i="0" baseline="0">
              <a:solidFill>
                <a:srgbClr val="000000"/>
              </a:solidFill>
            </a:rPr>
            <a:t>Try it! Copy the formats in column P to column R. (Don't copy the values, just the formats.) Then enter some values in column R to check that the formatting is correct.</a:t>
          </a:r>
        </a:p>
        <a:p>
          <a:endParaRPr lang="en-US" sz="1100" i="0" baseline="0">
            <a:solidFill>
              <a:srgbClr val="000000"/>
            </a:solidFill>
          </a:endParaRPr>
        </a:p>
        <a:p>
          <a:r>
            <a:rPr lang="en-US" sz="1100" i="0" baseline="0">
              <a:solidFill>
                <a:srgbClr val="000000"/>
              </a:solidFill>
            </a:rPr>
            <a:t>An easy alternative to this method is to use the </a:t>
          </a:r>
          <a:r>
            <a:rPr lang="en-US" sz="1100" b="1" i="0" baseline="0">
              <a:solidFill>
                <a:srgbClr val="000000"/>
              </a:solidFill>
            </a:rPr>
            <a:t>Format Painter </a:t>
          </a:r>
          <a:r>
            <a:rPr lang="en-US" sz="1100" i="0" baseline="0">
              <a:solidFill>
                <a:srgbClr val="000000"/>
              </a:solidFill>
            </a:rPr>
            <a:t>button next to the Paste dropdown (see to the right). Just select a cell with the format you want to copy, click on the paint brush, and click on a cell (or drag a range) that you want to format. Note that if you </a:t>
          </a:r>
          <a:r>
            <a:rPr lang="en-US" sz="1100" i="1" baseline="0">
              <a:solidFill>
                <a:srgbClr val="000000"/>
              </a:solidFill>
            </a:rPr>
            <a:t>double-click </a:t>
          </a:r>
          <a:r>
            <a:rPr lang="en-US" sz="1100" i="0" baseline="0">
              <a:solidFill>
                <a:srgbClr val="000000"/>
              </a:solidFill>
            </a:rPr>
            <a:t>on the paint brush, you can copy the format multiple times. Click on Esc when you are finished. </a:t>
          </a:r>
          <a:r>
            <a:rPr lang="en-US" sz="1100" i="0" baseline="0">
              <a:solidFill>
                <a:srgbClr val="000000"/>
              </a:solidFill>
              <a:effectLst/>
              <a:latin typeface="+mn-lt"/>
              <a:ea typeface="+mn-ea"/>
              <a:cs typeface="+mn-cs"/>
            </a:rPr>
            <a:t>Once you get comfortable using this "paint brush," you will probably use it constantly. </a:t>
          </a:r>
          <a:endParaRPr lang="en-US" sz="1100">
            <a:solidFill>
              <a:srgbClr val="000000"/>
            </a:solidFill>
          </a:endParaRPr>
        </a:p>
      </xdr:txBody>
    </xdr:sp>
    <xdr:clientData/>
  </xdr:twoCellAnchor>
  <xdr:twoCellAnchor>
    <xdr:from>
      <xdr:col>1</xdr:col>
      <xdr:colOff>0</xdr:colOff>
      <xdr:row>64</xdr:row>
      <xdr:rowOff>0</xdr:rowOff>
    </xdr:from>
    <xdr:to>
      <xdr:col>9</xdr:col>
      <xdr:colOff>0</xdr:colOff>
      <xdr:row>79</xdr:row>
      <xdr:rowOff>1</xdr:rowOff>
    </xdr:to>
    <xdr:sp macro="" textlink="">
      <xdr:nvSpPr>
        <xdr:cNvPr id="24" name="TextBox 23"/>
        <xdr:cNvSpPr txBox="1"/>
      </xdr:nvSpPr>
      <xdr:spPr>
        <a:xfrm>
          <a:off x="609600" y="12382500"/>
          <a:ext cx="4876800" cy="28575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Multiplying (or Adding, Subtracting, Dividing)</a:t>
          </a:r>
          <a:r>
            <a:rPr lang="en-US" sz="1100" b="1" baseline="0">
              <a:solidFill>
                <a:srgbClr val="000000"/>
              </a:solidFill>
            </a:rPr>
            <a:t> by a Constant</a:t>
          </a:r>
          <a:endParaRPr lang="en-US" sz="1100" b="1">
            <a:solidFill>
              <a:srgbClr val="000000"/>
            </a:solidFill>
          </a:endParaRPr>
        </a:p>
        <a:p>
          <a:endParaRPr lang="en-US" sz="1100">
            <a:solidFill>
              <a:srgbClr val="000000"/>
            </a:solidFill>
          </a:endParaRPr>
        </a:p>
        <a:p>
          <a:r>
            <a:rPr lang="en-US" sz="1100">
              <a:solidFill>
                <a:srgbClr val="000000"/>
              </a:solidFill>
            </a:rPr>
            <a:t>Sometimes you would like to multipy each number in a range by a constant. For example, if</a:t>
          </a:r>
          <a:r>
            <a:rPr lang="en-US" sz="1100" baseline="0">
              <a:solidFill>
                <a:srgbClr val="000000"/>
              </a:solidFill>
            </a:rPr>
            <a:t> you have revenues expressed in thousands of dollars, you might want to multiply each by 1000 so that they are then expressed in dollars.</a:t>
          </a:r>
        </a:p>
        <a:p>
          <a:endParaRPr lang="en-US" sz="1100" baseline="0">
            <a:solidFill>
              <a:srgbClr val="000000"/>
            </a:solidFill>
          </a:endParaRPr>
        </a:p>
        <a:p>
          <a:r>
            <a:rPr lang="en-US" sz="1100" baseline="0">
              <a:solidFill>
                <a:srgbClr val="000000"/>
              </a:solidFill>
            </a:rPr>
            <a:t>To multiply a range by a constant:</a:t>
          </a:r>
        </a:p>
        <a:p>
          <a:endParaRPr lang="en-US" sz="1100" baseline="0">
            <a:solidFill>
              <a:srgbClr val="000000"/>
            </a:solidFill>
          </a:endParaRPr>
        </a:p>
        <a:p>
          <a:r>
            <a:rPr lang="en-US" sz="1100" baseline="0">
              <a:solidFill>
                <a:srgbClr val="000000"/>
              </a:solidFill>
            </a:rPr>
            <a:t>Enter the constant in a blank cell, and copy this cell. Then select the range of values to multiply and select Multiply </a:t>
          </a:r>
          <a:r>
            <a:rPr lang="en-US" sz="1100" i="0" baseline="0">
              <a:solidFill>
                <a:srgbClr val="000000"/>
              </a:solidFill>
              <a:latin typeface="+mn-lt"/>
              <a:ea typeface="+mn-ea"/>
              <a:cs typeface="+mn-cs"/>
            </a:rPr>
            <a:t>from Paste Special on the Paste dropdown. (This same method can also be used to add, subtract, or divide by a constant.)</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Try it! Multiply each value in the blue range to the right by 1000. Then restore them to their original values by dividing each value by 1000. Notice that no formulas are involved; the numbers simply change.</a:t>
          </a:r>
          <a:endParaRPr lang="en-US" sz="1100">
            <a:solidFill>
              <a:srgbClr val="000000"/>
            </a:solidFill>
          </a:endParaRPr>
        </a:p>
      </xdr:txBody>
    </xdr:sp>
    <xdr:clientData/>
  </xdr:twoCellAnchor>
  <xdr:twoCellAnchor editAs="oneCell">
    <xdr:from>
      <xdr:col>10</xdr:col>
      <xdr:colOff>0</xdr:colOff>
      <xdr:row>59</xdr:row>
      <xdr:rowOff>0</xdr:rowOff>
    </xdr:from>
    <xdr:to>
      <xdr:col>11</xdr:col>
      <xdr:colOff>352425</xdr:colOff>
      <xdr:row>60</xdr:row>
      <xdr:rowOff>28575</xdr:rowOff>
    </xdr:to>
    <xdr:pic>
      <xdr:nvPicPr>
        <xdr:cNvPr id="13" name="Picture 12" descr="C:\Users\Chris\Dropbox\ExcelNow\Images\FormatPainter.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0" y="11430000"/>
          <a:ext cx="96202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45</xdr:row>
      <xdr:rowOff>1</xdr:rowOff>
    </xdr:from>
    <xdr:to>
      <xdr:col>14</xdr:col>
      <xdr:colOff>390525</xdr:colOff>
      <xdr:row>58</xdr:row>
      <xdr:rowOff>38101</xdr:rowOff>
    </xdr:to>
    <xdr:pic>
      <xdr:nvPicPr>
        <xdr:cNvPr id="15" name="Picture 14" descr="C:\Users\Chris\Dropbox\ExcelNow\Images\PasteSpecial.gif"/>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96000" y="8763001"/>
          <a:ext cx="2828925" cy="251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13</xdr:col>
      <xdr:colOff>0</xdr:colOff>
      <xdr:row>11</xdr:row>
      <xdr:rowOff>0</xdr:rowOff>
    </xdr:from>
    <xdr:to>
      <xdr:col>15</xdr:col>
      <xdr:colOff>72227</xdr:colOff>
      <xdr:row>24</xdr:row>
      <xdr:rowOff>83820</xdr:rowOff>
    </xdr:to>
    <xdr:pic>
      <xdr:nvPicPr>
        <xdr:cNvPr id="7" name="Picture 6" descr="C:\Documents and Settings\Chris Albright\My Documents\My Dropbox\My Add-Ins\Excel Tutorial\Screenshots\PasteSpecial2010.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534400" y="1828800"/>
          <a:ext cx="1291427" cy="2461260"/>
        </a:xfrm>
        <a:prstGeom prst="rect">
          <a:avLst/>
        </a:prstGeom>
        <a:noFill/>
        <a:ln>
          <a:solidFill>
            <a:schemeClr val="accent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11</xdr:row>
      <xdr:rowOff>0</xdr:rowOff>
    </xdr:from>
    <xdr:to>
      <xdr:col>12</xdr:col>
      <xdr:colOff>228600</xdr:colOff>
      <xdr:row>24</xdr:row>
      <xdr:rowOff>95250</xdr:rowOff>
    </xdr:to>
    <xdr:pic>
      <xdr:nvPicPr>
        <xdr:cNvPr id="8" name="Picture 1" descr="C:\Documents and Settings\Chris Albright\Desktop\Paste.gif"/>
        <xdr:cNvPicPr>
          <a:picLocks noChangeAspect="1" noChangeArrowheads="1"/>
        </xdr:cNvPicPr>
      </xdr:nvPicPr>
      <xdr:blipFill>
        <a:blip xmlns:r="http://schemas.openxmlformats.org/officeDocument/2006/relationships" r:embed="rId2" cstate="print"/>
        <a:srcRect/>
        <a:stretch>
          <a:fillRect/>
        </a:stretch>
      </xdr:blipFill>
      <xdr:spPr bwMode="auto">
        <a:xfrm>
          <a:off x="6705600" y="1828800"/>
          <a:ext cx="1447800" cy="2472690"/>
        </a:xfrm>
        <a:prstGeom prst="rect">
          <a:avLst/>
        </a:prstGeom>
        <a:noFill/>
      </xdr:spPr>
    </xdr:pic>
    <xdr:clientData/>
  </xdr:twoCellAnchor>
  <xdr:twoCellAnchor>
    <xdr:from>
      <xdr:col>10</xdr:col>
      <xdr:colOff>236220</xdr:colOff>
      <xdr:row>18</xdr:row>
      <xdr:rowOff>144780</xdr:rowOff>
    </xdr:from>
    <xdr:to>
      <xdr:col>11</xdr:col>
      <xdr:colOff>312420</xdr:colOff>
      <xdr:row>19</xdr:row>
      <xdr:rowOff>175260</xdr:rowOff>
    </xdr:to>
    <xdr:sp macro="" textlink="">
      <xdr:nvSpPr>
        <xdr:cNvPr id="3" name="Oval 2"/>
        <xdr:cNvSpPr/>
      </xdr:nvSpPr>
      <xdr:spPr>
        <a:xfrm>
          <a:off x="6941820" y="3253740"/>
          <a:ext cx="685800" cy="213360"/>
        </a:xfrm>
        <a:prstGeom prst="ellipse">
          <a:avLst/>
        </a:prstGeom>
        <a:solidFill>
          <a:schemeClr val="accent1">
            <a:alpha val="0"/>
          </a:scheme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571500</xdr:colOff>
      <xdr:row>16</xdr:row>
      <xdr:rowOff>144780</xdr:rowOff>
    </xdr:from>
    <xdr:to>
      <xdr:col>14</xdr:col>
      <xdr:colOff>297180</xdr:colOff>
      <xdr:row>18</xdr:row>
      <xdr:rowOff>83820</xdr:rowOff>
    </xdr:to>
    <xdr:sp macro="" textlink="">
      <xdr:nvSpPr>
        <xdr:cNvPr id="4" name="Oval 3"/>
        <xdr:cNvSpPr/>
      </xdr:nvSpPr>
      <xdr:spPr>
        <a:xfrm>
          <a:off x="9105900" y="2887980"/>
          <a:ext cx="335280" cy="304800"/>
        </a:xfrm>
        <a:prstGeom prst="ellipse">
          <a:avLst/>
        </a:prstGeom>
        <a:solidFill>
          <a:srgbClr val="FF0000">
            <a:alpha val="0"/>
          </a:srgb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xdr:row>
      <xdr:rowOff>190499</xdr:rowOff>
    </xdr:from>
    <xdr:to>
      <xdr:col>9</xdr:col>
      <xdr:colOff>0</xdr:colOff>
      <xdr:row>23</xdr:row>
      <xdr:rowOff>161924</xdr:rowOff>
    </xdr:to>
    <xdr:sp macro="" textlink="">
      <xdr:nvSpPr>
        <xdr:cNvPr id="9" name="TextBox 8"/>
        <xdr:cNvSpPr txBox="1"/>
      </xdr:nvSpPr>
      <xdr:spPr>
        <a:xfrm>
          <a:off x="609600" y="761999"/>
          <a:ext cx="4876800" cy="39719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Transposing a Range (from columns</a:t>
          </a:r>
          <a:r>
            <a:rPr lang="en-US" sz="1100" b="1" baseline="0">
              <a:solidFill>
                <a:srgbClr val="000000"/>
              </a:solidFill>
              <a:latin typeface="+mn-lt"/>
              <a:ea typeface="+mn-ea"/>
              <a:cs typeface="+mn-cs"/>
            </a:rPr>
            <a:t> to rows or vice versa)</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Often you set up a spreadsheet and then decide that you would rather have a portion of it transposed. That is, you would like to “turn it on its side,” so that rows become columns and vice versa. This is simple with one of Excel’s Paste options.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transpose a range: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Select a range that you want to transpose and press Ctrl+c to copy it. Then select the upper left cell of the range where you want the transposed version to go, select the Paste dropdown, and select the Transpose option (see to the right).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Make sure there is enough room for the transposed version. For example, if the original range has 3 rows and 5 columns, the transposed version will have 5 rows and 3 columns. If you select cell D5, say, as the upper left cell for the transposed version, everything in the range D5:F9 will be overwritten by the transposed version.</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Transpose the blue range to the right to a range with the red cell as its upper left cell.</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20</xdr:row>
      <xdr:rowOff>188596</xdr:rowOff>
    </xdr:to>
    <xdr:sp macro="" textlink="">
      <xdr:nvSpPr>
        <xdr:cNvPr id="4" name="TextBox 3"/>
        <xdr:cNvSpPr txBox="1"/>
      </xdr:nvSpPr>
      <xdr:spPr>
        <a:xfrm>
          <a:off x="609600" y="571500"/>
          <a:ext cx="4876800" cy="342709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Cutting and Pasting</a:t>
          </a:r>
        </a:p>
        <a:p>
          <a:endParaRPr lang="en-US" sz="1100">
            <a:solidFill>
              <a:srgbClr val="000000"/>
            </a:solidFill>
            <a:latin typeface="+mn-lt"/>
            <a:ea typeface="+mn-ea"/>
            <a:cs typeface="+mn-cs"/>
          </a:endParaRPr>
        </a:p>
        <a:p>
          <a:r>
            <a:rPr lang="en-US" sz="1100">
              <a:solidFill>
                <a:srgbClr val="000000"/>
              </a:solidFill>
              <a:latin typeface="+mn-lt"/>
              <a:ea typeface="+mn-ea"/>
              <a:cs typeface="+mn-cs"/>
            </a:rPr>
            <a:t>Often you would like to move data (or shapes, such as text boxes) from one location to another.</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move (cut and paste):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Select the range (or shape) to be cut, press </a:t>
          </a:r>
          <a:r>
            <a:rPr lang="en-US" sz="1100" b="1">
              <a:solidFill>
                <a:srgbClr val="000000"/>
              </a:solidFill>
              <a:latin typeface="+mn-lt"/>
              <a:ea typeface="+mn-ea"/>
              <a:cs typeface="+mn-cs"/>
            </a:rPr>
            <a:t>Ctrl+x</a:t>
          </a:r>
          <a:r>
            <a:rPr lang="en-US" sz="1100">
              <a:solidFill>
                <a:srgbClr val="000000"/>
              </a:solidFill>
              <a:latin typeface="+mn-lt"/>
              <a:ea typeface="+mn-ea"/>
              <a:cs typeface="+mn-cs"/>
            </a:rPr>
            <a:t> (for cutting), select the upper left corner of the paste range, and press Ctrl+v. (The little finger/index finger combination on your left hand is also good for pressing Ctrl+x.)</a:t>
          </a:r>
        </a:p>
        <a:p>
          <a:endParaRPr lang="en-US" sz="1100">
            <a:solidFill>
              <a:srgbClr val="000000"/>
            </a:solidFill>
            <a:latin typeface="+mn-lt"/>
            <a:ea typeface="+mn-ea"/>
            <a:cs typeface="+mn-cs"/>
          </a:endParaRPr>
        </a:p>
        <a:p>
          <a:r>
            <a:rPr lang="en-US" sz="1100">
              <a:solidFill>
                <a:srgbClr val="000000"/>
              </a:solidFill>
              <a:latin typeface="+mn-lt"/>
              <a:ea typeface="+mn-ea"/>
              <a:cs typeface="+mn-cs"/>
            </a:rPr>
            <a:t>As with copying and pasting, ribbon buttons can be used instead of key combinations, but the key combinations are quicker. Also, note that you need only select the upper left cell of the paste range. Excel knows that the shape of the paste range must be the same as the shape of the cut range.</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Move the blue range to the right so that it begins in cell in the red cell. (Watch how relative addresses affect the eventual formulas in column M.)</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8</xdr:row>
      <xdr:rowOff>180974</xdr:rowOff>
    </xdr:to>
    <xdr:sp macro="" textlink="">
      <xdr:nvSpPr>
        <xdr:cNvPr id="4" name="TextBox 3"/>
        <xdr:cNvSpPr txBox="1"/>
      </xdr:nvSpPr>
      <xdr:spPr>
        <a:xfrm>
          <a:off x="609600" y="571500"/>
          <a:ext cx="4876800" cy="1133474"/>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Other Basic Excel Tools</a:t>
          </a:r>
        </a:p>
        <a:p>
          <a:endParaRPr lang="en-US" sz="1100">
            <a:solidFill>
              <a:srgbClr val="000000"/>
            </a:solidFill>
          </a:endParaRPr>
        </a:p>
        <a:p>
          <a:r>
            <a:rPr lang="en-US" sz="1100">
              <a:solidFill>
                <a:srgbClr val="000000"/>
              </a:solidFill>
            </a:rPr>
            <a:t>The topics in this section have no common</a:t>
          </a:r>
          <a:r>
            <a:rPr lang="en-US" sz="1100" baseline="0">
              <a:solidFill>
                <a:srgbClr val="000000"/>
              </a:solidFill>
            </a:rPr>
            <a:t> theme, and they </a:t>
          </a:r>
          <a:r>
            <a:rPr lang="en-US" sz="1100">
              <a:solidFill>
                <a:srgbClr val="000000"/>
              </a:solidFill>
            </a:rPr>
            <a:t>are in no particular order, but all of them are tools that you should have in your toolkit.</a:t>
          </a:r>
        </a:p>
      </xdr:txBody>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10</xdr:col>
      <xdr:colOff>0</xdr:colOff>
      <xdr:row>19</xdr:row>
      <xdr:rowOff>0</xdr:rowOff>
    </xdr:from>
    <xdr:to>
      <xdr:col>11</xdr:col>
      <xdr:colOff>9525</xdr:colOff>
      <xdr:row>20</xdr:row>
      <xdr:rowOff>9525</xdr:rowOff>
    </xdr:to>
    <xdr:pic>
      <xdr:nvPicPr>
        <xdr:cNvPr id="4" name="Picture 1" descr="C:\Documents and Settings\Chris Albright\Desktop\Undo.gif"/>
        <xdr:cNvPicPr>
          <a:picLocks noChangeAspect="1" noChangeArrowheads="1"/>
        </xdr:cNvPicPr>
      </xdr:nvPicPr>
      <xdr:blipFill>
        <a:blip xmlns:r="http://schemas.openxmlformats.org/officeDocument/2006/relationships" r:embed="rId1" cstate="print"/>
        <a:srcRect/>
        <a:stretch>
          <a:fillRect/>
        </a:stretch>
      </xdr:blipFill>
      <xdr:spPr bwMode="auto">
        <a:xfrm>
          <a:off x="6705600" y="3429000"/>
          <a:ext cx="619125" cy="200025"/>
        </a:xfrm>
        <a:prstGeom prst="rect">
          <a:avLst/>
        </a:prstGeom>
        <a:noFill/>
      </xdr:spPr>
    </xdr:pic>
    <xdr:clientData/>
  </xdr:twoCellAnchor>
  <xdr:twoCellAnchor>
    <xdr:from>
      <xdr:col>1</xdr:col>
      <xdr:colOff>0</xdr:colOff>
      <xdr:row>3</xdr:row>
      <xdr:rowOff>0</xdr:rowOff>
    </xdr:from>
    <xdr:to>
      <xdr:col>9</xdr:col>
      <xdr:colOff>0</xdr:colOff>
      <xdr:row>39</xdr:row>
      <xdr:rowOff>7621</xdr:rowOff>
    </xdr:to>
    <xdr:sp macro="" textlink="">
      <xdr:nvSpPr>
        <xdr:cNvPr id="5" name="TextBox 4"/>
        <xdr:cNvSpPr txBox="1"/>
      </xdr:nvSpPr>
      <xdr:spPr>
        <a:xfrm>
          <a:off x="609600" y="571500"/>
          <a:ext cx="4876800" cy="686562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Undoing Mistakes</a:t>
          </a:r>
        </a:p>
        <a:p>
          <a:endParaRPr lang="en-US" sz="1100">
            <a:solidFill>
              <a:srgbClr val="000000"/>
            </a:solidFill>
          </a:endParaRPr>
        </a:p>
        <a:p>
          <a:r>
            <a:rPr lang="en-US" sz="1100">
              <a:solidFill>
                <a:srgbClr val="000000"/>
              </a:solidFill>
            </a:rPr>
            <a:t>We all make mistakes,</a:t>
          </a:r>
          <a:r>
            <a:rPr lang="en-US" sz="1100" baseline="0">
              <a:solidFill>
                <a:srgbClr val="000000"/>
              </a:solidFill>
            </a:rPr>
            <a:t> often careless mistakes. For example, it is easy to press Ctrl+c (copy) when you mean to press Ctrl+v (paste). This can have the effect of erasing what you copied in a previous step from the clipboard. At this point, you will be hoping that you can easily undo the mistake. This is usually possible, but not always. Excel stores most of your actions so that it can undo them.  </a:t>
          </a:r>
        </a:p>
        <a:p>
          <a:endParaRPr lang="en-US" sz="1100" baseline="0">
            <a:solidFill>
              <a:srgbClr val="000000"/>
            </a:solidFill>
          </a:endParaRPr>
        </a:p>
        <a:p>
          <a:r>
            <a:rPr lang="en-US" sz="1100" baseline="0">
              <a:solidFill>
                <a:srgbClr val="000000"/>
              </a:solidFill>
            </a:rPr>
            <a:t>There are two ways to undo actions. The first is the simplest, but the second gives you more control.</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To  undo the previous action:</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Press </a:t>
          </a:r>
          <a:r>
            <a:rPr lang="en-US" sz="1100" b="1" baseline="0">
              <a:solidFill>
                <a:srgbClr val="000000"/>
              </a:solidFill>
              <a:latin typeface="+mn-lt"/>
              <a:ea typeface="+mn-ea"/>
              <a:cs typeface="+mn-cs"/>
            </a:rPr>
            <a:t>Ctrl+z</a:t>
          </a:r>
          <a:r>
            <a:rPr lang="en-US" sz="1100" b="0" baseline="0">
              <a:solidFill>
                <a:srgbClr val="000000"/>
              </a:solidFill>
              <a:latin typeface="+mn-lt"/>
              <a:ea typeface="+mn-ea"/>
              <a:cs typeface="+mn-cs"/>
            </a:rPr>
            <a:t>. You can do this easily with the small finger and index finger of your left hand. This should become one of your favorite keyboard shortcuts!</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Or:</a:t>
          </a:r>
          <a:endParaRPr lang="en-US" sz="1100" b="0">
            <a:solidFill>
              <a:srgbClr val="000000"/>
            </a:solidFill>
            <a:latin typeface="+mn-lt"/>
            <a:ea typeface="+mn-ea"/>
            <a:cs typeface="+mn-cs"/>
          </a:endParaRPr>
        </a:p>
        <a:p>
          <a:endParaRPr lang="en-US" sz="1100">
            <a:solidFill>
              <a:srgbClr val="000000"/>
            </a:solidFill>
          </a:endParaRPr>
        </a:p>
        <a:p>
          <a:r>
            <a:rPr lang="en-US" sz="1100">
              <a:solidFill>
                <a:srgbClr val="000000"/>
              </a:solidFill>
            </a:rPr>
            <a:t>Click on the </a:t>
          </a:r>
          <a:r>
            <a:rPr lang="en-US" sz="1100" b="1">
              <a:solidFill>
                <a:srgbClr val="000000"/>
              </a:solidFill>
            </a:rPr>
            <a:t>Undo</a:t>
          </a:r>
          <a:r>
            <a:rPr lang="en-US" sz="1100">
              <a:solidFill>
                <a:srgbClr val="000000"/>
              </a:solidFill>
            </a:rPr>
            <a:t> button</a:t>
          </a:r>
          <a:r>
            <a:rPr lang="en-US" sz="1100" baseline="0">
              <a:solidFill>
                <a:srgbClr val="000000"/>
              </a:solidFill>
            </a:rPr>
            <a:t> (the button to the right with a circular arrow pointing counter-clockwise).</a:t>
          </a:r>
        </a:p>
        <a:p>
          <a:endParaRPr lang="en-US" sz="1100" baseline="0">
            <a:solidFill>
              <a:srgbClr val="000000"/>
            </a:solidFill>
          </a:endParaRPr>
        </a:p>
        <a:p>
          <a:r>
            <a:rPr lang="en-US" sz="1100" baseline="0">
              <a:solidFill>
                <a:srgbClr val="000000"/>
              </a:solidFill>
            </a:rPr>
            <a:t>This Undo button isn't on any of the ribbons, but you can put it on the Quick Access Toolbar (QAT) at the top of the screen. In fact, it is typically placed there by default. (There is also a Redo button, also shown to the right, for undoing an undo.)</a:t>
          </a:r>
        </a:p>
        <a:p>
          <a:endParaRPr lang="en-US" sz="1100" baseline="0">
            <a:solidFill>
              <a:srgbClr val="000000"/>
            </a:solidFill>
          </a:endParaRPr>
        </a:p>
        <a:p>
          <a:r>
            <a:rPr lang="en-US" sz="1100" baseline="0">
              <a:solidFill>
                <a:srgbClr val="000000"/>
              </a:solidFill>
            </a:rPr>
            <a:t>Note that there is a dropdown arrow next to the Undo button. This allows you to select the action (not necessarily the </a:t>
          </a:r>
          <a:r>
            <a:rPr lang="en-US" sz="1100" i="1" baseline="0">
              <a:solidFill>
                <a:srgbClr val="000000"/>
              </a:solidFill>
            </a:rPr>
            <a:t>previous</a:t>
          </a:r>
          <a:r>
            <a:rPr lang="en-US" sz="1100" i="0" baseline="0">
              <a:solidFill>
                <a:srgbClr val="000000"/>
              </a:solidFill>
            </a:rPr>
            <a:t> action) to undo. As you can see from this dropdown, Excel remembers a </a:t>
          </a:r>
          <a:r>
            <a:rPr lang="en-US" sz="1100" i="1" baseline="0">
              <a:solidFill>
                <a:srgbClr val="000000"/>
              </a:solidFill>
            </a:rPr>
            <a:t>lot </a:t>
          </a:r>
          <a:r>
            <a:rPr lang="en-US" sz="1100" i="0" baseline="0">
              <a:solidFill>
                <a:srgbClr val="000000"/>
              </a:solidFill>
            </a:rPr>
            <a:t>of your most recent actions. Just be aware that if you select , say, the third most recent action, you will undo this action </a:t>
          </a:r>
          <a:r>
            <a:rPr lang="en-US" sz="1100" i="1" baseline="0">
              <a:solidFill>
                <a:srgbClr val="000000"/>
              </a:solidFill>
            </a:rPr>
            <a:t>and</a:t>
          </a:r>
          <a:r>
            <a:rPr lang="en-US" sz="1100" i="0" baseline="0">
              <a:solidFill>
                <a:srgbClr val="000000"/>
              </a:solidFill>
            </a:rPr>
            <a:t> the other two most recent actions, that is, it is cumulative.</a:t>
          </a:r>
        </a:p>
        <a:p>
          <a:endParaRPr lang="en-US" sz="1100" i="0" baseline="0">
            <a:solidFill>
              <a:srgbClr val="000000"/>
            </a:solidFill>
          </a:endParaRPr>
        </a:p>
        <a:p>
          <a:r>
            <a:rPr lang="en-US" sz="1100" i="0" baseline="0">
              <a:solidFill>
                <a:srgbClr val="000000"/>
              </a:solidFill>
            </a:rPr>
            <a:t>It is hard to remember which actions can be undone and which can't, but you can always experiment. For example, you can't undo adding a worksheet or deleting a worksheet. This is a good reason (one of many) for saving often!</a:t>
          </a:r>
        </a:p>
        <a:p>
          <a:endParaRPr lang="en-US" sz="1100" i="0" baseline="0">
            <a:solidFill>
              <a:srgbClr val="000000"/>
            </a:solidFill>
          </a:endParaRPr>
        </a:p>
        <a:p>
          <a:r>
            <a:rPr lang="en-US" sz="1100" i="0" baseline="0">
              <a:solidFill>
                <a:srgbClr val="000000"/>
              </a:solidFill>
            </a:rPr>
            <a:t>Try it! Enter formulas in column M to sum the two numbers to their left. Then get rid of these formulas with Ctrl+z or the Undo button.</a:t>
          </a:r>
          <a:endParaRPr lang="en-US" sz="1100">
            <a:solidFill>
              <a:srgbClr val="000000"/>
            </a:solidFill>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xdr:col>
      <xdr:colOff>0</xdr:colOff>
      <xdr:row>3</xdr:row>
      <xdr:rowOff>1</xdr:rowOff>
    </xdr:from>
    <xdr:to>
      <xdr:col>9</xdr:col>
      <xdr:colOff>0</xdr:colOff>
      <xdr:row>25</xdr:row>
      <xdr:rowOff>1</xdr:rowOff>
    </xdr:to>
    <xdr:sp macro="" textlink="">
      <xdr:nvSpPr>
        <xdr:cNvPr id="7" name="TextBox 6"/>
        <xdr:cNvSpPr txBox="1"/>
      </xdr:nvSpPr>
      <xdr:spPr>
        <a:xfrm>
          <a:off x="609600" y="571501"/>
          <a:ext cx="4876800" cy="4191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i="0">
              <a:solidFill>
                <a:srgbClr val="000000"/>
              </a:solidFill>
              <a:latin typeface="+mn-lt"/>
              <a:ea typeface="+mn-ea"/>
              <a:cs typeface="+mn-cs"/>
            </a:rPr>
            <a:t>Inserting</a:t>
          </a:r>
          <a:r>
            <a:rPr lang="en-US" sz="1100" b="1" i="0" baseline="0">
              <a:solidFill>
                <a:srgbClr val="000000"/>
              </a:solidFill>
              <a:latin typeface="+mn-lt"/>
              <a:ea typeface="+mn-ea"/>
              <a:cs typeface="+mn-cs"/>
            </a:rPr>
            <a:t> Rows or Columns</a:t>
          </a:r>
          <a:endParaRPr lang="en-US" sz="1100" b="1" i="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Often you want to insert or delete rows or columns. Note that deleting a row or column is </a:t>
          </a:r>
          <a:r>
            <a:rPr lang="en-US" sz="1100" i="1">
              <a:solidFill>
                <a:srgbClr val="000000"/>
              </a:solidFill>
              <a:latin typeface="+mn-lt"/>
              <a:ea typeface="+mn-ea"/>
              <a:cs typeface="+mn-cs"/>
            </a:rPr>
            <a:t>not</a:t>
          </a:r>
          <a:r>
            <a:rPr lang="en-US" sz="1100">
              <a:solidFill>
                <a:srgbClr val="000000"/>
              </a:solidFill>
              <a:latin typeface="+mn-lt"/>
              <a:ea typeface="+mn-ea"/>
              <a:cs typeface="+mn-cs"/>
            </a:rPr>
            <a:t> the same as clearing the contents of a row or column—making all of its cells blank. Deleting a row or column means wiping it out completely.</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insert one or more blank rows: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Click a row number and drag down as many rows as you want to insert. Then right-click and select Insert. (Alternatively, you can click the Insert dropdown on</a:t>
          </a:r>
          <a:r>
            <a:rPr lang="en-US" sz="1100" baseline="0">
              <a:solidFill>
                <a:srgbClr val="000000"/>
              </a:solidFill>
              <a:latin typeface="+mn-lt"/>
              <a:ea typeface="+mn-ea"/>
              <a:cs typeface="+mn-cs"/>
            </a:rPr>
            <a:t> the Home ribbon </a:t>
          </a:r>
          <a:r>
            <a:rPr lang="en-US" sz="1100">
              <a:solidFill>
                <a:srgbClr val="000000"/>
              </a:solidFill>
              <a:latin typeface="+mn-lt"/>
              <a:ea typeface="+mn-ea"/>
              <a:cs typeface="+mn-cs"/>
            </a:rPr>
            <a:t>and select Insert Sheet Rows. (Interestingly, this Insert dropdown is in the Cells group of the </a:t>
          </a:r>
          <a:r>
            <a:rPr lang="en-US" sz="1100" i="1">
              <a:solidFill>
                <a:srgbClr val="000000"/>
              </a:solidFill>
              <a:latin typeface="+mn-lt"/>
              <a:ea typeface="+mn-ea"/>
              <a:cs typeface="+mn-cs"/>
            </a:rPr>
            <a:t>Home</a:t>
          </a:r>
          <a:r>
            <a:rPr lang="en-US" sz="1100">
              <a:solidFill>
                <a:srgbClr val="000000"/>
              </a:solidFill>
              <a:latin typeface="+mn-lt"/>
              <a:ea typeface="+mn-ea"/>
              <a:cs typeface="+mn-cs"/>
            </a:rPr>
            <a:t> ribbon, </a:t>
          </a:r>
          <a:r>
            <a:rPr lang="en-US" sz="1100" i="1">
              <a:solidFill>
                <a:srgbClr val="000000"/>
              </a:solidFill>
              <a:latin typeface="+mn-lt"/>
              <a:ea typeface="+mn-ea"/>
              <a:cs typeface="+mn-cs"/>
            </a:rPr>
            <a:t>not </a:t>
          </a:r>
          <a:r>
            <a:rPr lang="en-US" sz="1100">
              <a:solidFill>
                <a:srgbClr val="000000"/>
              </a:solidFill>
              <a:latin typeface="+mn-lt"/>
              <a:ea typeface="+mn-ea"/>
              <a:cs typeface="+mn-cs"/>
            </a:rPr>
            <a:t>on the Insert ribbon.)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If you prefer a keyboard shortcut,</a:t>
          </a:r>
          <a:r>
            <a:rPr lang="en-US" sz="1100" baseline="0">
              <a:solidFill>
                <a:srgbClr val="000000"/>
              </a:solidFill>
              <a:latin typeface="+mn-lt"/>
              <a:ea typeface="+mn-ea"/>
              <a:cs typeface="+mn-cs"/>
            </a:rPr>
            <a:t> press </a:t>
          </a:r>
          <a:r>
            <a:rPr lang="en-US" sz="1100" b="1" baseline="0">
              <a:solidFill>
                <a:srgbClr val="000000"/>
              </a:solidFill>
              <a:latin typeface="+mn-lt"/>
              <a:ea typeface="+mn-ea"/>
              <a:cs typeface="+mn-cs"/>
            </a:rPr>
            <a:t>Alt+i</a:t>
          </a:r>
          <a:r>
            <a:rPr lang="en-US" sz="1100" baseline="0">
              <a:solidFill>
                <a:srgbClr val="000000"/>
              </a:solidFill>
              <a:latin typeface="+mn-lt"/>
              <a:ea typeface="+mn-ea"/>
              <a:cs typeface="+mn-cs"/>
            </a:rPr>
            <a:t> and then </a:t>
          </a:r>
          <a:r>
            <a:rPr lang="en-US" sz="1100" b="1" baseline="0">
              <a:solidFill>
                <a:srgbClr val="000000"/>
              </a:solidFill>
              <a:latin typeface="+mn-lt"/>
              <a:ea typeface="+mn-ea"/>
              <a:cs typeface="+mn-cs"/>
            </a:rPr>
            <a:t>r</a:t>
          </a:r>
          <a:r>
            <a:rPr lang="en-US" sz="1100" baseline="0">
              <a:solidFill>
                <a:srgbClr val="000000"/>
              </a:solidFill>
              <a:latin typeface="+mn-lt"/>
              <a:ea typeface="+mn-ea"/>
              <a:cs typeface="+mn-cs"/>
            </a:rPr>
            <a:t> (i for insert, r for row).</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 rows you insert are inserted </a:t>
          </a:r>
          <a:r>
            <a:rPr lang="en-US" sz="1100" i="1">
              <a:solidFill>
                <a:srgbClr val="000000"/>
              </a:solidFill>
              <a:latin typeface="+mn-lt"/>
              <a:ea typeface="+mn-ea"/>
              <a:cs typeface="+mn-cs"/>
            </a:rPr>
            <a:t>above</a:t>
          </a:r>
          <a:r>
            <a:rPr lang="en-US" sz="1100">
              <a:solidFill>
                <a:srgbClr val="000000"/>
              </a:solidFill>
              <a:latin typeface="+mn-lt"/>
              <a:ea typeface="+mn-ea"/>
              <a:cs typeface="+mn-cs"/>
            </a:rPr>
            <a:t> the first row you selected. For example, if you select rows 8 through 11 and then insert, four blank rows will be inserted between the old rows 7 and 8. </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Insert blank rows for the data below for Feb, Apr, and May.</a:t>
          </a:r>
        </a:p>
        <a:p>
          <a:endParaRPr lang="en-US" sz="1100" b="0">
            <a:solidFill>
              <a:srgbClr val="000000"/>
            </a:solidFill>
            <a:latin typeface="+mn-lt"/>
            <a:ea typeface="+mn-ea"/>
            <a:cs typeface="+mn-cs"/>
          </a:endParaRPr>
        </a:p>
        <a:p>
          <a:r>
            <a:rPr lang="en-US" sz="1100">
              <a:solidFill>
                <a:srgbClr val="000000"/>
              </a:solidFill>
              <a:latin typeface="+mn-lt"/>
              <a:ea typeface="+mn-ea"/>
              <a:cs typeface="+mn-cs"/>
            </a:rPr>
            <a:t>You can insert </a:t>
          </a:r>
          <a:r>
            <a:rPr lang="en-US" sz="1100" baseline="0">
              <a:solidFill>
                <a:srgbClr val="000000"/>
              </a:solidFill>
              <a:latin typeface="+mn-lt"/>
              <a:ea typeface="+mn-ea"/>
              <a:cs typeface="+mn-cs"/>
            </a:rPr>
            <a:t>columns in exactly the same way. The keyboard shortcut </a:t>
          </a:r>
          <a:r>
            <a:rPr lang="en-US" sz="1100" b="1" baseline="0">
              <a:solidFill>
                <a:srgbClr val="000000"/>
              </a:solidFill>
              <a:latin typeface="+mn-lt"/>
              <a:ea typeface="+mn-ea"/>
              <a:cs typeface="+mn-cs"/>
            </a:rPr>
            <a:t>Alt+i </a:t>
          </a:r>
          <a:r>
            <a:rPr lang="en-US" sz="1100" baseline="0">
              <a:solidFill>
                <a:srgbClr val="000000"/>
              </a:solidFill>
              <a:latin typeface="+mn-lt"/>
              <a:ea typeface="+mn-ea"/>
              <a:cs typeface="+mn-cs"/>
            </a:rPr>
            <a:t>and then </a:t>
          </a:r>
          <a:r>
            <a:rPr lang="en-US" sz="1100" b="1" baseline="0">
              <a:solidFill>
                <a:srgbClr val="000000"/>
              </a:solidFill>
              <a:latin typeface="+mn-lt"/>
              <a:ea typeface="+mn-ea"/>
              <a:cs typeface="+mn-cs"/>
            </a:rPr>
            <a:t>c</a:t>
          </a:r>
          <a:r>
            <a:rPr lang="en-US" sz="1100" baseline="0">
              <a:solidFill>
                <a:srgbClr val="000000"/>
              </a:solidFill>
              <a:latin typeface="+mn-lt"/>
              <a:ea typeface="+mn-ea"/>
              <a:cs typeface="+mn-cs"/>
            </a:rPr>
            <a:t>. </a:t>
          </a:r>
          <a:endParaRPr lang="en-US">
            <a:solidFill>
              <a:srgbClr val="000000"/>
            </a:solidFill>
          </a:endParaRPr>
        </a:p>
        <a:p>
          <a:endParaRPr lang="en-US" sz="1100" b="0">
            <a:solidFill>
              <a:srgbClr val="000000"/>
            </a:solidFill>
            <a:latin typeface="+mn-lt"/>
            <a:ea typeface="+mn-ea"/>
            <a:cs typeface="+mn-cs"/>
          </a:endParaRPr>
        </a:p>
        <a:p>
          <a:endParaRPr lang="en-US" sz="1100" b="0">
            <a:solidFill>
              <a:srgbClr val="000000"/>
            </a:solidFill>
            <a:latin typeface="+mn-lt"/>
            <a:ea typeface="+mn-ea"/>
            <a:cs typeface="+mn-cs"/>
          </a:endParaRPr>
        </a:p>
        <a:p>
          <a:endParaRPr lang="en-US" sz="1100" b="0">
            <a:solidFill>
              <a:srgbClr val="000000"/>
            </a:solidFill>
            <a:latin typeface="+mn-lt"/>
            <a:ea typeface="+mn-ea"/>
            <a:cs typeface="+mn-cs"/>
          </a:endParaRPr>
        </a:p>
      </xdr:txBody>
    </xdr:sp>
    <xdr:clientData/>
  </xdr:twoCellAnchor>
  <xdr:twoCellAnchor>
    <xdr:from>
      <xdr:col>1</xdr:col>
      <xdr:colOff>0</xdr:colOff>
      <xdr:row>31</xdr:row>
      <xdr:rowOff>0</xdr:rowOff>
    </xdr:from>
    <xdr:to>
      <xdr:col>9</xdr:col>
      <xdr:colOff>0</xdr:colOff>
      <xdr:row>44</xdr:row>
      <xdr:rowOff>190499</xdr:rowOff>
    </xdr:to>
    <xdr:sp macro="" textlink="">
      <xdr:nvSpPr>
        <xdr:cNvPr id="8" name="TextBox 7"/>
        <xdr:cNvSpPr txBox="1"/>
      </xdr:nvSpPr>
      <xdr:spPr>
        <a:xfrm>
          <a:off x="609600" y="6096000"/>
          <a:ext cx="4876800" cy="2666999"/>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Deleting Rows or Columns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delete one or more rows: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Click a row number and drag down as many rows as you want to delete. Then right-click and select Delete. (Alternatively, you can click the Delete dropdown on the Cells group of the Home ribbon and select Delete Sheet Rows.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If you prefer a keyboard shortcut,</a:t>
          </a:r>
          <a:r>
            <a:rPr lang="en-US" sz="1100" baseline="0">
              <a:solidFill>
                <a:srgbClr val="000000"/>
              </a:solidFill>
              <a:latin typeface="+mn-lt"/>
              <a:ea typeface="+mn-ea"/>
              <a:cs typeface="+mn-cs"/>
            </a:rPr>
            <a:t> press </a:t>
          </a:r>
          <a:r>
            <a:rPr lang="en-US" sz="1100" b="1" baseline="0">
              <a:solidFill>
                <a:srgbClr val="000000"/>
              </a:solidFill>
              <a:latin typeface="+mn-lt"/>
              <a:ea typeface="+mn-ea"/>
              <a:cs typeface="+mn-cs"/>
            </a:rPr>
            <a:t>Alt+e </a:t>
          </a:r>
          <a:r>
            <a:rPr lang="en-US" sz="1100" baseline="0">
              <a:solidFill>
                <a:srgbClr val="000000"/>
              </a:solidFill>
              <a:latin typeface="+mn-lt"/>
              <a:ea typeface="+mn-ea"/>
              <a:cs typeface="+mn-cs"/>
            </a:rPr>
            <a:t>and then </a:t>
          </a:r>
          <a:r>
            <a:rPr lang="en-US" sz="1100" b="1" baseline="0">
              <a:solidFill>
                <a:srgbClr val="000000"/>
              </a:solidFill>
              <a:latin typeface="+mn-lt"/>
              <a:ea typeface="+mn-ea"/>
              <a:cs typeface="+mn-cs"/>
            </a:rPr>
            <a:t>d</a:t>
          </a:r>
          <a:r>
            <a:rPr lang="en-US" sz="1100" baseline="0">
              <a:solidFill>
                <a:srgbClr val="000000"/>
              </a:solidFill>
              <a:latin typeface="+mn-lt"/>
              <a:ea typeface="+mn-ea"/>
              <a:cs typeface="+mn-cs"/>
            </a:rPr>
            <a:t> (e for edit, d for delete).</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Delete the rows you inserted in the above exercise.</a:t>
          </a:r>
        </a:p>
        <a:p>
          <a:endParaRPr lang="en-US" sz="1100" b="0">
            <a:solidFill>
              <a:srgbClr val="000000"/>
            </a:solidFill>
            <a:latin typeface="+mn-lt"/>
            <a:ea typeface="+mn-ea"/>
            <a:cs typeface="+mn-cs"/>
          </a:endParaRPr>
        </a:p>
        <a:p>
          <a:r>
            <a:rPr lang="en-US" sz="1100" b="0">
              <a:solidFill>
                <a:srgbClr val="000000"/>
              </a:solidFill>
              <a:latin typeface="+mn-lt"/>
              <a:ea typeface="+mn-ea"/>
              <a:cs typeface="+mn-cs"/>
            </a:rPr>
            <a:t>You can delete columns in exactly the same way. The keyboard shortcut</a:t>
          </a:r>
          <a:r>
            <a:rPr lang="en-US" sz="1100" b="0" baseline="0">
              <a:solidFill>
                <a:srgbClr val="000000"/>
              </a:solidFill>
              <a:latin typeface="+mn-lt"/>
              <a:ea typeface="+mn-ea"/>
              <a:cs typeface="+mn-cs"/>
            </a:rPr>
            <a:t> is even the same.</a:t>
          </a:r>
          <a:endParaRPr lang="en-US" sz="1100" b="0">
            <a:solidFill>
              <a:srgbClr val="000000"/>
            </a:solidFill>
            <a:latin typeface="+mn-lt"/>
            <a:ea typeface="+mn-ea"/>
            <a:cs typeface="+mn-cs"/>
          </a:endParaRPr>
        </a:p>
      </xdr:txBody>
    </xdr:sp>
    <xdr:clientData/>
  </xdr:twoCellAnchor>
  <xdr:twoCellAnchor>
    <xdr:from>
      <xdr:col>1</xdr:col>
      <xdr:colOff>0</xdr:colOff>
      <xdr:row>46</xdr:row>
      <xdr:rowOff>0</xdr:rowOff>
    </xdr:from>
    <xdr:to>
      <xdr:col>8</xdr:col>
      <xdr:colOff>600076</xdr:colOff>
      <xdr:row>63</xdr:row>
      <xdr:rowOff>0</xdr:rowOff>
    </xdr:to>
    <xdr:sp macro="" textlink="">
      <xdr:nvSpPr>
        <xdr:cNvPr id="10" name="TextBox 9"/>
        <xdr:cNvSpPr txBox="1"/>
      </xdr:nvSpPr>
      <xdr:spPr>
        <a:xfrm>
          <a:off x="609600" y="8953500"/>
          <a:ext cx="4867276" cy="3238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Hiding Rows or Columns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You can also hide rows or columns. The following explains how to hide or unhide rows. The same directions work</a:t>
          </a:r>
          <a:r>
            <a:rPr lang="en-US" sz="1100" baseline="0">
              <a:solidFill>
                <a:srgbClr val="000000"/>
              </a:solidFill>
              <a:latin typeface="+mn-lt"/>
              <a:ea typeface="+mn-ea"/>
              <a:cs typeface="+mn-cs"/>
            </a:rPr>
            <a:t> for columns.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hide a group of adjacent rows, click the top row number you want to hide, hold down the Shift key, and click the bottom row number you want to hide. This selects the rows you want to hide. (Alternatively, you can drag the row numbers.) Then right-click and select Hide. (Alternatively, you can click the Hide and Unhide arrow from the Format dropdown in the Cells group of the Home ribbon, as shown to the right. From there, click on Hide Rows.)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unhide rows</a:t>
          </a:r>
          <a:r>
            <a:rPr lang="en-US" sz="1100" b="0" baseline="0">
              <a:solidFill>
                <a:srgbClr val="000000"/>
              </a:solidFill>
              <a:latin typeface="+mn-lt"/>
              <a:ea typeface="+mn-ea"/>
              <a:cs typeface="+mn-cs"/>
            </a:rPr>
            <a:t>, select the adjacent </a:t>
          </a:r>
          <a:r>
            <a:rPr lang="en-US" sz="1100" b="0" i="1" baseline="0">
              <a:solidFill>
                <a:srgbClr val="000000"/>
              </a:solidFill>
              <a:latin typeface="+mn-lt"/>
              <a:ea typeface="+mn-ea"/>
              <a:cs typeface="+mn-cs"/>
            </a:rPr>
            <a:t>nonhidden </a:t>
          </a:r>
          <a:r>
            <a:rPr lang="en-US" sz="1100" b="0" i="0" baseline="0">
              <a:solidFill>
                <a:srgbClr val="000000"/>
              </a:solidFill>
              <a:latin typeface="+mn-lt"/>
              <a:ea typeface="+mn-ea"/>
              <a:cs typeface="+mn-cs"/>
            </a:rPr>
            <a:t>rows. For example, if you hid rows 65-75, you would select rows 64 and 76. Then right-click and select Unhide (or use the dialog box to the right).</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Try it! Hide any subset of the rows in the data set below. Then unhide them.</a:t>
          </a:r>
          <a:endParaRPr lang="en-US" sz="1100" b="0">
            <a:solidFill>
              <a:srgbClr val="000000"/>
            </a:solidFill>
            <a:latin typeface="+mn-lt"/>
            <a:ea typeface="+mn-ea"/>
            <a:cs typeface="+mn-cs"/>
          </a:endParaRPr>
        </a:p>
      </xdr:txBody>
    </xdr:sp>
    <xdr:clientData/>
  </xdr:twoCellAnchor>
  <xdr:twoCellAnchor editAs="oneCell">
    <xdr:from>
      <xdr:col>10</xdr:col>
      <xdr:colOff>0</xdr:colOff>
      <xdr:row>46</xdr:row>
      <xdr:rowOff>0</xdr:rowOff>
    </xdr:from>
    <xdr:to>
      <xdr:col>13</xdr:col>
      <xdr:colOff>381000</xdr:colOff>
      <xdr:row>61</xdr:row>
      <xdr:rowOff>167164</xdr:rowOff>
    </xdr:to>
    <xdr:pic>
      <xdr:nvPicPr>
        <xdr:cNvPr id="11" name="Picture 1" descr="C:\Documents and Settings\Chris Albright\Desktop\HideUnhide.gif"/>
        <xdr:cNvPicPr>
          <a:picLocks noChangeAspect="1" noChangeArrowheads="1"/>
        </xdr:cNvPicPr>
      </xdr:nvPicPr>
      <xdr:blipFill>
        <a:blip xmlns:r="http://schemas.openxmlformats.org/officeDocument/2006/relationships" r:embed="rId1" cstate="print"/>
        <a:srcRect/>
        <a:stretch>
          <a:fillRect/>
        </a:stretch>
      </xdr:blipFill>
      <xdr:spPr bwMode="auto">
        <a:xfrm>
          <a:off x="6096000" y="8953500"/>
          <a:ext cx="2209800" cy="3024664"/>
        </a:xfrm>
        <a:prstGeom prst="rect">
          <a:avLst/>
        </a:prstGeom>
        <a:noFill/>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10</xdr:col>
      <xdr:colOff>0</xdr:colOff>
      <xdr:row>84</xdr:row>
      <xdr:rowOff>0</xdr:rowOff>
    </xdr:from>
    <xdr:to>
      <xdr:col>12</xdr:col>
      <xdr:colOff>142875</xdr:colOff>
      <xdr:row>95</xdr:row>
      <xdr:rowOff>76200</xdr:rowOff>
    </xdr:to>
    <xdr:pic>
      <xdr:nvPicPr>
        <xdr:cNvPr id="26" name="Picture 2" descr="C:\Documents and Settings\Chris Albright\Desktop\MoveOrCopy.gif"/>
        <xdr:cNvPicPr>
          <a:picLocks noChangeAspect="1" noChangeArrowheads="1"/>
        </xdr:cNvPicPr>
      </xdr:nvPicPr>
      <xdr:blipFill>
        <a:blip xmlns:r="http://schemas.openxmlformats.org/officeDocument/2006/relationships" r:embed="rId1" cstate="print"/>
        <a:srcRect/>
        <a:stretch>
          <a:fillRect/>
        </a:stretch>
      </xdr:blipFill>
      <xdr:spPr bwMode="auto">
        <a:xfrm>
          <a:off x="6705600" y="14478000"/>
          <a:ext cx="1362075" cy="2171700"/>
        </a:xfrm>
        <a:prstGeom prst="rect">
          <a:avLst/>
        </a:prstGeom>
        <a:noFill/>
      </xdr:spPr>
    </xdr:pic>
    <xdr:clientData/>
  </xdr:twoCellAnchor>
  <xdr:twoCellAnchor editAs="oneCell">
    <xdr:from>
      <xdr:col>13</xdr:col>
      <xdr:colOff>0</xdr:colOff>
      <xdr:row>84</xdr:row>
      <xdr:rowOff>0</xdr:rowOff>
    </xdr:from>
    <xdr:to>
      <xdr:col>16</xdr:col>
      <xdr:colOff>476250</xdr:colOff>
      <xdr:row>95</xdr:row>
      <xdr:rowOff>130066</xdr:rowOff>
    </xdr:to>
    <xdr:pic>
      <xdr:nvPicPr>
        <xdr:cNvPr id="27" name="Picture 3" descr="C:\Documents and Settings\Chris Albright\Desktop\MoveOrCopyBox.gif"/>
        <xdr:cNvPicPr>
          <a:picLocks noChangeAspect="1" noChangeArrowheads="1"/>
        </xdr:cNvPicPr>
      </xdr:nvPicPr>
      <xdr:blipFill>
        <a:blip xmlns:r="http://schemas.openxmlformats.org/officeDocument/2006/relationships" r:embed="rId2" cstate="print"/>
        <a:srcRect/>
        <a:stretch>
          <a:fillRect/>
        </a:stretch>
      </xdr:blipFill>
      <xdr:spPr bwMode="auto">
        <a:xfrm>
          <a:off x="8534400" y="14478000"/>
          <a:ext cx="2305050" cy="2225566"/>
        </a:xfrm>
        <a:prstGeom prst="rect">
          <a:avLst/>
        </a:prstGeom>
        <a:noFill/>
      </xdr:spPr>
    </xdr:pic>
    <xdr:clientData/>
  </xdr:twoCellAnchor>
  <xdr:twoCellAnchor>
    <xdr:from>
      <xdr:col>12</xdr:col>
      <xdr:colOff>84931</xdr:colOff>
      <xdr:row>28</xdr:row>
      <xdr:rowOff>19844</xdr:rowOff>
    </xdr:from>
    <xdr:to>
      <xdr:col>12</xdr:col>
      <xdr:colOff>86519</xdr:colOff>
      <xdr:row>30</xdr:row>
      <xdr:rowOff>96044</xdr:rowOff>
    </xdr:to>
    <xdr:cxnSp macro="">
      <xdr:nvCxnSpPr>
        <xdr:cNvPr id="30" name="Straight Arrow Connector 29"/>
        <xdr:cNvCxnSpPr/>
      </xdr:nvCxnSpPr>
      <xdr:spPr>
        <a:xfrm rot="5400000">
          <a:off x="7172325" y="5581650"/>
          <a:ext cx="457200" cy="158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0</xdr:colOff>
      <xdr:row>31</xdr:row>
      <xdr:rowOff>0</xdr:rowOff>
    </xdr:from>
    <xdr:to>
      <xdr:col>12</xdr:col>
      <xdr:colOff>390525</xdr:colOff>
      <xdr:row>31</xdr:row>
      <xdr:rowOff>161925</xdr:rowOff>
    </xdr:to>
    <xdr:pic>
      <xdr:nvPicPr>
        <xdr:cNvPr id="21" name="Picture 1" descr="C:\Documents and Settings\Chris Albright\Desktop\AddWorksheet.gif"/>
        <xdr:cNvPicPr>
          <a:picLocks noChangeAspect="1" noChangeArrowheads="1"/>
        </xdr:cNvPicPr>
      </xdr:nvPicPr>
      <xdr:blipFill>
        <a:blip xmlns:r="http://schemas.openxmlformats.org/officeDocument/2006/relationships" r:embed="rId3" cstate="print"/>
        <a:srcRect/>
        <a:stretch>
          <a:fillRect/>
        </a:stretch>
      </xdr:blipFill>
      <xdr:spPr bwMode="auto">
        <a:xfrm>
          <a:off x="6096000" y="5905500"/>
          <a:ext cx="1609725" cy="161925"/>
        </a:xfrm>
        <a:prstGeom prst="rect">
          <a:avLst/>
        </a:prstGeom>
        <a:noFill/>
      </xdr:spPr>
    </xdr:pic>
    <xdr:clientData/>
  </xdr:twoCellAnchor>
  <xdr:twoCellAnchor>
    <xdr:from>
      <xdr:col>1</xdr:col>
      <xdr:colOff>0</xdr:colOff>
      <xdr:row>3</xdr:row>
      <xdr:rowOff>0</xdr:rowOff>
    </xdr:from>
    <xdr:to>
      <xdr:col>9</xdr:col>
      <xdr:colOff>0</xdr:colOff>
      <xdr:row>13</xdr:row>
      <xdr:rowOff>0</xdr:rowOff>
    </xdr:to>
    <xdr:sp macro="" textlink="">
      <xdr:nvSpPr>
        <xdr:cNvPr id="15" name="TextBox 14"/>
        <xdr:cNvSpPr txBox="1"/>
      </xdr:nvSpPr>
      <xdr:spPr>
        <a:xfrm>
          <a:off x="609600" y="571500"/>
          <a:ext cx="4876800" cy="1905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General</a:t>
          </a:r>
          <a:r>
            <a:rPr lang="en-US" sz="1100" b="1" baseline="0">
              <a:solidFill>
                <a:srgbClr val="000000"/>
              </a:solidFill>
              <a:latin typeface="+mn-lt"/>
              <a:ea typeface="+mn-ea"/>
              <a:cs typeface="+mn-cs"/>
            </a:rPr>
            <a:t> Comments About Worksheets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Worksheets</a:t>
          </a:r>
          <a:r>
            <a:rPr lang="en-US" sz="1100" baseline="0">
              <a:solidFill>
                <a:srgbClr val="000000"/>
              </a:solidFill>
              <a:latin typeface="+mn-lt"/>
              <a:ea typeface="+mn-ea"/>
              <a:cs typeface="+mn-cs"/>
            </a:rPr>
            <a:t> are where you place your data and formulas in Excel. Many people call them "sheets" but this isn't exactly accurate. Strictly speaking, a worksheet is a sheet that has rows and columns--a rectangular grid of cells. There is another kind of sheet, called a chart sheet. This type of sheet has no rows or columns, only a chart. The discussion here is about worksheets, not chart sheets. The actions discussed below are things you will do every day, so make sure you know how to do them efficiently.</a:t>
          </a:r>
        </a:p>
        <a:p>
          <a:endParaRPr lang="en-US" sz="1100" b="0" baseline="0">
            <a:solidFill>
              <a:srgbClr val="000000"/>
            </a:solidFill>
            <a:latin typeface="+mn-lt"/>
            <a:ea typeface="+mn-ea"/>
            <a:cs typeface="+mn-cs"/>
          </a:endParaRPr>
        </a:p>
        <a:p>
          <a:endParaRPr lang="en-US" sz="1100" b="0">
            <a:solidFill>
              <a:srgbClr val="000000"/>
            </a:solidFill>
            <a:latin typeface="+mn-lt"/>
            <a:ea typeface="+mn-ea"/>
            <a:cs typeface="+mn-cs"/>
          </a:endParaRPr>
        </a:p>
      </xdr:txBody>
    </xdr:sp>
    <xdr:clientData/>
  </xdr:twoCellAnchor>
  <xdr:twoCellAnchor>
    <xdr:from>
      <xdr:col>1</xdr:col>
      <xdr:colOff>0</xdr:colOff>
      <xdr:row>14</xdr:row>
      <xdr:rowOff>0</xdr:rowOff>
    </xdr:from>
    <xdr:to>
      <xdr:col>9</xdr:col>
      <xdr:colOff>0</xdr:colOff>
      <xdr:row>25</xdr:row>
      <xdr:rowOff>0</xdr:rowOff>
    </xdr:to>
    <xdr:sp macro="" textlink="">
      <xdr:nvSpPr>
        <xdr:cNvPr id="22" name="TextBox 21"/>
        <xdr:cNvSpPr txBox="1"/>
      </xdr:nvSpPr>
      <xdr:spPr>
        <a:xfrm>
          <a:off x="609600" y="2667000"/>
          <a:ext cx="4876800" cy="2095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Renaming a Worksheet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name of a worksheet appears in its</a:t>
          </a:r>
          <a:r>
            <a:rPr lang="en-US" sz="1100" baseline="0">
              <a:solidFill>
                <a:srgbClr val="000000"/>
              </a:solidFill>
              <a:latin typeface="+mn-lt"/>
              <a:ea typeface="+mn-ea"/>
              <a:cs typeface="+mn-cs"/>
            </a:rPr>
            <a:t> tab at the bottom of the screen.</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rename a worksheet: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Double-click its tab and type a new name.</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Rename this worksheet as Worksheet Tasks. Then change its name back to Manipulating Worksheets.</a:t>
          </a:r>
        </a:p>
        <a:p>
          <a:endParaRPr lang="en-US" sz="1100" b="0" baseline="0">
            <a:solidFill>
              <a:srgbClr val="000000"/>
            </a:solidFill>
            <a:latin typeface="+mn-lt"/>
            <a:ea typeface="+mn-ea"/>
            <a:cs typeface="+mn-cs"/>
          </a:endParaRPr>
        </a:p>
        <a:p>
          <a:endParaRPr lang="en-US" sz="1100" b="0">
            <a:solidFill>
              <a:srgbClr val="000000"/>
            </a:solidFill>
            <a:latin typeface="+mn-lt"/>
            <a:ea typeface="+mn-ea"/>
            <a:cs typeface="+mn-cs"/>
          </a:endParaRPr>
        </a:p>
      </xdr:txBody>
    </xdr:sp>
    <xdr:clientData/>
  </xdr:twoCellAnchor>
  <xdr:twoCellAnchor>
    <xdr:from>
      <xdr:col>1</xdr:col>
      <xdr:colOff>0</xdr:colOff>
      <xdr:row>26</xdr:row>
      <xdr:rowOff>0</xdr:rowOff>
    </xdr:from>
    <xdr:to>
      <xdr:col>9</xdr:col>
      <xdr:colOff>0</xdr:colOff>
      <xdr:row>39</xdr:row>
      <xdr:rowOff>19050</xdr:rowOff>
    </xdr:to>
    <xdr:sp macro="" textlink="">
      <xdr:nvSpPr>
        <xdr:cNvPr id="23" name="TextBox 22"/>
        <xdr:cNvSpPr txBox="1"/>
      </xdr:nvSpPr>
      <xdr:spPr>
        <a:xfrm>
          <a:off x="609600" y="4953000"/>
          <a:ext cx="4876800" cy="24955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Adding a New Worksheet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You often need to add new worksheets.</a:t>
          </a:r>
          <a:r>
            <a:rPr lang="en-US" sz="1100" baseline="0">
              <a:solidFill>
                <a:srgbClr val="000000"/>
              </a:solidFill>
              <a:latin typeface="+mn-lt"/>
              <a:ea typeface="+mn-ea"/>
              <a:cs typeface="+mn-cs"/>
            </a:rPr>
            <a:t> Excel 2007/2010 makes this easier than ever before.</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add a new worksheet: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Click the rightmost tab at the bottom of the screen, the tab to the right of your rightmost worksheet tab (see to the right). This creates a new worksheet with a generic name such as Sheet3, which you can then rename.</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Create a new worksheet and rename it Practice1.</a:t>
          </a:r>
        </a:p>
        <a:p>
          <a:endParaRPr lang="en-US" sz="1100" b="0" baseline="0">
            <a:solidFill>
              <a:srgbClr val="000000"/>
            </a:solidFill>
            <a:latin typeface="+mn-lt"/>
            <a:ea typeface="+mn-ea"/>
            <a:cs typeface="+mn-cs"/>
          </a:endParaRPr>
        </a:p>
        <a:p>
          <a:endParaRPr lang="en-US" sz="1100" b="0">
            <a:solidFill>
              <a:srgbClr val="000000"/>
            </a:solidFill>
            <a:latin typeface="+mn-lt"/>
            <a:ea typeface="+mn-ea"/>
            <a:cs typeface="+mn-cs"/>
          </a:endParaRPr>
        </a:p>
      </xdr:txBody>
    </xdr:sp>
    <xdr:clientData/>
  </xdr:twoCellAnchor>
  <xdr:twoCellAnchor>
    <xdr:from>
      <xdr:col>1</xdr:col>
      <xdr:colOff>0</xdr:colOff>
      <xdr:row>40</xdr:row>
      <xdr:rowOff>0</xdr:rowOff>
    </xdr:from>
    <xdr:to>
      <xdr:col>9</xdr:col>
      <xdr:colOff>0</xdr:colOff>
      <xdr:row>68</xdr:row>
      <xdr:rowOff>0</xdr:rowOff>
    </xdr:to>
    <xdr:sp macro="" textlink="">
      <xdr:nvSpPr>
        <xdr:cNvPr id="24" name="TextBox 23"/>
        <xdr:cNvSpPr txBox="1"/>
      </xdr:nvSpPr>
      <xdr:spPr>
        <a:xfrm>
          <a:off x="609600" y="7620000"/>
          <a:ext cx="4876800" cy="5334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Selecting One or More Worksheets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You can select one or more worksheets</a:t>
          </a:r>
          <a:r>
            <a:rPr lang="en-US" sz="1100" baseline="0">
              <a:solidFill>
                <a:srgbClr val="000000"/>
              </a:solidFill>
              <a:latin typeface="+mn-lt"/>
              <a:ea typeface="+mn-ea"/>
              <a:cs typeface="+mn-cs"/>
            </a:rPr>
            <a:t>. The "active" worksheet is the one you are viewing. Its tab is boldfaced. But others can be selected as well. If you do anything to the active worksheet, such as format a cell or enter a value, the same thing is done to </a:t>
          </a:r>
          <a:r>
            <a:rPr lang="en-US" sz="1100" i="1" baseline="0">
              <a:solidFill>
                <a:srgbClr val="000000"/>
              </a:solidFill>
              <a:latin typeface="+mn-lt"/>
              <a:ea typeface="+mn-ea"/>
              <a:cs typeface="+mn-cs"/>
            </a:rPr>
            <a:t>all </a:t>
          </a:r>
          <a:r>
            <a:rPr lang="en-US" sz="1100" i="0" baseline="0">
              <a:solidFill>
                <a:srgbClr val="000000"/>
              </a:solidFill>
              <a:latin typeface="+mn-lt"/>
              <a:ea typeface="+mn-ea"/>
              <a:cs typeface="+mn-cs"/>
            </a:rPr>
            <a:t>of the selected worksheets. This can save a lot of time with common data or formatting.</a:t>
          </a:r>
          <a:endParaRPr lang="en-US" sz="1100" baseline="0">
            <a:solidFill>
              <a:srgbClr val="000000"/>
            </a:solidFill>
            <a:latin typeface="+mn-lt"/>
            <a:ea typeface="+mn-ea"/>
            <a:cs typeface="+mn-cs"/>
          </a:endParaRP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select multiple </a:t>
          </a:r>
          <a:r>
            <a:rPr lang="en-US" sz="1100" i="1" baseline="0">
              <a:solidFill>
                <a:srgbClr val="000000"/>
              </a:solidFill>
              <a:latin typeface="+mn-lt"/>
              <a:ea typeface="+mn-ea"/>
              <a:cs typeface="+mn-cs"/>
            </a:rPr>
            <a:t>adjacent </a:t>
          </a:r>
          <a:r>
            <a:rPr lang="en-US" sz="1100" baseline="0">
              <a:solidFill>
                <a:srgbClr val="000000"/>
              </a:solidFill>
              <a:latin typeface="+mn-lt"/>
              <a:ea typeface="+mn-ea"/>
              <a:cs typeface="+mn-cs"/>
            </a:rPr>
            <a:t>worksheets: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Click the tab of the leftmost  of these, hold down the Shift key, and click the tab of the rightmost of these. </a:t>
          </a:r>
          <a:endParaRPr lang="en-US" sz="1100" i="0" baseline="0">
            <a:solidFill>
              <a:srgbClr val="000000"/>
            </a:solidFill>
            <a:latin typeface="+mn-lt"/>
            <a:ea typeface="+mn-ea"/>
            <a:cs typeface="+mn-cs"/>
          </a:endParaRP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To select multiple </a:t>
          </a:r>
          <a:r>
            <a:rPr lang="en-US" sz="1100" i="1" baseline="0">
              <a:solidFill>
                <a:srgbClr val="000000"/>
              </a:solidFill>
              <a:latin typeface="+mn-lt"/>
              <a:ea typeface="+mn-ea"/>
              <a:cs typeface="+mn-cs"/>
            </a:rPr>
            <a:t>nonadjacent </a:t>
          </a:r>
          <a:r>
            <a:rPr lang="en-US" sz="1100" i="0" baseline="0">
              <a:solidFill>
                <a:srgbClr val="000000"/>
              </a:solidFill>
              <a:latin typeface="+mn-lt"/>
              <a:ea typeface="+mn-ea"/>
              <a:cs typeface="+mn-cs"/>
            </a:rPr>
            <a:t>worksheets:</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Click the tab of any of them, hold down the Ctrl key, and click the other tabs.</a:t>
          </a:r>
          <a:endParaRPr lang="en-US" sz="1100" baseline="0">
            <a:solidFill>
              <a:srgbClr val="000000"/>
            </a:solidFill>
            <a:latin typeface="+mn-lt"/>
            <a:ea typeface="+mn-ea"/>
            <a:cs typeface="+mn-cs"/>
          </a:endParaRPr>
        </a:p>
        <a:p>
          <a:endParaRPr lang="en-US" sz="1100" b="0" baseline="0">
            <a:solidFill>
              <a:srgbClr val="000000"/>
            </a:solidFill>
            <a:latin typeface="+mn-lt"/>
            <a:ea typeface="+mn-ea"/>
            <a:cs typeface="+mn-cs"/>
          </a:endParaRPr>
        </a:p>
        <a:p>
          <a:r>
            <a:rPr lang="en-US" sz="1100" baseline="0">
              <a:solidFill>
                <a:srgbClr val="000000"/>
              </a:solidFill>
              <a:latin typeface="+mn-lt"/>
              <a:ea typeface="+mn-ea"/>
              <a:cs typeface="+mn-cs"/>
            </a:rPr>
            <a:t>When multiple worksheets are selected, one will be active (tab boldfaced), but the tabs of the others will also be white, indicating that they are selected. They will remain selected until you click the tab of some </a:t>
          </a:r>
          <a:r>
            <a:rPr lang="en-US" sz="1100" i="1" baseline="0">
              <a:solidFill>
                <a:srgbClr val="000000"/>
              </a:solidFill>
              <a:latin typeface="+mn-lt"/>
              <a:ea typeface="+mn-ea"/>
              <a:cs typeface="+mn-cs"/>
            </a:rPr>
            <a:t>other </a:t>
          </a:r>
          <a:r>
            <a:rPr lang="en-US" sz="1100" i="0" baseline="0">
              <a:solidFill>
                <a:srgbClr val="000000"/>
              </a:solidFill>
              <a:latin typeface="+mn-lt"/>
              <a:ea typeface="+mn-ea"/>
              <a:cs typeface="+mn-cs"/>
            </a:rPr>
            <a:t>worksheet. (There is one exception to this. If </a:t>
          </a:r>
          <a:r>
            <a:rPr lang="en-US" sz="1100" i="1" baseline="0">
              <a:solidFill>
                <a:srgbClr val="000000"/>
              </a:solidFill>
              <a:latin typeface="+mn-lt"/>
              <a:ea typeface="+mn-ea"/>
              <a:cs typeface="+mn-cs"/>
            </a:rPr>
            <a:t>all </a:t>
          </a:r>
          <a:r>
            <a:rPr lang="en-US" sz="1100" i="0" baseline="0">
              <a:solidFill>
                <a:srgbClr val="000000"/>
              </a:solidFill>
              <a:latin typeface="+mn-lt"/>
              <a:ea typeface="+mn-ea"/>
              <a:cs typeface="+mn-cs"/>
            </a:rPr>
            <a:t>of the worksheets are selected, you can click </a:t>
          </a:r>
          <a:r>
            <a:rPr lang="en-US" sz="1100" i="1" baseline="0">
              <a:solidFill>
                <a:srgbClr val="000000"/>
              </a:solidFill>
              <a:latin typeface="+mn-lt"/>
              <a:ea typeface="+mn-ea"/>
              <a:cs typeface="+mn-cs"/>
            </a:rPr>
            <a:t>any</a:t>
          </a:r>
          <a:r>
            <a:rPr lang="en-US" sz="1100" i="0" baseline="0">
              <a:solidFill>
                <a:srgbClr val="000000"/>
              </a:solidFill>
              <a:latin typeface="+mn-lt"/>
              <a:ea typeface="+mn-ea"/>
              <a:cs typeface="+mn-cs"/>
            </a:rPr>
            <a:t> other worksheet tab to activate it and deselect all of the others.)</a:t>
          </a:r>
        </a:p>
        <a:p>
          <a:endParaRPr lang="en-US" sz="1100" b="0" baseline="0">
            <a:solidFill>
              <a:srgbClr val="000000"/>
            </a:solidFill>
            <a:latin typeface="+mn-lt"/>
            <a:ea typeface="+mn-ea"/>
            <a:cs typeface="+mn-cs"/>
          </a:endParaRPr>
        </a:p>
        <a:p>
          <a:r>
            <a:rPr lang="en-US" sz="1100" b="0">
              <a:solidFill>
                <a:srgbClr val="000000"/>
              </a:solidFill>
              <a:latin typeface="+mn-lt"/>
              <a:ea typeface="+mn-ea"/>
              <a:cs typeface="+mn-cs"/>
            </a:rPr>
            <a:t>Try it! You</a:t>
          </a:r>
          <a:r>
            <a:rPr lang="en-US" sz="1100" b="0" baseline="0">
              <a:solidFill>
                <a:srgbClr val="000000"/>
              </a:solidFill>
              <a:latin typeface="+mn-lt"/>
              <a:ea typeface="+mn-ea"/>
              <a:cs typeface="+mn-cs"/>
            </a:rPr>
            <a:t> should already have a Practice1 worksheet. Create several more new worksheets to its right and rename them Practice2, Practice3, and so on. Then select them all and enter the label "This is practice" in cell A1 of the active worksheet, Practice1. By viewing the other Practice worksheets, you should see that they all have this label in cell A1. Finally, activate the worksheet you are reading now (Manipulating Worksheets). This deselects the Practice worksheets. </a:t>
          </a:r>
          <a:endParaRPr lang="en-US" sz="1100" b="0">
            <a:solidFill>
              <a:srgbClr val="000000"/>
            </a:solidFill>
            <a:latin typeface="+mn-lt"/>
            <a:ea typeface="+mn-ea"/>
            <a:cs typeface="+mn-cs"/>
          </a:endParaRPr>
        </a:p>
      </xdr:txBody>
    </xdr:sp>
    <xdr:clientData/>
  </xdr:twoCellAnchor>
  <xdr:twoCellAnchor>
    <xdr:from>
      <xdr:col>1</xdr:col>
      <xdr:colOff>0</xdr:colOff>
      <xdr:row>69</xdr:row>
      <xdr:rowOff>0</xdr:rowOff>
    </xdr:from>
    <xdr:to>
      <xdr:col>9</xdr:col>
      <xdr:colOff>0</xdr:colOff>
      <xdr:row>83</xdr:row>
      <xdr:rowOff>0</xdr:rowOff>
    </xdr:to>
    <xdr:sp macro="" textlink="">
      <xdr:nvSpPr>
        <xdr:cNvPr id="28" name="TextBox 27"/>
        <xdr:cNvSpPr txBox="1"/>
      </xdr:nvSpPr>
      <xdr:spPr>
        <a:xfrm>
          <a:off x="609600" y="13144500"/>
          <a:ext cx="4876800" cy="2667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Deleting One or More Worksheets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You can delete one or more worksheets. However, if</a:t>
          </a:r>
          <a:r>
            <a:rPr lang="en-US" sz="1100" baseline="0">
              <a:solidFill>
                <a:srgbClr val="000000"/>
              </a:solidFill>
              <a:latin typeface="+mn-lt"/>
              <a:ea typeface="+mn-ea"/>
              <a:cs typeface="+mn-cs"/>
            </a:rPr>
            <a:t> you try to delete </a:t>
          </a:r>
          <a:r>
            <a:rPr lang="en-US" sz="1100" i="1" baseline="0">
              <a:solidFill>
                <a:srgbClr val="000000"/>
              </a:solidFill>
              <a:latin typeface="+mn-lt"/>
              <a:ea typeface="+mn-ea"/>
              <a:cs typeface="+mn-cs"/>
            </a:rPr>
            <a:t>all </a:t>
          </a:r>
          <a:r>
            <a:rPr lang="en-US" sz="1100" i="0" baseline="0">
              <a:solidFill>
                <a:srgbClr val="000000"/>
              </a:solidFill>
              <a:latin typeface="+mn-lt"/>
              <a:ea typeface="+mn-ea"/>
              <a:cs typeface="+mn-cs"/>
            </a:rPr>
            <a:t>of the worksheets, Excel will warn you that at least one has to remain.</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To delete one or more worksheets:</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Select the ones you want to delete, as explained in the previous text box. Then right-click any of the selected tabs. This brings up a context-sensitive menu, which has a few options you might want to try. For now, select Delete. </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Note that if the worksheets have any contents, you will be asked if you really want to delete them. Deleting worksheets can be dangerous because it </a:t>
          </a:r>
          <a:r>
            <a:rPr lang="en-US" sz="1100" i="1" baseline="0">
              <a:solidFill>
                <a:srgbClr val="000000"/>
              </a:solidFill>
              <a:latin typeface="+mn-lt"/>
              <a:ea typeface="+mn-ea"/>
              <a:cs typeface="+mn-cs"/>
            </a:rPr>
            <a:t>cannot </a:t>
          </a:r>
          <a:r>
            <a:rPr lang="en-US" sz="1100" i="0" baseline="0">
              <a:solidFill>
                <a:srgbClr val="000000"/>
              </a:solidFill>
              <a:latin typeface="+mn-lt"/>
              <a:ea typeface="+mn-ea"/>
              <a:cs typeface="+mn-cs"/>
            </a:rPr>
            <a:t>be undone. So be careful!</a:t>
          </a:r>
          <a:endParaRPr lang="en-US" sz="1100" baseline="0">
            <a:solidFill>
              <a:srgbClr val="000000"/>
            </a:solidFill>
            <a:latin typeface="+mn-lt"/>
            <a:ea typeface="+mn-ea"/>
            <a:cs typeface="+mn-cs"/>
          </a:endParaRPr>
        </a:p>
        <a:p>
          <a:endParaRPr lang="en-US" sz="1100" b="0" baseline="0">
            <a:solidFill>
              <a:srgbClr val="000000"/>
            </a:solidFill>
            <a:latin typeface="+mn-lt"/>
            <a:ea typeface="+mn-ea"/>
            <a:cs typeface="+mn-cs"/>
          </a:endParaRPr>
        </a:p>
        <a:p>
          <a:endParaRPr lang="en-US" sz="1100" b="0">
            <a:solidFill>
              <a:srgbClr val="000000"/>
            </a:solidFill>
            <a:latin typeface="+mn-lt"/>
            <a:ea typeface="+mn-ea"/>
            <a:cs typeface="+mn-cs"/>
          </a:endParaRPr>
        </a:p>
      </xdr:txBody>
    </xdr:sp>
    <xdr:clientData/>
  </xdr:twoCellAnchor>
  <xdr:twoCellAnchor>
    <xdr:from>
      <xdr:col>1</xdr:col>
      <xdr:colOff>0</xdr:colOff>
      <xdr:row>84</xdr:row>
      <xdr:rowOff>0</xdr:rowOff>
    </xdr:from>
    <xdr:to>
      <xdr:col>9</xdr:col>
      <xdr:colOff>0</xdr:colOff>
      <xdr:row>110</xdr:row>
      <xdr:rowOff>180975</xdr:rowOff>
    </xdr:to>
    <xdr:sp macro="" textlink="">
      <xdr:nvSpPr>
        <xdr:cNvPr id="29" name="TextBox 28"/>
        <xdr:cNvSpPr txBox="1"/>
      </xdr:nvSpPr>
      <xdr:spPr>
        <a:xfrm>
          <a:off x="609600" y="16192500"/>
          <a:ext cx="4876800" cy="51339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Moving or Copying a Worksheet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You can also move or copy a worksheet. You can do this in one of two ways: by dragging tabs or through a Move or Copy menu item. The first</a:t>
          </a:r>
          <a:r>
            <a:rPr lang="en-US" sz="1100" baseline="0">
              <a:solidFill>
                <a:srgbClr val="000000"/>
              </a:solidFill>
              <a:latin typeface="+mn-lt"/>
              <a:ea typeface="+mn-ea"/>
              <a:cs typeface="+mn-cs"/>
            </a:rPr>
            <a:t> way is easier; the second gives you more options.</a:t>
          </a:r>
          <a:endParaRPr lang="en-US" sz="1100" i="0" baseline="0">
            <a:solidFill>
              <a:srgbClr val="000000"/>
            </a:solidFill>
            <a:latin typeface="+mn-lt"/>
            <a:ea typeface="+mn-ea"/>
            <a:cs typeface="+mn-cs"/>
          </a:endParaRP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To move or copy a worksheet by dragging its tab:</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Drag its tab right or left to the position you want. If you hold down the Ctrl key while you are dragging, you will make a copy of the worksheet.</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Try it! Move this worksheet to the right of the Fill a Series worksheet, and then move it back again. Next, make a copy of this worksheet, just to the right of its current position. The copy will have the name Manipulating Worksheets (2), which you can then rename if you want. For now, delete the copy.</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To move or copy a worksheet with the Move or Copy menu item:</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Right-click the worksheet's tab and select Move or Copy. This brings up a dialog that lets you select the workbook you want to move or copy to (including a new workbook), the position within that workbook, and whether you want to create a copy. (See the screenshots to the right.) If you select a different workbook and don't check the latter option, the worksheet will not exist in the current file; it will </a:t>
          </a:r>
          <a:r>
            <a:rPr lang="en-US" sz="1100" i="1" baseline="0">
              <a:solidFill>
                <a:srgbClr val="000000"/>
              </a:solidFill>
              <a:latin typeface="+mn-lt"/>
              <a:ea typeface="+mn-ea"/>
              <a:cs typeface="+mn-cs"/>
            </a:rPr>
            <a:t>move </a:t>
          </a:r>
          <a:r>
            <a:rPr lang="en-US" sz="1100" i="0" baseline="0">
              <a:solidFill>
                <a:srgbClr val="000000"/>
              </a:solidFill>
              <a:latin typeface="+mn-lt"/>
              <a:ea typeface="+mn-ea"/>
              <a:cs typeface="+mn-cs"/>
            </a:rPr>
            <a:t>to the other workbook. So be careful.</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Try it! Create a new worksheet called Practice and enter some data in it. Then </a:t>
          </a:r>
          <a:r>
            <a:rPr lang="en-US" sz="1100" i="1" baseline="0">
              <a:solidFill>
                <a:srgbClr val="000000"/>
              </a:solidFill>
              <a:latin typeface="+mn-lt"/>
              <a:ea typeface="+mn-ea"/>
              <a:cs typeface="+mn-cs"/>
            </a:rPr>
            <a:t>move</a:t>
          </a:r>
          <a:r>
            <a:rPr lang="en-US" sz="1100" i="0" baseline="0">
              <a:solidFill>
                <a:srgbClr val="000000"/>
              </a:solidFill>
              <a:latin typeface="+mn-lt"/>
              <a:ea typeface="+mn-ea"/>
              <a:cs typeface="+mn-cs"/>
            </a:rPr>
            <a:t> it to a new workbook. It will disappear from this workbook and appear in a new one. You can then close the new workbook and delete the file.</a:t>
          </a:r>
          <a:endParaRPr lang="en-US" sz="1100" baseline="0">
            <a:solidFill>
              <a:srgbClr val="000000"/>
            </a:solidFill>
            <a:latin typeface="+mn-lt"/>
            <a:ea typeface="+mn-ea"/>
            <a:cs typeface="+mn-cs"/>
          </a:endParaRPr>
        </a:p>
        <a:p>
          <a:endParaRPr lang="en-US" sz="1100" b="0" baseline="0">
            <a:solidFill>
              <a:srgbClr val="000000"/>
            </a:solidFill>
            <a:latin typeface="+mn-lt"/>
            <a:ea typeface="+mn-ea"/>
            <a:cs typeface="+mn-cs"/>
          </a:endParaRPr>
        </a:p>
        <a:p>
          <a:endParaRPr lang="en-US" sz="1100" b="0">
            <a:solidFill>
              <a:srgbClr val="000000"/>
            </a:solidFill>
            <a:latin typeface="+mn-lt"/>
            <a:ea typeface="+mn-ea"/>
            <a:cs typeface="+mn-cs"/>
          </a:endParaRPr>
        </a:p>
      </xdr:txBody>
    </xdr:sp>
    <xdr:clientData/>
  </xdr:twoCellAnchor>
  <xdr:twoCellAnchor>
    <xdr:from>
      <xdr:col>1</xdr:col>
      <xdr:colOff>0</xdr:colOff>
      <xdr:row>112</xdr:row>
      <xdr:rowOff>0</xdr:rowOff>
    </xdr:from>
    <xdr:to>
      <xdr:col>9</xdr:col>
      <xdr:colOff>0</xdr:colOff>
      <xdr:row>137</xdr:row>
      <xdr:rowOff>190499</xdr:rowOff>
    </xdr:to>
    <xdr:sp macro="" textlink="">
      <xdr:nvSpPr>
        <xdr:cNvPr id="31" name="TextBox 30"/>
        <xdr:cNvSpPr txBox="1"/>
      </xdr:nvSpPr>
      <xdr:spPr>
        <a:xfrm>
          <a:off x="609600" y="21336000"/>
          <a:ext cx="4876800" cy="4952999"/>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Hiding or Unhiding a Worksheet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Finally, you can hide</a:t>
          </a:r>
          <a:r>
            <a:rPr lang="en-US" sz="1100" baseline="0">
              <a:solidFill>
                <a:srgbClr val="000000"/>
              </a:solidFill>
              <a:latin typeface="+mn-lt"/>
              <a:ea typeface="+mn-ea"/>
              <a:cs typeface="+mn-cs"/>
            </a:rPr>
            <a:t> or unhide a worksheet. For example, you might want to hide, but not delete, a worksheet that contains technical data used in formulas in other worksheets. Of course, you might be the recipient of such a file, with formulas you can't figure out because they refer to data on a hidden worksheet. If you sense that something mysterious is going on, check whether there are any hidden worksheets!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hide a worksheet: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Right-click the worksheet's tab and select Hide.</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unhide a worksheet: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Right-click </a:t>
          </a:r>
          <a:r>
            <a:rPr lang="en-US" sz="1100" i="1" baseline="0">
              <a:solidFill>
                <a:srgbClr val="000000"/>
              </a:solidFill>
              <a:latin typeface="+mn-lt"/>
              <a:ea typeface="+mn-ea"/>
              <a:cs typeface="+mn-cs"/>
            </a:rPr>
            <a:t>any </a:t>
          </a:r>
          <a:r>
            <a:rPr lang="en-US" sz="1100" i="0" baseline="0">
              <a:solidFill>
                <a:srgbClr val="000000"/>
              </a:solidFill>
              <a:latin typeface="+mn-lt"/>
              <a:ea typeface="+mn-ea"/>
              <a:cs typeface="+mn-cs"/>
            </a:rPr>
            <a:t>worksheet's tab. If the Unhide option is disabled, you know that there are no worksheets to unhide. Otherwise, select Unhide. You will see a list of the hidden worksheets, and you can choose the one you want to unhide.</a:t>
          </a:r>
          <a:endParaRPr lang="en-US" sz="1100" baseline="0">
            <a:solidFill>
              <a:srgbClr val="000000"/>
            </a:solidFill>
            <a:latin typeface="+mn-lt"/>
            <a:ea typeface="+mn-ea"/>
            <a:cs typeface="+mn-cs"/>
          </a:endParaRP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Hide this worksheet. Then unhide it.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Actually, it is possible that there is at least one hidden worksheet even if the Unhide option is disabled. By using a macro, it is possible to set the status of a worksheet to "</a:t>
          </a:r>
          <a:r>
            <a:rPr lang="en-US" sz="1100" i="0" baseline="0">
              <a:solidFill>
                <a:srgbClr val="000000"/>
              </a:solidFill>
              <a:latin typeface="+mn-lt"/>
              <a:ea typeface="+mn-ea"/>
              <a:cs typeface="+mn-cs"/>
            </a:rPr>
            <a:t>very hidden." Such worksheets can be unhidden only through another macro. Software companies sometimes create very hidden worksheets because they know these worksheets would only confuse users (or because they don't really want users to see their contents).</a:t>
          </a:r>
          <a:endParaRPr lang="en-US" sz="1100" baseline="0">
            <a:solidFill>
              <a:srgbClr val="000000"/>
            </a:solidFill>
            <a:latin typeface="+mn-lt"/>
            <a:ea typeface="+mn-ea"/>
            <a:cs typeface="+mn-cs"/>
          </a:endParaRPr>
        </a:p>
        <a:p>
          <a:endParaRPr lang="en-US" sz="1100" b="0" baseline="0">
            <a:solidFill>
              <a:srgbClr val="000000"/>
            </a:solidFill>
            <a:latin typeface="+mn-lt"/>
            <a:ea typeface="+mn-ea"/>
            <a:cs typeface="+mn-cs"/>
          </a:endParaRPr>
        </a:p>
        <a:p>
          <a:endParaRPr lang="en-US" sz="1100" b="0">
            <a:solidFill>
              <a:srgbClr val="000000"/>
            </a:solidFill>
            <a:latin typeface="+mn-lt"/>
            <a:ea typeface="+mn-ea"/>
            <a:cs typeface="+mn-cs"/>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xdr:col>
      <xdr:colOff>0</xdr:colOff>
      <xdr:row>3</xdr:row>
      <xdr:rowOff>1</xdr:rowOff>
    </xdr:from>
    <xdr:to>
      <xdr:col>9</xdr:col>
      <xdr:colOff>0</xdr:colOff>
      <xdr:row>22</xdr:row>
      <xdr:rowOff>1</xdr:rowOff>
    </xdr:to>
    <xdr:sp macro="" textlink="">
      <xdr:nvSpPr>
        <xdr:cNvPr id="7" name="TextBox 6"/>
        <xdr:cNvSpPr txBox="1"/>
      </xdr:nvSpPr>
      <xdr:spPr>
        <a:xfrm>
          <a:off x="609600" y="571501"/>
          <a:ext cx="4876800" cy="3619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Filling a Series</a:t>
          </a:r>
          <a:r>
            <a:rPr lang="en-US" sz="1100" b="1" baseline="0">
              <a:solidFill>
                <a:srgbClr val="000000"/>
              </a:solidFill>
              <a:latin typeface="+mn-lt"/>
              <a:ea typeface="+mn-ea"/>
              <a:cs typeface="+mn-cs"/>
            </a:rPr>
            <a:t> with Consecutive Integers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Suppose you want to fill column A, starting in cell A2, with the values 1, 2, and so on up to 1000. There is an easy way.</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fill a column range with a series: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first value in the first cell (1 in cell A2). With the starting cell (A2) selected, click the Fill dropdown in the Editing group of the Home</a:t>
          </a:r>
          <a:r>
            <a:rPr lang="en-US" sz="1100" baseline="0">
              <a:solidFill>
                <a:srgbClr val="000000"/>
              </a:solidFill>
              <a:latin typeface="+mn-lt"/>
              <a:ea typeface="+mn-ea"/>
              <a:cs typeface="+mn-cs"/>
            </a:rPr>
            <a:t> ribbon </a:t>
          </a:r>
          <a:r>
            <a:rPr lang="en-US" sz="1100">
              <a:solidFill>
                <a:srgbClr val="000000"/>
              </a:solidFill>
              <a:latin typeface="+mn-lt"/>
              <a:ea typeface="+mn-ea"/>
              <a:cs typeface="+mn-cs"/>
            </a:rPr>
            <a:t>and select the Series option to obtain a dialog box. Fill it out as shown below, that is, select</a:t>
          </a:r>
          <a:r>
            <a:rPr lang="en-US" sz="1100" baseline="0">
              <a:solidFill>
                <a:srgbClr val="000000"/>
              </a:solidFill>
              <a:latin typeface="+mn-lt"/>
              <a:ea typeface="+mn-ea"/>
              <a:cs typeface="+mn-cs"/>
            </a:rPr>
            <a:t> </a:t>
          </a:r>
          <a:r>
            <a:rPr lang="en-US" sz="1100">
              <a:solidFill>
                <a:srgbClr val="000000"/>
              </a:solidFill>
              <a:latin typeface="+mn-lt"/>
              <a:ea typeface="+mn-ea"/>
              <a:cs typeface="+mn-cs"/>
            </a:rPr>
            <a:t>Columns (why on earth is Rows the default!?), select the Linear Type option, enter 1 (the default) in the Step Value box, enter the final value (1000) in the Stop Value box, and click OK.</a:t>
          </a:r>
        </a:p>
        <a:p>
          <a:endParaRPr lang="en-US" sz="1100">
            <a:solidFill>
              <a:srgbClr val="000000"/>
            </a:solidFill>
            <a:latin typeface="+mn-lt"/>
            <a:ea typeface="+mn-ea"/>
            <a:cs typeface="+mn-cs"/>
          </a:endParaRPr>
        </a:p>
        <a:p>
          <a:r>
            <a:rPr lang="en-US" sz="1100">
              <a:solidFill>
                <a:srgbClr val="000000"/>
              </a:solidFill>
              <a:latin typeface="+mn-lt"/>
              <a:ea typeface="+mn-ea"/>
              <a:cs typeface="+mn-cs"/>
            </a:rPr>
            <a:t>As you can guess from this dialog box, many other options are possible. Don’t be afraid to experiment with them. (See the text box below for more</a:t>
          </a:r>
          <a:r>
            <a:rPr lang="en-US" sz="1100" baseline="0">
              <a:solidFill>
                <a:srgbClr val="000000"/>
              </a:solidFill>
              <a:latin typeface="+mn-lt"/>
              <a:ea typeface="+mn-ea"/>
              <a:cs typeface="+mn-cs"/>
            </a:rPr>
            <a:t> informations about these options.)</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The series of days in column K should go from 1 to 25, and in column N, it should go from 26 to 50. Fill these columns.</a:t>
          </a:r>
        </a:p>
      </xdr:txBody>
    </xdr:sp>
    <xdr:clientData/>
  </xdr:twoCellAnchor>
  <xdr:twoCellAnchor>
    <xdr:from>
      <xdr:col>1</xdr:col>
      <xdr:colOff>0</xdr:colOff>
      <xdr:row>35</xdr:row>
      <xdr:rowOff>0</xdr:rowOff>
    </xdr:from>
    <xdr:to>
      <xdr:col>9</xdr:col>
      <xdr:colOff>0</xdr:colOff>
      <xdr:row>60</xdr:row>
      <xdr:rowOff>180975</xdr:rowOff>
    </xdr:to>
    <xdr:sp macro="" textlink="">
      <xdr:nvSpPr>
        <xdr:cNvPr id="9" name="TextBox 8"/>
        <xdr:cNvSpPr txBox="1"/>
      </xdr:nvSpPr>
      <xdr:spPr>
        <a:xfrm>
          <a:off x="609600" y="6858000"/>
          <a:ext cx="4876800" cy="49434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Other Fill Options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Some of the other fill options </a:t>
          </a:r>
          <a:r>
            <a:rPr lang="en-US" sz="1100" baseline="0">
              <a:solidFill>
                <a:srgbClr val="000000"/>
              </a:solidFill>
              <a:latin typeface="+mn-lt"/>
              <a:ea typeface="+mn-ea"/>
              <a:cs typeface="+mn-cs"/>
            </a:rPr>
            <a:t>can be useful. The following explains how a few of them work.</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1. With the Linear option used above, each successive value changes by the Step value (which could even be negative).</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2. With the Growth option (short for exponential growth), the ratio of successive values is equal to the Step value. For example, if the Step value is 1.20, each successive value will be 20% above the previous value.</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3. The Date option is useful if you want a series of date to be separated by a given Step value. In this case, the Step value is days, weekdays, months, or years, depending on the Date unit selected on the right.</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4. If you check the Trend option, you can then select only Linear or Growth as the type. Excel then completes the best linear or growth pattern as far down as you select. For example, starting with the four values in column K, they were copied to darker blue range in column L, the </a:t>
          </a:r>
          <a:r>
            <a:rPr lang="en-US" sz="1100" b="0" i="1" baseline="0">
              <a:solidFill>
                <a:srgbClr val="000000"/>
              </a:solidFill>
              <a:latin typeface="+mn-lt"/>
              <a:ea typeface="+mn-ea"/>
              <a:cs typeface="+mn-cs"/>
            </a:rPr>
            <a:t>entire </a:t>
          </a:r>
          <a:r>
            <a:rPr lang="en-US" sz="1100" b="0" i="0" baseline="0">
              <a:solidFill>
                <a:srgbClr val="000000"/>
              </a:solidFill>
              <a:latin typeface="+mn-lt"/>
              <a:ea typeface="+mn-ea"/>
              <a:cs typeface="+mn-cs"/>
            </a:rPr>
            <a:t>blue </a:t>
          </a:r>
          <a:r>
            <a:rPr lang="en-US" sz="1100" b="0" baseline="0">
              <a:solidFill>
                <a:srgbClr val="000000"/>
              </a:solidFill>
              <a:latin typeface="+mn-lt"/>
              <a:ea typeface="+mn-ea"/>
              <a:cs typeface="+mn-cs"/>
            </a:rPr>
            <a:t>range was selected, and Linear Trend was selected. As you can see from the formulas in column M, the best linear fit to the four values, which were then extended down, increases by 1.05 in each step. In a similar way, the best growth fit to these same four values was found in column P. As shown in column Q, in the best growth fit, each succeeding value is about 57% larger than the previous value. (Note that if a copy of the original values in column K (or O) had not been made, the original values would have been overwritten by the series. So they would have been lost.)</a:t>
          </a:r>
          <a:endParaRPr lang="en-US" sz="1100" b="0">
            <a:solidFill>
              <a:srgbClr val="000000"/>
            </a:solidFill>
            <a:latin typeface="+mn-lt"/>
            <a:ea typeface="+mn-ea"/>
            <a:cs typeface="+mn-cs"/>
          </a:endParaRPr>
        </a:p>
      </xdr:txBody>
    </xdr:sp>
    <xdr:clientData/>
  </xdr:twoCellAnchor>
  <xdr:twoCellAnchor editAs="oneCell">
    <xdr:from>
      <xdr:col>1</xdr:col>
      <xdr:colOff>0</xdr:colOff>
      <xdr:row>23</xdr:row>
      <xdr:rowOff>1</xdr:rowOff>
    </xdr:from>
    <xdr:to>
      <xdr:col>5</xdr:col>
      <xdr:colOff>85725</xdr:colOff>
      <xdr:row>34</xdr:row>
      <xdr:rowOff>22963</xdr:rowOff>
    </xdr:to>
    <xdr:pic>
      <xdr:nvPicPr>
        <xdr:cNvPr id="6" name="Picture 5" descr="C:\Users\Chris\Dropbox\ExcelNow\Images\FillSeries.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572001"/>
          <a:ext cx="2524125" cy="21184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76</xdr:row>
      <xdr:rowOff>0</xdr:rowOff>
    </xdr:from>
    <xdr:to>
      <xdr:col>19</xdr:col>
      <xdr:colOff>22559</xdr:colOff>
      <xdr:row>88</xdr:row>
      <xdr:rowOff>95250</xdr:rowOff>
    </xdr:to>
    <xdr:pic>
      <xdr:nvPicPr>
        <xdr:cNvPr id="13" name="Picture 2" descr="C:\Documents and Settings\Chris Albright\Desktop\CustomLists.gif"/>
        <xdr:cNvPicPr>
          <a:picLocks noChangeAspect="1" noChangeArrowheads="1"/>
        </xdr:cNvPicPr>
      </xdr:nvPicPr>
      <xdr:blipFill>
        <a:blip xmlns:r="http://schemas.openxmlformats.org/officeDocument/2006/relationships" r:embed="rId1" cstate="print"/>
        <a:srcRect/>
        <a:stretch>
          <a:fillRect/>
        </a:stretch>
      </xdr:blipFill>
      <xdr:spPr bwMode="auto">
        <a:xfrm>
          <a:off x="9448800" y="12382500"/>
          <a:ext cx="3070559" cy="2381250"/>
        </a:xfrm>
        <a:prstGeom prst="rect">
          <a:avLst/>
        </a:prstGeom>
        <a:noFill/>
      </xdr:spPr>
    </xdr:pic>
    <xdr:clientData/>
  </xdr:twoCellAnchor>
  <xdr:twoCellAnchor editAs="oneCell">
    <xdr:from>
      <xdr:col>10</xdr:col>
      <xdr:colOff>0</xdr:colOff>
      <xdr:row>37</xdr:row>
      <xdr:rowOff>0</xdr:rowOff>
    </xdr:from>
    <xdr:to>
      <xdr:col>17</xdr:col>
      <xdr:colOff>20783</xdr:colOff>
      <xdr:row>48</xdr:row>
      <xdr:rowOff>9525</xdr:rowOff>
    </xdr:to>
    <xdr:pic>
      <xdr:nvPicPr>
        <xdr:cNvPr id="14" name="Picture 1" descr="C:\Documents and Settings\Chris Albright\Desktop\CustomSort.gif"/>
        <xdr:cNvPicPr>
          <a:picLocks noChangeAspect="1" noChangeArrowheads="1"/>
        </xdr:cNvPicPr>
      </xdr:nvPicPr>
      <xdr:blipFill>
        <a:blip xmlns:r="http://schemas.openxmlformats.org/officeDocument/2006/relationships" r:embed="rId2" cstate="print"/>
        <a:srcRect/>
        <a:stretch>
          <a:fillRect/>
        </a:stretch>
      </xdr:blipFill>
      <xdr:spPr bwMode="auto">
        <a:xfrm>
          <a:off x="6705600" y="6096000"/>
          <a:ext cx="4592783" cy="2105025"/>
        </a:xfrm>
        <a:prstGeom prst="rect">
          <a:avLst/>
        </a:prstGeom>
        <a:noFill/>
      </xdr:spPr>
    </xdr:pic>
    <xdr:clientData/>
  </xdr:twoCellAnchor>
  <xdr:twoCellAnchor>
    <xdr:from>
      <xdr:col>1</xdr:col>
      <xdr:colOff>0</xdr:colOff>
      <xdr:row>3</xdr:row>
      <xdr:rowOff>0</xdr:rowOff>
    </xdr:from>
    <xdr:to>
      <xdr:col>9</xdr:col>
      <xdr:colOff>0</xdr:colOff>
      <xdr:row>25</xdr:row>
      <xdr:rowOff>180974</xdr:rowOff>
    </xdr:to>
    <xdr:sp macro="" textlink="">
      <xdr:nvSpPr>
        <xdr:cNvPr id="15" name="TextBox 14"/>
        <xdr:cNvSpPr txBox="1"/>
      </xdr:nvSpPr>
      <xdr:spPr>
        <a:xfrm>
          <a:off x="609600" y="571500"/>
          <a:ext cx="4876800" cy="4371974"/>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Simple</a:t>
          </a:r>
          <a:r>
            <a:rPr lang="en-US" sz="1100" b="1" baseline="0">
              <a:solidFill>
                <a:srgbClr val="000000"/>
              </a:solidFill>
              <a:latin typeface="+mn-lt"/>
              <a:ea typeface="+mn-ea"/>
              <a:cs typeface="+mn-cs"/>
            </a:rPr>
            <a:t> Sorting with A-Z or Z-A</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Sorting,</a:t>
          </a:r>
          <a:r>
            <a:rPr lang="en-US" sz="1100" baseline="0">
              <a:solidFill>
                <a:srgbClr val="000000"/>
              </a:solidFill>
              <a:latin typeface="+mn-lt"/>
              <a:ea typeface="+mn-ea"/>
              <a:cs typeface="+mn-cs"/>
            </a:rPr>
            <a:t> which usually means putting in alphabetical order or increasing or decreasing numerical order, is a common and simple operation. However, there are some nonobvious things you should know.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The usual situation is that you have a data set such as the one to the right. If you want to perform a simple sort on any of its columns, select any </a:t>
          </a:r>
          <a:r>
            <a:rPr lang="en-US" sz="1100" i="1" baseline="0">
              <a:solidFill>
                <a:srgbClr val="000000"/>
              </a:solidFill>
              <a:latin typeface="+mn-lt"/>
              <a:ea typeface="+mn-ea"/>
              <a:cs typeface="+mn-cs"/>
            </a:rPr>
            <a:t>single </a:t>
          </a:r>
          <a:r>
            <a:rPr lang="en-US" sz="1100" baseline="0">
              <a:solidFill>
                <a:srgbClr val="000000"/>
              </a:solidFill>
              <a:latin typeface="+mn-lt"/>
              <a:ea typeface="+mn-ea"/>
              <a:cs typeface="+mn-cs"/>
            </a:rPr>
            <a:t>data cell in this column and click the A-Z or the Z-A button. You can find these buttons under the Sort &amp; Filter dropdown on the Home ribbon, and they are also on the Data ribbon. But because they are used so often, you probably ought to add them to the QAT so that they are always accessible.</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Try it! Sort on any of the columns to the right, either in A-Z or Z-A order. Note that when you sort on any column such as Salary, the other columns change accordingly. That is, each row remains intact. Of course, this is the behavior you would expect and want.</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You can undo a sort, but just in case, it is often nice to have an "ID" column with consecutive integers, 1, 2, 3, etc. This is the role of the Person column in this data set. No matter how many sorts you do, you can return to the original sort order by sorting (A-Z) on Person.</a:t>
          </a:r>
        </a:p>
      </xdr:txBody>
    </xdr:sp>
    <xdr:clientData/>
  </xdr:twoCellAnchor>
  <xdr:twoCellAnchor>
    <xdr:from>
      <xdr:col>1</xdr:col>
      <xdr:colOff>0</xdr:colOff>
      <xdr:row>27</xdr:row>
      <xdr:rowOff>0</xdr:rowOff>
    </xdr:from>
    <xdr:to>
      <xdr:col>9</xdr:col>
      <xdr:colOff>0</xdr:colOff>
      <xdr:row>36</xdr:row>
      <xdr:rowOff>9526</xdr:rowOff>
    </xdr:to>
    <xdr:sp macro="" textlink="">
      <xdr:nvSpPr>
        <xdr:cNvPr id="16" name="TextBox 15"/>
        <xdr:cNvSpPr txBox="1"/>
      </xdr:nvSpPr>
      <xdr:spPr>
        <a:xfrm>
          <a:off x="609600" y="5143500"/>
          <a:ext cx="4876800" cy="172402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rgbClr val="000000"/>
              </a:solidFill>
              <a:latin typeface="+mn-lt"/>
              <a:ea typeface="+mn-ea"/>
              <a:cs typeface="+mn-cs"/>
            </a:rPr>
            <a:t>Sorting the Correct Range</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rgbClr val="000000"/>
              </a:solidFill>
              <a:latin typeface="+mn-lt"/>
              <a:ea typeface="+mn-ea"/>
              <a:cs typeface="+mn-cs"/>
            </a:rPr>
            <a:t>The above instructions said to select a </a:t>
          </a:r>
          <a:r>
            <a:rPr lang="en-US" sz="1100" b="0" i="1" baseline="0">
              <a:solidFill>
                <a:srgbClr val="000000"/>
              </a:solidFill>
              <a:latin typeface="+mn-lt"/>
              <a:ea typeface="+mn-ea"/>
              <a:cs typeface="+mn-cs"/>
            </a:rPr>
            <a:t>single </a:t>
          </a:r>
          <a:r>
            <a:rPr lang="en-US" sz="1100" b="0" i="0" baseline="0">
              <a:solidFill>
                <a:srgbClr val="000000"/>
              </a:solidFill>
              <a:latin typeface="+mn-lt"/>
              <a:ea typeface="+mn-ea"/>
              <a:cs typeface="+mn-cs"/>
            </a:rPr>
            <a:t>cell before you click A-Z or Z-A. If you select a </a:t>
          </a:r>
          <a:r>
            <a:rPr lang="en-US" sz="1100" b="0" i="1" baseline="0">
              <a:solidFill>
                <a:srgbClr val="000000"/>
              </a:solidFill>
              <a:latin typeface="+mn-lt"/>
              <a:ea typeface="+mn-ea"/>
              <a:cs typeface="+mn-cs"/>
            </a:rPr>
            <a:t>range</a:t>
          </a:r>
          <a:r>
            <a:rPr lang="en-US" sz="1100" b="0" i="0" baseline="0">
              <a:solidFill>
                <a:srgbClr val="000000"/>
              </a:solidFill>
              <a:latin typeface="+mn-lt"/>
              <a:ea typeface="+mn-ea"/>
              <a:cs typeface="+mn-cs"/>
            </a:rPr>
            <a:t>, such as the entire State column, and then click A-Z or Z-A, you will be asked if you want to expand the selection (meaning to the full data set) or continue with the current selection. You probably want the former option, not the latter one. If you continue with the current selection, only the Salary values will be sorted, and the sorted salaries will not correspond to the right people.</a:t>
          </a:r>
          <a:endParaRPr lang="en-US" sz="1100" b="0">
            <a:solidFill>
              <a:srgbClr val="000000"/>
            </a:solidFill>
            <a:latin typeface="+mn-lt"/>
            <a:ea typeface="+mn-ea"/>
            <a:cs typeface="+mn-cs"/>
          </a:endParaRPr>
        </a:p>
      </xdr:txBody>
    </xdr:sp>
    <xdr:clientData/>
  </xdr:twoCellAnchor>
  <xdr:twoCellAnchor>
    <xdr:from>
      <xdr:col>1</xdr:col>
      <xdr:colOff>0</xdr:colOff>
      <xdr:row>37</xdr:row>
      <xdr:rowOff>0</xdr:rowOff>
    </xdr:from>
    <xdr:to>
      <xdr:col>9</xdr:col>
      <xdr:colOff>0</xdr:colOff>
      <xdr:row>56</xdr:row>
      <xdr:rowOff>0</xdr:rowOff>
    </xdr:to>
    <xdr:sp macro="" textlink="">
      <xdr:nvSpPr>
        <xdr:cNvPr id="17" name="TextBox 16"/>
        <xdr:cNvSpPr txBox="1"/>
      </xdr:nvSpPr>
      <xdr:spPr>
        <a:xfrm>
          <a:off x="609600" y="7048500"/>
          <a:ext cx="4876800" cy="3429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rgbClr val="000000"/>
              </a:solidFill>
              <a:latin typeface="+mn-lt"/>
              <a:ea typeface="+mn-ea"/>
              <a:cs typeface="+mn-cs"/>
            </a:rPr>
            <a:t>Custom Sorts</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rgbClr val="000000"/>
              </a:solidFill>
              <a:latin typeface="+mn-lt"/>
              <a:ea typeface="+mn-ea"/>
              <a:cs typeface="+mn-cs"/>
            </a:rPr>
            <a:t>Excel gives you many more sort possibilities with its Custom Sort item under the Sort &amp; Filter items (on both the Home and Data ribbons). This brings up a dialog box where, among other things, you can add levels (see to the right). The example above and to the right illustrates why you might want to do this. Suppose you want to sort so that all of the males are at the top. Then within each gender, you would like to sort in A-Z order on State. Then if there are multiple people of a given gender in the same state, you would like to sort them in decreasing order of Salary. This is possible only with a custom sort with three levels: first Gender, then State, then Salary.</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a:solidFill>
                <a:srgbClr val="000000"/>
              </a:solidFill>
              <a:latin typeface="+mn-lt"/>
              <a:ea typeface="+mn-ea"/>
              <a:cs typeface="+mn-cs"/>
            </a:rPr>
            <a:t>Try it!</a:t>
          </a:r>
          <a:r>
            <a:rPr lang="en-US" sz="1100" b="0" baseline="0">
              <a:solidFill>
                <a:srgbClr val="000000"/>
              </a:solidFill>
              <a:latin typeface="+mn-lt"/>
              <a:ea typeface="+mn-ea"/>
              <a:cs typeface="+mn-cs"/>
            </a:rPr>
            <a:t> Sort the data starting in row 4 as explained above. Check that it works as intended. </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rgbClr val="000000"/>
              </a:solidFill>
              <a:latin typeface="+mn-lt"/>
              <a:ea typeface="+mn-ea"/>
              <a:cs typeface="+mn-cs"/>
            </a:rPr>
            <a:t>Try it again! This time have the three levels be Salary, then State, then Gender. Do you see the difference? There are no ties on Salary, so once Salary is sorted, no more sorting takes place. In general, the lower levels apply only when there are ties in the levels above them.</a:t>
          </a:r>
          <a:endParaRPr lang="en-US" sz="1100" b="0">
            <a:solidFill>
              <a:srgbClr val="000000"/>
            </a:solidFill>
            <a:latin typeface="+mn-lt"/>
            <a:ea typeface="+mn-ea"/>
            <a:cs typeface="+mn-cs"/>
          </a:endParaRPr>
        </a:p>
      </xdr:txBody>
    </xdr:sp>
    <xdr:clientData/>
  </xdr:twoCellAnchor>
  <xdr:twoCellAnchor>
    <xdr:from>
      <xdr:col>1</xdr:col>
      <xdr:colOff>0</xdr:colOff>
      <xdr:row>57</xdr:row>
      <xdr:rowOff>0</xdr:rowOff>
    </xdr:from>
    <xdr:to>
      <xdr:col>9</xdr:col>
      <xdr:colOff>0</xdr:colOff>
      <xdr:row>75</xdr:row>
      <xdr:rowOff>0</xdr:rowOff>
    </xdr:to>
    <xdr:sp macro="" textlink="">
      <xdr:nvSpPr>
        <xdr:cNvPr id="18" name="TextBox 17"/>
        <xdr:cNvSpPr txBox="1"/>
      </xdr:nvSpPr>
      <xdr:spPr>
        <a:xfrm>
          <a:off x="609600" y="10668000"/>
          <a:ext cx="4876800" cy="3429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rgbClr val="000000"/>
              </a:solidFill>
              <a:latin typeface="+mn-lt"/>
              <a:ea typeface="+mn-ea"/>
              <a:cs typeface="+mn-cs"/>
            </a:rPr>
            <a:t>Sorting Text</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rgbClr val="000000"/>
              </a:solidFill>
              <a:latin typeface="+mn-lt"/>
              <a:ea typeface="+mn-ea"/>
              <a:cs typeface="+mn-cs"/>
            </a:rPr>
            <a:t>Sorting columns of text can be tricky, especially when non-alphabetic symbols are present.  For example, sort in A-Z order on the Grade column to the right. Is this what you expected? Probably not. </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rgbClr val="000000"/>
              </a:solidFill>
              <a:latin typeface="+mn-lt"/>
              <a:ea typeface="+mn-ea"/>
              <a:cs typeface="+mn-cs"/>
            </a:rPr>
            <a:t>What about the Name column to the right, where some names are upper case and some are lower case? By default, the sort order is case-</a:t>
          </a:r>
          <a:r>
            <a:rPr lang="en-US" sz="1100" b="0" i="1" baseline="0">
              <a:solidFill>
                <a:srgbClr val="000000"/>
              </a:solidFill>
              <a:latin typeface="+mn-lt"/>
              <a:ea typeface="+mn-ea"/>
              <a:cs typeface="+mn-cs"/>
            </a:rPr>
            <a:t>insentive</a:t>
          </a:r>
          <a:r>
            <a:rPr lang="en-US" sz="1100" b="0" i="0" baseline="0">
              <a:solidFill>
                <a:srgbClr val="000000"/>
              </a:solidFill>
              <a:latin typeface="+mn-lt"/>
              <a:ea typeface="+mn-ea"/>
              <a:cs typeface="+mn-cs"/>
            </a:rPr>
            <a:t>, that is, case doesn't matter. Try sorting on Name with the A-Z button. They are indeed sorted in alphabetical order, except that the Name label got sorted too. (Press Ctrl+z to undo this sort.) To prevent the label getting sorted, bring up the Custom Sort dialog box and check the "My data has headers" option.</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rgbClr val="000000"/>
              </a:solidFill>
              <a:latin typeface="+mn-lt"/>
              <a:ea typeface="+mn-ea"/>
              <a:cs typeface="+mn-cs"/>
            </a:rPr>
            <a:t>While you are in Custom Sort dialog box, note the Options button at the top. One option is to check or uncheck the "Case sensitive" box. It is probably unchecked by default. However, check it and then sort on the Name column to the right. It is still sorted in alphabetical order, ignoring case. This appears to be a bug in Excel.</a:t>
          </a:r>
          <a:endParaRPr lang="en-US" sz="1100" b="0">
            <a:solidFill>
              <a:srgbClr val="000000"/>
            </a:solidFill>
            <a:latin typeface="+mn-lt"/>
            <a:ea typeface="+mn-ea"/>
            <a:cs typeface="+mn-cs"/>
          </a:endParaRPr>
        </a:p>
      </xdr:txBody>
    </xdr:sp>
    <xdr:clientData/>
  </xdr:twoCellAnchor>
  <xdr:twoCellAnchor>
    <xdr:from>
      <xdr:col>1</xdr:col>
      <xdr:colOff>0</xdr:colOff>
      <xdr:row>76</xdr:row>
      <xdr:rowOff>0</xdr:rowOff>
    </xdr:from>
    <xdr:to>
      <xdr:col>9</xdr:col>
      <xdr:colOff>0</xdr:colOff>
      <xdr:row>90</xdr:row>
      <xdr:rowOff>1</xdr:rowOff>
    </xdr:to>
    <xdr:sp macro="" textlink="">
      <xdr:nvSpPr>
        <xdr:cNvPr id="19" name="TextBox 18"/>
        <xdr:cNvSpPr txBox="1"/>
      </xdr:nvSpPr>
      <xdr:spPr>
        <a:xfrm>
          <a:off x="609600" y="14287500"/>
          <a:ext cx="4876800" cy="26670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rgbClr val="000000"/>
              </a:solidFill>
              <a:latin typeface="+mn-lt"/>
              <a:ea typeface="+mn-ea"/>
              <a:cs typeface="+mn-cs"/>
            </a:rPr>
            <a:t>Creating a Custom List for Sorting</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rgbClr val="000000"/>
              </a:solidFill>
              <a:latin typeface="+mn-lt"/>
              <a:ea typeface="+mn-ea"/>
              <a:cs typeface="+mn-cs"/>
            </a:rPr>
            <a:t>Sometimes you want to sort in a "natural" order, such as months in a year (Jan, Feb, etc.) or days of the week (Sun, Mon, etc.). You can do this with a custom list. To get to this option, bring up the Custom Sort dialog box, click the Order dropdown, and select Custom List. As shown to the right, you will see several of custom lists built into Excel, the months of the year and the days of the week (either three-letter abbreviations or written out). You can also click NEW LIST and enter your own custom list. This new custom list is remembered on your PC for later uses.</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rgbClr val="000000"/>
              </a:solidFill>
              <a:latin typeface="+mn-lt"/>
              <a:ea typeface="+mn-ea"/>
              <a:cs typeface="+mn-cs"/>
            </a:rPr>
            <a:t>Try it! Sort on Day in the data set to the right, using the built-in custom list. Then create a new custom list with items Morning, Afternoon, Evening (in this order), and sort on Time using this custom list.</a:t>
          </a:r>
        </a:p>
      </xdr:txBody>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10</xdr:col>
      <xdr:colOff>0</xdr:colOff>
      <xdr:row>4</xdr:row>
      <xdr:rowOff>190499</xdr:rowOff>
    </xdr:from>
    <xdr:to>
      <xdr:col>19</xdr:col>
      <xdr:colOff>78003</xdr:colOff>
      <xdr:row>20</xdr:row>
      <xdr:rowOff>9524</xdr:rowOff>
    </xdr:to>
    <xdr:pic>
      <xdr:nvPicPr>
        <xdr:cNvPr id="6" name="Picture 5" descr="C:\Users\Chris\Dropbox\My Applications\Excel Tutorial\Screenshots\Hyperlink.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0" y="952499"/>
          <a:ext cx="5564403" cy="2867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xdr:row>
      <xdr:rowOff>0</xdr:rowOff>
    </xdr:from>
    <xdr:to>
      <xdr:col>9</xdr:col>
      <xdr:colOff>0</xdr:colOff>
      <xdr:row>30</xdr:row>
      <xdr:rowOff>9525</xdr:rowOff>
    </xdr:to>
    <xdr:sp macro="" textlink="">
      <xdr:nvSpPr>
        <xdr:cNvPr id="5" name="TextBox 4"/>
        <xdr:cNvSpPr txBox="1"/>
      </xdr:nvSpPr>
      <xdr:spPr>
        <a:xfrm>
          <a:off x="609600" y="571500"/>
          <a:ext cx="4876800" cy="51530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Adding Hyperlinks</a:t>
          </a:r>
        </a:p>
        <a:p>
          <a:endParaRPr lang="en-US" sz="1100">
            <a:solidFill>
              <a:srgbClr val="000000"/>
            </a:solidFill>
            <a:latin typeface="+mn-lt"/>
            <a:ea typeface="+mn-ea"/>
            <a:cs typeface="+mn-cs"/>
          </a:endParaRPr>
        </a:p>
        <a:p>
          <a:r>
            <a:rPr lang="en-US" sz="1100" baseline="0">
              <a:solidFill>
                <a:srgbClr val="000000"/>
              </a:solidFill>
              <a:latin typeface="+mn-lt"/>
              <a:ea typeface="+mn-ea"/>
              <a:cs typeface="+mn-cs"/>
            </a:rPr>
            <a:t>If you have never tried using hyperlinks in your Excel files, you should start now. They are really easy.</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create a hyperlink such as the one in cell K3 that takes you to the Undoing Actions worksheet, right-click a cell and select Hyperlink to bring up the dialog box to the right. Enter the label you want in the "Text to display" box. Then, as you can see in the "Link to:" options, you can choose several types of hyperlinks. The one illustrated here is of type "Place in This Document", where you can select a worksheet and a cell reference to link to.</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The other types you will probably use most often are "Existing File or Web Page" and "E-mail Address". Actually, Excel is quite smart about Web sites and email adresses. For example, if you enter a URL in a cell such as http://www.amazon.com, you won't even need the dialog box to the right. Excel will immediately sense that this is a URL, and it will add the hyperlink automatically. Then when you select this cell, your default browser will open and take you to the specified URL. Or if you enter an address that looks like an email address, such as jones@aol.com, Excel will sense that this is an email address and will add a hyperlink automatically. Then when you select this cell, your default email program will start up, with a new message to this address.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Once you have a hyperlink in a cell, you can modify or delete it by right-clicking the cell and choosing Edit Hyperlink or Remove Hyperlink.</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In some cell to the right, create a hyperlink to cell A4 of the Working with Charts worksheet.</a:t>
          </a:r>
          <a:endParaRPr lang="en-US">
            <a:solidFill>
              <a:srgbClr val="000000"/>
            </a:solidFil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1</xdr:col>
      <xdr:colOff>0</xdr:colOff>
      <xdr:row>35</xdr:row>
      <xdr:rowOff>0</xdr:rowOff>
    </xdr:from>
    <xdr:to>
      <xdr:col>7</xdr:col>
      <xdr:colOff>400050</xdr:colOff>
      <xdr:row>57</xdr:row>
      <xdr:rowOff>123825</xdr:rowOff>
    </xdr:to>
    <xdr:pic>
      <xdr:nvPicPr>
        <xdr:cNvPr id="8" name="Picture 2" descr="C:\Documents and Settings\Chris Albright\Desktop\Print1.gif"/>
        <xdr:cNvPicPr>
          <a:picLocks noChangeAspect="1" noChangeArrowheads="1"/>
        </xdr:cNvPicPr>
      </xdr:nvPicPr>
      <xdr:blipFill>
        <a:blip xmlns:r="http://schemas.openxmlformats.org/officeDocument/2006/relationships" r:embed="rId1" cstate="print"/>
        <a:srcRect/>
        <a:stretch>
          <a:fillRect/>
        </a:stretch>
      </xdr:blipFill>
      <xdr:spPr bwMode="auto">
        <a:xfrm>
          <a:off x="609600" y="5905500"/>
          <a:ext cx="4057650" cy="4314825"/>
        </a:xfrm>
        <a:prstGeom prst="rect">
          <a:avLst/>
        </a:prstGeom>
        <a:noFill/>
      </xdr:spPr>
    </xdr:pic>
    <xdr:clientData/>
  </xdr:twoCellAnchor>
  <xdr:twoCellAnchor editAs="oneCell">
    <xdr:from>
      <xdr:col>8</xdr:col>
      <xdr:colOff>0</xdr:colOff>
      <xdr:row>35</xdr:row>
      <xdr:rowOff>0</xdr:rowOff>
    </xdr:from>
    <xdr:to>
      <xdr:col>14</xdr:col>
      <xdr:colOff>400050</xdr:colOff>
      <xdr:row>57</xdr:row>
      <xdr:rowOff>123825</xdr:rowOff>
    </xdr:to>
    <xdr:pic>
      <xdr:nvPicPr>
        <xdr:cNvPr id="9" name="Picture 3" descr="C:\Documents and Settings\Chris Albright\Desktop\Print2.gif"/>
        <xdr:cNvPicPr>
          <a:picLocks noChangeAspect="1" noChangeArrowheads="1"/>
        </xdr:cNvPicPr>
      </xdr:nvPicPr>
      <xdr:blipFill>
        <a:blip xmlns:r="http://schemas.openxmlformats.org/officeDocument/2006/relationships" r:embed="rId2" cstate="print"/>
        <a:srcRect/>
        <a:stretch>
          <a:fillRect/>
        </a:stretch>
      </xdr:blipFill>
      <xdr:spPr bwMode="auto">
        <a:xfrm>
          <a:off x="4876800" y="5905500"/>
          <a:ext cx="4057650" cy="4314825"/>
        </a:xfrm>
        <a:prstGeom prst="rect">
          <a:avLst/>
        </a:prstGeom>
        <a:noFill/>
      </xdr:spPr>
    </xdr:pic>
    <xdr:clientData/>
  </xdr:twoCellAnchor>
  <xdr:twoCellAnchor editAs="oneCell">
    <xdr:from>
      <xdr:col>10</xdr:col>
      <xdr:colOff>1</xdr:colOff>
      <xdr:row>3</xdr:row>
      <xdr:rowOff>1</xdr:rowOff>
    </xdr:from>
    <xdr:to>
      <xdr:col>18</xdr:col>
      <xdr:colOff>38101</xdr:colOff>
      <xdr:row>33</xdr:row>
      <xdr:rowOff>103579</xdr:rowOff>
    </xdr:to>
    <xdr:pic>
      <xdr:nvPicPr>
        <xdr:cNvPr id="7" name="Picture 6" descr="C:\Users\Chris\Dropbox\My Applications\Excel Tutorial\Screenshots\Print.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1" y="571501"/>
          <a:ext cx="4914900" cy="5818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xdr:row>
      <xdr:rowOff>0</xdr:rowOff>
    </xdr:from>
    <xdr:to>
      <xdr:col>9</xdr:col>
      <xdr:colOff>0</xdr:colOff>
      <xdr:row>32</xdr:row>
      <xdr:rowOff>0</xdr:rowOff>
    </xdr:to>
    <xdr:sp macro="" textlink="">
      <xdr:nvSpPr>
        <xdr:cNvPr id="10" name="TextBox 9"/>
        <xdr:cNvSpPr txBox="1"/>
      </xdr:nvSpPr>
      <xdr:spPr>
        <a:xfrm>
          <a:off x="609600" y="571500"/>
          <a:ext cx="4876800" cy="5524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Print Options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Printing Excel worksheets</a:t>
          </a:r>
          <a:r>
            <a:rPr lang="en-US" sz="1100" baseline="0">
              <a:solidFill>
                <a:srgbClr val="000000"/>
              </a:solidFill>
              <a:latin typeface="+mn-lt"/>
              <a:ea typeface="+mn-ea"/>
              <a:cs typeface="+mn-cs"/>
            </a:rPr>
            <a:t> is easy -- well, sort of. If you want to print a worksheet, activate it and press </a:t>
          </a:r>
          <a:r>
            <a:rPr lang="en-US" sz="1100" b="1" baseline="0">
              <a:solidFill>
                <a:srgbClr val="000000"/>
              </a:solidFill>
              <a:latin typeface="+mn-lt"/>
              <a:ea typeface="+mn-ea"/>
              <a:cs typeface="+mn-cs"/>
            </a:rPr>
            <a:t>Ctrl+p</a:t>
          </a:r>
          <a:r>
            <a:rPr lang="en-US" sz="1100" baseline="0">
              <a:solidFill>
                <a:srgbClr val="000000"/>
              </a:solidFill>
              <a:latin typeface="+mn-lt"/>
              <a:ea typeface="+mn-ea"/>
              <a:cs typeface="+mn-cs"/>
            </a:rPr>
            <a:t>. This brings up the dialog box to the right, showing the printer and a number of settings. You can simply click OK and hope for the best. However, as you have probably experienced, the printout might not be what you want. There might be too many pieces of paper printed, and they might be broken into pages in an unappealing way.</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You can gain a lot more control over printing by clicking the Page Setup link at the bottom of the dialog to the right (from Excel 2010). This takes you to the Page Setup dialog box. The Page Setup dialog box has four tabs, two of which are shown below. Here are some comments/suggestions.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1. The Page tab allows you to choose between Portrait and Landscape. In the Scaling section, you can change the settings to get a better fit to the paper. If you don't have too much on a worksheet, you can select the "Fit to" option and let everything else as is. Then you are assured that the selected Print area (see next point) will be printed on a single piece of paper.</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2. The Sheet tab lets you specify the Print area you want printed. You can also specify whether you want gridlines and/or row and column headings to show.</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So experiment with these (and many other ) print options. You </a:t>
          </a:r>
          <a:r>
            <a:rPr lang="en-US" sz="1100" i="1" baseline="0">
              <a:solidFill>
                <a:srgbClr val="000000"/>
              </a:solidFill>
              <a:latin typeface="+mn-lt"/>
              <a:ea typeface="+mn-ea"/>
              <a:cs typeface="+mn-cs"/>
            </a:rPr>
            <a:t>do </a:t>
          </a:r>
          <a:r>
            <a:rPr lang="en-US" sz="1100" i="0" baseline="0">
              <a:solidFill>
                <a:srgbClr val="000000"/>
              </a:solidFill>
              <a:latin typeface="+mn-lt"/>
              <a:ea typeface="+mn-ea"/>
              <a:cs typeface="+mn-cs"/>
            </a:rPr>
            <a:t>have a lot of control over what is printed and how it looks on the paper. </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You might sometimes find that certain objects like text boxes, buttons, and arrows do not get printed. To remedy this, right-click on the object, select Size and Properties, and click the Properties tab. This contains a "Print object" option that you can check or uncheck.</a:t>
          </a:r>
          <a:endParaRPr lang="en-US" sz="1100" baseline="0">
            <a:solidFill>
              <a:srgbClr val="000000"/>
            </a:solidFill>
            <a:latin typeface="+mn-lt"/>
            <a:ea typeface="+mn-ea"/>
            <a:cs typeface="+mn-cs"/>
          </a:endParaRPr>
        </a:p>
        <a:p>
          <a:endParaRPr lang="en-US">
            <a:solidFill>
              <a:srgbClr val="000000"/>
            </a:solidFil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1</xdr:colOff>
      <xdr:row>11</xdr:row>
      <xdr:rowOff>190499</xdr:rowOff>
    </xdr:to>
    <xdr:sp macro="" textlink="">
      <xdr:nvSpPr>
        <xdr:cNvPr id="4" name="TextBox 3"/>
        <xdr:cNvSpPr txBox="1"/>
      </xdr:nvSpPr>
      <xdr:spPr>
        <a:xfrm>
          <a:off x="609600" y="571500"/>
          <a:ext cx="4876801" cy="1714499"/>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Introduction</a:t>
          </a:r>
          <a:r>
            <a:rPr lang="en-US" sz="1100" b="1" baseline="0">
              <a:solidFill>
                <a:srgbClr val="000000"/>
              </a:solidFill>
            </a:rPr>
            <a:t> to Excel Formulas</a:t>
          </a:r>
          <a:endParaRPr lang="en-US" sz="1100" b="1">
            <a:solidFill>
              <a:srgbClr val="000000"/>
            </a:solidFill>
          </a:endParaRPr>
        </a:p>
        <a:p>
          <a:endParaRPr lang="en-US" sz="1100">
            <a:solidFill>
              <a:srgbClr val="000000"/>
            </a:solidFill>
          </a:endParaRPr>
        </a:p>
        <a:p>
          <a:r>
            <a:rPr lang="en-US" sz="1100">
              <a:solidFill>
                <a:srgbClr val="000000"/>
              </a:solidFill>
            </a:rPr>
            <a:t>Among other things, Excel is a really efficient calculator. To use it in this role, you have to enter formulas in cells. If</a:t>
          </a:r>
          <a:r>
            <a:rPr lang="en-US" sz="1100" baseline="0">
              <a:solidFill>
                <a:srgbClr val="000000"/>
              </a:solidFill>
            </a:rPr>
            <a:t> at all possible, you should try to structure your worksheets so that formulas are copyable. The next few sheets provide some basics about formulas, including the crucial concept of relative and absolute addresses for copying. To do anything of much interest in Excel, you absolutely have to master this concept.</a:t>
          </a:r>
          <a:endParaRPr lang="en-US" sz="1100">
            <a:solidFill>
              <a:srgbClr val="000000"/>
            </a:solidFil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25</xdr:row>
      <xdr:rowOff>9526</xdr:rowOff>
    </xdr:to>
    <xdr:sp macro="" textlink="">
      <xdr:nvSpPr>
        <xdr:cNvPr id="6" name="TextBox 5"/>
        <xdr:cNvSpPr txBox="1"/>
      </xdr:nvSpPr>
      <xdr:spPr>
        <a:xfrm>
          <a:off x="609600" y="571500"/>
          <a:ext cx="4876800" cy="420052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Reasons for Relative/Absolute</a:t>
          </a:r>
          <a:r>
            <a:rPr lang="en-US" sz="1100" b="1" baseline="0">
              <a:solidFill>
                <a:srgbClr val="000000"/>
              </a:solidFill>
              <a:latin typeface="+mn-lt"/>
              <a:ea typeface="+mn-ea"/>
              <a:cs typeface="+mn-cs"/>
            </a:rPr>
            <a:t> Addressing</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Absolute and references are indicated in formulas by dollar signs (absolute) or the lack of (relative), and they indicate what happens when you copy or move a formula to a range. You typically want some parts of the formula to stay fixed (absolute) and others to change relative to the cell position. This is a crucial concept in spreadsheet operations, so you should take some time to understand it thoroughly. Here are two important things to remember: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(1) The dollar signs are relevant </a:t>
          </a:r>
          <a:r>
            <a:rPr lang="en-US" sz="1100" i="1">
              <a:solidFill>
                <a:srgbClr val="000000"/>
              </a:solidFill>
              <a:latin typeface="+mn-lt"/>
              <a:ea typeface="+mn-ea"/>
              <a:cs typeface="+mn-cs"/>
            </a:rPr>
            <a:t>only</a:t>
          </a:r>
          <a:r>
            <a:rPr lang="en-US" sz="1100">
              <a:solidFill>
                <a:srgbClr val="000000"/>
              </a:solidFill>
              <a:latin typeface="+mn-lt"/>
              <a:ea typeface="+mn-ea"/>
              <a:cs typeface="+mn-cs"/>
            </a:rPr>
            <a:t> for the purpose of copying or moving; they have no inherent effect on the formula. For example, the formulas =5*B3 and =5*$B$3 in cell C3, say, produce exactly the same result. Their difference is relevant only if you want to copy cell C3 to some range.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(2) There is never any need to </a:t>
          </a:r>
          <a:r>
            <a:rPr lang="en-US" sz="1100" i="1">
              <a:solidFill>
                <a:srgbClr val="000000"/>
              </a:solidFill>
              <a:latin typeface="+mn-lt"/>
              <a:ea typeface="+mn-ea"/>
              <a:cs typeface="+mn-cs"/>
            </a:rPr>
            <a:t>type </a:t>
          </a:r>
          <a:r>
            <a:rPr lang="en-US" sz="1100">
              <a:solidFill>
                <a:srgbClr val="000000"/>
              </a:solidFill>
              <a:latin typeface="+mn-lt"/>
              <a:ea typeface="+mn-ea"/>
              <a:cs typeface="+mn-cs"/>
            </a:rPr>
            <a:t>the dollar signs. You can do it with the F4 key.</a:t>
          </a:r>
        </a:p>
        <a:p>
          <a:endParaRPr lang="en-US" sz="110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a:solidFill>
                <a:srgbClr val="000000"/>
              </a:solidFill>
              <a:latin typeface="+mn-lt"/>
              <a:ea typeface="+mn-ea"/>
              <a:cs typeface="+mn-cs"/>
            </a:rPr>
            <a:t>This is an extremely important concept in Excel. There</a:t>
          </a:r>
          <a:r>
            <a:rPr lang="en-US" sz="1100" b="0" baseline="0">
              <a:solidFill>
                <a:srgbClr val="000000"/>
              </a:solidFill>
              <a:latin typeface="+mn-lt"/>
              <a:ea typeface="+mn-ea"/>
              <a:cs typeface="+mn-cs"/>
            </a:rPr>
            <a:t> is no better way to be efficient (and avoid errors) than to set up a spreadsheet for copying. This often requires some careful planning, but the time spent in planning is more than made up for by efficient copying. So </a:t>
          </a:r>
          <a:r>
            <a:rPr lang="en-US" sz="1100" b="0" i="1" baseline="0">
              <a:solidFill>
                <a:srgbClr val="000000"/>
              </a:solidFill>
              <a:latin typeface="+mn-lt"/>
              <a:ea typeface="+mn-ea"/>
              <a:cs typeface="+mn-cs"/>
            </a:rPr>
            <a:t>always</a:t>
          </a:r>
          <a:r>
            <a:rPr lang="en-US" sz="1100" b="0" i="0" baseline="0">
              <a:solidFill>
                <a:srgbClr val="000000"/>
              </a:solidFill>
              <a:latin typeface="+mn-lt"/>
              <a:ea typeface="+mn-ea"/>
              <a:cs typeface="+mn-cs"/>
            </a:rPr>
            <a:t> be on the lookout for ways to make copying possible, and then take advantage of relative/absolute addressing in your formulas to get the correct results.</a:t>
          </a:r>
          <a:endParaRPr lang="en-US" sz="1100" b="0">
            <a:solidFill>
              <a:srgbClr val="000000"/>
            </a:solidFill>
            <a:latin typeface="+mn-lt"/>
            <a:ea typeface="+mn-ea"/>
            <a:cs typeface="+mn-cs"/>
          </a:endParaRPr>
        </a:p>
      </xdr:txBody>
    </xdr:sp>
    <xdr:clientData/>
  </xdr:twoCellAnchor>
  <xdr:twoCellAnchor>
    <xdr:from>
      <xdr:col>1</xdr:col>
      <xdr:colOff>0</xdr:colOff>
      <xdr:row>26</xdr:row>
      <xdr:rowOff>0</xdr:rowOff>
    </xdr:from>
    <xdr:to>
      <xdr:col>9</xdr:col>
      <xdr:colOff>0</xdr:colOff>
      <xdr:row>41</xdr:row>
      <xdr:rowOff>180976</xdr:rowOff>
    </xdr:to>
    <xdr:sp macro="" textlink="">
      <xdr:nvSpPr>
        <xdr:cNvPr id="7" name="TextBox 6"/>
        <xdr:cNvSpPr txBox="1"/>
      </xdr:nvSpPr>
      <xdr:spPr>
        <a:xfrm>
          <a:off x="609600" y="4953000"/>
          <a:ext cx="4876800" cy="30480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Creating Relative/Absolute Addresses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make a cell reference absolute or mixed absolute/relative using the F4 key:</a:t>
          </a:r>
          <a:endParaRPr lang="en-US">
            <a:solidFill>
              <a:srgbClr val="000000"/>
            </a:solidFill>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a cell reference such as =B3 in a formula. Then press the F4 key. </a:t>
          </a:r>
          <a:endParaRPr lang="en-US">
            <a:solidFill>
              <a:srgbClr val="000000"/>
            </a:solidFill>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In fact, if you press the F4 key repeatedly,</a:t>
          </a:r>
          <a:r>
            <a:rPr lang="en-US" sz="1100" baseline="0">
              <a:solidFill>
                <a:srgbClr val="000000"/>
              </a:solidFill>
              <a:latin typeface="+mn-lt"/>
              <a:ea typeface="+mn-ea"/>
              <a:cs typeface="+mn-cs"/>
            </a:rPr>
            <a:t> you </a:t>
          </a:r>
          <a:r>
            <a:rPr lang="en-US" sz="1100">
              <a:solidFill>
                <a:srgbClr val="000000"/>
              </a:solidFill>
              <a:latin typeface="+mn-lt"/>
              <a:ea typeface="+mn-ea"/>
              <a:cs typeface="+mn-cs"/>
            </a:rPr>
            <a:t>cycle through the possibilities: B3 (neither row nor column fixed), then $B$3 (both column B and row 3 fixed), then B$3 (only row 3 fixed), then $B3 (only column B fixed), and back again to B3.</a:t>
          </a:r>
          <a:endParaRPr lang="en-US">
            <a:solidFill>
              <a:srgbClr val="000000"/>
            </a:solidFill>
          </a:endParaRPr>
        </a:p>
        <a:p>
          <a:r>
            <a:rPr lang="en-US" sz="1100">
              <a:solidFill>
                <a:srgbClr val="000000"/>
              </a:solidFill>
              <a:latin typeface="+mn-lt"/>
              <a:ea typeface="+mn-ea"/>
              <a:cs typeface="+mn-cs"/>
            </a:rPr>
            <a:t> </a:t>
          </a:r>
          <a:endParaRPr lang="en-US">
            <a:solidFill>
              <a:srgbClr val="000000"/>
            </a:solidFill>
          </a:endParaRPr>
        </a:p>
        <a:p>
          <a:r>
            <a:rPr lang="en-US" sz="1100" b="0">
              <a:solidFill>
                <a:srgbClr val="000000"/>
              </a:solidFill>
              <a:latin typeface="+mn-lt"/>
              <a:ea typeface="+mn-ea"/>
              <a:cs typeface="+mn-cs"/>
            </a:rPr>
            <a:t>Try it! Enter the appropriate formula in the darker blue cell to the right, and then copy across to the other blue cells. (Scroll to the right to see the answer.)</a:t>
          </a:r>
        </a:p>
        <a:p>
          <a:endParaRPr lang="en-US" sz="1100" b="0">
            <a:solidFill>
              <a:srgbClr val="000000"/>
            </a:solidFill>
            <a:latin typeface="+mn-lt"/>
            <a:ea typeface="+mn-ea"/>
            <a:cs typeface="+mn-cs"/>
          </a:endParaRPr>
        </a:p>
        <a:p>
          <a:r>
            <a:rPr lang="en-US" sz="1100" b="0">
              <a:solidFill>
                <a:srgbClr val="000000"/>
              </a:solidFill>
              <a:latin typeface="+mn-lt"/>
              <a:ea typeface="+mn-ea"/>
              <a:cs typeface="+mn-cs"/>
            </a:rPr>
            <a:t>Try it again! Enter one formula with appropriate absolute/relative addressing in the darker red cell to the right, and then copy it to entire red</a:t>
          </a:r>
          <a:r>
            <a:rPr lang="en-US" sz="1100" b="0" baseline="0">
              <a:solidFill>
                <a:srgbClr val="000000"/>
              </a:solidFill>
              <a:latin typeface="+mn-lt"/>
              <a:ea typeface="+mn-ea"/>
              <a:cs typeface="+mn-cs"/>
            </a:rPr>
            <a:t> range</a:t>
          </a:r>
          <a:r>
            <a:rPr lang="en-US" sz="1100" b="0">
              <a:solidFill>
                <a:srgbClr val="000000"/>
              </a:solidFill>
              <a:latin typeface="+mn-lt"/>
              <a:ea typeface="+mn-ea"/>
              <a:cs typeface="+mn-cs"/>
            </a:rPr>
            <a:t>. (Scroll to the right to see the answer.)</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22</xdr:row>
      <xdr:rowOff>0</xdr:rowOff>
    </xdr:to>
    <xdr:sp macro="" textlink="">
      <xdr:nvSpPr>
        <xdr:cNvPr id="7" name="TextBox 6"/>
        <xdr:cNvSpPr txBox="1"/>
      </xdr:nvSpPr>
      <xdr:spPr>
        <a:xfrm>
          <a:off x="609600" y="571500"/>
          <a:ext cx="4876800" cy="3619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The</a:t>
          </a:r>
          <a:r>
            <a:rPr lang="en-US" sz="1100" b="1" baseline="0">
              <a:solidFill>
                <a:srgbClr val="000000"/>
              </a:solidFill>
              <a:latin typeface="+mn-lt"/>
              <a:ea typeface="+mn-ea"/>
              <a:cs typeface="+mn-cs"/>
            </a:rPr>
            <a:t> Meaning of R1C1 Notation</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Speaking of relative and absolute addresses in formulas, it is pretty amazing how intelligent spreadsheets are. When you copy a formula in cell C1 such as =A1+B1 down, it automatically changes appropriately: =A2+B2, then =A3+B3, and so on. In a sense, these are all the same formula. Each says to add the two values to the left of the current cell.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Excel allows you to see this equivalence even more clearly by viewing the formulas in a different format, called </a:t>
          </a:r>
          <a:r>
            <a:rPr lang="en-US" sz="1100" b="1">
              <a:solidFill>
                <a:srgbClr val="000000"/>
              </a:solidFill>
              <a:latin typeface="+mn-lt"/>
              <a:ea typeface="+mn-ea"/>
              <a:cs typeface="+mn-cs"/>
            </a:rPr>
            <a:t>R1C1 notation</a:t>
          </a:r>
          <a:r>
            <a:rPr lang="en-US" sz="1100">
              <a:solidFill>
                <a:srgbClr val="000000"/>
              </a:solidFill>
              <a:latin typeface="+mn-lt"/>
              <a:ea typeface="+mn-ea"/>
              <a:cs typeface="+mn-cs"/>
            </a:rPr>
            <a:t>. In this format, </a:t>
          </a:r>
          <a:r>
            <a:rPr lang="en-US" sz="1100" i="1">
              <a:solidFill>
                <a:srgbClr val="000000"/>
              </a:solidFill>
              <a:latin typeface="+mn-lt"/>
              <a:ea typeface="+mn-ea"/>
              <a:cs typeface="+mn-cs"/>
            </a:rPr>
            <a:t>each </a:t>
          </a:r>
          <a:r>
            <a:rPr lang="en-US" sz="1100">
              <a:solidFill>
                <a:srgbClr val="000000"/>
              </a:solidFill>
              <a:latin typeface="+mn-lt"/>
              <a:ea typeface="+mn-ea"/>
              <a:cs typeface="+mn-cs"/>
            </a:rPr>
            <a:t>of the formulas in column C is written as =RC[-2]+RC[-1]. R stands for row, and C stands for column. The fact that there is nothing next to R means that you stay in the </a:t>
          </a:r>
          <a:r>
            <a:rPr lang="en-US" sz="1100" i="1">
              <a:solidFill>
                <a:srgbClr val="000000"/>
              </a:solidFill>
              <a:latin typeface="+mn-lt"/>
              <a:ea typeface="+mn-ea"/>
              <a:cs typeface="+mn-cs"/>
            </a:rPr>
            <a:t>same </a:t>
          </a:r>
          <a:r>
            <a:rPr lang="en-US" sz="1100">
              <a:solidFill>
                <a:srgbClr val="000000"/>
              </a:solidFill>
              <a:latin typeface="+mn-lt"/>
              <a:ea typeface="+mn-ea"/>
              <a:cs typeface="+mn-cs"/>
            </a:rPr>
            <a:t>row. The numbers in brackets next to C mean to go 2 columns to the left and 1 column to the left, respectively. (For columns, negative numbers mean to go to the left, positive to the right. For rows, negative numbers mean to go up, positive down.)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If there is a number next to R or C that is </a:t>
          </a:r>
          <a:r>
            <a:rPr lang="en-US" sz="1100" i="1">
              <a:solidFill>
                <a:srgbClr val="000000"/>
              </a:solidFill>
              <a:latin typeface="+mn-lt"/>
              <a:ea typeface="+mn-ea"/>
              <a:cs typeface="+mn-cs"/>
            </a:rPr>
            <a:t>not</a:t>
          </a:r>
          <a:r>
            <a:rPr lang="en-US" sz="1100">
              <a:solidFill>
                <a:srgbClr val="000000"/>
              </a:solidFill>
              <a:latin typeface="+mn-lt"/>
              <a:ea typeface="+mn-ea"/>
              <a:cs typeface="+mn-cs"/>
            </a:rPr>
            <a:t> in brackets, it indicates an absolute reference. For example, =R2C[2] placed in cell D5 is equivalent to =F$2 because the row reference is absolute and the column reference is relative to column D.</a:t>
          </a:r>
        </a:p>
        <a:p>
          <a:endParaRPr lang="en-US" sz="1100">
            <a:solidFill>
              <a:srgbClr val="000000"/>
            </a:solidFill>
            <a:latin typeface="+mn-lt"/>
            <a:ea typeface="+mn-ea"/>
            <a:cs typeface="+mn-cs"/>
          </a:endParaRPr>
        </a:p>
      </xdr:txBody>
    </xdr:sp>
    <xdr:clientData/>
  </xdr:twoCellAnchor>
  <xdr:twoCellAnchor>
    <xdr:from>
      <xdr:col>1</xdr:col>
      <xdr:colOff>0</xdr:colOff>
      <xdr:row>23</xdr:row>
      <xdr:rowOff>0</xdr:rowOff>
    </xdr:from>
    <xdr:to>
      <xdr:col>9</xdr:col>
      <xdr:colOff>0</xdr:colOff>
      <xdr:row>41</xdr:row>
      <xdr:rowOff>1</xdr:rowOff>
    </xdr:to>
    <xdr:sp macro="" textlink="">
      <xdr:nvSpPr>
        <xdr:cNvPr id="8" name="TextBox 7"/>
        <xdr:cNvSpPr txBox="1"/>
      </xdr:nvSpPr>
      <xdr:spPr>
        <a:xfrm>
          <a:off x="609600" y="4381500"/>
          <a:ext cx="4876800" cy="34290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wrap="square" rtlCol="0" anchor="t"/>
        <a:lstStyle/>
        <a:p>
          <a:r>
            <a:rPr lang="en-US" sz="1100" b="1">
              <a:solidFill>
                <a:srgbClr val="000000"/>
              </a:solidFill>
              <a:latin typeface="+mn-lt"/>
              <a:ea typeface="+mn-ea"/>
              <a:cs typeface="+mn-cs"/>
            </a:rPr>
            <a:t>Showing Formulas in R1C1 Notation</a:t>
          </a:r>
        </a:p>
        <a:p>
          <a:endParaRPr lang="en-US" sz="1100" b="1">
            <a:solidFill>
              <a:srgbClr val="000000"/>
            </a:solidFill>
            <a:latin typeface="+mn-lt"/>
            <a:ea typeface="+mn-ea"/>
            <a:cs typeface="+mn-cs"/>
          </a:endParaRPr>
        </a:p>
        <a:p>
          <a:r>
            <a:rPr lang="en-US" sz="1100">
              <a:solidFill>
                <a:srgbClr val="000000"/>
              </a:solidFill>
              <a:latin typeface="+mn-lt"/>
              <a:ea typeface="+mn-ea"/>
              <a:cs typeface="+mn-cs"/>
            </a:rPr>
            <a:t>The usual way of expressing formulas, such as =C5+D5, is called </a:t>
          </a:r>
          <a:r>
            <a:rPr lang="en-US" sz="1100" b="1">
              <a:solidFill>
                <a:srgbClr val="000000"/>
              </a:solidFill>
              <a:latin typeface="+mn-lt"/>
              <a:ea typeface="+mn-ea"/>
              <a:cs typeface="+mn-cs"/>
            </a:rPr>
            <a:t>A1 format</a:t>
          </a:r>
          <a:r>
            <a:rPr lang="en-US" sz="1100">
              <a:solidFill>
                <a:srgbClr val="000000"/>
              </a:solidFill>
              <a:latin typeface="+mn-lt"/>
              <a:ea typeface="+mn-ea"/>
              <a:cs typeface="+mn-cs"/>
            </a:rPr>
            <a:t>. The way discussed here is called </a:t>
          </a:r>
          <a:r>
            <a:rPr lang="en-US" sz="1100" b="1">
              <a:solidFill>
                <a:srgbClr val="000000"/>
              </a:solidFill>
              <a:latin typeface="+mn-lt"/>
              <a:ea typeface="+mn-ea"/>
              <a:cs typeface="+mn-cs"/>
            </a:rPr>
            <a:t>R1C1 format</a:t>
          </a:r>
          <a:r>
            <a:rPr lang="en-US" sz="1100">
              <a:solidFill>
                <a:srgbClr val="000000"/>
              </a:solidFill>
              <a:latin typeface="+mn-lt"/>
              <a:ea typeface="+mn-ea"/>
              <a:cs typeface="+mn-cs"/>
            </a:rPr>
            <a:t>. You can easily toggle between them.</a:t>
          </a:r>
          <a:endParaRPr lang="en-US">
            <a:solidFill>
              <a:srgbClr val="000000"/>
            </a:solidFill>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To toggle between A1 and R1C1 formats:</a:t>
          </a:r>
          <a:endParaRPr lang="en-US">
            <a:solidFill>
              <a:srgbClr val="000000"/>
            </a:solidFill>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Open the Excel Options dialog box, select Formulas, and check or uncheck the R1C1 reference style option (see to the right, from</a:t>
          </a:r>
          <a:r>
            <a:rPr lang="en-US" sz="1100" baseline="0">
              <a:solidFill>
                <a:srgbClr val="000000"/>
              </a:solidFill>
              <a:latin typeface="+mn-lt"/>
              <a:ea typeface="+mn-ea"/>
              <a:cs typeface="+mn-cs"/>
            </a:rPr>
            <a:t> Excel 2010</a:t>
          </a:r>
          <a:r>
            <a:rPr lang="en-US" sz="1100">
              <a:solidFill>
                <a:srgbClr val="000000"/>
              </a:solidFill>
              <a:latin typeface="+mn-lt"/>
              <a:ea typeface="+mn-ea"/>
              <a:cs typeface="+mn-cs"/>
            </a:rPr>
            <a:t>).</a:t>
          </a:r>
          <a:endParaRPr lang="en-US">
            <a:solidFill>
              <a:srgbClr val="000000"/>
            </a:solidFill>
          </a:endParaRPr>
        </a:p>
        <a:p>
          <a:endParaRPr lang="en-US" sz="1100" b="1">
            <a:solidFill>
              <a:srgbClr val="000000"/>
            </a:solidFill>
            <a:latin typeface="+mn-lt"/>
            <a:ea typeface="+mn-ea"/>
            <a:cs typeface="+mn-cs"/>
          </a:endParaRPr>
        </a:p>
        <a:p>
          <a:r>
            <a:rPr lang="en-US" sz="1100" b="0">
              <a:solidFill>
                <a:srgbClr val="000000"/>
              </a:solidFill>
              <a:latin typeface="+mn-lt"/>
              <a:ea typeface="+mn-ea"/>
              <a:cs typeface="+mn-cs"/>
            </a:rPr>
            <a:t>Try it! Toggle between A1 and R1C1 reference style and for either, examine the formulas inside the border and in the Total row above.</a:t>
          </a:r>
          <a:endParaRPr lang="en-US">
            <a:solidFill>
              <a:srgbClr val="000000"/>
            </a:solidFill>
          </a:endParaRPr>
        </a:p>
        <a:p>
          <a:endParaRPr lang="en-US" sz="1100" b="0">
            <a:solidFill>
              <a:srgbClr val="000000"/>
            </a:solidFill>
            <a:latin typeface="+mn-lt"/>
            <a:ea typeface="+mn-ea"/>
            <a:cs typeface="+mn-cs"/>
          </a:endParaRPr>
        </a:p>
        <a:p>
          <a:r>
            <a:rPr lang="en-US" sz="1100" b="0">
              <a:solidFill>
                <a:srgbClr val="000000"/>
              </a:solidFill>
              <a:latin typeface="+mn-lt"/>
              <a:ea typeface="+mn-ea"/>
              <a:cs typeface="+mn-cs"/>
            </a:rPr>
            <a:t>Note: One</a:t>
          </a:r>
          <a:r>
            <a:rPr lang="en-US" sz="1100" b="0" baseline="0">
              <a:solidFill>
                <a:srgbClr val="000000"/>
              </a:solidFill>
              <a:latin typeface="+mn-lt"/>
              <a:ea typeface="+mn-ea"/>
              <a:cs typeface="+mn-cs"/>
            </a:rPr>
            <a:t> Excel book </a:t>
          </a:r>
          <a:r>
            <a:rPr lang="en-US" sz="1100" b="0">
              <a:solidFill>
                <a:srgbClr val="000000"/>
              </a:solidFill>
              <a:latin typeface="+mn-lt"/>
              <a:ea typeface="+mn-ea"/>
              <a:cs typeface="+mn-cs"/>
            </a:rPr>
            <a:t>author suggested that we should move exclusively</a:t>
          </a:r>
          <a:r>
            <a:rPr lang="en-US" sz="1100" b="0" baseline="0">
              <a:solidFill>
                <a:srgbClr val="000000"/>
              </a:solidFill>
              <a:latin typeface="+mn-lt"/>
              <a:ea typeface="+mn-ea"/>
              <a:cs typeface="+mn-cs"/>
            </a:rPr>
            <a:t> to R1C1 notation, arguing that it makes more logical sense. He might be right about the logic, but this is never going to happen. Way too many people are way too used to the A1 notation, and they are not about to change!</a:t>
          </a:r>
          <a:endParaRPr lang="en-US" sz="1100" b="0">
            <a:solidFill>
              <a:srgbClr val="000000"/>
            </a:solidFill>
            <a:latin typeface="+mn-lt"/>
            <a:ea typeface="+mn-ea"/>
            <a:cs typeface="+mn-cs"/>
          </a:endParaRPr>
        </a:p>
      </xdr:txBody>
    </xdr:sp>
    <xdr:clientData/>
  </xdr:twoCellAnchor>
  <xdr:twoCellAnchor editAs="oneCell">
    <xdr:from>
      <xdr:col>10</xdr:col>
      <xdr:colOff>1</xdr:colOff>
      <xdr:row>23</xdr:row>
      <xdr:rowOff>0</xdr:rowOff>
    </xdr:from>
    <xdr:to>
      <xdr:col>18</xdr:col>
      <xdr:colOff>22263</xdr:colOff>
      <xdr:row>41</xdr:row>
      <xdr:rowOff>85725</xdr:rowOff>
    </xdr:to>
    <xdr:pic>
      <xdr:nvPicPr>
        <xdr:cNvPr id="9" name="Picture 8" descr="C:\Users\Chris\Dropbox\ExcelNow\Images\Formula Options.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1" y="4572000"/>
          <a:ext cx="4899062" cy="3514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10</xdr:col>
      <xdr:colOff>0</xdr:colOff>
      <xdr:row>95</xdr:row>
      <xdr:rowOff>180975</xdr:rowOff>
    </xdr:from>
    <xdr:to>
      <xdr:col>13</xdr:col>
      <xdr:colOff>38100</xdr:colOff>
      <xdr:row>102</xdr:row>
      <xdr:rowOff>28575</xdr:rowOff>
    </xdr:to>
    <xdr:pic>
      <xdr:nvPicPr>
        <xdr:cNvPr id="30727" name="Picture 7" descr="C:\Documents and Settings\Chris Albright\Desktop\PasteNames.gif"/>
        <xdr:cNvPicPr>
          <a:picLocks noChangeAspect="1" noChangeArrowheads="1"/>
        </xdr:cNvPicPr>
      </xdr:nvPicPr>
      <xdr:blipFill>
        <a:blip xmlns:r="http://schemas.openxmlformats.org/officeDocument/2006/relationships" r:embed="rId1" cstate="print"/>
        <a:srcRect/>
        <a:stretch>
          <a:fillRect/>
        </a:stretch>
      </xdr:blipFill>
      <xdr:spPr bwMode="auto">
        <a:xfrm>
          <a:off x="6705600" y="16373475"/>
          <a:ext cx="1866900" cy="1181100"/>
        </a:xfrm>
        <a:prstGeom prst="rect">
          <a:avLst/>
        </a:prstGeom>
        <a:noFill/>
      </xdr:spPr>
    </xdr:pic>
    <xdr:clientData/>
  </xdr:twoCellAnchor>
  <xdr:twoCellAnchor editAs="oneCell">
    <xdr:from>
      <xdr:col>10</xdr:col>
      <xdr:colOff>0</xdr:colOff>
      <xdr:row>16</xdr:row>
      <xdr:rowOff>0</xdr:rowOff>
    </xdr:from>
    <xdr:to>
      <xdr:col>13</xdr:col>
      <xdr:colOff>47625</xdr:colOff>
      <xdr:row>20</xdr:row>
      <xdr:rowOff>66675</xdr:rowOff>
    </xdr:to>
    <xdr:pic>
      <xdr:nvPicPr>
        <xdr:cNvPr id="21" name="Picture 2" descr="C:\Documents and Settings\Chris Albright\Desktop\DefinedNames.gif"/>
        <xdr:cNvPicPr>
          <a:picLocks noChangeAspect="1" noChangeArrowheads="1"/>
        </xdr:cNvPicPr>
      </xdr:nvPicPr>
      <xdr:blipFill>
        <a:blip xmlns:r="http://schemas.openxmlformats.org/officeDocument/2006/relationships" r:embed="rId2" cstate="print"/>
        <a:srcRect/>
        <a:stretch>
          <a:fillRect/>
        </a:stretch>
      </xdr:blipFill>
      <xdr:spPr bwMode="auto">
        <a:xfrm>
          <a:off x="6705600" y="2857500"/>
          <a:ext cx="1876425" cy="828675"/>
        </a:xfrm>
        <a:prstGeom prst="rect">
          <a:avLst/>
        </a:prstGeom>
        <a:noFill/>
      </xdr:spPr>
    </xdr:pic>
    <xdr:clientData/>
  </xdr:twoCellAnchor>
  <xdr:twoCellAnchor editAs="oneCell">
    <xdr:from>
      <xdr:col>10</xdr:col>
      <xdr:colOff>0</xdr:colOff>
      <xdr:row>24</xdr:row>
      <xdr:rowOff>0</xdr:rowOff>
    </xdr:from>
    <xdr:to>
      <xdr:col>13</xdr:col>
      <xdr:colOff>495300</xdr:colOff>
      <xdr:row>25</xdr:row>
      <xdr:rowOff>66675</xdr:rowOff>
    </xdr:to>
    <xdr:pic>
      <xdr:nvPicPr>
        <xdr:cNvPr id="22" name="Picture 1" descr="C:\Documents and Settings\Chris Albright\Desktop\NameBox.gif"/>
        <xdr:cNvPicPr>
          <a:picLocks noChangeAspect="1" noChangeArrowheads="1"/>
        </xdr:cNvPicPr>
      </xdr:nvPicPr>
      <xdr:blipFill>
        <a:blip xmlns:r="http://schemas.openxmlformats.org/officeDocument/2006/relationships" r:embed="rId3" cstate="print"/>
        <a:srcRect/>
        <a:stretch>
          <a:fillRect/>
        </a:stretch>
      </xdr:blipFill>
      <xdr:spPr bwMode="auto">
        <a:xfrm>
          <a:off x="6705600" y="4000500"/>
          <a:ext cx="2324100" cy="257175"/>
        </a:xfrm>
        <a:prstGeom prst="rect">
          <a:avLst/>
        </a:prstGeom>
        <a:noFill/>
      </xdr:spPr>
    </xdr:pic>
    <xdr:clientData/>
  </xdr:twoCellAnchor>
  <xdr:twoCellAnchor editAs="oneCell">
    <xdr:from>
      <xdr:col>10</xdr:col>
      <xdr:colOff>0</xdr:colOff>
      <xdr:row>55</xdr:row>
      <xdr:rowOff>0</xdr:rowOff>
    </xdr:from>
    <xdr:to>
      <xdr:col>13</xdr:col>
      <xdr:colOff>306994</xdr:colOff>
      <xdr:row>63</xdr:row>
      <xdr:rowOff>66675</xdr:rowOff>
    </xdr:to>
    <xdr:pic>
      <xdr:nvPicPr>
        <xdr:cNvPr id="25" name="Picture 8" descr="C:\Documents and Settings\Chris Albright\Desktop\CreateFromSelection.gif"/>
        <xdr:cNvPicPr>
          <a:picLocks noChangeAspect="1" noChangeArrowheads="1"/>
        </xdr:cNvPicPr>
      </xdr:nvPicPr>
      <xdr:blipFill>
        <a:blip xmlns:r="http://schemas.openxmlformats.org/officeDocument/2006/relationships" r:embed="rId4" cstate="print"/>
        <a:srcRect/>
        <a:stretch>
          <a:fillRect/>
        </a:stretch>
      </xdr:blipFill>
      <xdr:spPr bwMode="auto">
        <a:xfrm>
          <a:off x="6705600" y="9334500"/>
          <a:ext cx="2135794" cy="1590675"/>
        </a:xfrm>
        <a:prstGeom prst="rect">
          <a:avLst/>
        </a:prstGeom>
        <a:noFill/>
      </xdr:spPr>
    </xdr:pic>
    <xdr:clientData/>
  </xdr:twoCellAnchor>
  <xdr:twoCellAnchor editAs="oneCell">
    <xdr:from>
      <xdr:col>10</xdr:col>
      <xdr:colOff>0</xdr:colOff>
      <xdr:row>84</xdr:row>
      <xdr:rowOff>0</xdr:rowOff>
    </xdr:from>
    <xdr:to>
      <xdr:col>13</xdr:col>
      <xdr:colOff>38100</xdr:colOff>
      <xdr:row>88</xdr:row>
      <xdr:rowOff>57150</xdr:rowOff>
    </xdr:to>
    <xdr:pic>
      <xdr:nvPicPr>
        <xdr:cNvPr id="26" name="Picture 6" descr="C:\Documents and Settings\Chris Albright\Desktop\ApplyNames.gif"/>
        <xdr:cNvPicPr>
          <a:picLocks noChangeAspect="1" noChangeArrowheads="1"/>
        </xdr:cNvPicPr>
      </xdr:nvPicPr>
      <xdr:blipFill>
        <a:blip xmlns:r="http://schemas.openxmlformats.org/officeDocument/2006/relationships" r:embed="rId5" cstate="print"/>
        <a:srcRect/>
        <a:stretch>
          <a:fillRect/>
        </a:stretch>
      </xdr:blipFill>
      <xdr:spPr bwMode="auto">
        <a:xfrm>
          <a:off x="6705600" y="14478000"/>
          <a:ext cx="1866900" cy="819150"/>
        </a:xfrm>
        <a:prstGeom prst="rect">
          <a:avLst/>
        </a:prstGeom>
        <a:noFill/>
      </xdr:spPr>
    </xdr:pic>
    <xdr:clientData/>
  </xdr:twoCellAnchor>
  <xdr:twoCellAnchor editAs="oneCell">
    <xdr:from>
      <xdr:col>10</xdr:col>
      <xdr:colOff>0</xdr:colOff>
      <xdr:row>42</xdr:row>
      <xdr:rowOff>0</xdr:rowOff>
    </xdr:from>
    <xdr:to>
      <xdr:col>15</xdr:col>
      <xdr:colOff>485775</xdr:colOff>
      <xdr:row>54</xdr:row>
      <xdr:rowOff>14600</xdr:rowOff>
    </xdr:to>
    <xdr:pic>
      <xdr:nvPicPr>
        <xdr:cNvPr id="23" name="Picture 4" descr="C:\Documents and Settings\Chris Albright\Desktop\NameManager.gif"/>
        <xdr:cNvPicPr>
          <a:picLocks noChangeAspect="1" noChangeArrowheads="1"/>
        </xdr:cNvPicPr>
      </xdr:nvPicPr>
      <xdr:blipFill>
        <a:blip xmlns:r="http://schemas.openxmlformats.org/officeDocument/2006/relationships" r:embed="rId6" cstate="print"/>
        <a:srcRect/>
        <a:stretch>
          <a:fillRect/>
        </a:stretch>
      </xdr:blipFill>
      <xdr:spPr bwMode="auto">
        <a:xfrm>
          <a:off x="6096000" y="8001000"/>
          <a:ext cx="3533775" cy="2300600"/>
        </a:xfrm>
        <a:prstGeom prst="rect">
          <a:avLst/>
        </a:prstGeom>
        <a:noFill/>
      </xdr:spPr>
    </xdr:pic>
    <xdr:clientData/>
  </xdr:twoCellAnchor>
  <xdr:twoCellAnchor>
    <xdr:from>
      <xdr:col>1</xdr:col>
      <xdr:colOff>0</xdr:colOff>
      <xdr:row>3</xdr:row>
      <xdr:rowOff>0</xdr:rowOff>
    </xdr:from>
    <xdr:to>
      <xdr:col>9</xdr:col>
      <xdr:colOff>0</xdr:colOff>
      <xdr:row>23</xdr:row>
      <xdr:rowOff>0</xdr:rowOff>
    </xdr:to>
    <xdr:sp macro="" textlink="">
      <xdr:nvSpPr>
        <xdr:cNvPr id="16" name="TextBox 15"/>
        <xdr:cNvSpPr txBox="1"/>
      </xdr:nvSpPr>
      <xdr:spPr>
        <a:xfrm>
          <a:off x="609600" y="571500"/>
          <a:ext cx="4876800" cy="3810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Basics</a:t>
          </a:r>
          <a:r>
            <a:rPr lang="en-US" sz="1100" b="1" baseline="0">
              <a:solidFill>
                <a:srgbClr val="000000"/>
              </a:solidFill>
              <a:latin typeface="+mn-lt"/>
              <a:ea typeface="+mn-ea"/>
              <a:cs typeface="+mn-cs"/>
            </a:rPr>
            <a:t> of Named Ranges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Range names are used</a:t>
          </a:r>
          <a:r>
            <a:rPr lang="en-US" sz="1100" baseline="0">
              <a:solidFill>
                <a:srgbClr val="000000"/>
              </a:solidFill>
              <a:latin typeface="+mn-lt"/>
              <a:ea typeface="+mn-ea"/>
              <a:cs typeface="+mn-cs"/>
            </a:rPr>
            <a:t> for one basic purpose: to mak </a:t>
          </a:r>
          <a:r>
            <a:rPr lang="en-US" sz="1100">
              <a:solidFill>
                <a:srgbClr val="000000"/>
              </a:solidFill>
              <a:latin typeface="+mn-lt"/>
              <a:ea typeface="+mn-ea"/>
              <a:cs typeface="+mn-cs"/>
            </a:rPr>
            <a:t>your formulas more readable. After all, which formula makes more sense: </a:t>
          </a:r>
          <a:r>
            <a:rPr lang="en-US" sz="1100" b="1">
              <a:solidFill>
                <a:srgbClr val="000000"/>
              </a:solidFill>
              <a:latin typeface="+mn-lt"/>
              <a:ea typeface="+mn-ea"/>
              <a:cs typeface="+mn-cs"/>
            </a:rPr>
            <a:t>=B20-B21</a:t>
          </a:r>
          <a:r>
            <a:rPr lang="en-US" sz="1100">
              <a:solidFill>
                <a:srgbClr val="000000"/>
              </a:solidFill>
              <a:latin typeface="+mn-lt"/>
              <a:ea typeface="+mn-ea"/>
              <a:cs typeface="+mn-cs"/>
            </a:rPr>
            <a:t> or </a:t>
          </a:r>
          <a:r>
            <a:rPr lang="en-US" sz="1100" b="1">
              <a:solidFill>
                <a:srgbClr val="000000"/>
              </a:solidFill>
              <a:latin typeface="+mn-lt"/>
              <a:ea typeface="+mn-ea"/>
              <a:cs typeface="+mn-cs"/>
            </a:rPr>
            <a:t>=Revenue-Cost</a:t>
          </a:r>
          <a:r>
            <a:rPr lang="en-US" sz="1100">
              <a:solidFill>
                <a:srgbClr val="000000"/>
              </a:solidFill>
              <a:latin typeface="+mn-lt"/>
              <a:ea typeface="+mn-ea"/>
              <a:cs typeface="+mn-cs"/>
            </a:rPr>
            <a:t>? Efficient use of range names takes some experience, but this sheet provides a few useful tips.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A range name can be applied to a single cell or to any range of cells. There are a few rules for the names</a:t>
          </a:r>
          <a:r>
            <a:rPr lang="en-US" sz="1100" baseline="0">
              <a:solidFill>
                <a:srgbClr val="000000"/>
              </a:solidFill>
              <a:latin typeface="+mn-lt"/>
              <a:ea typeface="+mn-ea"/>
              <a:cs typeface="+mn-cs"/>
            </a:rPr>
            <a:t> you can use. The most important are that (1) the names cannot include a few "illegal" characters, the most common being spaces, and (2) they can't look like cell addresses. For example, DAN37 is illegal because DAN37 is a cell address (at least in Excel 2007 and more recent versions).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You can definitely go overboard in the use of named ranges, and you can err in the other direction by refusing to use them. You should use some discretion (and possibly company policy) when deciding how much to use named ranges.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Range names have been available for many years, but they are more prominent in Excel 2007 and more recent versions. Their functionality is in the Defined Names group, right in the middle of the Formula ribbon (see to the right). </a:t>
          </a:r>
          <a:endParaRPr lang="en-US" sz="1100">
            <a:solidFill>
              <a:srgbClr val="000000"/>
            </a:solidFill>
            <a:latin typeface="+mn-lt"/>
            <a:ea typeface="+mn-ea"/>
            <a:cs typeface="+mn-cs"/>
          </a:endParaRPr>
        </a:p>
      </xdr:txBody>
    </xdr:sp>
    <xdr:clientData/>
  </xdr:twoCellAnchor>
  <xdr:twoCellAnchor>
    <xdr:from>
      <xdr:col>1</xdr:col>
      <xdr:colOff>0</xdr:colOff>
      <xdr:row>24</xdr:row>
      <xdr:rowOff>0</xdr:rowOff>
    </xdr:from>
    <xdr:to>
      <xdr:col>9</xdr:col>
      <xdr:colOff>0</xdr:colOff>
      <xdr:row>41</xdr:row>
      <xdr:rowOff>0</xdr:rowOff>
    </xdr:to>
    <xdr:sp macro="" textlink="">
      <xdr:nvSpPr>
        <xdr:cNvPr id="18" name="TextBox 17"/>
        <xdr:cNvSpPr txBox="1"/>
      </xdr:nvSpPr>
      <xdr:spPr>
        <a:xfrm>
          <a:off x="609600" y="4572000"/>
          <a:ext cx="4876800" cy="3238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Naming a Range in the Name Box</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easiest</a:t>
          </a:r>
          <a:r>
            <a:rPr lang="en-US" sz="1100" baseline="0">
              <a:solidFill>
                <a:srgbClr val="000000"/>
              </a:solidFill>
              <a:latin typeface="+mn-lt"/>
              <a:ea typeface="+mn-ea"/>
              <a:cs typeface="+mn-cs"/>
            </a:rPr>
            <a:t> and best-known way to name a range is to use the Name box, just to the left of the Formula bar (see to the right, where </a:t>
          </a:r>
          <a:r>
            <a:rPr lang="en-US" sz="1100" baseline="0">
              <a:solidFill>
                <a:srgbClr val="000000"/>
              </a:solidFill>
              <a:effectLst/>
              <a:latin typeface="+mn-lt"/>
              <a:ea typeface="+mn-ea"/>
              <a:cs typeface="+mn-cs"/>
            </a:rPr>
            <a:t>the Name box originally contains a cell address </a:t>
          </a:r>
          <a:r>
            <a:rPr lang="en-US" sz="1100" baseline="0">
              <a:solidFill>
                <a:srgbClr val="000000"/>
              </a:solidFill>
              <a:latin typeface="+mn-lt"/>
              <a:ea typeface="+mn-ea"/>
              <a:cs typeface="+mn-cs"/>
            </a:rPr>
            <a:t>).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create a range name with the Name box:</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Select a range you want to name (which could be a single cell), click in the Name box, type a range name, and press Enter. </a:t>
          </a:r>
          <a:r>
            <a:rPr lang="en-US" sz="1100">
              <a:solidFill>
                <a:srgbClr val="000000"/>
              </a:solidFill>
              <a:latin typeface="+mn-lt"/>
              <a:ea typeface="+mn-ea"/>
              <a:cs typeface="+mn-cs"/>
            </a:rPr>
            <a:t>Don't forget to </a:t>
          </a:r>
          <a:r>
            <a:rPr lang="en-US" sz="1100" baseline="0">
              <a:solidFill>
                <a:srgbClr val="000000"/>
              </a:solidFill>
              <a:latin typeface="+mn-lt"/>
              <a:ea typeface="+mn-ea"/>
              <a:cs typeface="+mn-cs"/>
            </a:rPr>
            <a:t>press Enter after typing the range name; otherwise, the name you type won't "stick."</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Name the blue range to the right</a:t>
          </a:r>
          <a:r>
            <a:rPr lang="en-US" sz="1100" b="0" baseline="0">
              <a:solidFill>
                <a:srgbClr val="000000"/>
              </a:solidFill>
              <a:latin typeface="+mn-lt"/>
              <a:ea typeface="+mn-ea"/>
              <a:cs typeface="+mn-cs"/>
            </a:rPr>
            <a:t> </a:t>
          </a:r>
          <a:r>
            <a:rPr lang="en-US" sz="1100" b="0">
              <a:solidFill>
                <a:srgbClr val="000000"/>
              </a:solidFill>
              <a:latin typeface="+mn-lt"/>
              <a:ea typeface="+mn-ea"/>
              <a:cs typeface="+mn-cs"/>
            </a:rPr>
            <a:t>Data.</a:t>
          </a:r>
        </a:p>
        <a:p>
          <a:endParaRPr lang="en-US" sz="1100" b="0">
            <a:solidFill>
              <a:srgbClr val="000000"/>
            </a:solidFill>
            <a:latin typeface="+mn-lt"/>
            <a:ea typeface="+mn-ea"/>
            <a:cs typeface="+mn-cs"/>
          </a:endParaRPr>
        </a:p>
        <a:p>
          <a:r>
            <a:rPr lang="en-US" sz="1100" b="0">
              <a:solidFill>
                <a:srgbClr val="000000"/>
              </a:solidFill>
              <a:latin typeface="+mn-lt"/>
              <a:ea typeface="+mn-ea"/>
              <a:cs typeface="+mn-cs"/>
            </a:rPr>
            <a:t>The Name box is also useful for </a:t>
          </a:r>
          <a:r>
            <a:rPr lang="en-US" sz="1100" b="0" i="1">
              <a:solidFill>
                <a:srgbClr val="000000"/>
              </a:solidFill>
              <a:latin typeface="+mn-lt"/>
              <a:ea typeface="+mn-ea"/>
              <a:cs typeface="+mn-cs"/>
            </a:rPr>
            <a:t>finding</a:t>
          </a:r>
          <a:r>
            <a:rPr lang="en-US" sz="1100" b="0" i="1" baseline="0">
              <a:solidFill>
                <a:srgbClr val="000000"/>
              </a:solidFill>
              <a:latin typeface="+mn-lt"/>
              <a:ea typeface="+mn-ea"/>
              <a:cs typeface="+mn-cs"/>
            </a:rPr>
            <a:t> </a:t>
          </a:r>
          <a:r>
            <a:rPr lang="en-US" sz="1100" b="0" i="0" baseline="0">
              <a:solidFill>
                <a:srgbClr val="000000"/>
              </a:solidFill>
              <a:latin typeface="+mn-lt"/>
              <a:ea typeface="+mn-ea"/>
              <a:cs typeface="+mn-cs"/>
            </a:rPr>
            <a:t>named ranges. To do so, click the dropdown arrow in the Name box to see a list of all range names, and click one of them. This will select the corresponding range.</a:t>
          </a:r>
          <a:endParaRPr lang="en-US" sz="1100" b="0">
            <a:solidFill>
              <a:srgbClr val="000000"/>
            </a:solidFill>
            <a:latin typeface="+mn-lt"/>
            <a:ea typeface="+mn-ea"/>
            <a:cs typeface="+mn-cs"/>
          </a:endParaRPr>
        </a:p>
      </xdr:txBody>
    </xdr:sp>
    <xdr:clientData/>
  </xdr:twoCellAnchor>
  <xdr:twoCellAnchor>
    <xdr:from>
      <xdr:col>1</xdr:col>
      <xdr:colOff>0</xdr:colOff>
      <xdr:row>42</xdr:row>
      <xdr:rowOff>0</xdr:rowOff>
    </xdr:from>
    <xdr:to>
      <xdr:col>9</xdr:col>
      <xdr:colOff>0</xdr:colOff>
      <xdr:row>54</xdr:row>
      <xdr:rowOff>9525</xdr:rowOff>
    </xdr:to>
    <xdr:sp macro="" textlink="">
      <xdr:nvSpPr>
        <xdr:cNvPr id="20" name="TextBox 19"/>
        <xdr:cNvSpPr txBox="1"/>
      </xdr:nvSpPr>
      <xdr:spPr>
        <a:xfrm>
          <a:off x="609600" y="8001000"/>
          <a:ext cx="4876800" cy="22955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Using the Name Manager</a:t>
          </a:r>
        </a:p>
        <a:p>
          <a:endParaRPr lang="en-US" sz="1100">
            <a:solidFill>
              <a:srgbClr val="000000"/>
            </a:solidFill>
            <a:latin typeface="+mn-lt"/>
            <a:ea typeface="+mn-ea"/>
            <a:cs typeface="+mn-cs"/>
          </a:endParaRPr>
        </a:p>
        <a:p>
          <a:r>
            <a:rPr lang="en-US" sz="1100">
              <a:solidFill>
                <a:srgbClr val="000000"/>
              </a:solidFill>
              <a:latin typeface="+mn-lt"/>
              <a:ea typeface="+mn-ea"/>
              <a:cs typeface="+mn-cs"/>
            </a:rPr>
            <a:t>You get much more control</a:t>
          </a:r>
          <a:r>
            <a:rPr lang="en-US" sz="1100" baseline="0">
              <a:solidFill>
                <a:srgbClr val="000000"/>
              </a:solidFill>
              <a:latin typeface="+mn-lt"/>
              <a:ea typeface="+mn-ea"/>
              <a:cs typeface="+mn-cs"/>
            </a:rPr>
            <a:t> of named ranges by clicking the Name Manager on the Formulas ribbon. This displays the dialog box to the right. It shows a list of all range names in your workbook, the values in these ranges, and the corresponding range addresses. You can select any range name and then Edit or Delete it. You can also click the New button to create a new named range. In this case, you need to supply a name and an address.</a:t>
          </a:r>
        </a:p>
        <a:p>
          <a:endParaRPr lang="en-US" sz="1100" b="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a:solidFill>
                <a:srgbClr val="000000"/>
              </a:solidFill>
              <a:effectLst/>
              <a:latin typeface="+mn-lt"/>
              <a:ea typeface="+mn-ea"/>
              <a:cs typeface="+mn-cs"/>
            </a:rPr>
            <a:t>Try it</a:t>
          </a:r>
          <a:r>
            <a:rPr lang="en-US" sz="1100" b="0" baseline="0">
              <a:solidFill>
                <a:srgbClr val="000000"/>
              </a:solidFill>
              <a:effectLst/>
              <a:latin typeface="+mn-lt"/>
              <a:ea typeface="+mn-ea"/>
              <a:cs typeface="+mn-cs"/>
            </a:rPr>
            <a:t>! Rename the above blue range as MyData. Then delete the MyData range name. Then use the Name Manager to create the Data range name again.</a:t>
          </a:r>
          <a:endParaRPr lang="en-US">
            <a:solidFill>
              <a:srgbClr val="000000"/>
            </a:solidFill>
            <a:effectLst/>
          </a:endParaRPr>
        </a:p>
      </xdr:txBody>
    </xdr:sp>
    <xdr:clientData/>
  </xdr:twoCellAnchor>
  <xdr:twoCellAnchor>
    <xdr:from>
      <xdr:col>1</xdr:col>
      <xdr:colOff>0</xdr:colOff>
      <xdr:row>55</xdr:row>
      <xdr:rowOff>0</xdr:rowOff>
    </xdr:from>
    <xdr:to>
      <xdr:col>9</xdr:col>
      <xdr:colOff>0</xdr:colOff>
      <xdr:row>74</xdr:row>
      <xdr:rowOff>0</xdr:rowOff>
    </xdr:to>
    <xdr:sp macro="" textlink="">
      <xdr:nvSpPr>
        <xdr:cNvPr id="24" name="TextBox 23"/>
        <xdr:cNvSpPr txBox="1"/>
      </xdr:nvSpPr>
      <xdr:spPr>
        <a:xfrm>
          <a:off x="609600" y="10477500"/>
          <a:ext cx="4876800" cy="3619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Using the Create</a:t>
          </a:r>
          <a:r>
            <a:rPr lang="en-US" sz="1100" b="1" baseline="0">
              <a:solidFill>
                <a:srgbClr val="000000"/>
              </a:solidFill>
              <a:latin typeface="+mn-lt"/>
              <a:ea typeface="+mn-ea"/>
              <a:cs typeface="+mn-cs"/>
            </a:rPr>
            <a:t> from Selection Shortcut</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Suppose you have the labels such as Revenue, Cost, and Profit in some range, and you would like the adjacent cells (which will contain the values of revenue, cost, and profit) to have these range names. There is a very quick way to do this.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create range names from adjacent labels: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Select the range consisting of the labels </a:t>
          </a:r>
          <a:r>
            <a:rPr lang="en-US" sz="1100" i="1">
              <a:solidFill>
                <a:srgbClr val="000000"/>
              </a:solidFill>
              <a:latin typeface="+mn-lt"/>
              <a:ea typeface="+mn-ea"/>
              <a:cs typeface="+mn-cs"/>
            </a:rPr>
            <a:t>and</a:t>
          </a:r>
          <a:r>
            <a:rPr lang="en-US" sz="1100">
              <a:solidFill>
                <a:srgbClr val="000000"/>
              </a:solidFill>
              <a:latin typeface="+mn-lt"/>
              <a:ea typeface="+mn-ea"/>
              <a:cs typeface="+mn-cs"/>
            </a:rPr>
            <a:t> the cells to be named. Then click the </a:t>
          </a:r>
          <a:r>
            <a:rPr lang="en-US" sz="1100" b="1">
              <a:solidFill>
                <a:srgbClr val="000000"/>
              </a:solidFill>
              <a:latin typeface="+mn-lt"/>
              <a:ea typeface="+mn-ea"/>
              <a:cs typeface="+mn-cs"/>
            </a:rPr>
            <a:t>Create from Selection</a:t>
          </a:r>
          <a:r>
            <a:rPr lang="en-US" sz="1100">
              <a:solidFill>
                <a:srgbClr val="000000"/>
              </a:solidFill>
              <a:latin typeface="+mn-lt"/>
              <a:ea typeface="+mn-ea"/>
              <a:cs typeface="+mn-cs"/>
            </a:rPr>
            <a:t> button in the Defined Names group on the Formulas ribbon. In the resulting dialog box, make sure the appropriate option (in this case, Left Column) is checked, and click on OK.</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Excel tries, usually successfully, to guess where the labels are that you want to use as range names (see to the right). You can always override its guess.  (Uncheck</a:t>
          </a:r>
          <a:r>
            <a:rPr lang="en-US" sz="1100" baseline="0">
              <a:solidFill>
                <a:srgbClr val="000000"/>
              </a:solidFill>
              <a:latin typeface="+mn-lt"/>
              <a:ea typeface="+mn-ea"/>
              <a:cs typeface="+mn-cs"/>
            </a:rPr>
            <a:t> Left column.)</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Name each</a:t>
          </a:r>
          <a:r>
            <a:rPr lang="en-US" sz="1100" b="0" baseline="0">
              <a:solidFill>
                <a:srgbClr val="000000"/>
              </a:solidFill>
              <a:latin typeface="+mn-lt"/>
              <a:ea typeface="+mn-ea"/>
              <a:cs typeface="+mn-cs"/>
            </a:rPr>
            <a:t> of the colored </a:t>
          </a:r>
          <a:r>
            <a:rPr lang="en-US" sz="1100" b="0">
              <a:solidFill>
                <a:srgbClr val="000000"/>
              </a:solidFill>
              <a:latin typeface="+mn-lt"/>
              <a:ea typeface="+mn-ea"/>
              <a:cs typeface="+mn-cs"/>
            </a:rPr>
            <a:t>ranges to the right according to the labels in the row above them.</a:t>
          </a:r>
        </a:p>
      </xdr:txBody>
    </xdr:sp>
    <xdr:clientData/>
  </xdr:twoCellAnchor>
  <xdr:twoCellAnchor>
    <xdr:from>
      <xdr:col>1</xdr:col>
      <xdr:colOff>0</xdr:colOff>
      <xdr:row>75</xdr:row>
      <xdr:rowOff>0</xdr:rowOff>
    </xdr:from>
    <xdr:to>
      <xdr:col>9</xdr:col>
      <xdr:colOff>0</xdr:colOff>
      <xdr:row>94</xdr:row>
      <xdr:rowOff>1</xdr:rowOff>
    </xdr:to>
    <xdr:sp macro="" textlink="">
      <xdr:nvSpPr>
        <xdr:cNvPr id="27" name="TextBox 26"/>
        <xdr:cNvSpPr txBox="1"/>
      </xdr:nvSpPr>
      <xdr:spPr>
        <a:xfrm>
          <a:off x="609600" y="14287500"/>
          <a:ext cx="4876800" cy="36195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Applying</a:t>
          </a:r>
          <a:r>
            <a:rPr lang="en-US" sz="1100" b="1" baseline="0">
              <a:solidFill>
                <a:srgbClr val="000000"/>
              </a:solidFill>
              <a:latin typeface="+mn-lt"/>
              <a:ea typeface="+mn-ea"/>
              <a:cs typeface="+mn-cs"/>
            </a:rPr>
            <a:t> New Range Names to Existing Formulas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If you create range names</a:t>
          </a:r>
          <a:r>
            <a:rPr lang="en-US" sz="1100" baseline="0">
              <a:solidFill>
                <a:srgbClr val="000000"/>
              </a:solidFill>
              <a:latin typeface="+mn-lt"/>
              <a:ea typeface="+mn-ea"/>
              <a:cs typeface="+mn-cs"/>
            </a:rPr>
            <a:t> and then create formulas that reference these ranges, Excel uses the range names automatically. </a:t>
          </a:r>
          <a:r>
            <a:rPr lang="en-US" sz="1100">
              <a:solidFill>
                <a:srgbClr val="000000"/>
              </a:solidFill>
              <a:latin typeface="+mn-lt"/>
              <a:ea typeface="+mn-ea"/>
              <a:cs typeface="+mn-cs"/>
            </a:rPr>
            <a:t>Sometimes, however, you do it in the opposite order. That is, you enter a formula using cell addresses, such as </a:t>
          </a:r>
          <a:r>
            <a:rPr lang="en-US" sz="1100" b="1">
              <a:solidFill>
                <a:srgbClr val="000000"/>
              </a:solidFill>
              <a:latin typeface="+mn-lt"/>
              <a:ea typeface="+mn-ea"/>
              <a:cs typeface="+mn-cs"/>
            </a:rPr>
            <a:t>=B20-B21</a:t>
          </a:r>
          <a:r>
            <a:rPr lang="en-US" sz="1100" b="0">
              <a:solidFill>
                <a:srgbClr val="000000"/>
              </a:solidFill>
              <a:latin typeface="+mn-lt"/>
              <a:ea typeface="+mn-ea"/>
              <a:cs typeface="+mn-cs"/>
            </a:rPr>
            <a:t>,</a:t>
          </a:r>
          <a:r>
            <a:rPr lang="en-US" sz="1100">
              <a:solidFill>
                <a:srgbClr val="000000"/>
              </a:solidFill>
              <a:latin typeface="+mn-lt"/>
              <a:ea typeface="+mn-ea"/>
              <a:cs typeface="+mn-cs"/>
            </a:rPr>
            <a:t> and later you name B20 as Revenue and B21 as Cost. The formula does </a:t>
          </a:r>
          <a:r>
            <a:rPr lang="en-US" sz="1100" i="1">
              <a:solidFill>
                <a:srgbClr val="000000"/>
              </a:solidFill>
              <a:latin typeface="+mn-lt"/>
              <a:ea typeface="+mn-ea"/>
              <a:cs typeface="+mn-cs"/>
            </a:rPr>
            <a:t>not</a:t>
          </a:r>
          <a:r>
            <a:rPr lang="en-US" sz="1100">
              <a:solidFill>
                <a:srgbClr val="000000"/>
              </a:solidFill>
              <a:latin typeface="+mn-lt"/>
              <a:ea typeface="+mn-ea"/>
              <a:cs typeface="+mn-cs"/>
            </a:rPr>
            <a:t> change to </a:t>
          </a:r>
          <a:r>
            <a:rPr lang="en-US" sz="1100" b="1">
              <a:solidFill>
                <a:srgbClr val="000000"/>
              </a:solidFill>
              <a:latin typeface="+mn-lt"/>
              <a:ea typeface="+mn-ea"/>
              <a:cs typeface="+mn-cs"/>
            </a:rPr>
            <a:t>=Revenue-Cost</a:t>
          </a:r>
          <a:r>
            <a:rPr lang="en-US" sz="1100">
              <a:solidFill>
                <a:srgbClr val="000000"/>
              </a:solidFill>
              <a:latin typeface="+mn-lt"/>
              <a:ea typeface="+mn-ea"/>
              <a:cs typeface="+mn-cs"/>
            </a:rPr>
            <a:t> automatically. However, you can make it change (and hence become more readable) as follows.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apply range names to an existing formula:</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Select </a:t>
          </a:r>
          <a:r>
            <a:rPr lang="en-US" sz="1100" baseline="0">
              <a:solidFill>
                <a:srgbClr val="000000"/>
              </a:solidFill>
              <a:latin typeface="+mn-lt"/>
              <a:ea typeface="+mn-ea"/>
              <a:cs typeface="+mn-cs"/>
            </a:rPr>
            <a:t>the formula cell, and select </a:t>
          </a:r>
          <a:r>
            <a:rPr lang="en-US" sz="1100" b="1" baseline="0">
              <a:solidFill>
                <a:srgbClr val="000000"/>
              </a:solidFill>
              <a:latin typeface="+mn-lt"/>
              <a:ea typeface="+mn-ea"/>
              <a:cs typeface="+mn-cs"/>
            </a:rPr>
            <a:t>Apply Names </a:t>
          </a:r>
          <a:r>
            <a:rPr lang="en-US" sz="1100" baseline="0">
              <a:solidFill>
                <a:srgbClr val="000000"/>
              </a:solidFill>
              <a:latin typeface="+mn-lt"/>
              <a:ea typeface="+mn-ea"/>
              <a:cs typeface="+mn-cs"/>
            </a:rPr>
            <a:t>from the Define Name dropdown in the Defined Names group (see to the right). Then select all range names that apply to this formula. (Actually, you can select </a:t>
          </a:r>
          <a:r>
            <a:rPr lang="en-US" sz="1100" i="1" baseline="0">
              <a:solidFill>
                <a:srgbClr val="000000"/>
              </a:solidFill>
              <a:latin typeface="+mn-lt"/>
              <a:ea typeface="+mn-ea"/>
              <a:cs typeface="+mn-cs"/>
            </a:rPr>
            <a:t>several</a:t>
          </a:r>
          <a:r>
            <a:rPr lang="en-US" sz="1100" baseline="0">
              <a:solidFill>
                <a:srgbClr val="000000"/>
              </a:solidFill>
              <a:latin typeface="+mn-lt"/>
              <a:ea typeface="+mn-ea"/>
              <a:cs typeface="+mn-cs"/>
            </a:rPr>
            <a:t> formulas and apply range names to all of them at once.)</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Try it! You should now have the range names UnitsSold and Revenue for the red and orange ranges above. Apply these to the SUM formulas in the Totals row.</a:t>
          </a:r>
          <a:endParaRPr lang="en-US" sz="1100" b="0">
            <a:solidFill>
              <a:srgbClr val="000000"/>
            </a:solidFill>
            <a:latin typeface="+mn-lt"/>
            <a:ea typeface="+mn-ea"/>
            <a:cs typeface="+mn-cs"/>
          </a:endParaRPr>
        </a:p>
      </xdr:txBody>
    </xdr:sp>
    <xdr:clientData/>
  </xdr:twoCellAnchor>
  <xdr:twoCellAnchor>
    <xdr:from>
      <xdr:col>1</xdr:col>
      <xdr:colOff>0</xdr:colOff>
      <xdr:row>95</xdr:row>
      <xdr:rowOff>0</xdr:rowOff>
    </xdr:from>
    <xdr:to>
      <xdr:col>9</xdr:col>
      <xdr:colOff>0</xdr:colOff>
      <xdr:row>109</xdr:row>
      <xdr:rowOff>133350</xdr:rowOff>
    </xdr:to>
    <xdr:sp macro="" textlink="">
      <xdr:nvSpPr>
        <xdr:cNvPr id="28" name="TextBox 27"/>
        <xdr:cNvSpPr txBox="1"/>
      </xdr:nvSpPr>
      <xdr:spPr>
        <a:xfrm>
          <a:off x="609600" y="18288000"/>
          <a:ext cx="4876800" cy="28003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Pasting a List of Range Names for Documentation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If you have many range names, it is often useful to show a list of them and the range</a:t>
          </a:r>
          <a:r>
            <a:rPr lang="en-US" sz="1100" baseline="0">
              <a:solidFill>
                <a:srgbClr val="000000"/>
              </a:solidFill>
              <a:latin typeface="+mn-lt"/>
              <a:ea typeface="+mn-ea"/>
              <a:cs typeface="+mn-cs"/>
            </a:rPr>
            <a:t> addresses they apply to.</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paste a list of all range names on a worksheet: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Select a cell with plenty of blank space below it, select the </a:t>
          </a:r>
          <a:r>
            <a:rPr lang="en-US" sz="1100" b="1">
              <a:solidFill>
                <a:srgbClr val="000000"/>
              </a:solidFill>
              <a:latin typeface="+mn-lt"/>
              <a:ea typeface="+mn-ea"/>
              <a:cs typeface="+mn-cs"/>
            </a:rPr>
            <a:t>Use in Formula </a:t>
          </a:r>
          <a:r>
            <a:rPr lang="en-US" sz="1100">
              <a:solidFill>
                <a:srgbClr val="000000"/>
              </a:solidFill>
              <a:latin typeface="+mn-lt"/>
              <a:ea typeface="+mn-ea"/>
              <a:cs typeface="+mn-cs"/>
            </a:rPr>
            <a:t>dropdown in the Defined Names group, and click on the </a:t>
          </a:r>
          <a:r>
            <a:rPr lang="en-US" sz="1100" b="1">
              <a:solidFill>
                <a:srgbClr val="000000"/>
              </a:solidFill>
              <a:latin typeface="+mn-lt"/>
              <a:ea typeface="+mn-ea"/>
              <a:cs typeface="+mn-cs"/>
            </a:rPr>
            <a:t>Paste Names </a:t>
          </a:r>
          <a:r>
            <a:rPr lang="en-US" sz="1100">
              <a:solidFill>
                <a:srgbClr val="000000"/>
              </a:solidFill>
              <a:latin typeface="+mn-lt"/>
              <a:ea typeface="+mn-ea"/>
              <a:cs typeface="+mn-cs"/>
            </a:rPr>
            <a:t>option (see</a:t>
          </a:r>
          <a:r>
            <a:rPr lang="en-US" sz="1100" baseline="0">
              <a:solidFill>
                <a:srgbClr val="000000"/>
              </a:solidFill>
              <a:latin typeface="+mn-lt"/>
              <a:ea typeface="+mn-ea"/>
              <a:cs typeface="+mn-cs"/>
            </a:rPr>
            <a:t> to the right)</a:t>
          </a:r>
          <a:r>
            <a:rPr lang="en-US" sz="1100">
              <a:solidFill>
                <a:srgbClr val="000000"/>
              </a:solidFill>
              <a:latin typeface="+mn-lt"/>
              <a:ea typeface="+mn-ea"/>
              <a:cs typeface="+mn-cs"/>
            </a:rPr>
            <a:t>.</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Paste a list of all range names, starting in the red cell to the right. Note that you will see a list of all range names</a:t>
          </a:r>
          <a:r>
            <a:rPr lang="en-US" sz="1100" b="0" baseline="0">
              <a:solidFill>
                <a:srgbClr val="000000"/>
              </a:solidFill>
              <a:latin typeface="+mn-lt"/>
              <a:ea typeface="+mn-ea"/>
              <a:cs typeface="+mn-cs"/>
            </a:rPr>
            <a:t> in this workbook, including those on other worksheets. </a:t>
          </a:r>
          <a:endParaRPr lang="en-US" sz="1100" b="0">
            <a:solidFill>
              <a:srgbClr val="000000"/>
            </a:solidFill>
            <a:latin typeface="+mn-lt"/>
            <a:ea typeface="+mn-ea"/>
            <a:cs typeface="+mn-cs"/>
          </a:endParaRPr>
        </a:p>
      </xdr:txBody>
    </xdr:sp>
    <xdr:clientData/>
  </xdr:twoCellAnchor>
</xdr:wsDr>
</file>

<file path=xl/drawings/drawing48.xml><?xml version="1.0" encoding="utf-8"?>
<xdr:wsDr xmlns:xdr="http://schemas.openxmlformats.org/drawingml/2006/spreadsheetDrawing" xmlns:a="http://schemas.openxmlformats.org/drawingml/2006/main">
  <xdr:twoCellAnchor editAs="oneCell">
    <xdr:from>
      <xdr:col>10</xdr:col>
      <xdr:colOff>1</xdr:colOff>
      <xdr:row>16</xdr:row>
      <xdr:rowOff>0</xdr:rowOff>
    </xdr:from>
    <xdr:to>
      <xdr:col>11</xdr:col>
      <xdr:colOff>161926</xdr:colOff>
      <xdr:row>20</xdr:row>
      <xdr:rowOff>25379</xdr:rowOff>
    </xdr:to>
    <xdr:pic>
      <xdr:nvPicPr>
        <xdr:cNvPr id="10" name="Picture 1" descr="C:\Documents and Settings\Chris Albright\Desktop\FormulaAuditing.gif"/>
        <xdr:cNvPicPr>
          <a:picLocks noChangeAspect="1" noChangeArrowheads="1"/>
        </xdr:cNvPicPr>
      </xdr:nvPicPr>
      <xdr:blipFill>
        <a:blip xmlns:r="http://schemas.openxmlformats.org/officeDocument/2006/relationships" r:embed="rId1" cstate="print"/>
        <a:srcRect/>
        <a:stretch>
          <a:fillRect/>
        </a:stretch>
      </xdr:blipFill>
      <xdr:spPr bwMode="auto">
        <a:xfrm>
          <a:off x="6096001" y="3048000"/>
          <a:ext cx="2724150" cy="787379"/>
        </a:xfrm>
        <a:prstGeom prst="rect">
          <a:avLst/>
        </a:prstGeom>
        <a:noFill/>
      </xdr:spPr>
    </xdr:pic>
    <xdr:clientData/>
  </xdr:twoCellAnchor>
  <xdr:twoCellAnchor>
    <xdr:from>
      <xdr:col>1</xdr:col>
      <xdr:colOff>0</xdr:colOff>
      <xdr:row>3</xdr:row>
      <xdr:rowOff>1</xdr:rowOff>
    </xdr:from>
    <xdr:to>
      <xdr:col>9</xdr:col>
      <xdr:colOff>0</xdr:colOff>
      <xdr:row>39</xdr:row>
      <xdr:rowOff>1</xdr:rowOff>
    </xdr:to>
    <xdr:sp macro="" textlink="">
      <xdr:nvSpPr>
        <xdr:cNvPr id="7" name="TextBox 6"/>
        <xdr:cNvSpPr txBox="1"/>
      </xdr:nvSpPr>
      <xdr:spPr>
        <a:xfrm>
          <a:off x="609600" y="571501"/>
          <a:ext cx="4876800" cy="6858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Using</a:t>
          </a:r>
          <a:r>
            <a:rPr lang="en-US" sz="1100" b="1" baseline="0">
              <a:solidFill>
                <a:srgbClr val="000000"/>
              </a:solidFill>
              <a:latin typeface="+mn-lt"/>
              <a:ea typeface="+mn-ea"/>
              <a:cs typeface="+mn-cs"/>
            </a:rPr>
            <a:t> the Formula Auditing Buttons to Trace Precedents and Dependents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There are times when </a:t>
          </a:r>
          <a:r>
            <a:rPr lang="en-US" sz="1100" baseline="0">
              <a:solidFill>
                <a:srgbClr val="000000"/>
              </a:solidFill>
              <a:latin typeface="+mn-lt"/>
              <a:ea typeface="+mn-ea"/>
              <a:cs typeface="+mn-cs"/>
            </a:rPr>
            <a:t>you will receive a spreadsheet from a colleague and you will have absolutely no idea how its various cells are related. Where are the constants? Where are the formulas? How do the formulas incorporate the constants? How do the formulas build upon one another? In these very common situations, Excel's auditing tools can be a huge help. They let you find the precedents and dependents of any particular cell, defined as follows.</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1. The </a:t>
          </a:r>
          <a:r>
            <a:rPr lang="en-US" sz="1100" b="1" baseline="0">
              <a:solidFill>
                <a:srgbClr val="000000"/>
              </a:solidFill>
              <a:latin typeface="+mn-lt"/>
              <a:ea typeface="+mn-ea"/>
              <a:cs typeface="+mn-cs"/>
            </a:rPr>
            <a:t>precedents </a:t>
          </a:r>
          <a:r>
            <a:rPr lang="en-US" sz="1100" b="0" baseline="0">
              <a:solidFill>
                <a:srgbClr val="000000"/>
              </a:solidFill>
              <a:latin typeface="+mn-lt"/>
              <a:ea typeface="+mn-ea"/>
              <a:cs typeface="+mn-cs"/>
            </a:rPr>
            <a:t>of any cell that contains a formula are all cells referenced by the formula in that cell. (If a cell doesn't contain a formula, it can't have any precedents.)</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2. The </a:t>
          </a:r>
          <a:r>
            <a:rPr lang="en-US" sz="1100" b="1" baseline="0">
              <a:solidFill>
                <a:srgbClr val="000000"/>
              </a:solidFill>
              <a:latin typeface="+mn-lt"/>
              <a:ea typeface="+mn-ea"/>
              <a:cs typeface="+mn-cs"/>
            </a:rPr>
            <a:t>dependents </a:t>
          </a:r>
          <a:r>
            <a:rPr lang="en-US" sz="1100" b="0" baseline="0">
              <a:solidFill>
                <a:srgbClr val="000000"/>
              </a:solidFill>
              <a:latin typeface="+mn-lt"/>
              <a:ea typeface="+mn-ea"/>
              <a:cs typeface="+mn-cs"/>
            </a:rPr>
            <a:t>of any cell are all cells with formulas that reference that cell.</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The Formula Auditing group on the Formulas ribbon has buttons for tracing precedents and dependents (see the screenshot to the right). If you select a cell and click Trace Precedents, you will see arrows from all of the cell's precedents to it. If you click Trace Dependents, you will see arrows from the cell to all of its dependents. (Click the Remove Arrows button to get rid of these arrows.)</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You can do this multiple times. For example, if you show a cell's dependents and then click again Trace Dependents, you will see all of the dependents' dependents.</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Try it! In the example to the right, a company sends catalogs to customers, which costs money. Unfortunately, only a small percentage of these customers responds by purchasing something. Use the formula auditing buttons to learn what is related to what. This should help you understand the business model </a:t>
          </a:r>
          <a:r>
            <a:rPr lang="en-US" sz="1100" b="0" i="1" baseline="0">
              <a:solidFill>
                <a:srgbClr val="000000"/>
              </a:solidFill>
              <a:latin typeface="+mn-lt"/>
              <a:ea typeface="+mn-ea"/>
              <a:cs typeface="+mn-cs"/>
            </a:rPr>
            <a:t>and </a:t>
          </a:r>
          <a:r>
            <a:rPr lang="en-US" sz="1100" b="0" i="0" baseline="0">
              <a:solidFill>
                <a:srgbClr val="000000"/>
              </a:solidFill>
              <a:latin typeface="+mn-lt"/>
              <a:ea typeface="+mn-ea"/>
              <a:cs typeface="+mn-cs"/>
            </a:rPr>
            <a:t>how it has been implemented in Excel.</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Note: Many spreadsheets in real businesses have cells that aren't related to anything. That is, they have no precendents or dependents. Typically, this is not good. It could mean that the constants in these cells are "hard-coded" (entered as constants) in one or more formulas, which is always a bad practice. It could also mean that these constants have been incorporated in the model with "mental arithmetic" rather than formulas, another bad practice. See if you can find examples of such "dangling" constants in the example to the right. Then incorporate them with appropriate formulas.</a:t>
          </a:r>
        </a:p>
      </xdr:txBody>
    </xdr:sp>
    <xdr:clientData/>
  </xdr:twoCellAnchor>
  <xdr:twoCellAnchor>
    <xdr:from>
      <xdr:col>1</xdr:col>
      <xdr:colOff>0</xdr:colOff>
      <xdr:row>40</xdr:row>
      <xdr:rowOff>0</xdr:rowOff>
    </xdr:from>
    <xdr:to>
      <xdr:col>9</xdr:col>
      <xdr:colOff>0</xdr:colOff>
      <xdr:row>52</xdr:row>
      <xdr:rowOff>1</xdr:rowOff>
    </xdr:to>
    <xdr:sp macro="" textlink="">
      <xdr:nvSpPr>
        <xdr:cNvPr id="8" name="TextBox 7"/>
        <xdr:cNvSpPr txBox="1"/>
      </xdr:nvSpPr>
      <xdr:spPr>
        <a:xfrm>
          <a:off x="609600" y="7620000"/>
          <a:ext cx="4876800" cy="22860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i="0" baseline="0">
              <a:solidFill>
                <a:srgbClr val="000000"/>
              </a:solidFill>
              <a:latin typeface="+mn-lt"/>
              <a:ea typeface="+mn-ea"/>
              <a:cs typeface="+mn-cs"/>
            </a:rPr>
            <a:t>Showing Formulas</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A common wish is to see all of the formulas, not their values. This is easy. Just click the Show Formulas button in the Formula Auditing group. </a:t>
          </a:r>
          <a:r>
            <a:rPr lang="en-US" sz="1100" b="0" i="0" baseline="0">
              <a:solidFill>
                <a:srgbClr val="000000"/>
              </a:solidFill>
              <a:effectLst/>
              <a:latin typeface="+mn-lt"/>
              <a:ea typeface="+mn-ea"/>
              <a:cs typeface="+mn-cs"/>
            </a:rPr>
            <a:t>This button is actually a toggle between values and formulas. </a:t>
          </a:r>
          <a:r>
            <a:rPr lang="en-US" sz="1100" b="0" i="0" baseline="0">
              <a:solidFill>
                <a:srgbClr val="000000"/>
              </a:solidFill>
              <a:latin typeface="+mn-lt"/>
              <a:ea typeface="+mn-ea"/>
              <a:cs typeface="+mn-cs"/>
            </a:rPr>
            <a:t>(Equivalently, you can use keyboard shortcut Ctrl-~.) </a:t>
          </a:r>
          <a:endParaRPr lang="en-US">
            <a:solidFill>
              <a:srgbClr val="000000"/>
            </a:solidFill>
          </a:endParaRPr>
        </a:p>
        <a:p>
          <a:pPr fontAlgn="base"/>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Try it! Click the Show Formulas button to see all formulas in the above model. Then click this button again to show the values. Note that the columns expand when you show formulas, but fortunately they revert back to their original widths when you show values.</a:t>
          </a:r>
          <a:endParaRPr lang="en-US" sz="1100" b="0">
            <a:solidFill>
              <a:srgbClr val="000000"/>
            </a:solidFill>
            <a:latin typeface="+mn-lt"/>
            <a:ea typeface="+mn-ea"/>
            <a:cs typeface="+mn-cs"/>
          </a:endParaRPr>
        </a:p>
      </xdr:txBody>
    </xdr:sp>
    <xdr:clientData/>
  </xdr:twoCellAnchor>
</xdr:wsDr>
</file>

<file path=xl/drawings/drawing49.xml><?xml version="1.0" encoding="utf-8"?>
<xdr:wsDr xmlns:xdr="http://schemas.openxmlformats.org/drawingml/2006/spreadsheetDrawing" xmlns:a="http://schemas.openxmlformats.org/drawingml/2006/main">
  <xdr:twoCellAnchor editAs="oneCell">
    <xdr:from>
      <xdr:col>10</xdr:col>
      <xdr:colOff>0</xdr:colOff>
      <xdr:row>3</xdr:row>
      <xdr:rowOff>0</xdr:rowOff>
    </xdr:from>
    <xdr:to>
      <xdr:col>13</xdr:col>
      <xdr:colOff>358752</xdr:colOff>
      <xdr:row>9</xdr:row>
      <xdr:rowOff>171450</xdr:rowOff>
    </xdr:to>
    <xdr:pic>
      <xdr:nvPicPr>
        <xdr:cNvPr id="3" name="Picture 2" descr="C:\Documents and Settings\Chris Albright\My Documents\My Dropbox\My Add-Ins\Excel Tutorial\Screenshots\CalculationOptions.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381000"/>
          <a:ext cx="2187552" cy="1314450"/>
        </a:xfrm>
        <a:prstGeom prst="rect">
          <a:avLst/>
        </a:prstGeom>
        <a:noFill/>
        <a:ln>
          <a:solidFill>
            <a:schemeClr val="accent1"/>
          </a:solid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xdr:row>
      <xdr:rowOff>0</xdr:rowOff>
    </xdr:from>
    <xdr:to>
      <xdr:col>9</xdr:col>
      <xdr:colOff>0</xdr:colOff>
      <xdr:row>27</xdr:row>
      <xdr:rowOff>9525</xdr:rowOff>
    </xdr:to>
    <xdr:sp macro="" textlink="">
      <xdr:nvSpPr>
        <xdr:cNvPr id="6" name="TextBox 5"/>
        <xdr:cNvSpPr txBox="1"/>
      </xdr:nvSpPr>
      <xdr:spPr>
        <a:xfrm>
          <a:off x="609600" y="571500"/>
          <a:ext cx="4876800" cy="45815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Calculation</a:t>
          </a:r>
          <a:r>
            <a:rPr lang="en-US" sz="1100" b="1" baseline="0">
              <a:solidFill>
                <a:srgbClr val="000000"/>
              </a:solidFill>
            </a:rPr>
            <a:t> Options</a:t>
          </a:r>
          <a:endParaRPr lang="en-US" sz="1100" b="1">
            <a:solidFill>
              <a:srgbClr val="000000"/>
            </a:solidFill>
          </a:endParaRPr>
        </a:p>
        <a:p>
          <a:endParaRPr lang="en-US" sz="1100">
            <a:solidFill>
              <a:srgbClr val="000000"/>
            </a:solidFill>
          </a:endParaRPr>
        </a:p>
        <a:p>
          <a:r>
            <a:rPr lang="en-US" sz="1100">
              <a:solidFill>
                <a:srgbClr val="000000"/>
              </a:solidFill>
            </a:rPr>
            <a:t>You might not even think about it, but Excel is an amazing calculation engine.</a:t>
          </a:r>
          <a:r>
            <a:rPr lang="en-US" sz="1100" baseline="0">
              <a:solidFill>
                <a:srgbClr val="000000"/>
              </a:solidFill>
            </a:rPr>
            <a:t> Not only does it calculate a formula as soon as you enter it, but it </a:t>
          </a:r>
          <a:r>
            <a:rPr lang="en-US" sz="1100" i="1" baseline="0">
              <a:solidFill>
                <a:srgbClr val="000000"/>
              </a:solidFill>
            </a:rPr>
            <a:t>recalculates </a:t>
          </a:r>
          <a:r>
            <a:rPr lang="en-US" sz="1100" i="0" baseline="0">
              <a:solidFill>
                <a:srgbClr val="000000"/>
              </a:solidFill>
            </a:rPr>
            <a:t>everything that is affected by any changes you make in any cell or range of any worksheet. This behavior is called </a:t>
          </a:r>
          <a:r>
            <a:rPr lang="en-US" sz="1100" b="1" i="0" baseline="0">
              <a:solidFill>
                <a:srgbClr val="000000"/>
              </a:solidFill>
            </a:rPr>
            <a:t>Automatic</a:t>
          </a:r>
          <a:r>
            <a:rPr lang="en-US" sz="1100" i="0" baseline="0">
              <a:solidFill>
                <a:srgbClr val="000000"/>
              </a:solidFill>
            </a:rPr>
            <a:t> recalculation, and it is the behavior you are accustomed to in Excel.</a:t>
          </a:r>
        </a:p>
        <a:p>
          <a:endParaRPr lang="en-US" sz="1100" i="0" baseline="0">
            <a:solidFill>
              <a:srgbClr val="000000"/>
            </a:solidFill>
          </a:endParaRPr>
        </a:p>
        <a:p>
          <a:r>
            <a:rPr lang="en-US" sz="1100" i="0" baseline="0">
              <a:solidFill>
                <a:srgbClr val="000000"/>
              </a:solidFill>
            </a:rPr>
            <a:t>However, there are two other calculation "modes" in Excel: </a:t>
          </a:r>
          <a:r>
            <a:rPr lang="en-US" sz="1100" b="1" i="0" baseline="0">
              <a:solidFill>
                <a:srgbClr val="000000"/>
              </a:solidFill>
            </a:rPr>
            <a:t>Automatic Except for Data Tables</a:t>
          </a:r>
          <a:r>
            <a:rPr lang="en-US" sz="1100" i="0" baseline="0">
              <a:solidFill>
                <a:srgbClr val="000000"/>
              </a:solidFill>
            </a:rPr>
            <a:t> and </a:t>
          </a:r>
          <a:r>
            <a:rPr lang="en-US" sz="1100" b="1" i="0" baseline="0">
              <a:solidFill>
                <a:srgbClr val="000000"/>
              </a:solidFill>
            </a:rPr>
            <a:t>Manual</a:t>
          </a:r>
          <a:r>
            <a:rPr lang="en-US" sz="1100" i="0" baseline="0">
              <a:solidFill>
                <a:srgbClr val="000000"/>
              </a:solidFill>
            </a:rPr>
            <a:t>. </a:t>
          </a:r>
        </a:p>
        <a:p>
          <a:endParaRPr lang="en-US" sz="1100" i="0" baseline="0">
            <a:solidFill>
              <a:srgbClr val="000000"/>
            </a:solidFill>
          </a:endParaRPr>
        </a:p>
        <a:p>
          <a:r>
            <a:rPr lang="en-US" sz="1100" i="0" baseline="0">
              <a:solidFill>
                <a:srgbClr val="000000"/>
              </a:solidFill>
              <a:effectLst/>
              <a:latin typeface="+mn-lt"/>
              <a:ea typeface="+mn-ea"/>
              <a:cs typeface="+mn-cs"/>
            </a:rPr>
            <a:t>To change the calculation setting:</a:t>
          </a:r>
        </a:p>
        <a:p>
          <a:endParaRPr lang="en-US">
            <a:solidFill>
              <a:srgbClr val="000000"/>
            </a:solidFill>
            <a:effectLst/>
          </a:endParaRPr>
        </a:p>
        <a:p>
          <a:r>
            <a:rPr lang="en-US" sz="1100" i="0" baseline="0">
              <a:solidFill>
                <a:srgbClr val="000000"/>
              </a:solidFill>
              <a:effectLst/>
              <a:latin typeface="+mn-lt"/>
              <a:ea typeface="+mn-ea"/>
              <a:cs typeface="+mn-cs"/>
            </a:rPr>
            <a:t>Click the Calculation Options dropdown list from the Formulas ribbon and select any of the three options (see to the right). </a:t>
          </a:r>
          <a:endParaRPr lang="en-US">
            <a:solidFill>
              <a:srgbClr val="000000"/>
            </a:solidFill>
            <a:effectLst/>
          </a:endParaRPr>
        </a:p>
        <a:p>
          <a:endParaRPr lang="en-US" sz="1100" i="0" baseline="0">
            <a:solidFill>
              <a:srgbClr val="000000"/>
            </a:solidFill>
            <a:effectLst/>
            <a:latin typeface="+mn-lt"/>
            <a:ea typeface="+mn-ea"/>
            <a:cs typeface="+mn-cs"/>
          </a:endParaRPr>
        </a:p>
        <a:p>
          <a:r>
            <a:rPr lang="en-US" sz="1100" i="0" baseline="0">
              <a:solidFill>
                <a:srgbClr val="000000"/>
              </a:solidFill>
              <a:effectLst/>
              <a:latin typeface="+mn-lt"/>
              <a:ea typeface="+mn-ea"/>
              <a:cs typeface="+mn-cs"/>
            </a:rPr>
            <a:t>With the Automatic Except for Data Tables setting, a data table (see the Data Table sheets in this tutorial) will not recalculate until you force it to (see the text box below). This is useful because data tables can take a long time to recalculate.</a:t>
          </a:r>
          <a:endParaRPr lang="en-US">
            <a:solidFill>
              <a:srgbClr val="000000"/>
            </a:solidFill>
            <a:effectLst/>
          </a:endParaRPr>
        </a:p>
        <a:p>
          <a:endParaRPr lang="en-US" sz="1100" i="0" baseline="0">
            <a:solidFill>
              <a:srgbClr val="000000"/>
            </a:solidFill>
            <a:effectLst/>
            <a:latin typeface="+mn-lt"/>
            <a:ea typeface="+mn-ea"/>
            <a:cs typeface="+mn-cs"/>
          </a:endParaRPr>
        </a:p>
        <a:p>
          <a:r>
            <a:rPr lang="en-US" sz="1100" i="0" baseline="0">
              <a:solidFill>
                <a:srgbClr val="000000"/>
              </a:solidFill>
              <a:effectLst/>
              <a:latin typeface="+mn-lt"/>
              <a:ea typeface="+mn-ea"/>
              <a:cs typeface="+mn-cs"/>
            </a:rPr>
            <a:t>With the Manual setting, </a:t>
          </a:r>
          <a:r>
            <a:rPr lang="en-US" sz="1100" i="1" baseline="0">
              <a:solidFill>
                <a:srgbClr val="000000"/>
              </a:solidFill>
              <a:effectLst/>
              <a:latin typeface="+mn-lt"/>
              <a:ea typeface="+mn-ea"/>
              <a:cs typeface="+mn-cs"/>
            </a:rPr>
            <a:t>nothing </a:t>
          </a:r>
          <a:r>
            <a:rPr lang="en-US" sz="1100" i="0" baseline="0">
              <a:solidFill>
                <a:srgbClr val="000000"/>
              </a:solidFill>
              <a:effectLst/>
              <a:latin typeface="+mn-lt"/>
              <a:ea typeface="+mn-ea"/>
              <a:cs typeface="+mn-cs"/>
            </a:rPr>
            <a:t>recalculates until you force a recalculation. This might be useful when your workbook has many complex formulas and you don't want them to recalculate until you force them to. However, if you somehow turn this setting on by accident, the resulting Excel behavior will </a:t>
          </a:r>
          <a:r>
            <a:rPr lang="en-US" sz="1100" i="1" baseline="0">
              <a:solidFill>
                <a:srgbClr val="000000"/>
              </a:solidFill>
              <a:effectLst/>
              <a:latin typeface="+mn-lt"/>
              <a:ea typeface="+mn-ea"/>
              <a:cs typeface="+mn-cs"/>
            </a:rPr>
            <a:t>not </a:t>
          </a:r>
          <a:r>
            <a:rPr lang="en-US" sz="1100" i="0" baseline="0">
              <a:solidFill>
                <a:srgbClr val="000000"/>
              </a:solidFill>
              <a:effectLst/>
              <a:latin typeface="+mn-lt"/>
              <a:ea typeface="+mn-ea"/>
              <a:cs typeface="+mn-cs"/>
            </a:rPr>
            <a:t>be what you are used to!</a:t>
          </a:r>
        </a:p>
      </xdr:txBody>
    </xdr:sp>
    <xdr:clientData/>
  </xdr:twoCellAnchor>
  <xdr:twoCellAnchor>
    <xdr:from>
      <xdr:col>1</xdr:col>
      <xdr:colOff>0</xdr:colOff>
      <xdr:row>28</xdr:row>
      <xdr:rowOff>0</xdr:rowOff>
    </xdr:from>
    <xdr:to>
      <xdr:col>9</xdr:col>
      <xdr:colOff>0</xdr:colOff>
      <xdr:row>35</xdr:row>
      <xdr:rowOff>180975</xdr:rowOff>
    </xdr:to>
    <xdr:sp macro="" textlink="">
      <xdr:nvSpPr>
        <xdr:cNvPr id="7" name="TextBox 6"/>
        <xdr:cNvSpPr txBox="1"/>
      </xdr:nvSpPr>
      <xdr:spPr>
        <a:xfrm>
          <a:off x="609600" y="5334000"/>
          <a:ext cx="4876800" cy="15144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i="0" baseline="0">
              <a:solidFill>
                <a:srgbClr val="000000"/>
              </a:solidFill>
              <a:effectLst/>
              <a:latin typeface="+mn-lt"/>
              <a:ea typeface="+mn-ea"/>
              <a:cs typeface="+mn-cs"/>
            </a:rPr>
            <a:t>Forcing a Recalculation</a:t>
          </a:r>
        </a:p>
        <a:p>
          <a:pPr marL="0" marR="0" indent="0" defTabSz="914400" eaLnBrk="1" fontAlgn="auto" latinLnBrk="0" hangingPunct="1">
            <a:lnSpc>
              <a:spcPct val="100000"/>
            </a:lnSpc>
            <a:spcBef>
              <a:spcPts val="0"/>
            </a:spcBef>
            <a:spcAft>
              <a:spcPts val="0"/>
            </a:spcAft>
            <a:buClrTx/>
            <a:buSzTx/>
            <a:buFontTx/>
            <a:buNone/>
            <a:tabLst/>
            <a:defRPr/>
          </a:pPr>
          <a:endParaRPr lang="en-US" sz="1100" i="0" baseline="0">
            <a:solidFill>
              <a:srgbClr val="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i="0" baseline="0">
              <a:solidFill>
                <a:srgbClr val="000000"/>
              </a:solidFill>
              <a:effectLst/>
              <a:latin typeface="+mn-lt"/>
              <a:ea typeface="+mn-ea"/>
              <a:cs typeface="+mn-cs"/>
            </a:rPr>
            <a:t>The easiest and most common way to force a recalculation is to press the F9 key. (This is often called the "recalculate" key.)  You can also click the Calculate Now button or the Calculate Sheet button, both on the Formulas ribbon to the right. Calculate Now recalculates all formulas in the workbook, whereas Calculate Sheet recalculates only the formulas in the active worksheet.</a:t>
          </a:r>
          <a:endParaRPr lang="en-US">
            <a:solidFill>
              <a:srgbClr val="000000"/>
            </a:solidFill>
            <a:effectLst/>
          </a:endParaRPr>
        </a:p>
        <a:p>
          <a:endParaRPr lang="en-US" sz="1100">
            <a:solidFill>
              <a:srgbClr val="000000"/>
            </a:solidFil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10</xdr:col>
      <xdr:colOff>0</xdr:colOff>
      <xdr:row>4</xdr:row>
      <xdr:rowOff>0</xdr:rowOff>
    </xdr:from>
    <xdr:to>
      <xdr:col>12</xdr:col>
      <xdr:colOff>447675</xdr:colOff>
      <xdr:row>8</xdr:row>
      <xdr:rowOff>57150</xdr:rowOff>
    </xdr:to>
    <xdr:pic>
      <xdr:nvPicPr>
        <xdr:cNvPr id="28676" name="Picture 4" descr="C:\Documents and Settings\Chris Albright\Desktop\AutoSum1.gif"/>
        <xdr:cNvPicPr>
          <a:picLocks noChangeAspect="1" noChangeArrowheads="1"/>
        </xdr:cNvPicPr>
      </xdr:nvPicPr>
      <xdr:blipFill>
        <a:blip xmlns:r="http://schemas.openxmlformats.org/officeDocument/2006/relationships" r:embed="rId1" cstate="print"/>
        <a:srcRect/>
        <a:stretch>
          <a:fillRect/>
        </a:stretch>
      </xdr:blipFill>
      <xdr:spPr bwMode="auto">
        <a:xfrm>
          <a:off x="6096000" y="762000"/>
          <a:ext cx="1666875" cy="819150"/>
        </a:xfrm>
        <a:prstGeom prst="rect">
          <a:avLst/>
        </a:prstGeom>
        <a:noFill/>
      </xdr:spPr>
    </xdr:pic>
    <xdr:clientData/>
  </xdr:twoCellAnchor>
  <xdr:twoCellAnchor editAs="oneCell">
    <xdr:from>
      <xdr:col>12</xdr:col>
      <xdr:colOff>600075</xdr:colOff>
      <xdr:row>3</xdr:row>
      <xdr:rowOff>180975</xdr:rowOff>
    </xdr:from>
    <xdr:to>
      <xdr:col>16</xdr:col>
      <xdr:colOff>219075</xdr:colOff>
      <xdr:row>8</xdr:row>
      <xdr:rowOff>57150</xdr:rowOff>
    </xdr:to>
    <xdr:pic>
      <xdr:nvPicPr>
        <xdr:cNvPr id="28677" name="Picture 5" descr="C:\Documents and Settings\Chris Albright\Desktop\AutoSum2.gif"/>
        <xdr:cNvPicPr>
          <a:picLocks noChangeAspect="1" noChangeArrowheads="1"/>
        </xdr:cNvPicPr>
      </xdr:nvPicPr>
      <xdr:blipFill>
        <a:blip xmlns:r="http://schemas.openxmlformats.org/officeDocument/2006/relationships" r:embed="rId2" cstate="print"/>
        <a:srcRect/>
        <a:stretch>
          <a:fillRect/>
        </a:stretch>
      </xdr:blipFill>
      <xdr:spPr bwMode="auto">
        <a:xfrm>
          <a:off x="7915275" y="752475"/>
          <a:ext cx="2057400" cy="828675"/>
        </a:xfrm>
        <a:prstGeom prst="rect">
          <a:avLst/>
        </a:prstGeom>
        <a:noFill/>
      </xdr:spPr>
    </xdr:pic>
    <xdr:clientData/>
  </xdr:twoCellAnchor>
  <xdr:twoCellAnchor editAs="oneCell">
    <xdr:from>
      <xdr:col>10</xdr:col>
      <xdr:colOff>9525</xdr:colOff>
      <xdr:row>24</xdr:row>
      <xdr:rowOff>180975</xdr:rowOff>
    </xdr:from>
    <xdr:to>
      <xdr:col>12</xdr:col>
      <xdr:colOff>219075</xdr:colOff>
      <xdr:row>31</xdr:row>
      <xdr:rowOff>161925</xdr:rowOff>
    </xdr:to>
    <xdr:pic>
      <xdr:nvPicPr>
        <xdr:cNvPr id="12" name="Picture 3" descr="C:\Documents and Settings\Chris Albright\Desktop\AutoSum3.gif"/>
        <xdr:cNvPicPr>
          <a:picLocks noChangeAspect="1" noChangeArrowheads="1"/>
        </xdr:cNvPicPr>
      </xdr:nvPicPr>
      <xdr:blipFill>
        <a:blip xmlns:r="http://schemas.openxmlformats.org/officeDocument/2006/relationships" r:embed="rId3" cstate="print"/>
        <a:srcRect/>
        <a:stretch>
          <a:fillRect/>
        </a:stretch>
      </xdr:blipFill>
      <xdr:spPr bwMode="auto">
        <a:xfrm>
          <a:off x="6105525" y="4772025"/>
          <a:ext cx="1428750" cy="1314450"/>
        </a:xfrm>
        <a:prstGeom prst="rect">
          <a:avLst/>
        </a:prstGeom>
        <a:noFill/>
      </xdr:spPr>
    </xdr:pic>
    <xdr:clientData/>
  </xdr:twoCellAnchor>
  <xdr:twoCellAnchor>
    <xdr:from>
      <xdr:col>1</xdr:col>
      <xdr:colOff>0</xdr:colOff>
      <xdr:row>3</xdr:row>
      <xdr:rowOff>0</xdr:rowOff>
    </xdr:from>
    <xdr:to>
      <xdr:col>9</xdr:col>
      <xdr:colOff>114300</xdr:colOff>
      <xdr:row>24</xdr:row>
      <xdr:rowOff>0</xdr:rowOff>
    </xdr:to>
    <xdr:sp macro="" textlink="">
      <xdr:nvSpPr>
        <xdr:cNvPr id="8" name="TextBox 7"/>
        <xdr:cNvSpPr txBox="1"/>
      </xdr:nvSpPr>
      <xdr:spPr>
        <a:xfrm>
          <a:off x="609600" y="762000"/>
          <a:ext cx="4991100" cy="40195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Using AutoSum to Create Row and/or Column Sums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SUM function is used so often to sum across rows or columns that a button (the </a:t>
          </a:r>
          <a:r>
            <a:rPr lang="en-US" sz="1100" baseline="0">
              <a:solidFill>
                <a:srgbClr val="000000"/>
              </a:solidFill>
              <a:latin typeface="Symbol" pitchFamily="18" charset="2"/>
              <a:ea typeface="+mn-ea"/>
              <a:cs typeface="+mn-cs"/>
            </a:rPr>
            <a:t>S</a:t>
          </a:r>
          <a:r>
            <a:rPr lang="en-US" sz="1100">
              <a:solidFill>
                <a:srgbClr val="000000"/>
              </a:solidFill>
              <a:latin typeface="+mn-lt"/>
              <a:ea typeface="+mn-ea"/>
              <a:cs typeface="+mn-cs"/>
            </a:rPr>
            <a:t> button) is available to automate the procedure. In fact, this button is on the Home ribbon </a:t>
          </a:r>
          <a:r>
            <a:rPr lang="en-US" sz="1100" i="1">
              <a:solidFill>
                <a:srgbClr val="000000"/>
              </a:solidFill>
              <a:latin typeface="+mn-lt"/>
              <a:ea typeface="+mn-ea"/>
              <a:cs typeface="+mn-cs"/>
            </a:rPr>
            <a:t>and </a:t>
          </a:r>
          <a:r>
            <a:rPr lang="en-US" sz="1100" i="0">
              <a:solidFill>
                <a:srgbClr val="000000"/>
              </a:solidFill>
              <a:latin typeface="+mn-lt"/>
              <a:ea typeface="+mn-ea"/>
              <a:cs typeface="+mn-cs"/>
            </a:rPr>
            <a:t> the Formulas ribbon (see the two screenshots to the right). </a:t>
          </a:r>
          <a:r>
            <a:rPr lang="en-US" sz="1100">
              <a:solidFill>
                <a:srgbClr val="000000"/>
              </a:solidFill>
              <a:latin typeface="+mn-lt"/>
              <a:ea typeface="+mn-ea"/>
              <a:cs typeface="+mn-cs"/>
            </a:rPr>
            <a:t>To illustrate its use, suppose you have a table of numbers in some rectangular range. You want the row sums to appear to the right of the range, and you want the column sums to appear below the range. This is easy.</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produce row and column sums with the AutoSum button: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Select the range(s) where you want the sums to appear and click the AutoSum button.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Note that if you select multiple cells, you get the sums automatically. If you select a single cell (such as when you have a single column of numbers to sum), you will be shown the sum formula “for your approval” and you will have to press Enter to actually enter it. </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Use the AutoSum button to fill in the row and column sums in the blue cells to the right,</a:t>
          </a:r>
          <a:r>
            <a:rPr lang="en-US" sz="1100" b="0" baseline="0">
              <a:solidFill>
                <a:srgbClr val="000000"/>
              </a:solidFill>
              <a:latin typeface="+mn-lt"/>
              <a:ea typeface="+mn-ea"/>
              <a:cs typeface="+mn-cs"/>
            </a:rPr>
            <a:t> including the darker blue cell which should show the sum of all the data</a:t>
          </a:r>
          <a:r>
            <a:rPr lang="en-US" sz="1100" b="0">
              <a:solidFill>
                <a:srgbClr val="000000"/>
              </a:solidFill>
              <a:latin typeface="+mn-lt"/>
              <a:ea typeface="+mn-ea"/>
              <a:cs typeface="+mn-cs"/>
            </a:rPr>
            <a:t>.</a:t>
          </a:r>
        </a:p>
      </xdr:txBody>
    </xdr:sp>
    <xdr:clientData/>
  </xdr:twoCellAnchor>
  <xdr:twoCellAnchor>
    <xdr:from>
      <xdr:col>1</xdr:col>
      <xdr:colOff>0</xdr:colOff>
      <xdr:row>25</xdr:row>
      <xdr:rowOff>0</xdr:rowOff>
    </xdr:from>
    <xdr:to>
      <xdr:col>9</xdr:col>
      <xdr:colOff>95250</xdr:colOff>
      <xdr:row>31</xdr:row>
      <xdr:rowOff>0</xdr:rowOff>
    </xdr:to>
    <xdr:sp macro="" textlink="">
      <xdr:nvSpPr>
        <xdr:cNvPr id="9" name="TextBox 8"/>
        <xdr:cNvSpPr txBox="1"/>
      </xdr:nvSpPr>
      <xdr:spPr>
        <a:xfrm>
          <a:off x="609600" y="4972050"/>
          <a:ext cx="4972050" cy="1143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rgbClr val="000000"/>
              </a:solidFill>
              <a:effectLst/>
              <a:latin typeface="+mn-lt"/>
              <a:ea typeface="+mn-ea"/>
              <a:cs typeface="+mn-cs"/>
            </a:rPr>
            <a:t>Other Uses of the AutoSum Dropdown</a:t>
          </a:r>
        </a:p>
        <a:p>
          <a:pPr marL="0" marR="0" indent="0" defTabSz="914400" eaLnBrk="1" fontAlgn="auto" latinLnBrk="0" hangingPunct="1">
            <a:lnSpc>
              <a:spcPct val="100000"/>
            </a:lnSpc>
            <a:spcBef>
              <a:spcPts val="0"/>
            </a:spcBef>
            <a:spcAft>
              <a:spcPts val="0"/>
            </a:spcAft>
            <a:buClrTx/>
            <a:buSzTx/>
            <a:buFontTx/>
            <a:buNone/>
            <a:tabLst/>
            <a:defRPr/>
          </a:pPr>
          <a:endParaRPr lang="en-US" sz="1100">
            <a:solidFill>
              <a:srgbClr val="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rgbClr val="000000"/>
              </a:solidFill>
              <a:effectLst/>
              <a:latin typeface="+mn-lt"/>
              <a:ea typeface="+mn-ea"/>
              <a:cs typeface="+mn-cs"/>
            </a:rPr>
            <a:t>Note that there is a dropdown next to the AutoSum </a:t>
          </a:r>
          <a:r>
            <a:rPr lang="en-US" sz="1100" baseline="0">
              <a:solidFill>
                <a:srgbClr val="000000"/>
              </a:solidFill>
              <a:effectLst/>
              <a:latin typeface="+mn-lt"/>
              <a:ea typeface="+mn-ea"/>
              <a:cs typeface="+mn-cs"/>
            </a:rPr>
            <a:t>button</a:t>
          </a:r>
          <a:r>
            <a:rPr lang="en-US" sz="1100">
              <a:solidFill>
                <a:srgbClr val="000000"/>
              </a:solidFill>
              <a:effectLst/>
              <a:latin typeface="+mn-lt"/>
              <a:ea typeface="+mn-ea"/>
              <a:cs typeface="+mn-cs"/>
            </a:rPr>
            <a:t>. If you want a sum, click directly on the </a:t>
          </a:r>
          <a:r>
            <a:rPr lang="en-US" sz="1100" baseline="0">
              <a:solidFill>
                <a:srgbClr val="000000"/>
              </a:solidFill>
              <a:effectLst/>
              <a:latin typeface="Symbol" pitchFamily="18" charset="2"/>
              <a:ea typeface="+mn-ea"/>
              <a:cs typeface="+mn-cs"/>
            </a:rPr>
            <a:t>S</a:t>
          </a:r>
          <a:r>
            <a:rPr lang="en-US" sz="1100">
              <a:solidFill>
                <a:srgbClr val="000000"/>
              </a:solidFill>
              <a:effectLst/>
              <a:latin typeface="+mn-lt"/>
              <a:ea typeface="+mn-ea"/>
              <a:cs typeface="+mn-cs"/>
            </a:rPr>
            <a:t> button. Alternately, you can click on the dropdown for other options, including Average, Count</a:t>
          </a:r>
          <a:r>
            <a:rPr lang="en-US" sz="1100" baseline="0">
              <a:solidFill>
                <a:srgbClr val="000000"/>
              </a:solidFill>
              <a:effectLst/>
              <a:latin typeface="+mn-lt"/>
              <a:ea typeface="+mn-ea"/>
              <a:cs typeface="+mn-cs"/>
            </a:rPr>
            <a:t> Numbers, </a:t>
          </a:r>
          <a:r>
            <a:rPr lang="en-US" sz="1100">
              <a:solidFill>
                <a:srgbClr val="000000"/>
              </a:solidFill>
              <a:effectLst/>
              <a:latin typeface="+mn-lt"/>
              <a:ea typeface="+mn-ea"/>
              <a:cs typeface="+mn-cs"/>
            </a:rPr>
            <a:t>Max, and Min (see to the right).</a:t>
          </a:r>
          <a:endParaRPr lang="en-US">
            <a:solidFill>
              <a:srgbClr val="000000"/>
            </a:solidFill>
            <a:effectLst/>
          </a:endParaRPr>
        </a:p>
      </xdr:txBody>
    </xdr:sp>
    <xdr:clientData/>
  </xdr:twoCellAnchor>
</xdr:wsDr>
</file>

<file path=xl/drawings/drawing51.xml><?xml version="1.0" encoding="utf-8"?>
<xdr:wsDr xmlns:xdr="http://schemas.openxmlformats.org/drawingml/2006/spreadsheetDrawing" xmlns:a="http://schemas.openxmlformats.org/drawingml/2006/main">
  <xdr:twoCellAnchor editAs="oneCell">
    <xdr:from>
      <xdr:col>10</xdr:col>
      <xdr:colOff>0</xdr:colOff>
      <xdr:row>5</xdr:row>
      <xdr:rowOff>0</xdr:rowOff>
    </xdr:from>
    <xdr:to>
      <xdr:col>13</xdr:col>
      <xdr:colOff>209550</xdr:colOff>
      <xdr:row>9</xdr:row>
      <xdr:rowOff>76200</xdr:rowOff>
    </xdr:to>
    <xdr:pic>
      <xdr:nvPicPr>
        <xdr:cNvPr id="13" name="Picture 12" descr="C:\Documents and Settings\Chris Albright\My Documents\My Dropbox\My Add-Ins\Excel Tutorial\Screenshots\FormulaAuditing2.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952500"/>
          <a:ext cx="2314575" cy="838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8</xdr:col>
      <xdr:colOff>66675</xdr:colOff>
      <xdr:row>38</xdr:row>
      <xdr:rowOff>14288</xdr:rowOff>
    </xdr:to>
    <xdr:pic>
      <xdr:nvPicPr>
        <xdr:cNvPr id="14" name="Picture 13" descr="C:\Documents and Settings\Chris Albright\My Documents\My Dropbox\My Add-Ins\Excel Tutorial\Screenshots\EvaluateFormula1.gif"/>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09600" y="4953000"/>
          <a:ext cx="4333875" cy="23002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0</xdr:colOff>
      <xdr:row>26</xdr:row>
      <xdr:rowOff>0</xdr:rowOff>
    </xdr:from>
    <xdr:to>
      <xdr:col>15</xdr:col>
      <xdr:colOff>295827</xdr:colOff>
      <xdr:row>38</xdr:row>
      <xdr:rowOff>9525</xdr:rowOff>
    </xdr:to>
    <xdr:pic>
      <xdr:nvPicPr>
        <xdr:cNvPr id="15" name="Picture 14" descr="C:\Documents and Settings\Chris Albright\My Documents\My Dropbox\My Add-Ins\Excel Tutorial\Screenshots\EvaluateFormula2.gif"/>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86400" y="4953000"/>
          <a:ext cx="4324902" cy="2295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xdr:row>
      <xdr:rowOff>0</xdr:rowOff>
    </xdr:from>
    <xdr:to>
      <xdr:col>8</xdr:col>
      <xdr:colOff>606425</xdr:colOff>
      <xdr:row>25</xdr:row>
      <xdr:rowOff>4</xdr:rowOff>
    </xdr:to>
    <xdr:sp macro="" textlink="">
      <xdr:nvSpPr>
        <xdr:cNvPr id="7" name="TextBox 6"/>
        <xdr:cNvSpPr txBox="1"/>
      </xdr:nvSpPr>
      <xdr:spPr>
        <a:xfrm>
          <a:off x="609600" y="571500"/>
          <a:ext cx="4873625" cy="4191004"/>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Step-by-Step</a:t>
          </a:r>
          <a:r>
            <a:rPr lang="en-US" sz="1100" b="1" baseline="0">
              <a:solidFill>
                <a:srgbClr val="000000"/>
              </a:solidFill>
              <a:latin typeface="+mn-lt"/>
              <a:ea typeface="+mn-ea"/>
              <a:cs typeface="+mn-cs"/>
            </a:rPr>
            <a:t> Evaluation of a Formula</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Excel formulas can get very long and complex. Often you get errors from complex formulas because of</a:t>
          </a:r>
          <a:r>
            <a:rPr lang="en-US" sz="1100" baseline="0">
              <a:solidFill>
                <a:srgbClr val="000000"/>
              </a:solidFill>
              <a:latin typeface="+mn-lt"/>
              <a:ea typeface="+mn-ea"/>
              <a:cs typeface="+mn-cs"/>
            </a:rPr>
            <a:t> incorrect syntax, such as missing or misplaced parentheses. If you get such an error -- and everyon does sooner or later -- you need to stare at it long enough to find the error and then fix it. But even formulas with correct syntax can have errors that lead to wrong values. For this reason, Excel has an Evaluate Formula button in the Formula Auditing group of the Formulas ribbon, shown to the right. It lets you "walk through" each part of the formula to check that it is working as intended.</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The formulas in column N involve nested IF functions, based on the customer data in columns L and M, to see if the customer is categorized as Excellent, Good, or Ok. Can you understand the formula in any of these cells? To say the least, there is a lot going on. Put your cursor in any formula cell in column N and click the Evaluate button. As shown in the first dialog box below, the first cell reference is underlined. If you click on Evaluate, you will see what this cell reference evaluates to. Alternatively, you can click the Step In button to see the evaluation more explicitly (as in the second dialog box below), and you can then click Step Out button to return to the overall evaluation. If you click Evaluate again, you will see whether the first condition is True or False. By continuing to click Evaluate, you can see how all parts of the formula evaluate.</a:t>
          </a:r>
          <a:endParaRPr lang="en-US">
            <a:solidFill>
              <a:srgbClr val="000000"/>
            </a:solidFil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9526</xdr:colOff>
      <xdr:row>29</xdr:row>
      <xdr:rowOff>9526</xdr:rowOff>
    </xdr:to>
    <xdr:sp macro="" textlink="">
      <xdr:nvSpPr>
        <xdr:cNvPr id="5" name="TextBox 4"/>
        <xdr:cNvSpPr txBox="1"/>
      </xdr:nvSpPr>
      <xdr:spPr>
        <a:xfrm>
          <a:off x="609600" y="571500"/>
          <a:ext cx="4886326" cy="458152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Referencing a Different Worksheet</a:t>
          </a:r>
        </a:p>
        <a:p>
          <a:endParaRPr lang="en-US" sz="1100">
            <a:solidFill>
              <a:srgbClr val="000000"/>
            </a:solidFill>
          </a:endParaRPr>
        </a:p>
        <a:p>
          <a:r>
            <a:rPr lang="en-US" sz="1100">
              <a:solidFill>
                <a:srgbClr val="000000"/>
              </a:solidFill>
            </a:rPr>
            <a:t>Most of your formulas will probably reference</a:t>
          </a:r>
          <a:r>
            <a:rPr lang="en-US" sz="1100" baseline="0">
              <a:solidFill>
                <a:srgbClr val="000000"/>
              </a:solidFill>
            </a:rPr>
            <a:t> cells or ranges on the same worksheet as the formulas. However, it is perfectly legal to reference cells or ranges in other worksheets of the same workbook or even other workbooks. The easiest way to enter such an external cell or range is to point to the cell or drag the range in the usual way. When you do so, an indication of the external worksheet and/or workbook will appear in the formula.</a:t>
          </a:r>
        </a:p>
        <a:p>
          <a:endParaRPr lang="en-US" sz="1100" baseline="0">
            <a:solidFill>
              <a:srgbClr val="000000"/>
            </a:solidFill>
          </a:endParaRPr>
        </a:p>
        <a:p>
          <a:r>
            <a:rPr lang="en-US" sz="1100" baseline="0">
              <a:solidFill>
                <a:srgbClr val="000000"/>
              </a:solidFill>
            </a:rPr>
            <a:t>For example, the formula in the blue cell to the right averages the invoices in the previous worksheet. Its syntax is</a:t>
          </a:r>
        </a:p>
        <a:p>
          <a:endParaRPr lang="en-US" sz="1100" baseline="0">
            <a:solidFill>
              <a:srgbClr val="000000"/>
            </a:solidFill>
          </a:endParaRPr>
        </a:p>
        <a:p>
          <a:r>
            <a:rPr lang="en-US" sz="1100">
              <a:solidFill>
                <a:srgbClr val="000000"/>
              </a:solidFill>
            </a:rPr>
            <a:t>=AVERAGE('Evaluating a formula'!M13:M25)</a:t>
          </a:r>
        </a:p>
        <a:p>
          <a:endParaRPr lang="en-US" sz="1100">
            <a:solidFill>
              <a:srgbClr val="000000"/>
            </a:solidFill>
          </a:endParaRPr>
        </a:p>
        <a:p>
          <a:r>
            <a:rPr lang="en-US" sz="1100">
              <a:solidFill>
                <a:srgbClr val="000000"/>
              </a:solidFill>
            </a:rPr>
            <a:t>When referencing</a:t>
          </a:r>
          <a:r>
            <a:rPr lang="en-US" sz="1100" baseline="0">
              <a:solidFill>
                <a:srgbClr val="000000"/>
              </a:solidFill>
            </a:rPr>
            <a:t> a range in a different worksheet, the sheet name and an exclamation point must precede the address. If the sheet name has any "illegal" characters (usually spaces), the sheet name must be enclosed in single quotes. Note that the formula in the green cell to the right, which references the IF worksheet, has no single quotes around the sheet name because there are no illegal characters in IF.</a:t>
          </a:r>
        </a:p>
        <a:p>
          <a:endParaRPr lang="en-US" sz="1100" baseline="0">
            <a:solidFill>
              <a:srgbClr val="000000"/>
            </a:solidFill>
          </a:endParaRPr>
        </a:p>
        <a:p>
          <a:r>
            <a:rPr lang="en-US" sz="1100" baseline="0">
              <a:solidFill>
                <a:srgbClr val="000000"/>
              </a:solidFill>
            </a:rPr>
            <a:t>Once you start referencing other worksheets in a formula, all references, even to ranges in the same worksheet as the formula, will have sheet references. Check out the formula in the red cell to the right. This formula was created by dragging the invoices range on the other sheet and then pointing to cell O4 on this sheet. (You could then manually change </a:t>
          </a:r>
          <a:r>
            <a:rPr lang="en-US" sz="1100" b="1" baseline="0">
              <a:solidFill>
                <a:srgbClr val="000000"/>
              </a:solidFill>
            </a:rPr>
            <a:t>'External Formula References'!O4</a:t>
          </a:r>
          <a:r>
            <a:rPr lang="en-US" sz="1100" baseline="0">
              <a:solidFill>
                <a:srgbClr val="000000"/>
              </a:solidFill>
            </a:rPr>
            <a:t> to </a:t>
          </a:r>
          <a:r>
            <a:rPr lang="en-US" sz="1100" b="1" baseline="0">
              <a:solidFill>
                <a:srgbClr val="000000"/>
              </a:solidFill>
            </a:rPr>
            <a:t>O4</a:t>
          </a:r>
          <a:r>
            <a:rPr lang="en-US" sz="1100" baseline="0">
              <a:solidFill>
                <a:srgbClr val="000000"/>
              </a:solidFill>
            </a:rPr>
            <a:t> to simplify the formula.)</a:t>
          </a:r>
        </a:p>
      </xdr:txBody>
    </xdr:sp>
    <xdr:clientData/>
  </xdr:twoCellAnchor>
  <xdr:twoCellAnchor>
    <xdr:from>
      <xdr:col>1</xdr:col>
      <xdr:colOff>0</xdr:colOff>
      <xdr:row>30</xdr:row>
      <xdr:rowOff>0</xdr:rowOff>
    </xdr:from>
    <xdr:to>
      <xdr:col>9</xdr:col>
      <xdr:colOff>9526</xdr:colOff>
      <xdr:row>55</xdr:row>
      <xdr:rowOff>9525</xdr:rowOff>
    </xdr:to>
    <xdr:sp macro="" textlink="">
      <xdr:nvSpPr>
        <xdr:cNvPr id="6" name="TextBox 5"/>
        <xdr:cNvSpPr txBox="1"/>
      </xdr:nvSpPr>
      <xdr:spPr>
        <a:xfrm>
          <a:off x="609600" y="5334000"/>
          <a:ext cx="4886326" cy="47720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Referencing a Different Workbook</a:t>
          </a:r>
        </a:p>
        <a:p>
          <a:endParaRPr lang="en-US" sz="1100">
            <a:solidFill>
              <a:srgbClr val="000000"/>
            </a:solidFill>
          </a:endParaRPr>
        </a:p>
        <a:p>
          <a:r>
            <a:rPr lang="en-US" sz="1100" baseline="0">
              <a:solidFill>
                <a:srgbClr val="000000"/>
              </a:solidFill>
            </a:rPr>
            <a:t>You can also reference another workbook. For example, the following formula references a  range in another workbook called Sample Data.xlsx. Its syntax is</a:t>
          </a:r>
        </a:p>
        <a:p>
          <a:endParaRPr lang="en-US" sz="1100" baseline="0">
            <a:solidFill>
              <a:srgbClr val="000000"/>
            </a:solidFill>
          </a:endParaRPr>
        </a:p>
        <a:p>
          <a:r>
            <a:rPr lang="en-US" sz="1100">
              <a:solidFill>
                <a:srgbClr val="000000"/>
              </a:solidFill>
            </a:rPr>
            <a:t>=AVERAGE([Sample Data.xlsx]Data!$I$4:$I$53)</a:t>
          </a:r>
        </a:p>
        <a:p>
          <a:endParaRPr lang="en-US" sz="1100">
            <a:solidFill>
              <a:srgbClr val="000000"/>
            </a:solidFill>
          </a:endParaRPr>
        </a:p>
        <a:p>
          <a:r>
            <a:rPr lang="en-US" sz="1100">
              <a:solidFill>
                <a:srgbClr val="000000"/>
              </a:solidFill>
            </a:rPr>
            <a:t>The name of</a:t>
          </a:r>
          <a:r>
            <a:rPr lang="en-US" sz="1100" baseline="0">
              <a:solidFill>
                <a:srgbClr val="000000"/>
              </a:solidFill>
            </a:rPr>
            <a:t> the workbook is in square brackets, followed by the sheet name and an exclamation point, and then the address. Note that this formula was created while the file Sample Data.xlsx was open. When the Sample Data.xlsx file was closed, the formula changed to </a:t>
          </a:r>
        </a:p>
        <a:p>
          <a:endParaRPr lang="en-US" sz="1100" baseline="0">
            <a:solidFill>
              <a:srgbClr val="000000"/>
            </a:solidFill>
          </a:endParaRPr>
        </a:p>
        <a:p>
          <a:r>
            <a:rPr lang="en-US" sz="1100" baseline="0">
              <a:solidFill>
                <a:srgbClr val="000000"/>
              </a:solidFill>
            </a:rPr>
            <a:t> =AVERAGE('D:\My Excel Files\[Sample Data.xlsx]Data'!$I$4:$I$53)</a:t>
          </a:r>
        </a:p>
        <a:p>
          <a:endParaRPr lang="en-US" sz="1100" baseline="0">
            <a:solidFill>
              <a:srgbClr val="000000"/>
            </a:solidFill>
          </a:endParaRPr>
        </a:p>
        <a:p>
          <a:r>
            <a:rPr lang="en-US" sz="1100" baseline="0">
              <a:solidFill>
                <a:srgbClr val="000000"/>
              </a:solidFill>
            </a:rPr>
            <a:t>Now the path to the file is included, with everything before the exclamation point in single quotes.  This means that you can have a formula that references a file that is not even open!</a:t>
          </a:r>
        </a:p>
        <a:p>
          <a:endParaRPr lang="en-US" sz="1100" baseline="0">
            <a:solidFill>
              <a:srgbClr val="000000"/>
            </a:solidFill>
          </a:endParaRPr>
        </a:p>
        <a:p>
          <a:r>
            <a:rPr lang="en-US" sz="1100" baseline="0">
              <a:solidFill>
                <a:srgbClr val="000000"/>
              </a:solidFill>
            </a:rPr>
            <a:t>You have to be careful in such situations, however. If you move, rename, or delete the referenced file, the formula will no longer work. It won't necessarily show an error, but it won't work. Of course, if the referenced file is deleted, you are out of luck. If it is renamed or moved to a different folder, you will need to change the file reference (the path and/or the file name) in the formula appropriately. Alternatively, you can click the Edit Links button on the Data ribbon and fix the link there. If you </a:t>
          </a:r>
          <a:r>
            <a:rPr lang="en-US" sz="1100" i="1" baseline="0">
              <a:solidFill>
                <a:srgbClr val="000000"/>
              </a:solidFill>
            </a:rPr>
            <a:t>don't </a:t>
          </a:r>
          <a:r>
            <a:rPr lang="en-US" sz="1100" i="0" baseline="0">
              <a:solidFill>
                <a:srgbClr val="000000"/>
              </a:solidFill>
            </a:rPr>
            <a:t>fix the formula, the next time you open the file, you will be warned about a missing link.</a:t>
          </a:r>
          <a:endParaRPr lang="en-US" sz="1100">
            <a:solidFill>
              <a:srgbClr val="000000"/>
            </a:solidFil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xdr:col>
      <xdr:colOff>0</xdr:colOff>
      <xdr:row>30</xdr:row>
      <xdr:rowOff>1</xdr:rowOff>
    </xdr:from>
    <xdr:to>
      <xdr:col>14</xdr:col>
      <xdr:colOff>9525</xdr:colOff>
      <xdr:row>35</xdr:row>
      <xdr:rowOff>50699</xdr:rowOff>
    </xdr:to>
    <xdr:pic>
      <xdr:nvPicPr>
        <xdr:cNvPr id="32769" name="Picture 1" descr="C:\Documents and Settings\Chris Albright\Desktop\ChartRibbon1.gif"/>
        <xdr:cNvPicPr>
          <a:picLocks noChangeAspect="1" noChangeArrowheads="1"/>
        </xdr:cNvPicPr>
      </xdr:nvPicPr>
      <xdr:blipFill>
        <a:blip xmlns:r="http://schemas.openxmlformats.org/officeDocument/2006/relationships" r:embed="rId1" cstate="print"/>
        <a:srcRect/>
        <a:stretch>
          <a:fillRect/>
        </a:stretch>
      </xdr:blipFill>
      <xdr:spPr bwMode="auto">
        <a:xfrm>
          <a:off x="609600" y="4762501"/>
          <a:ext cx="8067675" cy="1003198"/>
        </a:xfrm>
        <a:prstGeom prst="rect">
          <a:avLst/>
        </a:prstGeom>
        <a:noFill/>
      </xdr:spPr>
    </xdr:pic>
    <xdr:clientData/>
  </xdr:twoCellAnchor>
  <xdr:twoCellAnchor editAs="oneCell">
    <xdr:from>
      <xdr:col>1</xdr:col>
      <xdr:colOff>0</xdr:colOff>
      <xdr:row>36</xdr:row>
      <xdr:rowOff>0</xdr:rowOff>
    </xdr:from>
    <xdr:to>
      <xdr:col>14</xdr:col>
      <xdr:colOff>0</xdr:colOff>
      <xdr:row>41</xdr:row>
      <xdr:rowOff>37221</xdr:rowOff>
    </xdr:to>
    <xdr:pic>
      <xdr:nvPicPr>
        <xdr:cNvPr id="32770" name="Picture 2" descr="C:\Documents and Settings\Chris Albright\Desktop\ChartRibbon2.gif"/>
        <xdr:cNvPicPr>
          <a:picLocks noChangeAspect="1" noChangeArrowheads="1"/>
        </xdr:cNvPicPr>
      </xdr:nvPicPr>
      <xdr:blipFill>
        <a:blip xmlns:r="http://schemas.openxmlformats.org/officeDocument/2006/relationships" r:embed="rId2" cstate="print"/>
        <a:srcRect/>
        <a:stretch>
          <a:fillRect/>
        </a:stretch>
      </xdr:blipFill>
      <xdr:spPr bwMode="auto">
        <a:xfrm>
          <a:off x="609600" y="5905500"/>
          <a:ext cx="8058150" cy="989721"/>
        </a:xfrm>
        <a:prstGeom prst="rect">
          <a:avLst/>
        </a:prstGeom>
        <a:noFill/>
      </xdr:spPr>
    </xdr:pic>
    <xdr:clientData/>
  </xdr:twoCellAnchor>
  <xdr:twoCellAnchor editAs="oneCell">
    <xdr:from>
      <xdr:col>1</xdr:col>
      <xdr:colOff>0</xdr:colOff>
      <xdr:row>42</xdr:row>
      <xdr:rowOff>0</xdr:rowOff>
    </xdr:from>
    <xdr:to>
      <xdr:col>14</xdr:col>
      <xdr:colOff>24020</xdr:colOff>
      <xdr:row>47</xdr:row>
      <xdr:rowOff>19050</xdr:rowOff>
    </xdr:to>
    <xdr:pic>
      <xdr:nvPicPr>
        <xdr:cNvPr id="32771" name="Picture 3" descr="C:\Documents and Settings\Chris Albright\Desktop\ChartRibbon3.gif"/>
        <xdr:cNvPicPr>
          <a:picLocks noChangeAspect="1" noChangeArrowheads="1"/>
        </xdr:cNvPicPr>
      </xdr:nvPicPr>
      <xdr:blipFill>
        <a:blip xmlns:r="http://schemas.openxmlformats.org/officeDocument/2006/relationships" r:embed="rId3" cstate="print"/>
        <a:srcRect/>
        <a:stretch>
          <a:fillRect/>
        </a:stretch>
      </xdr:blipFill>
      <xdr:spPr bwMode="auto">
        <a:xfrm>
          <a:off x="609600" y="7048500"/>
          <a:ext cx="8082170" cy="971550"/>
        </a:xfrm>
        <a:prstGeom prst="rect">
          <a:avLst/>
        </a:prstGeom>
        <a:noFill/>
      </xdr:spPr>
    </xdr:pic>
    <xdr:clientData/>
  </xdr:twoCellAnchor>
  <xdr:twoCellAnchor>
    <xdr:from>
      <xdr:col>1</xdr:col>
      <xdr:colOff>0</xdr:colOff>
      <xdr:row>3</xdr:row>
      <xdr:rowOff>0</xdr:rowOff>
    </xdr:from>
    <xdr:to>
      <xdr:col>9</xdr:col>
      <xdr:colOff>0</xdr:colOff>
      <xdr:row>28</xdr:row>
      <xdr:rowOff>180976</xdr:rowOff>
    </xdr:to>
    <xdr:sp macro="" textlink="">
      <xdr:nvSpPr>
        <xdr:cNvPr id="7" name="TextBox 6"/>
        <xdr:cNvSpPr txBox="1"/>
      </xdr:nvSpPr>
      <xdr:spPr>
        <a:xfrm>
          <a:off x="609600" y="571500"/>
          <a:ext cx="4876800" cy="494347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General Information About</a:t>
          </a:r>
          <a:r>
            <a:rPr lang="en-US" sz="1100" b="1" baseline="0">
              <a:solidFill>
                <a:srgbClr val="000000"/>
              </a:solidFill>
              <a:latin typeface="+mn-lt"/>
              <a:ea typeface="+mn-ea"/>
              <a:cs typeface="+mn-cs"/>
            </a:rPr>
            <a:t> Charts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Nothing tells</a:t>
          </a:r>
          <a:r>
            <a:rPr lang="en-US" sz="1100" baseline="0">
              <a:solidFill>
                <a:srgbClr val="000000"/>
              </a:solidFill>
              <a:latin typeface="+mn-lt"/>
              <a:ea typeface="+mn-ea"/>
              <a:cs typeface="+mn-cs"/>
            </a:rPr>
            <a:t> a story better than a well-designed chart, and Excel provides a huge number of charting possibilities. In fact, whole books have been devoted to Excel charts. It is impossible to cover all of the possibilities here, but the next feww worksheets illustrate how to create basic charts quickly and easily.</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If you have created a lot of charts in Excel 2003 but you are new to Excel 2007 (or 2010), you will see some significant changes. The most important are listed below.</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1. To create a chart, use the Insert ribbon. It has a Charts group with buttons for Column, Line, Pie, Bar, Area, Scatter, and Other Charts. Each button has a dropdown list for the various subtypes.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2. Once you have a chart and then select it (that is, click somewhere on it), you get three new Chart Tools tabs: Design, Layout, and Format (see below). The corresponding ribbons have plenty of buttons for modifying an existing chart. Probably the most important of these is the Select Data button on the Design ribbon, which lets you edit the data range(s) the chart is based on. Of course, you can experiment with the other buttons, and you can also experiment by right-clicking various parts of a chart to see the possibilities.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You could spend a lot of time reading thick chapters or even entire books on Excel charts, but it is better to experiment on your own. You can learn a lot by modifying an existing chart in various ways. You might not learn some of the esoteric tools this way, but you will learn the most frequently used tools.</a:t>
          </a:r>
          <a:endParaRPr lang="en-US">
            <a:solidFill>
              <a:srgbClr val="000000"/>
            </a:solidFil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13</xdr:col>
      <xdr:colOff>428625</xdr:colOff>
      <xdr:row>19</xdr:row>
      <xdr:rowOff>0</xdr:rowOff>
    </xdr:from>
    <xdr:to>
      <xdr:col>20</xdr:col>
      <xdr:colOff>200025</xdr:colOff>
      <xdr:row>31</xdr:row>
      <xdr:rowOff>180975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361950</xdr:colOff>
      <xdr:row>3</xdr:row>
      <xdr:rowOff>0</xdr:rowOff>
    </xdr:from>
    <xdr:to>
      <xdr:col>19</xdr:col>
      <xdr:colOff>152400</xdr:colOff>
      <xdr:row>15</xdr:row>
      <xdr:rowOff>171450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114300</xdr:colOff>
      <xdr:row>38</xdr:row>
      <xdr:rowOff>180975</xdr:rowOff>
    </xdr:from>
    <xdr:to>
      <xdr:col>18</xdr:col>
      <xdr:colOff>561975</xdr:colOff>
      <xdr:row>51</xdr:row>
      <xdr:rowOff>38100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352425</xdr:colOff>
      <xdr:row>53</xdr:row>
      <xdr:rowOff>0</xdr:rowOff>
    </xdr:from>
    <xdr:to>
      <xdr:col>22</xdr:col>
      <xdr:colOff>200025</xdr:colOff>
      <xdr:row>65</xdr:row>
      <xdr:rowOff>85725</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0</xdr:colOff>
      <xdr:row>100</xdr:row>
      <xdr:rowOff>0</xdr:rowOff>
    </xdr:from>
    <xdr:to>
      <xdr:col>21</xdr:col>
      <xdr:colOff>304800</xdr:colOff>
      <xdr:row>114</xdr:row>
      <xdr:rowOff>76200</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609599</xdr:colOff>
      <xdr:row>80</xdr:row>
      <xdr:rowOff>0</xdr:rowOff>
    </xdr:from>
    <xdr:to>
      <xdr:col>23</xdr:col>
      <xdr:colOff>428624</xdr:colOff>
      <xdr:row>93</xdr:row>
      <xdr:rowOff>83405</xdr:rowOff>
    </xdr:to>
    <xdr:pic>
      <xdr:nvPicPr>
        <xdr:cNvPr id="27" name="Picture 26" descr="C:\Documents and Settings\Chris Albright\My Documents\My Dropbox\My Add-Ins\Excel Tutorial\Screenshots\SelectDataSource.gif"/>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496549" y="14668500"/>
          <a:ext cx="4695825" cy="25599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88</xdr:row>
      <xdr:rowOff>0</xdr:rowOff>
    </xdr:from>
    <xdr:to>
      <xdr:col>15</xdr:col>
      <xdr:colOff>323850</xdr:colOff>
      <xdr:row>97</xdr:row>
      <xdr:rowOff>123825</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3</xdr:row>
      <xdr:rowOff>0</xdr:rowOff>
    </xdr:from>
    <xdr:to>
      <xdr:col>9</xdr:col>
      <xdr:colOff>0</xdr:colOff>
      <xdr:row>17</xdr:row>
      <xdr:rowOff>180976</xdr:rowOff>
    </xdr:to>
    <xdr:sp macro="" textlink="">
      <xdr:nvSpPr>
        <xdr:cNvPr id="16" name="TextBox 15"/>
        <xdr:cNvSpPr txBox="1"/>
      </xdr:nvSpPr>
      <xdr:spPr>
        <a:xfrm>
          <a:off x="609600" y="571500"/>
          <a:ext cx="4876800" cy="284797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Creating a Chart the Easy Way</a:t>
          </a:r>
        </a:p>
        <a:p>
          <a:endParaRPr lang="en-US" sz="1100">
            <a:solidFill>
              <a:srgbClr val="000000"/>
            </a:solidFill>
            <a:latin typeface="+mn-lt"/>
            <a:ea typeface="+mn-ea"/>
            <a:cs typeface="+mn-cs"/>
          </a:endParaRPr>
        </a:p>
        <a:p>
          <a:r>
            <a:rPr lang="en-US" sz="1100">
              <a:solidFill>
                <a:srgbClr val="000000"/>
              </a:solidFill>
              <a:latin typeface="+mn-lt"/>
              <a:ea typeface="+mn-ea"/>
              <a:cs typeface="+mn-cs"/>
            </a:rPr>
            <a:t>Probably the easiest</a:t>
          </a:r>
          <a:r>
            <a:rPr lang="en-US" sz="1100" baseline="0">
              <a:solidFill>
                <a:srgbClr val="000000"/>
              </a:solidFill>
              <a:latin typeface="+mn-lt"/>
              <a:ea typeface="+mn-ea"/>
              <a:cs typeface="+mn-cs"/>
            </a:rPr>
            <a:t> way to create a chart, based on a given data set, is to select at least part of the data set, including the data to be charted and the labels for the horizontal axis, if any, and select one of the chart types from the Insert ribbon. You will almost certainly want to modify the resulting chart, but this usually provides a good start.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The example to the right is typical. The goal is to create a column chart of monthly sales, so you can select the entire blue range to the right (including the labels in the top row), and select a column chart (of the first subtype) from the Insert ribbon. The </a:t>
          </a:r>
          <a:r>
            <a:rPr lang="en-US" sz="1100" i="1" baseline="0">
              <a:solidFill>
                <a:srgbClr val="000000"/>
              </a:solidFill>
              <a:latin typeface="+mn-lt"/>
              <a:ea typeface="+mn-ea"/>
              <a:cs typeface="+mn-cs"/>
            </a:rPr>
            <a:t>only</a:t>
          </a:r>
          <a:r>
            <a:rPr lang="en-US" sz="1100" baseline="0">
              <a:solidFill>
                <a:srgbClr val="000000"/>
              </a:solidFill>
              <a:latin typeface="+mn-lt"/>
              <a:ea typeface="+mn-ea"/>
              <a:cs typeface="+mn-cs"/>
            </a:rPr>
            <a:t> change that was then made to the chart was to delete the legend. Excel guessed correctly that it should chart one series, Sales, and that it should use the dates in column K as labels for the horizontal axis.</a:t>
          </a:r>
          <a:endParaRPr lang="en-US">
            <a:solidFill>
              <a:srgbClr val="000000"/>
            </a:solidFill>
          </a:endParaRPr>
        </a:p>
      </xdr:txBody>
    </xdr:sp>
    <xdr:clientData/>
  </xdr:twoCellAnchor>
  <xdr:twoCellAnchor>
    <xdr:from>
      <xdr:col>1</xdr:col>
      <xdr:colOff>0</xdr:colOff>
      <xdr:row>19</xdr:row>
      <xdr:rowOff>0</xdr:rowOff>
    </xdr:from>
    <xdr:to>
      <xdr:col>9</xdr:col>
      <xdr:colOff>9525</xdr:colOff>
      <xdr:row>30</xdr:row>
      <xdr:rowOff>0</xdr:rowOff>
    </xdr:to>
    <xdr:sp macro="" textlink="">
      <xdr:nvSpPr>
        <xdr:cNvPr id="17" name="TextBox 16"/>
        <xdr:cNvSpPr txBox="1"/>
      </xdr:nvSpPr>
      <xdr:spPr>
        <a:xfrm>
          <a:off x="609600" y="3619500"/>
          <a:ext cx="4886325" cy="2095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Creating a Chart with Multiple Series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Here is another</a:t>
          </a:r>
          <a:r>
            <a:rPr lang="en-US" sz="1100" baseline="0">
              <a:solidFill>
                <a:srgbClr val="000000"/>
              </a:solidFill>
              <a:latin typeface="+mn-lt"/>
              <a:ea typeface="+mn-ea"/>
              <a:cs typeface="+mn-cs"/>
            </a:rPr>
            <a:t> example. The red range to the right includes monthly sales of two products, and the goal is to create a line chart that contains both series. In this case, you can select the entire red range, including column K, and select a line chart with markers from the Insert ribbon. This time the legend is appropriate. However, there is no title above the chart by default, so you can add the one shown (from the Chart Tools Layout ribbon). Note that the horizontal axis titles are vertical by default. If you would rather have them at an angle, right-click the horizontal axis and select the option to format the alignment of the axis labels.</a:t>
          </a:r>
          <a:endParaRPr lang="en-US">
            <a:solidFill>
              <a:srgbClr val="000000"/>
            </a:solidFill>
          </a:endParaRPr>
        </a:p>
      </xdr:txBody>
    </xdr:sp>
    <xdr:clientData/>
  </xdr:twoCellAnchor>
  <xdr:twoCellAnchor>
    <xdr:from>
      <xdr:col>1</xdr:col>
      <xdr:colOff>0</xdr:colOff>
      <xdr:row>35</xdr:row>
      <xdr:rowOff>0</xdr:rowOff>
    </xdr:from>
    <xdr:to>
      <xdr:col>9</xdr:col>
      <xdr:colOff>0</xdr:colOff>
      <xdr:row>45</xdr:row>
      <xdr:rowOff>180975</xdr:rowOff>
    </xdr:to>
    <xdr:sp macro="" textlink="">
      <xdr:nvSpPr>
        <xdr:cNvPr id="19" name="TextBox 18"/>
        <xdr:cNvSpPr txBox="1"/>
      </xdr:nvSpPr>
      <xdr:spPr>
        <a:xfrm>
          <a:off x="609600" y="6667500"/>
          <a:ext cx="4876800" cy="20859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The</a:t>
          </a:r>
          <a:r>
            <a:rPr lang="en-US" sz="1100" b="1" baseline="0">
              <a:solidFill>
                <a:srgbClr val="000000"/>
              </a:solidFill>
              <a:latin typeface="+mn-lt"/>
              <a:ea typeface="+mn-ea"/>
              <a:cs typeface="+mn-cs"/>
            </a:rPr>
            <a:t> Important Role of Series in a Chart</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a:t>
          </a:r>
          <a:r>
            <a:rPr lang="en-US" sz="1100" baseline="0">
              <a:solidFill>
                <a:srgbClr val="000000"/>
              </a:solidFill>
              <a:latin typeface="+mn-lt"/>
              <a:ea typeface="+mn-ea"/>
              <a:cs typeface="+mn-cs"/>
            </a:rPr>
            <a:t> most important concept for charts is a </a:t>
          </a:r>
          <a:r>
            <a:rPr lang="en-US" sz="1100" b="0" baseline="0">
              <a:solidFill>
                <a:srgbClr val="000000"/>
              </a:solidFill>
              <a:latin typeface="+mn-lt"/>
              <a:ea typeface="+mn-ea"/>
              <a:cs typeface="+mn-cs"/>
            </a:rPr>
            <a:t>series. Every Excel chart contains one or more series. In the first chart above, there is one series, Sales. In the second chart, there are two series, Sales1 and Sales2. Typically, each series is a column of data, with a label at the top, although series are sometimes in rows, as in the green right to the right (which is simply the transpose of the previous example). Again, you can select the entire green range and insert a line chart. Excel guesses correctly that the data series are in rows, not columns. But what if it makes the wrong guess? See the next example.</a:t>
          </a:r>
          <a:endParaRPr lang="en-US">
            <a:solidFill>
              <a:srgbClr val="000000"/>
            </a:solidFill>
          </a:endParaRPr>
        </a:p>
      </xdr:txBody>
    </xdr:sp>
    <xdr:clientData/>
  </xdr:twoCellAnchor>
  <xdr:twoCellAnchor>
    <xdr:from>
      <xdr:col>1</xdr:col>
      <xdr:colOff>0</xdr:colOff>
      <xdr:row>53</xdr:row>
      <xdr:rowOff>0</xdr:rowOff>
    </xdr:from>
    <xdr:to>
      <xdr:col>9</xdr:col>
      <xdr:colOff>9525</xdr:colOff>
      <xdr:row>79</xdr:row>
      <xdr:rowOff>0</xdr:rowOff>
    </xdr:to>
    <xdr:sp macro="" textlink="">
      <xdr:nvSpPr>
        <xdr:cNvPr id="20" name="TextBox 19"/>
        <xdr:cNvSpPr txBox="1"/>
      </xdr:nvSpPr>
      <xdr:spPr>
        <a:xfrm>
          <a:off x="609600" y="10096500"/>
          <a:ext cx="4886325" cy="4762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Switching the Roles of Rows and Columns and Changing the Chart Type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data set in the gray</a:t>
          </a:r>
          <a:r>
            <a:rPr lang="en-US" sz="1100" baseline="0">
              <a:solidFill>
                <a:srgbClr val="000000"/>
              </a:solidFill>
              <a:latin typeface="+mn-lt"/>
              <a:ea typeface="+mn-ea"/>
              <a:cs typeface="+mn-cs"/>
            </a:rPr>
            <a:t> range </a:t>
          </a:r>
          <a:r>
            <a:rPr lang="en-US" sz="1100">
              <a:solidFill>
                <a:srgbClr val="000000"/>
              </a:solidFill>
              <a:latin typeface="+mn-lt"/>
              <a:ea typeface="+mn-ea"/>
              <a:cs typeface="+mn-cs"/>
            </a:rPr>
            <a:t>to the right contains sales data for four products in</a:t>
          </a:r>
          <a:r>
            <a:rPr lang="en-US" sz="1100" baseline="0">
              <a:solidFill>
                <a:srgbClr val="000000"/>
              </a:solidFill>
              <a:latin typeface="+mn-lt"/>
              <a:ea typeface="+mn-ea"/>
              <a:cs typeface="+mn-cs"/>
            </a:rPr>
            <a:t> six regions. You can select the entire data range, including the row and column labels, and insert a line chart. What are the series? By default, Excel creates a line for each product, with the region labels on the horizontal axis. That is, it guesses that the </a:t>
          </a:r>
          <a:r>
            <a:rPr lang="en-US" sz="1100" i="1" baseline="0">
              <a:solidFill>
                <a:srgbClr val="000000"/>
              </a:solidFill>
              <a:latin typeface="+mn-lt"/>
              <a:ea typeface="+mn-ea"/>
              <a:cs typeface="+mn-cs"/>
            </a:rPr>
            <a:t>columns</a:t>
          </a:r>
          <a:r>
            <a:rPr lang="en-US" sz="1100" i="0" baseline="0">
              <a:solidFill>
                <a:srgbClr val="000000"/>
              </a:solidFill>
              <a:latin typeface="+mn-lt"/>
              <a:ea typeface="+mn-ea"/>
              <a:cs typeface="+mn-cs"/>
            </a:rPr>
            <a:t> are the series. Suppose you would rather have the </a:t>
          </a:r>
          <a:r>
            <a:rPr lang="en-US" sz="1100" i="1" baseline="0">
              <a:solidFill>
                <a:srgbClr val="000000"/>
              </a:solidFill>
              <a:latin typeface="+mn-lt"/>
              <a:ea typeface="+mn-ea"/>
              <a:cs typeface="+mn-cs"/>
            </a:rPr>
            <a:t>rows </a:t>
          </a:r>
          <a:r>
            <a:rPr lang="en-US" sz="1100" i="0" baseline="0">
              <a:solidFill>
                <a:srgbClr val="000000"/>
              </a:solidFill>
              <a:latin typeface="+mn-lt"/>
              <a:ea typeface="+mn-ea"/>
              <a:cs typeface="+mn-cs"/>
            </a:rPr>
            <a:t>as the series, that is, you would rather have a line for each region. This is easy.</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To switch the roles of rows and columns:</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Click anywhere on the chart and click the </a:t>
          </a:r>
          <a:r>
            <a:rPr lang="en-US" sz="1100" b="1" i="0" baseline="0">
              <a:solidFill>
                <a:srgbClr val="000000"/>
              </a:solidFill>
              <a:latin typeface="+mn-lt"/>
              <a:ea typeface="+mn-ea"/>
              <a:cs typeface="+mn-cs"/>
            </a:rPr>
            <a:t>Switch Row/Column </a:t>
          </a:r>
          <a:r>
            <a:rPr lang="en-US" sz="1100" i="0" baseline="0">
              <a:solidFill>
                <a:srgbClr val="000000"/>
              </a:solidFill>
              <a:latin typeface="+mn-lt"/>
              <a:ea typeface="+mn-ea"/>
              <a:cs typeface="+mn-cs"/>
            </a:rPr>
            <a:t>button on the Chart Tools Design ribbon.</a:t>
          </a:r>
        </a:p>
        <a:p>
          <a:endParaRPr lang="en-US" sz="1100" i="0" baseline="0">
            <a:solidFill>
              <a:srgbClr val="000000"/>
            </a:solidFill>
            <a:latin typeface="+mn-lt"/>
            <a:ea typeface="+mn-ea"/>
            <a:cs typeface="+mn-cs"/>
          </a:endParaRPr>
        </a:p>
        <a:p>
          <a:r>
            <a:rPr lang="en-US" sz="1100">
              <a:solidFill>
                <a:srgbClr val="000000"/>
              </a:solidFill>
              <a:effectLst/>
              <a:latin typeface="+mn-lt"/>
              <a:ea typeface="+mn-ea"/>
              <a:cs typeface="+mn-cs"/>
            </a:rPr>
            <a:t>Try it! Create a column chart (of the first</a:t>
          </a:r>
          <a:r>
            <a:rPr lang="en-US" sz="1100" baseline="0">
              <a:solidFill>
                <a:srgbClr val="000000"/>
              </a:solidFill>
              <a:effectLst/>
              <a:latin typeface="+mn-lt"/>
              <a:ea typeface="+mn-ea"/>
              <a:cs typeface="+mn-cs"/>
            </a:rPr>
            <a:t> subtype) for the monthly data in the orange range to the right, where each series corresponds to a time series for a particular product.</a:t>
          </a:r>
          <a:endParaRPr lang="en-US">
            <a:solidFill>
              <a:srgbClr val="000000"/>
            </a:solidFill>
            <a:effectLst/>
          </a:endParaRPr>
        </a:p>
        <a:p>
          <a:endParaRPr lang="en-US" sz="1100" baseline="0">
            <a:solidFill>
              <a:srgbClr val="000000"/>
            </a:solidFill>
            <a:effectLst/>
            <a:latin typeface="+mn-lt"/>
            <a:ea typeface="+mn-ea"/>
            <a:cs typeface="+mn-cs"/>
          </a:endParaRPr>
        </a:p>
        <a:p>
          <a:r>
            <a:rPr lang="en-US" sz="1100" baseline="0">
              <a:solidFill>
                <a:srgbClr val="000000"/>
              </a:solidFill>
              <a:effectLst/>
              <a:latin typeface="+mn-lt"/>
              <a:ea typeface="+mn-ea"/>
              <a:cs typeface="+mn-cs"/>
            </a:rPr>
            <a:t>Sometimes you change your mind and want to have another chart type.</a:t>
          </a:r>
          <a:endParaRPr lang="en-US">
            <a:solidFill>
              <a:srgbClr val="000000"/>
            </a:solidFill>
            <a:effectLst/>
          </a:endParaRPr>
        </a:p>
        <a:p>
          <a:endParaRPr lang="en-US" sz="1100" baseline="0">
            <a:solidFill>
              <a:srgbClr val="000000"/>
            </a:solidFill>
            <a:effectLst/>
            <a:latin typeface="+mn-lt"/>
            <a:ea typeface="+mn-ea"/>
            <a:cs typeface="+mn-cs"/>
          </a:endParaRPr>
        </a:p>
        <a:p>
          <a:r>
            <a:rPr lang="en-US" sz="1100" baseline="0">
              <a:solidFill>
                <a:srgbClr val="000000"/>
              </a:solidFill>
              <a:effectLst/>
              <a:latin typeface="+mn-lt"/>
              <a:ea typeface="+mn-ea"/>
              <a:cs typeface="+mn-cs"/>
            </a:rPr>
            <a:t>To change the chart type:</a:t>
          </a:r>
          <a:endParaRPr lang="en-US">
            <a:solidFill>
              <a:srgbClr val="000000"/>
            </a:solidFill>
            <a:effectLst/>
          </a:endParaRPr>
        </a:p>
        <a:p>
          <a:endParaRPr lang="en-US" sz="1100" baseline="0">
            <a:solidFill>
              <a:srgbClr val="000000"/>
            </a:solidFill>
            <a:effectLst/>
            <a:latin typeface="+mn-lt"/>
            <a:ea typeface="+mn-ea"/>
            <a:cs typeface="+mn-cs"/>
          </a:endParaRPr>
        </a:p>
        <a:p>
          <a:r>
            <a:rPr lang="en-US" sz="1100" baseline="0">
              <a:solidFill>
                <a:srgbClr val="000000"/>
              </a:solidFill>
              <a:effectLst/>
              <a:latin typeface="+mn-lt"/>
              <a:ea typeface="+mn-ea"/>
              <a:cs typeface="+mn-cs"/>
            </a:rPr>
            <a:t>Click anywhere on the chart and click the </a:t>
          </a:r>
          <a:r>
            <a:rPr lang="en-US" sz="1100" b="1" baseline="0">
              <a:solidFill>
                <a:srgbClr val="000000"/>
              </a:solidFill>
              <a:effectLst/>
              <a:latin typeface="+mn-lt"/>
              <a:ea typeface="+mn-ea"/>
              <a:cs typeface="+mn-cs"/>
            </a:rPr>
            <a:t>Change Chart Type </a:t>
          </a:r>
          <a:r>
            <a:rPr lang="en-US" sz="1100" b="0" baseline="0">
              <a:solidFill>
                <a:srgbClr val="000000"/>
              </a:solidFill>
              <a:effectLst/>
              <a:latin typeface="+mn-lt"/>
              <a:ea typeface="+mn-ea"/>
              <a:cs typeface="+mn-cs"/>
            </a:rPr>
            <a:t>button on the Chart Tools Design ribbon.</a:t>
          </a:r>
          <a:endParaRPr lang="en-US">
            <a:solidFill>
              <a:srgbClr val="000000"/>
            </a:solidFill>
            <a:effectLst/>
          </a:endParaRPr>
        </a:p>
        <a:p>
          <a:endParaRPr lang="en-US" sz="1100" b="0" baseline="0">
            <a:solidFill>
              <a:srgbClr val="000000"/>
            </a:solidFill>
            <a:effectLst/>
            <a:latin typeface="+mn-lt"/>
            <a:ea typeface="+mn-ea"/>
            <a:cs typeface="+mn-cs"/>
          </a:endParaRPr>
        </a:p>
        <a:p>
          <a:r>
            <a:rPr lang="en-US" sz="1100" b="0" baseline="0">
              <a:solidFill>
                <a:srgbClr val="000000"/>
              </a:solidFill>
              <a:effectLst/>
              <a:latin typeface="+mn-lt"/>
              <a:ea typeface="+mn-ea"/>
              <a:cs typeface="+mn-cs"/>
            </a:rPr>
            <a:t>Try it! Change the column chart you just created to a line chart. Make sure each series still corresponds to a product.</a:t>
          </a:r>
          <a:endParaRPr lang="en-US">
            <a:solidFill>
              <a:srgbClr val="000000"/>
            </a:solidFill>
            <a:effectLst/>
          </a:endParaRPr>
        </a:p>
        <a:p>
          <a:endParaRPr lang="en-US">
            <a:solidFill>
              <a:srgbClr val="000000"/>
            </a:solidFill>
          </a:endParaRPr>
        </a:p>
      </xdr:txBody>
    </xdr:sp>
    <xdr:clientData/>
  </xdr:twoCellAnchor>
  <xdr:twoCellAnchor>
    <xdr:from>
      <xdr:col>1</xdr:col>
      <xdr:colOff>0</xdr:colOff>
      <xdr:row>80</xdr:row>
      <xdr:rowOff>0</xdr:rowOff>
    </xdr:from>
    <xdr:to>
      <xdr:col>8</xdr:col>
      <xdr:colOff>606425</xdr:colOff>
      <xdr:row>99</xdr:row>
      <xdr:rowOff>0</xdr:rowOff>
    </xdr:to>
    <xdr:sp macro="" textlink="">
      <xdr:nvSpPr>
        <xdr:cNvPr id="21" name="TextBox 20"/>
        <xdr:cNvSpPr txBox="1"/>
      </xdr:nvSpPr>
      <xdr:spPr>
        <a:xfrm>
          <a:off x="609600" y="15049500"/>
          <a:ext cx="4873625" cy="3619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Modifying the Data Series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By selecting </a:t>
          </a:r>
          <a:r>
            <a:rPr lang="en-US" sz="1100" baseline="0">
              <a:solidFill>
                <a:srgbClr val="000000"/>
              </a:solidFill>
              <a:latin typeface="+mn-lt"/>
              <a:ea typeface="+mn-ea"/>
              <a:cs typeface="+mn-cs"/>
            </a:rPr>
            <a:t>the appropriate data and </a:t>
          </a:r>
          <a:r>
            <a:rPr lang="en-US" sz="1100" i="1" baseline="0">
              <a:solidFill>
                <a:srgbClr val="000000"/>
              </a:solidFill>
              <a:latin typeface="+mn-lt"/>
              <a:ea typeface="+mn-ea"/>
              <a:cs typeface="+mn-cs"/>
            </a:rPr>
            <a:t>then </a:t>
          </a:r>
          <a:r>
            <a:rPr lang="en-US" sz="1100" i="0" baseline="0">
              <a:solidFill>
                <a:srgbClr val="000000"/>
              </a:solidFill>
              <a:latin typeface="+mn-lt"/>
              <a:ea typeface="+mn-ea"/>
              <a:cs typeface="+mn-cs"/>
            </a:rPr>
            <a:t>inserting a chart, you usually get what you want. But suppose you create a chart and it doesn't chart the right data. You can either delete this chart and start over, or you can modify the data series.</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To modify the data series in an existing chart:</a:t>
          </a:r>
        </a:p>
        <a:p>
          <a:endParaRPr lang="en-US" sz="1100" b="0" i="0" baseline="0">
            <a:solidFill>
              <a:srgbClr val="000000"/>
            </a:solidFill>
            <a:latin typeface="+mn-lt"/>
            <a:ea typeface="+mn-ea"/>
            <a:cs typeface="+mn-cs"/>
          </a:endParaRPr>
        </a:p>
        <a:p>
          <a:r>
            <a:rPr lang="en-US" sz="1100" b="0" baseline="0">
              <a:solidFill>
                <a:srgbClr val="000000"/>
              </a:solidFill>
              <a:latin typeface="+mn-lt"/>
              <a:ea typeface="+mn-ea"/>
              <a:cs typeface="+mn-cs"/>
            </a:rPr>
            <a:t>Click anywhere on the chart and click the </a:t>
          </a:r>
          <a:r>
            <a:rPr lang="en-US" sz="1100" b="1" baseline="0">
              <a:solidFill>
                <a:srgbClr val="000000"/>
              </a:solidFill>
              <a:latin typeface="+mn-lt"/>
              <a:ea typeface="+mn-ea"/>
              <a:cs typeface="+mn-cs"/>
            </a:rPr>
            <a:t>Data Series </a:t>
          </a:r>
          <a:r>
            <a:rPr lang="en-US" sz="1100" b="0" baseline="0">
              <a:solidFill>
                <a:srgbClr val="000000"/>
              </a:solidFill>
              <a:latin typeface="+mn-lt"/>
              <a:ea typeface="+mn-ea"/>
              <a:cs typeface="+mn-cs"/>
            </a:rPr>
            <a:t>button on the Chart Tools Design ribbon. This brings up a dialog box (see to the right) with the series charted on the left and the data used for the horizontal axis labels on the right. You can then edit (or delete) any of these.</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Try it! The line chart to right was created by selecting the tan range to the right, </a:t>
          </a:r>
          <a:r>
            <a:rPr lang="en-US" sz="1100" b="0" i="1" baseline="0">
              <a:solidFill>
                <a:srgbClr val="000000"/>
              </a:solidFill>
              <a:latin typeface="+mn-lt"/>
              <a:ea typeface="+mn-ea"/>
              <a:cs typeface="+mn-cs"/>
            </a:rPr>
            <a:t>without</a:t>
          </a:r>
          <a:r>
            <a:rPr lang="en-US" sz="1100" b="0" baseline="0">
              <a:solidFill>
                <a:srgbClr val="000000"/>
              </a:solidFill>
              <a:latin typeface="+mn-lt"/>
              <a:ea typeface="+mn-ea"/>
              <a:cs typeface="+mn-cs"/>
            </a:rPr>
            <a:t> the labels to the left or in the top row. There are three problems: (1) the months should be labels on the horizontal axis; (2) the two "junk" series shouldn't be part of the chart; and (3) the two sales series should be named by the labels at the top of columns N and O. Open the Data Series dialog box and fix these problems.</a:t>
          </a:r>
        </a:p>
      </xdr:txBody>
    </xdr:sp>
    <xdr:clientData/>
  </xdr:twoCellAnchor>
  <xdr:twoCellAnchor>
    <xdr:from>
      <xdr:col>1</xdr:col>
      <xdr:colOff>0</xdr:colOff>
      <xdr:row>100</xdr:row>
      <xdr:rowOff>0</xdr:rowOff>
    </xdr:from>
    <xdr:to>
      <xdr:col>9</xdr:col>
      <xdr:colOff>0</xdr:colOff>
      <xdr:row>121</xdr:row>
      <xdr:rowOff>0</xdr:rowOff>
    </xdr:to>
    <xdr:sp macro="" textlink="">
      <xdr:nvSpPr>
        <xdr:cNvPr id="22" name="TextBox 21"/>
        <xdr:cNvSpPr txBox="1"/>
      </xdr:nvSpPr>
      <xdr:spPr>
        <a:xfrm>
          <a:off x="609600" y="18859500"/>
          <a:ext cx="4876800" cy="4000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Scatter</a:t>
          </a:r>
          <a:r>
            <a:rPr lang="en-US" sz="1100" b="1" baseline="0">
              <a:solidFill>
                <a:srgbClr val="000000"/>
              </a:solidFill>
              <a:latin typeface="+mn-lt"/>
              <a:ea typeface="+mn-ea"/>
              <a:cs typeface="+mn-cs"/>
            </a:rPr>
            <a:t> Charts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One chart</a:t>
          </a:r>
          <a:r>
            <a:rPr lang="en-US" sz="1100" baseline="0">
              <a:solidFill>
                <a:srgbClr val="000000"/>
              </a:solidFill>
              <a:latin typeface="+mn-lt"/>
              <a:ea typeface="+mn-ea"/>
              <a:cs typeface="+mn-cs"/>
            </a:rPr>
            <a:t> type that works a bit different from the others is the </a:t>
          </a:r>
          <a:r>
            <a:rPr lang="en-US" sz="1100" b="1" baseline="0">
              <a:solidFill>
                <a:srgbClr val="000000"/>
              </a:solidFill>
              <a:latin typeface="+mn-lt"/>
              <a:ea typeface="+mn-ea"/>
              <a:cs typeface="+mn-cs"/>
            </a:rPr>
            <a:t>scatter chart</a:t>
          </a:r>
          <a:r>
            <a:rPr lang="en-US" sz="1100" baseline="0">
              <a:solidFill>
                <a:srgbClr val="000000"/>
              </a:solidFill>
              <a:latin typeface="+mn-lt"/>
              <a:ea typeface="+mn-ea"/>
              <a:cs typeface="+mn-cs"/>
            </a:rPr>
            <a:t>. This type of chart is useful for detecting relationships between two variables, such as height (inches) and weight (pounds) in the data to the right.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create the chart, you can select the orange range to the right and insert a scatter chart of the first subtype. You can then change the title, delete the legend, and add horizontal and vertical axis titles, as shown. If you then open the Data Series dialog box, you will see that there is one series, Weight. However, if you click the Edit button for this series, you will see that there is a Y-series and an X-series.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By default, when you select two columns for a scatter chart, the data in the rightmost column, in this case Weight, is the Y-series (it goes on the vertical axis), and the other is the X-series (it goes on the horizontal axis). If you want them reversed, you have to go through the Data Series dialog box.</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Try it! Starting with the scatter chart to the right, change it so that Height is on the vertical axis and Weight is on the horizontal axis. (You will have to change the axis titles manually.)</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9525</xdr:colOff>
      <xdr:row>3</xdr:row>
      <xdr:rowOff>9525</xdr:rowOff>
    </xdr:from>
    <xdr:to>
      <xdr:col>20</xdr:col>
      <xdr:colOff>314325</xdr:colOff>
      <xdr:row>17</xdr:row>
      <xdr:rowOff>85725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22</xdr:row>
      <xdr:rowOff>0</xdr:rowOff>
    </xdr:from>
    <xdr:to>
      <xdr:col>14</xdr:col>
      <xdr:colOff>9525</xdr:colOff>
      <xdr:row>27</xdr:row>
      <xdr:rowOff>50698</xdr:rowOff>
    </xdr:to>
    <xdr:pic>
      <xdr:nvPicPr>
        <xdr:cNvPr id="7" name="Picture 1" descr="C:\Documents and Settings\Chris Albright\Desktop\ChartRibbon1.gif"/>
        <xdr:cNvPicPr>
          <a:picLocks noChangeAspect="1" noChangeArrowheads="1"/>
        </xdr:cNvPicPr>
      </xdr:nvPicPr>
      <xdr:blipFill>
        <a:blip xmlns:r="http://schemas.openxmlformats.org/officeDocument/2006/relationships" r:embed="rId2" cstate="print"/>
        <a:srcRect/>
        <a:stretch>
          <a:fillRect/>
        </a:stretch>
      </xdr:blipFill>
      <xdr:spPr bwMode="auto">
        <a:xfrm>
          <a:off x="609600" y="3619500"/>
          <a:ext cx="8067675" cy="1003198"/>
        </a:xfrm>
        <a:prstGeom prst="rect">
          <a:avLst/>
        </a:prstGeom>
        <a:noFill/>
      </xdr:spPr>
    </xdr:pic>
    <xdr:clientData/>
  </xdr:twoCellAnchor>
  <xdr:twoCellAnchor>
    <xdr:from>
      <xdr:col>1</xdr:col>
      <xdr:colOff>0</xdr:colOff>
      <xdr:row>3</xdr:row>
      <xdr:rowOff>0</xdr:rowOff>
    </xdr:from>
    <xdr:to>
      <xdr:col>9</xdr:col>
      <xdr:colOff>0</xdr:colOff>
      <xdr:row>21</xdr:row>
      <xdr:rowOff>9525</xdr:rowOff>
    </xdr:to>
    <xdr:sp macro="" textlink="">
      <xdr:nvSpPr>
        <xdr:cNvPr id="6" name="TextBox 5"/>
        <xdr:cNvSpPr txBox="1"/>
      </xdr:nvSpPr>
      <xdr:spPr>
        <a:xfrm>
          <a:off x="609600" y="571500"/>
          <a:ext cx="4876800" cy="34385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Changing the Location of a Chart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A chart can be placed in one of two</a:t>
          </a:r>
          <a:r>
            <a:rPr lang="en-US" sz="1100" baseline="0">
              <a:solidFill>
                <a:srgbClr val="000000"/>
              </a:solidFill>
              <a:latin typeface="+mn-lt"/>
              <a:ea typeface="+mn-ea"/>
              <a:cs typeface="+mn-cs"/>
            </a:rPr>
            <a:t> locations: on a worksheet (probably the worksheet that contains the data the chart is based on), or on a separate chart sheet (a sheet that has no rows or columns, only a chart). Some people prefer the first option, and others prefer the second. It is totally a matter of taste. When you create a chart from the Insert ribbon, the chart is placed on the worksheet with the data by default. However, it is easy to move it.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change the location of a chart: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Click anywhere on the chart, and click the Move Chart button on the Chart Tools Design ribbon (see below). You can then choose from the above two options.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Move the chart to the right to a separate chart sheet. (This chart sheet will have a name like Chart1, but you can rename it.) Then move the chart back to this worksheet. Note that when you move the chart back to this worksheet, the chart sheet will disappear.</a:t>
          </a:r>
          <a:endParaRPr lang="en-US">
            <a:solidFill>
              <a:srgbClr val="000000"/>
            </a:solidFil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13</xdr:col>
      <xdr:colOff>314325</xdr:colOff>
      <xdr:row>3</xdr:row>
      <xdr:rowOff>0</xdr:rowOff>
    </xdr:from>
    <xdr:to>
      <xdr:col>21</xdr:col>
      <xdr:colOff>9525</xdr:colOff>
      <xdr:row>17</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18</xdr:row>
      <xdr:rowOff>95250</xdr:rowOff>
    </xdr:from>
    <xdr:to>
      <xdr:col>21</xdr:col>
      <xdr:colOff>0</xdr:colOff>
      <xdr:row>32</xdr:row>
      <xdr:rowOff>171450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123826</xdr:colOff>
      <xdr:row>20</xdr:row>
      <xdr:rowOff>133349</xdr:rowOff>
    </xdr:from>
    <xdr:to>
      <xdr:col>16</xdr:col>
      <xdr:colOff>19050</xdr:colOff>
      <xdr:row>21</xdr:row>
      <xdr:rowOff>142874</xdr:rowOff>
    </xdr:to>
    <xdr:sp macro="" textlink="">
      <xdr:nvSpPr>
        <xdr:cNvPr id="6" name="TextBox 5"/>
        <xdr:cNvSpPr txBox="1"/>
      </xdr:nvSpPr>
      <xdr:spPr>
        <a:xfrm>
          <a:off x="10010776" y="3752849"/>
          <a:ext cx="504824" cy="2000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a:solidFill>
                <a:srgbClr val="000000"/>
              </a:solidFill>
            </a:rPr>
            <a:t>March</a:t>
          </a:r>
        </a:p>
      </xdr:txBody>
    </xdr:sp>
    <xdr:clientData/>
  </xdr:twoCellAnchor>
  <xdr:twoCellAnchor>
    <xdr:from>
      <xdr:col>1</xdr:col>
      <xdr:colOff>0</xdr:colOff>
      <xdr:row>3</xdr:row>
      <xdr:rowOff>0</xdr:rowOff>
    </xdr:from>
    <xdr:to>
      <xdr:col>9</xdr:col>
      <xdr:colOff>0</xdr:colOff>
      <xdr:row>37</xdr:row>
      <xdr:rowOff>7624</xdr:rowOff>
    </xdr:to>
    <xdr:sp macro="" textlink="">
      <xdr:nvSpPr>
        <xdr:cNvPr id="7" name="TextBox 6"/>
        <xdr:cNvSpPr txBox="1"/>
      </xdr:nvSpPr>
      <xdr:spPr>
        <a:xfrm>
          <a:off x="609600" y="571500"/>
          <a:ext cx="4876800" cy="6484624"/>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Modifying</a:t>
          </a:r>
          <a:r>
            <a:rPr lang="en-US" sz="1100" b="1" baseline="0">
              <a:solidFill>
                <a:srgbClr val="000000"/>
              </a:solidFill>
              <a:latin typeface="+mn-lt"/>
              <a:ea typeface="+mn-ea"/>
              <a:cs typeface="+mn-cs"/>
            </a:rPr>
            <a:t> an Existing Chart</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Once you create a chart and ensure that it charts the correct series, you are</a:t>
          </a:r>
          <a:r>
            <a:rPr lang="en-US" sz="1100" baseline="0">
              <a:solidFill>
                <a:srgbClr val="000000"/>
              </a:solidFill>
              <a:latin typeface="+mn-lt"/>
              <a:ea typeface="+mn-ea"/>
              <a:cs typeface="+mn-cs"/>
            </a:rPr>
            <a:t> usually still not finished. Just about everything you see on the chart can be modified to suit your taste (or tell the story better). Here are some, but certainly not all, of the changes you can make:</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1. Add, delete, or change the chart title.</a:t>
          </a:r>
        </a:p>
        <a:p>
          <a:r>
            <a:rPr lang="en-US" sz="1100" baseline="0">
              <a:solidFill>
                <a:srgbClr val="000000"/>
              </a:solidFill>
              <a:latin typeface="+mn-lt"/>
              <a:ea typeface="+mn-ea"/>
              <a:cs typeface="+mn-cs"/>
            </a:rPr>
            <a:t>2. Add, delete, or change the axis titles.</a:t>
          </a:r>
        </a:p>
        <a:p>
          <a:r>
            <a:rPr lang="en-US" sz="1100" baseline="0">
              <a:solidFill>
                <a:srgbClr val="000000"/>
              </a:solidFill>
              <a:latin typeface="+mn-lt"/>
              <a:ea typeface="+mn-ea"/>
              <a:cs typeface="+mn-cs"/>
            </a:rPr>
            <a:t>3. Add, delete, or move the legend.</a:t>
          </a:r>
        </a:p>
        <a:p>
          <a:r>
            <a:rPr lang="en-US" sz="1100" baseline="0">
              <a:solidFill>
                <a:srgbClr val="000000"/>
              </a:solidFill>
              <a:latin typeface="+mn-lt"/>
              <a:ea typeface="+mn-ea"/>
              <a:cs typeface="+mn-cs"/>
            </a:rPr>
            <a:t>4. Change the scale, font, alignment, or number format of the axis labels.</a:t>
          </a:r>
        </a:p>
        <a:p>
          <a:r>
            <a:rPr lang="en-US" sz="1100" baseline="0">
              <a:solidFill>
                <a:srgbClr val="000000"/>
              </a:solidFill>
              <a:latin typeface="+mn-lt"/>
              <a:ea typeface="+mn-ea"/>
              <a:cs typeface="+mn-cs"/>
            </a:rPr>
            <a:t>5. Add, delete, or change the gridlines, e.g., make them lighter.</a:t>
          </a:r>
        </a:p>
        <a:p>
          <a:r>
            <a:rPr lang="en-US" sz="1100" baseline="0">
              <a:solidFill>
                <a:srgbClr val="000000"/>
              </a:solidFill>
              <a:latin typeface="+mn-lt"/>
              <a:ea typeface="+mn-ea"/>
              <a:cs typeface="+mn-cs"/>
            </a:rPr>
            <a:t>6. Add data labels to points on the chart.</a:t>
          </a:r>
        </a:p>
        <a:p>
          <a:r>
            <a:rPr lang="en-US" sz="1100" baseline="0">
              <a:solidFill>
                <a:srgbClr val="000000"/>
              </a:solidFill>
              <a:latin typeface="+mn-lt"/>
              <a:ea typeface="+mn-ea"/>
              <a:cs typeface="+mn-cs"/>
            </a:rPr>
            <a:t>7. Change the background color of the plot area (the inner part of the chart).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make these or other changes, you can use the buttons on the Chart Tools ribbons, or you can right-click on the part of the chart you want to change to get a context-sensitive menu. From there, it is a matter of experimenting.</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The top chart to the right was created by selecting the blue range to the right and inserting a scatter chart of the first subtype. Then it was modified quite a lot to produce the bottom chart. Repeat this exercise by creating the default scatter chart and then modifying it to look like the finished version.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Hints: If you click a point on a scatter chart, you select </a:t>
          </a:r>
          <a:r>
            <a:rPr lang="en-US" sz="1100" i="1" baseline="0">
              <a:solidFill>
                <a:srgbClr val="000000"/>
              </a:solidFill>
              <a:latin typeface="+mn-lt"/>
              <a:ea typeface="+mn-ea"/>
              <a:cs typeface="+mn-cs"/>
            </a:rPr>
            <a:t>all </a:t>
          </a:r>
          <a:r>
            <a:rPr lang="en-US" sz="1100" i="0" baseline="0">
              <a:solidFill>
                <a:srgbClr val="000000"/>
              </a:solidFill>
              <a:latin typeface="+mn-lt"/>
              <a:ea typeface="+mn-ea"/>
              <a:cs typeface="+mn-cs"/>
            </a:rPr>
            <a:t>of the points. But you can select a </a:t>
          </a:r>
          <a:r>
            <a:rPr lang="en-US" sz="1100" i="1" baseline="0">
              <a:solidFill>
                <a:srgbClr val="000000"/>
              </a:solidFill>
              <a:latin typeface="+mn-lt"/>
              <a:ea typeface="+mn-ea"/>
              <a:cs typeface="+mn-cs"/>
            </a:rPr>
            <a:t>single </a:t>
          </a:r>
          <a:r>
            <a:rPr lang="en-US" sz="1100" i="0" baseline="0">
              <a:solidFill>
                <a:srgbClr val="000000"/>
              </a:solidFill>
              <a:latin typeface="+mn-lt"/>
              <a:ea typeface="+mn-ea"/>
              <a:cs typeface="+mn-cs"/>
            </a:rPr>
            <a:t>point by clicking twice in a row (not double-clicking, but clicking once and then clicking again.) However, this still didn't help with the label for March at the top. </a:t>
          </a:r>
          <a:r>
            <a:rPr lang="en-US" sz="1100" baseline="0">
              <a:solidFill>
                <a:srgbClr val="000000"/>
              </a:solidFill>
              <a:latin typeface="+mn-lt"/>
              <a:ea typeface="+mn-ea"/>
              <a:cs typeface="+mn-cs"/>
            </a:rPr>
            <a:t>The only data labels you can add to points on a scatter chart are the X-values or the Y-values. The goal here was to add the month label to the point near the top, so you have to add a text box (from the Insert ribbon).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Clearly, you can spend a lot of time modifying a chart. Sometimes it is time well spent, and sometimes it isn't. You have to use common sense. The best advice is: Make sure it looks professional, make sure it tells the intended story clearly, and keep it simple! Usually simple charts look best and tell the story best.</a:t>
          </a:r>
          <a:endParaRPr lang="en-US">
            <a:solidFill>
              <a:srgbClr val="000000"/>
            </a:solidFil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1</xdr:col>
      <xdr:colOff>0</xdr:colOff>
      <xdr:row>3</xdr:row>
      <xdr:rowOff>0</xdr:rowOff>
    </xdr:from>
    <xdr:to>
      <xdr:col>8</xdr:col>
      <xdr:colOff>600075</xdr:colOff>
      <xdr:row>26</xdr:row>
      <xdr:rowOff>180975</xdr:rowOff>
    </xdr:to>
    <xdr:sp macro="" textlink="">
      <xdr:nvSpPr>
        <xdr:cNvPr id="4" name="TextBox 3"/>
        <xdr:cNvSpPr txBox="1"/>
      </xdr:nvSpPr>
      <xdr:spPr>
        <a:xfrm>
          <a:off x="609600" y="571500"/>
          <a:ext cx="4867275" cy="45624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Introduction to Excel Functions</a:t>
          </a:r>
        </a:p>
        <a:p>
          <a:endParaRPr lang="en-US" sz="1100">
            <a:solidFill>
              <a:srgbClr val="000000"/>
            </a:solidFill>
          </a:endParaRPr>
        </a:p>
        <a:p>
          <a:r>
            <a:rPr lang="en-US" sz="1100">
              <a:solidFill>
                <a:srgbClr val="000000"/>
              </a:solidFill>
            </a:rPr>
            <a:t>Most of the formulas you create in Excel include</a:t>
          </a:r>
          <a:r>
            <a:rPr lang="en-US" sz="1100" baseline="0">
              <a:solidFill>
                <a:srgbClr val="000000"/>
              </a:solidFill>
            </a:rPr>
            <a:t> one or more built-in Excel functions, such as SUM, IF, VLOOKUP, and many, many others. Probably no one, not even the programmers at Microsoft, is familiar with </a:t>
          </a:r>
          <a:r>
            <a:rPr lang="en-US" sz="1100" i="1" baseline="0">
              <a:solidFill>
                <a:srgbClr val="000000"/>
              </a:solidFill>
            </a:rPr>
            <a:t>all </a:t>
          </a:r>
          <a:r>
            <a:rPr lang="en-US" sz="1100" i="0" baseline="0">
              <a:solidFill>
                <a:srgbClr val="000000"/>
              </a:solidFill>
            </a:rPr>
            <a:t>of the Excel functions, because there are hundreds of them, but you should strive to learn as many as you can.</a:t>
          </a:r>
        </a:p>
        <a:p>
          <a:endParaRPr lang="en-US" sz="1100" i="0" baseline="0">
            <a:solidFill>
              <a:srgbClr val="000000"/>
            </a:solidFill>
          </a:endParaRPr>
        </a:p>
        <a:p>
          <a:r>
            <a:rPr lang="en-US" sz="1100" i="0" baseline="0">
              <a:solidFill>
                <a:srgbClr val="000000"/>
              </a:solidFill>
            </a:rPr>
            <a:t>Excel's functions are grouped into categories, including Financial, Math &amp; Trig, Date &amp; Time, and others. You can see these categories in the Function Library group on the Formulas ribbon. The following few worksheets illustrate some of the more useful Excel functions in the various categories.</a:t>
          </a:r>
        </a:p>
        <a:p>
          <a:endParaRPr lang="en-US" sz="1100" i="0" baseline="0">
            <a:solidFill>
              <a:srgbClr val="000000"/>
            </a:solidFill>
          </a:endParaRPr>
        </a:p>
        <a:p>
          <a:r>
            <a:rPr lang="en-US" sz="1100">
              <a:solidFill>
                <a:srgbClr val="000000"/>
              </a:solidFill>
              <a:effectLst/>
              <a:latin typeface="+mn-lt"/>
              <a:ea typeface="+mn-ea"/>
              <a:cs typeface="+mn-cs"/>
            </a:rPr>
            <a:t>The names of these functions are capitalized in this tutorial, but this is just for emphasis. They are </a:t>
          </a:r>
          <a:r>
            <a:rPr lang="en-US" sz="1100" i="1">
              <a:solidFill>
                <a:srgbClr val="000000"/>
              </a:solidFill>
              <a:effectLst/>
              <a:latin typeface="+mn-lt"/>
              <a:ea typeface="+mn-ea"/>
              <a:cs typeface="+mn-cs"/>
            </a:rPr>
            <a:t>not</a:t>
          </a:r>
          <a:r>
            <a:rPr lang="en-US" sz="1100">
              <a:solidFill>
                <a:srgbClr val="000000"/>
              </a:solidFill>
              <a:effectLst/>
              <a:latin typeface="+mn-lt"/>
              <a:ea typeface="+mn-ea"/>
              <a:cs typeface="+mn-cs"/>
            </a:rPr>
            <a:t> case sensitive. You can enter </a:t>
          </a:r>
          <a:r>
            <a:rPr lang="en-US" sz="1100" b="1">
              <a:solidFill>
                <a:srgbClr val="000000"/>
              </a:solidFill>
              <a:effectLst/>
              <a:latin typeface="+mn-lt"/>
              <a:ea typeface="+mn-ea"/>
              <a:cs typeface="+mn-cs"/>
            </a:rPr>
            <a:t>SUM</a:t>
          </a:r>
          <a:r>
            <a:rPr lang="en-US" sz="1100">
              <a:solidFill>
                <a:srgbClr val="000000"/>
              </a:solidFill>
              <a:effectLst/>
              <a:latin typeface="+mn-lt"/>
              <a:ea typeface="+mn-ea"/>
              <a:cs typeface="+mn-cs"/>
            </a:rPr>
            <a:t> or </a:t>
          </a:r>
          <a:r>
            <a:rPr lang="en-US" sz="1100" b="1">
              <a:solidFill>
                <a:srgbClr val="000000"/>
              </a:solidFill>
              <a:effectLst/>
              <a:latin typeface="+mn-lt"/>
              <a:ea typeface="+mn-ea"/>
              <a:cs typeface="+mn-cs"/>
            </a:rPr>
            <a:t>sum</a:t>
          </a:r>
          <a:r>
            <a:rPr lang="en-US" sz="1100">
              <a:solidFill>
                <a:srgbClr val="000000"/>
              </a:solidFill>
              <a:effectLst/>
              <a:latin typeface="+mn-lt"/>
              <a:ea typeface="+mn-ea"/>
              <a:cs typeface="+mn-cs"/>
            </a:rPr>
            <a:t>, for example, with the same result.</a:t>
          </a:r>
          <a:endParaRPr lang="en-US">
            <a:solidFill>
              <a:srgbClr val="000000"/>
            </a:solidFill>
            <a:effectLst/>
          </a:endParaRPr>
        </a:p>
        <a:p>
          <a:endParaRPr lang="en-US" sz="1100">
            <a:solidFill>
              <a:srgbClr val="000000"/>
            </a:solidFill>
            <a:effectLst/>
            <a:latin typeface="+mn-lt"/>
            <a:ea typeface="+mn-ea"/>
            <a:cs typeface="+mn-cs"/>
          </a:endParaRPr>
        </a:p>
        <a:p>
          <a:r>
            <a:rPr lang="en-US" sz="1100">
              <a:solidFill>
                <a:srgbClr val="000000"/>
              </a:solidFill>
              <a:effectLst/>
              <a:latin typeface="+mn-lt"/>
              <a:ea typeface="+mn-ea"/>
              <a:cs typeface="+mn-cs"/>
            </a:rPr>
            <a:t>Some functions are so useful that Excel automatically applies them to selected ranges (when at least two cells are selected).  The results are displayed in the status bar at the bottom of the screen.</a:t>
          </a:r>
          <a:r>
            <a:rPr lang="en-US" sz="1100" baseline="0">
              <a:solidFill>
                <a:srgbClr val="000000"/>
              </a:solidFill>
              <a:effectLst/>
              <a:latin typeface="+mn-lt"/>
              <a:ea typeface="+mn-ea"/>
              <a:cs typeface="+mn-cs"/>
            </a:rPr>
            <a:t> If you right-click any blank space on the status bar, you can check the functions you want to be visible.</a:t>
          </a:r>
          <a:endParaRPr lang="en-US">
            <a:solidFill>
              <a:srgbClr val="000000"/>
            </a:solidFill>
            <a:effectLst/>
          </a:endParaRPr>
        </a:p>
        <a:p>
          <a:endParaRPr lang="en-US" sz="1100" baseline="0">
            <a:solidFill>
              <a:srgbClr val="000000"/>
            </a:solidFill>
            <a:effectLst/>
            <a:latin typeface="+mn-lt"/>
            <a:ea typeface="+mn-ea"/>
            <a:cs typeface="+mn-cs"/>
          </a:endParaRPr>
        </a:p>
        <a:p>
          <a:r>
            <a:rPr lang="en-US" sz="1100" baseline="0">
              <a:solidFill>
                <a:srgbClr val="000000"/>
              </a:solidFill>
              <a:effectLst/>
              <a:latin typeface="+mn-lt"/>
              <a:ea typeface="+mn-ea"/>
              <a:cs typeface="+mn-cs"/>
            </a:rPr>
            <a:t>Try it! Select any parts of the data to the right and look at the status bar. Then right-click the status bar and select more options if you want them.</a:t>
          </a:r>
          <a:endParaRPr lang="en-US">
            <a:solidFill>
              <a:srgbClr val="000000"/>
            </a:solidFill>
            <a:effectLst/>
          </a:endParaRP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26</xdr:col>
      <xdr:colOff>9525</xdr:colOff>
      <xdr:row>10</xdr:row>
      <xdr:rowOff>0</xdr:rowOff>
    </xdr:from>
    <xdr:to>
      <xdr:col>30</xdr:col>
      <xdr:colOff>485775</xdr:colOff>
      <xdr:row>15</xdr:row>
      <xdr:rowOff>95250</xdr:rowOff>
    </xdr:to>
    <xdr:sp macro="" textlink="">
      <xdr:nvSpPr>
        <xdr:cNvPr id="4" name="TextBox 3"/>
        <xdr:cNvSpPr txBox="1"/>
      </xdr:nvSpPr>
      <xdr:spPr>
        <a:xfrm>
          <a:off x="15059025" y="1733550"/>
          <a:ext cx="2914650" cy="10477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a:solidFill>
                <a:srgbClr val="000000"/>
              </a:solidFill>
            </a:rPr>
            <a:t>Note that the PMT function is in the financial category. In general, it has five arguments, but the last two are optional and aren't needed here.  There is a minus sign next to Principal because it is paid, not received. </a:t>
          </a:r>
        </a:p>
      </xdr:txBody>
    </xdr:sp>
    <xdr:clientData/>
  </xdr:twoCellAnchor>
  <xdr:twoCellAnchor editAs="oneCell">
    <xdr:from>
      <xdr:col>10</xdr:col>
      <xdr:colOff>0</xdr:colOff>
      <xdr:row>30</xdr:row>
      <xdr:rowOff>0</xdr:rowOff>
    </xdr:from>
    <xdr:to>
      <xdr:col>16</xdr:col>
      <xdr:colOff>190500</xdr:colOff>
      <xdr:row>40</xdr:row>
      <xdr:rowOff>47625</xdr:rowOff>
    </xdr:to>
    <xdr:pic>
      <xdr:nvPicPr>
        <xdr:cNvPr id="8" name="Picture 7" descr="C:\Documents and Settings\Chris Albright\My Documents\My Dropbox\My Add-Ins\Excel Tutorial\Screenshots\FormulaRibbon.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705600" y="5318760"/>
          <a:ext cx="5547360"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xdr:row>
      <xdr:rowOff>0</xdr:rowOff>
    </xdr:from>
    <xdr:to>
      <xdr:col>9</xdr:col>
      <xdr:colOff>0</xdr:colOff>
      <xdr:row>32</xdr:row>
      <xdr:rowOff>0</xdr:rowOff>
    </xdr:to>
    <xdr:sp macro="" textlink="">
      <xdr:nvSpPr>
        <xdr:cNvPr id="7" name="TextBox 6"/>
        <xdr:cNvSpPr txBox="1"/>
      </xdr:nvSpPr>
      <xdr:spPr>
        <a:xfrm>
          <a:off x="609600" y="571500"/>
          <a:ext cx="4876800" cy="5524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Finding Help for Excel</a:t>
          </a:r>
          <a:r>
            <a:rPr lang="en-US" sz="1100" b="1" baseline="0">
              <a:solidFill>
                <a:srgbClr val="000000"/>
              </a:solidFill>
              <a:latin typeface="+mn-lt"/>
              <a:ea typeface="+mn-ea"/>
              <a:cs typeface="+mn-cs"/>
            </a:rPr>
            <a:t>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If you haven’t used the </a:t>
          </a:r>
          <a:r>
            <a:rPr lang="en-US" sz="1100" i="1">
              <a:solidFill>
                <a:srgbClr val="000000"/>
              </a:solidFill>
              <a:latin typeface="+mn-lt"/>
              <a:ea typeface="+mn-ea"/>
              <a:cs typeface="+mn-cs"/>
            </a:rPr>
            <a:t>f</a:t>
          </a:r>
          <a:r>
            <a:rPr lang="en-US" sz="1100" i="1" baseline="-25000">
              <a:solidFill>
                <a:srgbClr val="000000"/>
              </a:solidFill>
              <a:latin typeface="+mn-lt"/>
              <a:ea typeface="+mn-ea"/>
              <a:cs typeface="+mn-cs"/>
            </a:rPr>
            <a:t>x</a:t>
          </a:r>
          <a:r>
            <a:rPr lang="en-US" sz="1100">
              <a:solidFill>
                <a:srgbClr val="000000"/>
              </a:solidFill>
              <a:latin typeface="+mn-lt"/>
              <a:ea typeface="+mn-ea"/>
              <a:cs typeface="+mn-cs"/>
            </a:rPr>
            <a:t> (Insert Function)</a:t>
          </a:r>
          <a:r>
            <a:rPr lang="en-US" sz="1100" baseline="0">
              <a:solidFill>
                <a:srgbClr val="000000"/>
              </a:solidFill>
              <a:latin typeface="+mn-lt"/>
              <a:ea typeface="+mn-ea"/>
              <a:cs typeface="+mn-cs"/>
            </a:rPr>
            <a:t> </a:t>
          </a:r>
          <a:r>
            <a:rPr lang="en-US" sz="1100">
              <a:solidFill>
                <a:srgbClr val="000000"/>
              </a:solidFill>
              <a:latin typeface="+mn-lt"/>
              <a:ea typeface="+mn-ea"/>
              <a:cs typeface="+mn-cs"/>
            </a:rPr>
            <a:t>button located just to the left of the formula bar, you should give it a try. It not only lists all of the functions available in Excel (by category), but it also leads you through the use of them. As an example, suppose you know there is an Excel function that calculates payments on a loan, but you are not sure what its name is or how to use it. You can proceed as follows.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a:t>
          </a:r>
          <a:r>
            <a:rPr lang="en-US" sz="1100" i="1">
              <a:solidFill>
                <a:srgbClr val="000000"/>
              </a:solidFill>
              <a:effectLst/>
              <a:latin typeface="+mn-lt"/>
              <a:ea typeface="+mn-ea"/>
              <a:cs typeface="+mn-cs"/>
            </a:rPr>
            <a:t>f</a:t>
          </a:r>
          <a:r>
            <a:rPr lang="en-US" sz="1100" i="1" baseline="-25000">
              <a:solidFill>
                <a:srgbClr val="000000"/>
              </a:solidFill>
              <a:effectLst/>
              <a:latin typeface="+mn-lt"/>
              <a:ea typeface="+mn-ea"/>
              <a:cs typeface="+mn-cs"/>
            </a:rPr>
            <a:t>x</a:t>
          </a:r>
          <a:r>
            <a:rPr lang="en-US" sz="1100">
              <a:solidFill>
                <a:srgbClr val="000000"/>
              </a:solidFill>
              <a:effectLst/>
              <a:latin typeface="+mn-lt"/>
              <a:ea typeface="+mn-ea"/>
              <a:cs typeface="+mn-cs"/>
            </a:rPr>
            <a:t> button</a:t>
          </a:r>
          <a:r>
            <a:rPr lang="en-US" sz="1100">
              <a:solidFill>
                <a:srgbClr val="000000"/>
              </a:solidFill>
              <a:latin typeface="+mn-lt"/>
              <a:ea typeface="+mn-ea"/>
              <a:cs typeface="+mn-cs"/>
            </a:rPr>
            <a: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Select a blank cell where you want the function to go. Press the </a:t>
          </a:r>
          <a:r>
            <a:rPr lang="en-US" sz="1100" i="1">
              <a:solidFill>
                <a:srgbClr val="000000"/>
              </a:solidFill>
              <a:latin typeface="+mn-lt"/>
              <a:ea typeface="+mn-ea"/>
              <a:cs typeface="+mn-cs"/>
            </a:rPr>
            <a:t>f</a:t>
          </a:r>
          <a:r>
            <a:rPr lang="en-US" sz="1100" i="1" baseline="-25000">
              <a:solidFill>
                <a:srgbClr val="000000"/>
              </a:solidFill>
              <a:latin typeface="+mn-lt"/>
              <a:ea typeface="+mn-ea"/>
              <a:cs typeface="+mn-cs"/>
            </a:rPr>
            <a:t>x</a:t>
          </a:r>
          <a:r>
            <a:rPr lang="en-US" sz="1100">
              <a:solidFill>
                <a:srgbClr val="000000"/>
              </a:solidFill>
              <a:latin typeface="+mn-lt"/>
              <a:ea typeface="+mn-ea"/>
              <a:cs typeface="+mn-cs"/>
            </a:rPr>
            <a:t> button and select the category that seems most appropriate (Financial in this case). Scan through the list for a likely candidate and select it (try PMT). At this point, you can get help, or you can click the OK button and enter the appropriate arguments for the function (interest rate, term, and principal, the latter expressed as a negative number). </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Some people use the </a:t>
          </a:r>
          <a:r>
            <a:rPr lang="en-US" sz="1100" i="1">
              <a:solidFill>
                <a:srgbClr val="000000"/>
              </a:solidFill>
              <a:effectLst/>
              <a:latin typeface="+mn-lt"/>
              <a:ea typeface="+mn-ea"/>
              <a:cs typeface="+mn-cs"/>
            </a:rPr>
            <a:t>f</a:t>
          </a:r>
          <a:r>
            <a:rPr lang="en-US" sz="1100" i="1" baseline="-25000">
              <a:solidFill>
                <a:srgbClr val="000000"/>
              </a:solidFill>
              <a:effectLst/>
              <a:latin typeface="+mn-lt"/>
              <a:ea typeface="+mn-ea"/>
              <a:cs typeface="+mn-cs"/>
            </a:rPr>
            <a:t>x</a:t>
          </a:r>
          <a:r>
            <a:rPr lang="en-US" sz="1100">
              <a:solidFill>
                <a:srgbClr val="000000"/>
              </a:solidFill>
              <a:effectLst/>
              <a:latin typeface="+mn-lt"/>
              <a:ea typeface="+mn-ea"/>
              <a:cs typeface="+mn-cs"/>
            </a:rPr>
            <a:t> button </a:t>
          </a:r>
          <a:r>
            <a:rPr lang="en-US" sz="1100" b="0">
              <a:solidFill>
                <a:srgbClr val="000000"/>
              </a:solidFill>
              <a:latin typeface="+mn-lt"/>
              <a:ea typeface="+mn-ea"/>
              <a:cs typeface="+mn-cs"/>
            </a:rPr>
            <a:t>as a "crutch" every</a:t>
          </a:r>
          <a:r>
            <a:rPr lang="en-US" sz="1100" b="0" baseline="0">
              <a:solidFill>
                <a:srgbClr val="000000"/>
              </a:solidFill>
              <a:latin typeface="+mn-lt"/>
              <a:ea typeface="+mn-ea"/>
              <a:cs typeface="+mn-cs"/>
            </a:rPr>
            <a:t> time they want to enter an Excel function. You probably shouldn't do this for functions you know well because it takes more time. However, it is great for learning how to use functions you are less familiar with.</a:t>
          </a:r>
        </a:p>
        <a:p>
          <a:endParaRPr lang="en-US" sz="1100" b="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a:solidFill>
                <a:srgbClr val="000000"/>
              </a:solidFill>
              <a:latin typeface="+mn-lt"/>
              <a:ea typeface="+mn-ea"/>
              <a:cs typeface="+mn-cs"/>
            </a:rPr>
            <a:t>Try it! Use the </a:t>
          </a:r>
          <a:r>
            <a:rPr lang="en-US" sz="1100" i="1">
              <a:solidFill>
                <a:srgbClr val="000000"/>
              </a:solidFill>
              <a:effectLst/>
              <a:latin typeface="+mn-lt"/>
              <a:ea typeface="+mn-ea"/>
              <a:cs typeface="+mn-cs"/>
            </a:rPr>
            <a:t>f</a:t>
          </a:r>
          <a:r>
            <a:rPr lang="en-US" sz="1100" i="1" baseline="-25000">
              <a:solidFill>
                <a:srgbClr val="000000"/>
              </a:solidFill>
              <a:effectLst/>
              <a:latin typeface="+mn-lt"/>
              <a:ea typeface="+mn-ea"/>
              <a:cs typeface="+mn-cs"/>
            </a:rPr>
            <a:t>x</a:t>
          </a:r>
          <a:r>
            <a:rPr lang="en-US" sz="1100">
              <a:solidFill>
                <a:srgbClr val="000000"/>
              </a:solidFill>
              <a:effectLst/>
              <a:latin typeface="+mn-lt"/>
              <a:ea typeface="+mn-ea"/>
              <a:cs typeface="+mn-cs"/>
            </a:rPr>
            <a:t> button </a:t>
          </a:r>
          <a:r>
            <a:rPr lang="en-US" sz="1100" b="0">
              <a:solidFill>
                <a:srgbClr val="000000"/>
              </a:solidFill>
              <a:latin typeface="+mn-lt"/>
              <a:ea typeface="+mn-ea"/>
              <a:cs typeface="+mn-cs"/>
            </a:rPr>
            <a:t>to help you determine the function in the</a:t>
          </a:r>
          <a:r>
            <a:rPr lang="en-US" sz="1100" b="0" baseline="0">
              <a:solidFill>
                <a:srgbClr val="000000"/>
              </a:solidFill>
              <a:latin typeface="+mn-lt"/>
              <a:ea typeface="+mn-ea"/>
              <a:cs typeface="+mn-cs"/>
            </a:rPr>
            <a:t> blue cell to the right</a:t>
          </a:r>
          <a:r>
            <a:rPr lang="en-US" sz="1100" b="0">
              <a:solidFill>
                <a:srgbClr val="000000"/>
              </a:solidFill>
              <a:latin typeface="+mn-lt"/>
              <a:ea typeface="+mn-ea"/>
              <a:cs typeface="+mn-cs"/>
            </a:rPr>
            <a:t>. (Scroll to the right to see the correct formula.)</a:t>
          </a:r>
        </a:p>
        <a:p>
          <a:pPr marL="0" marR="0" indent="0" defTabSz="914400" eaLnBrk="1" fontAlgn="auto" latinLnBrk="0" hangingPunct="1">
            <a:lnSpc>
              <a:spcPct val="100000"/>
            </a:lnSpc>
            <a:spcBef>
              <a:spcPts val="0"/>
            </a:spcBef>
            <a:spcAft>
              <a:spcPts val="0"/>
            </a:spcAft>
            <a:buClrTx/>
            <a:buSzTx/>
            <a:buFontTx/>
            <a:buNone/>
            <a:tabLst/>
            <a:defRPr/>
          </a:pPr>
          <a:endParaRPr lang="en-US" sz="1100" b="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a:solidFill>
                <a:srgbClr val="000000"/>
              </a:solidFill>
              <a:latin typeface="+mn-lt"/>
              <a:ea typeface="+mn-ea"/>
              <a:cs typeface="+mn-cs"/>
            </a:rPr>
            <a:t>You </a:t>
          </a:r>
          <a:r>
            <a:rPr lang="en-US" sz="1100" b="0" baseline="0">
              <a:solidFill>
                <a:srgbClr val="000000"/>
              </a:solidFill>
              <a:latin typeface="+mn-lt"/>
              <a:ea typeface="+mn-ea"/>
              <a:cs typeface="+mn-cs"/>
            </a:rPr>
            <a:t>can get the same help from the Formulas ribbon, as shown to the right. (This screenshot is from Excel 2010, but it is about the same in Excel 2007). There are buttons for the various categories of functions, so you can scan the list for any category very quickly. In fact, this is a good way to expand your repertoire of Excel functions. Just look at any of the lists and ask for help on any that look interesting.</a:t>
          </a:r>
          <a:endParaRPr lang="en-US">
            <a:solidFill>
              <a:srgbClr val="000000"/>
            </a:solidFill>
          </a:endParaRPr>
        </a:p>
      </xdr:txBody>
    </xdr:sp>
    <xdr:clientData/>
  </xdr:twoCellAnchor>
  <xdr:twoCellAnchor editAs="oneCell">
    <xdr:from>
      <xdr:col>10</xdr:col>
      <xdr:colOff>0</xdr:colOff>
      <xdr:row>10</xdr:row>
      <xdr:rowOff>0</xdr:rowOff>
    </xdr:from>
    <xdr:to>
      <xdr:col>14</xdr:col>
      <xdr:colOff>47625</xdr:colOff>
      <xdr:row>28</xdr:row>
      <xdr:rowOff>142875</xdr:rowOff>
    </xdr:to>
    <xdr:pic>
      <xdr:nvPicPr>
        <xdr:cNvPr id="9" name="Picture 8" descr="C:\Users\Chris\Dropbox\ExcelNow\Images\InsertFunction.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0" y="2095500"/>
          <a:ext cx="4124325" cy="3571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9.xml><?xml version="1.0" encoding="utf-8"?>
<xdr:wsDr xmlns:xdr="http://schemas.openxmlformats.org/drawingml/2006/spreadsheetDrawing" xmlns:a="http://schemas.openxmlformats.org/drawingml/2006/main">
  <xdr:twoCellAnchor>
    <xdr:from>
      <xdr:col>0</xdr:col>
      <xdr:colOff>609599</xdr:colOff>
      <xdr:row>3</xdr:row>
      <xdr:rowOff>0</xdr:rowOff>
    </xdr:from>
    <xdr:to>
      <xdr:col>9</xdr:col>
      <xdr:colOff>142874</xdr:colOff>
      <xdr:row>13</xdr:row>
      <xdr:rowOff>1</xdr:rowOff>
    </xdr:to>
    <xdr:sp macro="" textlink="">
      <xdr:nvSpPr>
        <xdr:cNvPr id="4" name="TextBox 3"/>
        <xdr:cNvSpPr txBox="1"/>
      </xdr:nvSpPr>
      <xdr:spPr>
        <a:xfrm>
          <a:off x="609599" y="762000"/>
          <a:ext cx="5019675" cy="19050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Two Essential</a:t>
          </a:r>
          <a:r>
            <a:rPr lang="en-US" sz="1100" b="1" baseline="0">
              <a:solidFill>
                <a:srgbClr val="000000"/>
              </a:solidFill>
              <a:latin typeface="+mn-lt"/>
              <a:ea typeface="+mn-ea"/>
              <a:cs typeface="+mn-cs"/>
            </a:rPr>
            <a:t> Excel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b="0">
              <a:solidFill>
                <a:srgbClr val="000000"/>
              </a:solidFill>
              <a:latin typeface="+mn-lt"/>
              <a:ea typeface="+mn-ea"/>
              <a:cs typeface="+mn-cs"/>
            </a:rPr>
            <a:t>There</a:t>
          </a:r>
          <a:r>
            <a:rPr lang="en-US" sz="1100" b="0" baseline="0">
              <a:solidFill>
                <a:srgbClr val="000000"/>
              </a:solidFill>
              <a:latin typeface="+mn-lt"/>
              <a:ea typeface="+mn-ea"/>
              <a:cs typeface="+mn-cs"/>
            </a:rPr>
            <a:t> are many "essential" Excel functions, so you might be surprised that this tutorial singles out two of them, IF and VLOOKUP, in this section. This was done purposely. If you ever work in any business that relies heavily on Excel, and the chances are that you will, you will use these two functions constantly. More than almost any other Excel functions, they enable you to capture </a:t>
          </a:r>
          <a:r>
            <a:rPr lang="en-US" sz="1100" b="0" i="1" baseline="0">
              <a:solidFill>
                <a:srgbClr val="000000"/>
              </a:solidFill>
              <a:latin typeface="+mn-lt"/>
              <a:ea typeface="+mn-ea"/>
              <a:cs typeface="+mn-cs"/>
            </a:rPr>
            <a:t>business logic</a:t>
          </a:r>
          <a:r>
            <a:rPr lang="en-US" sz="1100" b="0" baseline="0">
              <a:solidFill>
                <a:srgbClr val="000000"/>
              </a:solidFill>
              <a:latin typeface="+mn-lt"/>
              <a:ea typeface="+mn-ea"/>
              <a:cs typeface="+mn-cs"/>
            </a:rPr>
            <a:t>, so they are absolutely indispensable. As one Excel guru, Bill Jelen, stated in one of his books, he would never hire anyone who couldn't do VLOOKUPs with their eyes closed!</a:t>
          </a:r>
          <a:endParaRPr lang="en-US" sz="1100" b="0">
            <a:solidFill>
              <a:srgbClr val="000000"/>
            </a:solidFill>
            <a:latin typeface="+mn-lt"/>
            <a:ea typeface="+mn-ea"/>
            <a:cs typeface="+mn-cs"/>
          </a:endParaRP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20</xdr:row>
      <xdr:rowOff>0</xdr:rowOff>
    </xdr:to>
    <xdr:sp macro="" textlink="">
      <xdr:nvSpPr>
        <xdr:cNvPr id="8" name="TextBox 7"/>
        <xdr:cNvSpPr txBox="1"/>
      </xdr:nvSpPr>
      <xdr:spPr>
        <a:xfrm>
          <a:off x="609600" y="571500"/>
          <a:ext cx="4876800" cy="3238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Basic</a:t>
          </a:r>
          <a:r>
            <a:rPr lang="en-US" sz="1100">
              <a:solidFill>
                <a:srgbClr val="000000"/>
              </a:solidFill>
              <a:latin typeface="+mn-lt"/>
              <a:ea typeface="+mn-ea"/>
              <a:cs typeface="+mn-cs"/>
            </a:rPr>
            <a:t> </a:t>
          </a:r>
          <a:r>
            <a:rPr lang="en-US" sz="1100" b="1">
              <a:solidFill>
                <a:srgbClr val="000000"/>
              </a:solidFill>
              <a:latin typeface="+mn-lt"/>
              <a:ea typeface="+mn-ea"/>
              <a:cs typeface="+mn-cs"/>
            </a:rPr>
            <a:t>IF Function</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IF functions are very useful for performing logic, and they vary from simple to complex. This worksheet provides</a:t>
          </a:r>
          <a:r>
            <a:rPr lang="en-US" sz="1100" baseline="0">
              <a:solidFill>
                <a:srgbClr val="000000"/>
              </a:solidFill>
              <a:latin typeface="+mn-lt"/>
              <a:ea typeface="+mn-ea"/>
              <a:cs typeface="+mn-cs"/>
            </a:rPr>
            <a:t> </a:t>
          </a:r>
          <a:r>
            <a:rPr lang="en-US" sz="1100">
              <a:solidFill>
                <a:srgbClr val="000000"/>
              </a:solidFill>
              <a:latin typeface="+mn-lt"/>
              <a:ea typeface="+mn-ea"/>
              <a:cs typeface="+mn-cs"/>
            </a:rPr>
            <a:t>a few typical examples.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enter a basic IF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=IF(</a:t>
          </a:r>
          <a:r>
            <a:rPr lang="en-US" sz="1100" b="1" i="1">
              <a:solidFill>
                <a:srgbClr val="000000"/>
              </a:solidFill>
              <a:latin typeface="+mn-lt"/>
              <a:ea typeface="+mn-ea"/>
              <a:cs typeface="+mn-cs"/>
            </a:rPr>
            <a:t>condition</a:t>
          </a:r>
          <a:r>
            <a:rPr lang="en-US" sz="1100" b="1">
              <a:solidFill>
                <a:srgbClr val="000000"/>
              </a:solidFill>
              <a:latin typeface="+mn-lt"/>
              <a:ea typeface="+mn-ea"/>
              <a:cs typeface="+mn-cs"/>
            </a:rPr>
            <a:t>,</a:t>
          </a:r>
          <a:r>
            <a:rPr lang="en-US" sz="1100" b="1" i="1">
              <a:solidFill>
                <a:srgbClr val="000000"/>
              </a:solidFill>
              <a:latin typeface="+mn-lt"/>
              <a:ea typeface="+mn-ea"/>
              <a:cs typeface="+mn-cs"/>
            </a:rPr>
            <a:t>expression1</a:t>
          </a:r>
          <a:r>
            <a:rPr lang="en-US" sz="1100" b="1">
              <a:solidFill>
                <a:srgbClr val="000000"/>
              </a:solidFill>
              <a:latin typeface="+mn-lt"/>
              <a:ea typeface="+mn-ea"/>
              <a:cs typeface="+mn-cs"/>
            </a:rPr>
            <a:t>,</a:t>
          </a:r>
          <a:r>
            <a:rPr lang="en-US" sz="1100" b="1" i="1">
              <a:solidFill>
                <a:srgbClr val="000000"/>
              </a:solidFill>
              <a:latin typeface="+mn-lt"/>
              <a:ea typeface="+mn-ea"/>
              <a:cs typeface="+mn-cs"/>
            </a:rPr>
            <a:t>expression2</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condition</a:t>
          </a:r>
          <a:r>
            <a:rPr lang="en-US" sz="1100">
              <a:solidFill>
                <a:srgbClr val="000000"/>
              </a:solidFill>
              <a:latin typeface="+mn-lt"/>
              <a:ea typeface="+mn-ea"/>
              <a:cs typeface="+mn-cs"/>
            </a:rPr>
            <a:t> is any condition that is either true or false, </a:t>
          </a:r>
          <a:r>
            <a:rPr lang="en-US" sz="1100" i="1">
              <a:solidFill>
                <a:srgbClr val="000000"/>
              </a:solidFill>
              <a:latin typeface="+mn-lt"/>
              <a:ea typeface="+mn-ea"/>
              <a:cs typeface="+mn-cs"/>
            </a:rPr>
            <a:t>expression1</a:t>
          </a:r>
          <a:r>
            <a:rPr lang="en-US" sz="1100">
              <a:solidFill>
                <a:srgbClr val="000000"/>
              </a:solidFill>
              <a:latin typeface="+mn-lt"/>
              <a:ea typeface="+mn-ea"/>
              <a:cs typeface="+mn-cs"/>
            </a:rPr>
            <a:t> is the value of the formula if the condition is true, and </a:t>
          </a:r>
          <a:r>
            <a:rPr lang="en-US" sz="1100" i="1">
              <a:solidFill>
                <a:srgbClr val="000000"/>
              </a:solidFill>
              <a:latin typeface="+mn-lt"/>
              <a:ea typeface="+mn-ea"/>
              <a:cs typeface="+mn-cs"/>
            </a:rPr>
            <a:t>expression2</a:t>
          </a:r>
          <a:r>
            <a:rPr lang="en-US" sz="1100">
              <a:solidFill>
                <a:srgbClr val="000000"/>
              </a:solidFill>
              <a:latin typeface="+mn-lt"/>
              <a:ea typeface="+mn-ea"/>
              <a:cs typeface="+mn-cs"/>
            </a:rPr>
            <a:t> is the value of the formula if the condition is false.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A simple example is </a:t>
          </a:r>
          <a:r>
            <a:rPr lang="en-US" sz="1100" b="1">
              <a:solidFill>
                <a:srgbClr val="000000"/>
              </a:solidFill>
              <a:latin typeface="+mn-lt"/>
              <a:ea typeface="+mn-ea"/>
              <a:cs typeface="+mn-cs"/>
            </a:rPr>
            <a:t>=IF(A1&lt;5,10,“NA”)</a:t>
          </a:r>
          <a:r>
            <a:rPr lang="en-US" sz="1100">
              <a:solidFill>
                <a:srgbClr val="000000"/>
              </a:solidFill>
              <a:latin typeface="+mn-lt"/>
              <a:ea typeface="+mn-ea"/>
              <a:cs typeface="+mn-cs"/>
            </a:rPr>
            <a:t>. Note that if either of the expressions is a label (as opposed to a numeric value), it should be enclosed in double quotes. </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Enter appropriate IF formulas in columns M and N. (Scroll to the right for answers.)</a:t>
          </a:r>
        </a:p>
      </xdr:txBody>
    </xdr:sp>
    <xdr:clientData/>
  </xdr:twoCellAnchor>
  <xdr:twoCellAnchor>
    <xdr:from>
      <xdr:col>1</xdr:col>
      <xdr:colOff>0</xdr:colOff>
      <xdr:row>21</xdr:row>
      <xdr:rowOff>0</xdr:rowOff>
    </xdr:from>
    <xdr:to>
      <xdr:col>9</xdr:col>
      <xdr:colOff>0</xdr:colOff>
      <xdr:row>41</xdr:row>
      <xdr:rowOff>161925</xdr:rowOff>
    </xdr:to>
    <xdr:sp macro="" textlink="">
      <xdr:nvSpPr>
        <xdr:cNvPr id="9" name="TextBox 8"/>
        <xdr:cNvSpPr txBox="1"/>
      </xdr:nvSpPr>
      <xdr:spPr>
        <a:xfrm>
          <a:off x="609600" y="4000500"/>
          <a:ext cx="4876800" cy="39719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Nested</a:t>
          </a:r>
          <a:r>
            <a:rPr lang="en-US" sz="1100" b="1" baseline="0">
              <a:solidFill>
                <a:srgbClr val="000000"/>
              </a:solidFill>
              <a:latin typeface="+mn-lt"/>
              <a:ea typeface="+mn-ea"/>
              <a:cs typeface="+mn-cs"/>
            </a:rPr>
            <a:t> IF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Sometimes IF functions are nested. For example, there might be three possibilities, depending on whether the value in cell A1 is negative, zero, or positive. A nested IF formula can then be used as follows.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nested IF functions: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=IF(</a:t>
          </a:r>
          <a:r>
            <a:rPr lang="en-US" sz="1100" b="1" i="1">
              <a:solidFill>
                <a:srgbClr val="000000"/>
              </a:solidFill>
              <a:latin typeface="+mn-lt"/>
              <a:ea typeface="+mn-ea"/>
              <a:cs typeface="+mn-cs"/>
            </a:rPr>
            <a:t>condition1</a:t>
          </a:r>
          <a:r>
            <a:rPr lang="en-US" sz="1100" b="1">
              <a:solidFill>
                <a:srgbClr val="000000"/>
              </a:solidFill>
              <a:latin typeface="+mn-lt"/>
              <a:ea typeface="+mn-ea"/>
              <a:cs typeface="+mn-cs"/>
            </a:rPr>
            <a:t>,</a:t>
          </a:r>
          <a:r>
            <a:rPr lang="en-US" sz="1100" b="1" i="1">
              <a:solidFill>
                <a:srgbClr val="000000"/>
              </a:solidFill>
              <a:latin typeface="+mn-lt"/>
              <a:ea typeface="+mn-ea"/>
              <a:cs typeface="+mn-cs"/>
            </a:rPr>
            <a:t>expression1</a:t>
          </a:r>
          <a:r>
            <a:rPr lang="en-US" sz="1100" b="1">
              <a:solidFill>
                <a:srgbClr val="000000"/>
              </a:solidFill>
              <a:latin typeface="+mn-lt"/>
              <a:ea typeface="+mn-ea"/>
              <a:cs typeface="+mn-cs"/>
            </a:rPr>
            <a:t>,IF(</a:t>
          </a:r>
          <a:r>
            <a:rPr lang="en-US" sz="1100" b="1" i="1">
              <a:solidFill>
                <a:srgbClr val="000000"/>
              </a:solidFill>
              <a:latin typeface="+mn-lt"/>
              <a:ea typeface="+mn-ea"/>
              <a:cs typeface="+mn-cs"/>
            </a:rPr>
            <a:t>condition2</a:t>
          </a:r>
          <a:r>
            <a:rPr lang="en-US" sz="1100" b="1">
              <a:solidFill>
                <a:srgbClr val="000000"/>
              </a:solidFill>
              <a:latin typeface="+mn-lt"/>
              <a:ea typeface="+mn-ea"/>
              <a:cs typeface="+mn-cs"/>
            </a:rPr>
            <a:t>,</a:t>
          </a:r>
          <a:r>
            <a:rPr lang="en-US" sz="1100" b="1" i="1">
              <a:solidFill>
                <a:srgbClr val="000000"/>
              </a:solidFill>
              <a:latin typeface="+mn-lt"/>
              <a:ea typeface="+mn-ea"/>
              <a:cs typeface="+mn-cs"/>
            </a:rPr>
            <a:t>expression2</a:t>
          </a:r>
          <a:r>
            <a:rPr lang="en-US" sz="1100" b="1">
              <a:solidFill>
                <a:srgbClr val="000000"/>
              </a:solidFill>
              <a:latin typeface="+mn-lt"/>
              <a:ea typeface="+mn-ea"/>
              <a:cs typeface="+mn-cs"/>
            </a:rPr>
            <a:t>,</a:t>
          </a:r>
          <a:r>
            <a:rPr lang="en-US" sz="1100" b="1" i="1">
              <a:solidFill>
                <a:srgbClr val="000000"/>
              </a:solidFill>
              <a:latin typeface="+mn-lt"/>
              <a:ea typeface="+mn-ea"/>
              <a:cs typeface="+mn-cs"/>
            </a:rPr>
            <a:t>expression3</a:t>
          </a:r>
          <a:r>
            <a:rPr lang="en-US" sz="1100" b="1">
              <a:solidFill>
                <a:srgbClr val="000000"/>
              </a:solidFill>
              <a:latin typeface="+mn-lt"/>
              <a:ea typeface="+mn-ea"/>
              <a:cs typeface="+mn-cs"/>
            </a:rPr>
            <a:t>))</a:t>
          </a:r>
          <a:r>
            <a:rPr lang="en-US" sz="1100">
              <a:solidFill>
                <a:srgbClr val="000000"/>
              </a:solidFill>
              <a:latin typeface="+mn-lt"/>
              <a:ea typeface="+mn-ea"/>
              <a:cs typeface="+mn-cs"/>
            </a:rPr>
            <a:t>. If </a:t>
          </a:r>
          <a:r>
            <a:rPr lang="en-US" sz="1100" i="1">
              <a:solidFill>
                <a:srgbClr val="000000"/>
              </a:solidFill>
              <a:latin typeface="+mn-lt"/>
              <a:ea typeface="+mn-ea"/>
              <a:cs typeface="+mn-cs"/>
            </a:rPr>
            <a:t>condition1</a:t>
          </a:r>
          <a:r>
            <a:rPr lang="en-US" sz="1100">
              <a:solidFill>
                <a:srgbClr val="000000"/>
              </a:solidFill>
              <a:latin typeface="+mn-lt"/>
              <a:ea typeface="+mn-ea"/>
              <a:cs typeface="+mn-cs"/>
            </a:rPr>
            <a:t> is true, the relevant value is </a:t>
          </a:r>
          <a:r>
            <a:rPr lang="en-US" sz="1100" i="1">
              <a:solidFill>
                <a:srgbClr val="000000"/>
              </a:solidFill>
              <a:latin typeface="+mn-lt"/>
              <a:ea typeface="+mn-ea"/>
              <a:cs typeface="+mn-cs"/>
            </a:rPr>
            <a:t>expression1</a:t>
          </a:r>
          <a:r>
            <a:rPr lang="en-US" sz="1100">
              <a:solidFill>
                <a:srgbClr val="000000"/>
              </a:solidFill>
              <a:latin typeface="+mn-lt"/>
              <a:ea typeface="+mn-ea"/>
              <a:cs typeface="+mn-cs"/>
            </a:rPr>
            <a:t>. Otherwise, </a:t>
          </a:r>
          <a:r>
            <a:rPr lang="en-US" sz="1100" i="1">
              <a:solidFill>
                <a:srgbClr val="000000"/>
              </a:solidFill>
              <a:latin typeface="+mn-lt"/>
              <a:ea typeface="+mn-ea"/>
              <a:cs typeface="+mn-cs"/>
            </a:rPr>
            <a:t>condition2</a:t>
          </a:r>
          <a:r>
            <a:rPr lang="en-US" sz="1100">
              <a:solidFill>
                <a:srgbClr val="000000"/>
              </a:solidFill>
              <a:latin typeface="+mn-lt"/>
              <a:ea typeface="+mn-ea"/>
              <a:cs typeface="+mn-cs"/>
            </a:rPr>
            <a:t> is checked. If it is true, the relevant value is </a:t>
          </a:r>
          <a:r>
            <a:rPr lang="en-US" sz="1100" i="1">
              <a:solidFill>
                <a:srgbClr val="000000"/>
              </a:solidFill>
              <a:latin typeface="+mn-lt"/>
              <a:ea typeface="+mn-ea"/>
              <a:cs typeface="+mn-cs"/>
            </a:rPr>
            <a:t>expression2</a:t>
          </a:r>
          <a:r>
            <a:rPr lang="en-US" sz="1100">
              <a:solidFill>
                <a:srgbClr val="000000"/>
              </a:solidFill>
              <a:latin typeface="+mn-lt"/>
              <a:ea typeface="+mn-ea"/>
              <a:cs typeface="+mn-cs"/>
            </a:rPr>
            <a:t>. Otherwise, the relevant value is </a:t>
          </a:r>
          <a:r>
            <a:rPr lang="en-US" sz="1100" i="1">
              <a:solidFill>
                <a:srgbClr val="000000"/>
              </a:solidFill>
              <a:latin typeface="+mn-lt"/>
              <a:ea typeface="+mn-ea"/>
              <a:cs typeface="+mn-cs"/>
            </a:rPr>
            <a:t>expression3</a:t>
          </a:r>
          <a:r>
            <a:rPr lang="en-US" sz="1100">
              <a:solidFill>
                <a:srgbClr val="000000"/>
              </a:solidFill>
              <a:latin typeface="+mn-lt"/>
              <a:ea typeface="+mn-ea"/>
              <a:cs typeface="+mn-cs"/>
            </a:rPr>
            <a: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An example is </a:t>
          </a:r>
          <a:r>
            <a:rPr lang="en-US" sz="1100" b="1">
              <a:solidFill>
                <a:srgbClr val="000000"/>
              </a:solidFill>
              <a:latin typeface="+mn-lt"/>
              <a:ea typeface="+mn-ea"/>
              <a:cs typeface="+mn-cs"/>
            </a:rPr>
            <a:t>=IF(A1&lt;0,10,IF(A1=0,20,30))</a:t>
          </a:r>
          <a:r>
            <a:rPr lang="en-US" sz="1100">
              <a:solidFill>
                <a:srgbClr val="000000"/>
              </a:solidFill>
              <a:latin typeface="+mn-lt"/>
              <a:ea typeface="+mn-ea"/>
              <a:cs typeface="+mn-cs"/>
            </a:rPr>
            <a:t>. Suppose this formula is entered in cell B2. Then if A1 contains a negative number, B2 contains 10. Otherwise, if A1 contains 0, B2 contains 20. Otherwise (meaning that A1 must contain a positive value), B2 contains 30. </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Use a nested IF function to get the grades in column M. (Scroll to the right for answers.)</a:t>
          </a:r>
        </a:p>
      </xdr:txBody>
    </xdr:sp>
    <xdr:clientData/>
  </xdr:twoCellAnchor>
  <xdr:twoCellAnchor>
    <xdr:from>
      <xdr:col>1</xdr:col>
      <xdr:colOff>0</xdr:colOff>
      <xdr:row>43</xdr:row>
      <xdr:rowOff>0</xdr:rowOff>
    </xdr:from>
    <xdr:to>
      <xdr:col>9</xdr:col>
      <xdr:colOff>0</xdr:colOff>
      <xdr:row>76</xdr:row>
      <xdr:rowOff>0</xdr:rowOff>
    </xdr:to>
    <xdr:sp macro="" textlink="">
      <xdr:nvSpPr>
        <xdr:cNvPr id="10" name="TextBox 9"/>
        <xdr:cNvSpPr txBox="1"/>
      </xdr:nvSpPr>
      <xdr:spPr>
        <a:xfrm>
          <a:off x="609600" y="8382000"/>
          <a:ext cx="4876800" cy="6286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IF Functions with Logical AND or OR Conditions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Sometimes more complex conditions (AND or OR conditions) are useful in IF functions. They are not difficult once you know the syntax.</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an AND condition in an IF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=IF(AND(</a:t>
          </a:r>
          <a:r>
            <a:rPr lang="en-US" sz="1100" b="1" i="1">
              <a:solidFill>
                <a:srgbClr val="000000"/>
              </a:solidFill>
              <a:latin typeface="+mn-lt"/>
              <a:ea typeface="+mn-ea"/>
              <a:cs typeface="+mn-cs"/>
            </a:rPr>
            <a:t>condition1</a:t>
          </a:r>
          <a:r>
            <a:rPr lang="en-US" sz="1100" b="1">
              <a:solidFill>
                <a:srgbClr val="000000"/>
              </a:solidFill>
              <a:latin typeface="+mn-lt"/>
              <a:ea typeface="+mn-ea"/>
              <a:cs typeface="+mn-cs"/>
            </a:rPr>
            <a:t>,</a:t>
          </a:r>
          <a:r>
            <a:rPr lang="en-US" sz="1100" b="1" i="1">
              <a:solidFill>
                <a:srgbClr val="000000"/>
              </a:solidFill>
              <a:latin typeface="+mn-lt"/>
              <a:ea typeface="+mn-ea"/>
              <a:cs typeface="+mn-cs"/>
            </a:rPr>
            <a:t>condition2</a:t>
          </a:r>
          <a:r>
            <a:rPr lang="en-US" sz="1100" b="1">
              <a:solidFill>
                <a:srgbClr val="000000"/>
              </a:solidFill>
              <a:latin typeface="+mn-lt"/>
              <a:ea typeface="+mn-ea"/>
              <a:cs typeface="+mn-cs"/>
            </a:rPr>
            <a:t>),</a:t>
          </a:r>
          <a:r>
            <a:rPr lang="en-US" sz="1100" b="1" i="1">
              <a:solidFill>
                <a:srgbClr val="000000"/>
              </a:solidFill>
              <a:latin typeface="+mn-lt"/>
              <a:ea typeface="+mn-ea"/>
              <a:cs typeface="+mn-cs"/>
            </a:rPr>
            <a:t>expression1</a:t>
          </a:r>
          <a:r>
            <a:rPr lang="en-US" sz="1100" b="1">
              <a:solidFill>
                <a:srgbClr val="000000"/>
              </a:solidFill>
              <a:latin typeface="+mn-lt"/>
              <a:ea typeface="+mn-ea"/>
              <a:cs typeface="+mn-cs"/>
            </a:rPr>
            <a:t>,</a:t>
          </a:r>
          <a:r>
            <a:rPr lang="en-US" sz="1100" b="1" i="1">
              <a:solidFill>
                <a:srgbClr val="000000"/>
              </a:solidFill>
              <a:latin typeface="+mn-lt"/>
              <a:ea typeface="+mn-ea"/>
              <a:cs typeface="+mn-cs"/>
            </a:rPr>
            <a:t>expression2</a:t>
          </a:r>
          <a:r>
            <a:rPr lang="en-US" sz="1100" b="1">
              <a:solidFill>
                <a:srgbClr val="000000"/>
              </a:solidFill>
              <a:latin typeface="+mn-lt"/>
              <a:ea typeface="+mn-ea"/>
              <a:cs typeface="+mn-cs"/>
            </a:rPr>
            <a:t>)</a:t>
          </a:r>
          <a:r>
            <a:rPr lang="en-US" sz="1100">
              <a:solidFill>
                <a:srgbClr val="000000"/>
              </a:solidFill>
              <a:latin typeface="+mn-lt"/>
              <a:ea typeface="+mn-ea"/>
              <a:cs typeface="+mn-cs"/>
            </a:rPr>
            <a:t>. This results in </a:t>
          </a:r>
          <a:r>
            <a:rPr lang="en-US" sz="1100" i="1">
              <a:solidFill>
                <a:srgbClr val="000000"/>
              </a:solidFill>
              <a:latin typeface="+mn-lt"/>
              <a:ea typeface="+mn-ea"/>
              <a:cs typeface="+mn-cs"/>
            </a:rPr>
            <a:t>expression1</a:t>
          </a:r>
          <a:r>
            <a:rPr lang="en-US" sz="1100">
              <a:solidFill>
                <a:srgbClr val="000000"/>
              </a:solidFill>
              <a:latin typeface="+mn-lt"/>
              <a:ea typeface="+mn-ea"/>
              <a:cs typeface="+mn-cs"/>
            </a:rPr>
            <a:t> if both </a:t>
          </a:r>
          <a:r>
            <a:rPr lang="en-US" sz="1100" i="1">
              <a:solidFill>
                <a:srgbClr val="000000"/>
              </a:solidFill>
              <a:latin typeface="+mn-lt"/>
              <a:ea typeface="+mn-ea"/>
              <a:cs typeface="+mn-cs"/>
            </a:rPr>
            <a:t>condition1</a:t>
          </a:r>
          <a:r>
            <a:rPr lang="en-US" sz="1100">
              <a:solidFill>
                <a:srgbClr val="000000"/>
              </a:solidFill>
              <a:latin typeface="+mn-lt"/>
              <a:ea typeface="+mn-ea"/>
              <a:cs typeface="+mn-cs"/>
            </a:rPr>
            <a:t> and </a:t>
          </a:r>
          <a:r>
            <a:rPr lang="en-US" sz="1100" i="1">
              <a:solidFill>
                <a:srgbClr val="000000"/>
              </a:solidFill>
              <a:latin typeface="+mn-lt"/>
              <a:ea typeface="+mn-ea"/>
              <a:cs typeface="+mn-cs"/>
            </a:rPr>
            <a:t>condition2</a:t>
          </a:r>
          <a:r>
            <a:rPr lang="en-US" sz="1100">
              <a:solidFill>
                <a:srgbClr val="000000"/>
              </a:solidFill>
              <a:latin typeface="+mn-lt"/>
              <a:ea typeface="+mn-ea"/>
              <a:cs typeface="+mn-cs"/>
            </a:rPr>
            <a:t> are true. Otherwise, it results in </a:t>
          </a:r>
          <a:r>
            <a:rPr lang="en-US" sz="1100" i="1">
              <a:solidFill>
                <a:srgbClr val="000000"/>
              </a:solidFill>
              <a:latin typeface="+mn-lt"/>
              <a:ea typeface="+mn-ea"/>
              <a:cs typeface="+mn-cs"/>
            </a:rPr>
            <a:t>expression2</a:t>
          </a:r>
          <a:r>
            <a:rPr lang="en-US" sz="1100">
              <a:solidFill>
                <a:srgbClr val="000000"/>
              </a:solidFill>
              <a:latin typeface="+mn-lt"/>
              <a:ea typeface="+mn-ea"/>
              <a:cs typeface="+mn-cs"/>
            </a:rPr>
            <a: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Note the syntax. The keyword AND is followed by the conditions, separated by a comma and enclosed within parentheses. Also, note that more than two conditions could be included in the AND, all separated by commas. </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Use an IF function with an AND condition to fill in the green range to the right. </a:t>
          </a:r>
          <a:r>
            <a:rPr lang="en-US" sz="1100" b="0">
              <a:solidFill>
                <a:srgbClr val="000000"/>
              </a:solidFill>
              <a:effectLst/>
              <a:latin typeface="+mn-lt"/>
              <a:ea typeface="+mn-ea"/>
              <a:cs typeface="+mn-cs"/>
            </a:rPr>
            <a:t>Make sure you use double quotes for labels.</a:t>
          </a:r>
          <a:r>
            <a:rPr lang="en-US" sz="1100" b="0">
              <a:solidFill>
                <a:srgbClr val="000000"/>
              </a:solidFill>
              <a:latin typeface="+mn-lt"/>
              <a:ea typeface="+mn-ea"/>
              <a:cs typeface="+mn-cs"/>
            </a:rPr>
            <a:t>(Scroll to the right for answers.)</a:t>
          </a:r>
        </a:p>
        <a:p>
          <a:endParaRPr lang="en-US" sz="1100" b="0">
            <a:solidFill>
              <a:srgbClr val="000000"/>
            </a:solidFill>
            <a:latin typeface="+mn-lt"/>
            <a:ea typeface="+mn-ea"/>
            <a:cs typeface="+mn-cs"/>
          </a:endParaRPr>
        </a:p>
        <a:p>
          <a:r>
            <a:rPr lang="en-US" sz="1100">
              <a:solidFill>
                <a:srgbClr val="000000"/>
              </a:solidFill>
              <a:effectLst/>
              <a:latin typeface="+mn-lt"/>
              <a:ea typeface="+mn-ea"/>
              <a:cs typeface="+mn-cs"/>
            </a:rPr>
            <a:t>To use an OR condition in an IF function:</a:t>
          </a:r>
          <a:endParaRPr lang="en-US">
            <a:solidFill>
              <a:srgbClr val="000000"/>
            </a:solidFill>
            <a:effectLst/>
          </a:endParaRPr>
        </a:p>
        <a:p>
          <a:endParaRPr lang="en-US" sz="1100">
            <a:solidFill>
              <a:srgbClr val="000000"/>
            </a:solidFill>
            <a:effectLst/>
            <a:latin typeface="+mn-lt"/>
            <a:ea typeface="+mn-ea"/>
            <a:cs typeface="+mn-cs"/>
          </a:endParaRPr>
        </a:p>
        <a:p>
          <a:r>
            <a:rPr lang="en-US" sz="1100">
              <a:solidFill>
                <a:srgbClr val="000000"/>
              </a:solidFill>
              <a:effectLst/>
              <a:latin typeface="+mn-lt"/>
              <a:ea typeface="+mn-ea"/>
              <a:cs typeface="+mn-cs"/>
            </a:rPr>
            <a:t>Enter the formula </a:t>
          </a:r>
          <a:r>
            <a:rPr lang="en-US" sz="1100" b="1">
              <a:solidFill>
                <a:srgbClr val="000000"/>
              </a:solidFill>
              <a:effectLst/>
              <a:latin typeface="+mn-lt"/>
              <a:ea typeface="+mn-ea"/>
              <a:cs typeface="+mn-cs"/>
            </a:rPr>
            <a:t>=IF(OR(</a:t>
          </a:r>
          <a:r>
            <a:rPr lang="en-US" sz="1100" b="1" i="1">
              <a:solidFill>
                <a:srgbClr val="000000"/>
              </a:solidFill>
              <a:effectLst/>
              <a:latin typeface="+mn-lt"/>
              <a:ea typeface="+mn-ea"/>
              <a:cs typeface="+mn-cs"/>
            </a:rPr>
            <a:t>condition1</a:t>
          </a:r>
          <a:r>
            <a:rPr lang="en-US" sz="1100" b="1">
              <a:solidFill>
                <a:srgbClr val="000000"/>
              </a:solidFill>
              <a:effectLst/>
              <a:latin typeface="+mn-lt"/>
              <a:ea typeface="+mn-ea"/>
              <a:cs typeface="+mn-cs"/>
            </a:rPr>
            <a:t>,</a:t>
          </a:r>
          <a:r>
            <a:rPr lang="en-US" sz="1100" b="1" i="1">
              <a:solidFill>
                <a:srgbClr val="000000"/>
              </a:solidFill>
              <a:effectLst/>
              <a:latin typeface="+mn-lt"/>
              <a:ea typeface="+mn-ea"/>
              <a:cs typeface="+mn-cs"/>
            </a:rPr>
            <a:t>condition2</a:t>
          </a:r>
          <a:r>
            <a:rPr lang="en-US" sz="1100" b="1">
              <a:solidFill>
                <a:srgbClr val="000000"/>
              </a:solidFill>
              <a:effectLst/>
              <a:latin typeface="+mn-lt"/>
              <a:ea typeface="+mn-ea"/>
              <a:cs typeface="+mn-cs"/>
            </a:rPr>
            <a:t>),</a:t>
          </a:r>
          <a:r>
            <a:rPr lang="en-US" sz="1100" b="1" i="1">
              <a:solidFill>
                <a:srgbClr val="000000"/>
              </a:solidFill>
              <a:effectLst/>
              <a:latin typeface="+mn-lt"/>
              <a:ea typeface="+mn-ea"/>
              <a:cs typeface="+mn-cs"/>
            </a:rPr>
            <a:t>expression1</a:t>
          </a:r>
          <a:r>
            <a:rPr lang="en-US" sz="1100" b="1">
              <a:solidFill>
                <a:srgbClr val="000000"/>
              </a:solidFill>
              <a:effectLst/>
              <a:latin typeface="+mn-lt"/>
              <a:ea typeface="+mn-ea"/>
              <a:cs typeface="+mn-cs"/>
            </a:rPr>
            <a:t>,</a:t>
          </a:r>
          <a:r>
            <a:rPr lang="en-US" sz="1100" b="1" i="1">
              <a:solidFill>
                <a:srgbClr val="000000"/>
              </a:solidFill>
              <a:effectLst/>
              <a:latin typeface="+mn-lt"/>
              <a:ea typeface="+mn-ea"/>
              <a:cs typeface="+mn-cs"/>
            </a:rPr>
            <a:t>expression2</a:t>
          </a:r>
          <a:r>
            <a:rPr lang="en-US" sz="1100" b="1">
              <a:solidFill>
                <a:srgbClr val="000000"/>
              </a:solidFill>
              <a:effectLst/>
              <a:latin typeface="+mn-lt"/>
              <a:ea typeface="+mn-ea"/>
              <a:cs typeface="+mn-cs"/>
            </a:rPr>
            <a:t>)</a:t>
          </a:r>
          <a:r>
            <a:rPr lang="en-US" sz="1100">
              <a:solidFill>
                <a:srgbClr val="000000"/>
              </a:solidFill>
              <a:effectLst/>
              <a:latin typeface="+mn-lt"/>
              <a:ea typeface="+mn-ea"/>
              <a:cs typeface="+mn-cs"/>
            </a:rPr>
            <a:t>. This results in </a:t>
          </a:r>
          <a:r>
            <a:rPr lang="en-US" sz="1100" i="1">
              <a:solidFill>
                <a:srgbClr val="000000"/>
              </a:solidFill>
              <a:effectLst/>
              <a:latin typeface="+mn-lt"/>
              <a:ea typeface="+mn-ea"/>
              <a:cs typeface="+mn-cs"/>
            </a:rPr>
            <a:t>expression1</a:t>
          </a:r>
          <a:r>
            <a:rPr lang="en-US" sz="1100">
              <a:solidFill>
                <a:srgbClr val="000000"/>
              </a:solidFill>
              <a:effectLst/>
              <a:latin typeface="+mn-lt"/>
              <a:ea typeface="+mn-ea"/>
              <a:cs typeface="+mn-cs"/>
            </a:rPr>
            <a:t> if either </a:t>
          </a:r>
          <a:r>
            <a:rPr lang="en-US" sz="1100" i="1">
              <a:solidFill>
                <a:srgbClr val="000000"/>
              </a:solidFill>
              <a:effectLst/>
              <a:latin typeface="+mn-lt"/>
              <a:ea typeface="+mn-ea"/>
              <a:cs typeface="+mn-cs"/>
            </a:rPr>
            <a:t>condition1</a:t>
          </a:r>
          <a:r>
            <a:rPr lang="en-US" sz="1100">
              <a:solidFill>
                <a:srgbClr val="000000"/>
              </a:solidFill>
              <a:effectLst/>
              <a:latin typeface="+mn-lt"/>
              <a:ea typeface="+mn-ea"/>
              <a:cs typeface="+mn-cs"/>
            </a:rPr>
            <a:t> or </a:t>
          </a:r>
          <a:r>
            <a:rPr lang="en-US" sz="1100" i="1">
              <a:solidFill>
                <a:srgbClr val="000000"/>
              </a:solidFill>
              <a:effectLst/>
              <a:latin typeface="+mn-lt"/>
              <a:ea typeface="+mn-ea"/>
              <a:cs typeface="+mn-cs"/>
            </a:rPr>
            <a:t>condition2</a:t>
          </a:r>
          <a:r>
            <a:rPr lang="en-US" sz="1100">
              <a:solidFill>
                <a:srgbClr val="000000"/>
              </a:solidFill>
              <a:effectLst/>
              <a:latin typeface="+mn-lt"/>
              <a:ea typeface="+mn-ea"/>
              <a:cs typeface="+mn-cs"/>
            </a:rPr>
            <a:t> is true (or if both are true). Otherwise, it results in </a:t>
          </a:r>
          <a:r>
            <a:rPr lang="en-US" sz="1100" i="1">
              <a:solidFill>
                <a:srgbClr val="000000"/>
              </a:solidFill>
              <a:effectLst/>
              <a:latin typeface="+mn-lt"/>
              <a:ea typeface="+mn-ea"/>
              <a:cs typeface="+mn-cs"/>
            </a:rPr>
            <a:t>expression2</a:t>
          </a:r>
          <a:r>
            <a:rPr lang="en-US" sz="1100">
              <a:solidFill>
                <a:srgbClr val="000000"/>
              </a:solidFill>
              <a:effectLst/>
              <a:latin typeface="+mn-lt"/>
              <a:ea typeface="+mn-ea"/>
              <a:cs typeface="+mn-cs"/>
            </a:rPr>
            <a:t>.</a:t>
          </a:r>
          <a:endParaRPr lang="en-US">
            <a:solidFill>
              <a:srgbClr val="000000"/>
            </a:solidFill>
            <a:effectLst/>
          </a:endParaRPr>
        </a:p>
        <a:p>
          <a:endParaRPr lang="en-US" sz="1100">
            <a:solidFill>
              <a:srgbClr val="000000"/>
            </a:solidFill>
            <a:effectLst/>
            <a:latin typeface="+mn-lt"/>
            <a:ea typeface="+mn-ea"/>
            <a:cs typeface="+mn-cs"/>
          </a:endParaRPr>
        </a:p>
        <a:p>
          <a:r>
            <a:rPr lang="en-US" sz="1100">
              <a:solidFill>
                <a:srgbClr val="000000"/>
              </a:solidFill>
              <a:effectLst/>
              <a:latin typeface="+mn-lt"/>
              <a:ea typeface="+mn-ea"/>
              <a:cs typeface="+mn-cs"/>
            </a:rPr>
            <a:t>Again, more than two conditions could be included in the OR. </a:t>
          </a:r>
          <a:endParaRPr lang="en-US">
            <a:solidFill>
              <a:srgbClr val="000000"/>
            </a:solidFill>
            <a:effectLst/>
          </a:endParaRPr>
        </a:p>
        <a:p>
          <a:endParaRPr lang="en-US" sz="1100" b="0">
            <a:solidFill>
              <a:srgbClr val="000000"/>
            </a:solidFill>
            <a:effectLst/>
            <a:latin typeface="+mn-lt"/>
            <a:ea typeface="+mn-ea"/>
            <a:cs typeface="+mn-cs"/>
          </a:endParaRPr>
        </a:p>
        <a:p>
          <a:r>
            <a:rPr lang="en-US" sz="1100" b="0">
              <a:solidFill>
                <a:srgbClr val="000000"/>
              </a:solidFill>
              <a:effectLst/>
              <a:latin typeface="+mn-lt"/>
              <a:ea typeface="+mn-ea"/>
              <a:cs typeface="+mn-cs"/>
            </a:rPr>
            <a:t>Try it! Use an IF function with an OR condition to fill in the bonuses in column P. (Scroll to the right for answers.)</a:t>
          </a:r>
        </a:p>
        <a:p>
          <a:endParaRPr lang="en-US" sz="1100" b="0">
            <a:solidFill>
              <a:srgbClr val="000000"/>
            </a:solidFill>
            <a:effectLst/>
            <a:latin typeface="+mn-lt"/>
            <a:ea typeface="+mn-ea"/>
            <a:cs typeface="+mn-cs"/>
          </a:endParaRPr>
        </a:p>
        <a:p>
          <a:r>
            <a:rPr lang="en-US" sz="1100" b="0">
              <a:solidFill>
                <a:srgbClr val="000000"/>
              </a:solidFill>
              <a:effectLst/>
              <a:latin typeface="+mn-lt"/>
              <a:ea typeface="+mn-ea"/>
              <a:cs typeface="+mn-cs"/>
            </a:rPr>
            <a:t>You can even have AND </a:t>
          </a:r>
          <a:r>
            <a:rPr lang="en-US" sz="1100" b="0" i="1">
              <a:solidFill>
                <a:srgbClr val="000000"/>
              </a:solidFill>
              <a:effectLst/>
              <a:latin typeface="+mn-lt"/>
              <a:ea typeface="+mn-ea"/>
              <a:cs typeface="+mn-cs"/>
            </a:rPr>
            <a:t>and </a:t>
          </a:r>
          <a:r>
            <a:rPr lang="en-US" sz="1100" b="0" i="0">
              <a:solidFill>
                <a:srgbClr val="000000"/>
              </a:solidFill>
              <a:effectLst/>
              <a:latin typeface="+mn-lt"/>
              <a:ea typeface="+mn-ea"/>
              <a:cs typeface="+mn-cs"/>
            </a:rPr>
            <a:t>OR</a:t>
          </a:r>
          <a:r>
            <a:rPr lang="en-US" sz="1100" b="0" i="0" baseline="0">
              <a:solidFill>
                <a:srgbClr val="000000"/>
              </a:solidFill>
              <a:effectLst/>
              <a:latin typeface="+mn-lt"/>
              <a:ea typeface="+mn-ea"/>
              <a:cs typeface="+mn-cs"/>
            </a:rPr>
            <a:t> conditions in the same formula. A typical example is </a:t>
          </a:r>
          <a:r>
            <a:rPr lang="en-US" sz="1100" b="1" i="0" baseline="0">
              <a:solidFill>
                <a:srgbClr val="000000"/>
              </a:solidFill>
              <a:effectLst/>
              <a:latin typeface="+mn-lt"/>
              <a:ea typeface="+mn-ea"/>
              <a:cs typeface="+mn-cs"/>
            </a:rPr>
            <a:t>=IF(OR(AND(B3&gt;=10,C3&gt;=15),D3&lt;50),1000,2000)</a:t>
          </a:r>
          <a:r>
            <a:rPr lang="en-US" sz="1100" b="0" i="0" baseline="0">
              <a:solidFill>
                <a:srgbClr val="000000"/>
              </a:solidFill>
              <a:effectLst/>
              <a:latin typeface="+mn-lt"/>
              <a:ea typeface="+mn-ea"/>
              <a:cs typeface="+mn-cs"/>
            </a:rPr>
            <a:t>. For example, if cells B3, C3, and D3 have values 12, 10, and 40, this returns 1000 because the second condition (D3&lt;50) is true, even though the AND condition is false. The key to writing (and reading) such complex formulas is to pay careful attention to the parentheses.</a:t>
          </a:r>
          <a:endParaRPr lang="en-US">
            <a:solidFill>
              <a:srgbClr val="000000"/>
            </a:solidFill>
            <a:effectLst/>
          </a:endParaRPr>
        </a:p>
        <a:p>
          <a:endParaRPr lang="en-US" sz="1100" b="0">
            <a:solidFill>
              <a:srgbClr val="000000"/>
            </a:solidFill>
            <a:latin typeface="+mn-lt"/>
            <a:ea typeface="+mn-ea"/>
            <a:cs typeface="+mn-cs"/>
          </a:endParaRP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36</xdr:row>
      <xdr:rowOff>0</xdr:rowOff>
    </xdr:to>
    <xdr:sp macro="" textlink="">
      <xdr:nvSpPr>
        <xdr:cNvPr id="6" name="TextBox 5"/>
        <xdr:cNvSpPr txBox="1"/>
      </xdr:nvSpPr>
      <xdr:spPr>
        <a:xfrm>
          <a:off x="609600" y="571500"/>
          <a:ext cx="4876800" cy="6286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General</a:t>
          </a:r>
          <a:r>
            <a:rPr lang="en-US" sz="1100" b="1" baseline="0">
              <a:solidFill>
                <a:srgbClr val="000000"/>
              </a:solidFill>
              <a:latin typeface="+mn-lt"/>
              <a:ea typeface="+mn-ea"/>
              <a:cs typeface="+mn-cs"/>
            </a:rPr>
            <a:t> Information about Lookup Tables and VLOOKUP Function</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Lookup tables are useful when you want to compare a particular value to a set of values, and depending on where your value falls, assign a given “answer.” For example, you might have a tax table that shows, for any income, what the corresponding tax is. There are two versions of lookup tables, vertical (VLOOKUP) and horizontal (HLOOKUP). Because they are virtually identical except that vertical goes down and horizontal goes across, only the VLOOKUP function is discussed</a:t>
          </a:r>
          <a:r>
            <a:rPr lang="en-US" sz="1100" baseline="0">
              <a:solidFill>
                <a:srgbClr val="000000"/>
              </a:solidFill>
              <a:latin typeface="+mn-lt"/>
              <a:ea typeface="+mn-ea"/>
              <a:cs typeface="+mn-cs"/>
            </a:rPr>
            <a:t> here</a:t>
          </a:r>
          <a:r>
            <a:rPr lang="en-US" sz="1100">
              <a:solidFill>
                <a:srgbClr val="000000"/>
              </a:solidFill>
              <a:latin typeface="+mn-lt"/>
              <a:ea typeface="+mn-ea"/>
              <a:cs typeface="+mn-cs"/>
            </a:rPr>
            <a:t>. Besides, VLOOKUP is used much more frequently than HLOOKUP.</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VLOOKUP function takes three arguments plus an optional fourth argument: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1. The value to be compared</a:t>
          </a:r>
        </a:p>
        <a:p>
          <a:r>
            <a:rPr lang="en-US" sz="1100">
              <a:solidFill>
                <a:srgbClr val="000000"/>
              </a:solidFill>
              <a:latin typeface="+mn-lt"/>
              <a:ea typeface="+mn-ea"/>
              <a:cs typeface="+mn-cs"/>
            </a:rPr>
            <a:t>2. A lookup table, with the values to be compared with </a:t>
          </a:r>
          <a:r>
            <a:rPr lang="en-US" sz="1100" b="0" i="1">
              <a:solidFill>
                <a:srgbClr val="000000"/>
              </a:solidFill>
              <a:latin typeface="+mn-lt"/>
              <a:ea typeface="+mn-ea"/>
              <a:cs typeface="+mn-cs"/>
            </a:rPr>
            <a:t>always in the left column</a:t>
          </a:r>
        </a:p>
        <a:p>
          <a:r>
            <a:rPr lang="en-US" sz="1100" b="0" i="0">
              <a:solidFill>
                <a:srgbClr val="000000"/>
              </a:solidFill>
              <a:latin typeface="+mn-lt"/>
              <a:ea typeface="+mn-ea"/>
              <a:cs typeface="+mn-cs"/>
            </a:rPr>
            <a:t>3</a:t>
          </a:r>
          <a:r>
            <a:rPr lang="en-US" sz="1100" b="0" i="1">
              <a:solidFill>
                <a:srgbClr val="000000"/>
              </a:solidFill>
              <a:latin typeface="+mn-lt"/>
              <a:ea typeface="+mn-ea"/>
              <a:cs typeface="+mn-cs"/>
            </a:rPr>
            <a:t>.</a:t>
          </a:r>
          <a:r>
            <a:rPr lang="en-US" sz="1100">
              <a:solidFill>
                <a:srgbClr val="000000"/>
              </a:solidFill>
              <a:latin typeface="+mn-lt"/>
              <a:ea typeface="+mn-ea"/>
              <a:cs typeface="+mn-cs"/>
            </a:rPr>
            <a:t> The column number of the lookup table where you find the “answer”</a:t>
          </a:r>
        </a:p>
        <a:p>
          <a:r>
            <a:rPr lang="en-US" sz="1100">
              <a:solidFill>
                <a:srgbClr val="000000"/>
              </a:solidFill>
              <a:latin typeface="+mn-lt"/>
              <a:ea typeface="+mn-ea"/>
              <a:cs typeface="+mn-cs"/>
            </a:rPr>
            <a:t>4. TRUE or FALSE (which is TRUE by default if omitted)</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That is, the general syntax is:</a:t>
          </a:r>
        </a:p>
        <a:p>
          <a:endParaRPr lang="en-US" sz="1100">
            <a:solidFill>
              <a:srgbClr val="000000"/>
            </a:solidFill>
            <a:latin typeface="+mn-lt"/>
            <a:ea typeface="+mn-ea"/>
            <a:cs typeface="+mn-cs"/>
          </a:endParaRPr>
        </a:p>
        <a:p>
          <a:r>
            <a:rPr lang="en-US" sz="1100" b="1">
              <a:solidFill>
                <a:srgbClr val="000000"/>
              </a:solidFill>
              <a:effectLst/>
              <a:latin typeface="+mn-lt"/>
              <a:ea typeface="+mn-ea"/>
              <a:cs typeface="+mn-cs"/>
            </a:rPr>
            <a:t>=VLOOKUP(</a:t>
          </a:r>
          <a:r>
            <a:rPr lang="en-US" sz="1100" b="1" i="1">
              <a:solidFill>
                <a:srgbClr val="000000"/>
              </a:solidFill>
              <a:effectLst/>
              <a:latin typeface="+mn-lt"/>
              <a:ea typeface="+mn-ea"/>
              <a:cs typeface="+mn-cs"/>
            </a:rPr>
            <a:t>value</a:t>
          </a:r>
          <a:r>
            <a:rPr lang="en-US" sz="1100" b="1">
              <a:solidFill>
                <a:srgbClr val="000000"/>
              </a:solidFill>
              <a:effectLst/>
              <a:latin typeface="+mn-lt"/>
              <a:ea typeface="+mn-ea"/>
              <a:cs typeface="+mn-cs"/>
            </a:rPr>
            <a:t>,</a:t>
          </a:r>
          <a:r>
            <a:rPr lang="en-US" sz="1100" b="1" i="1">
              <a:solidFill>
                <a:srgbClr val="000000"/>
              </a:solidFill>
              <a:effectLst/>
              <a:latin typeface="+mn-lt"/>
              <a:ea typeface="+mn-ea"/>
              <a:cs typeface="+mn-cs"/>
            </a:rPr>
            <a:t>lookup table</a:t>
          </a:r>
          <a:r>
            <a:rPr lang="en-US" sz="1100" b="1">
              <a:solidFill>
                <a:srgbClr val="000000"/>
              </a:solidFill>
              <a:effectLst/>
              <a:latin typeface="+mn-lt"/>
              <a:ea typeface="+mn-ea"/>
              <a:cs typeface="+mn-cs"/>
            </a:rPr>
            <a:t>,</a:t>
          </a:r>
          <a:r>
            <a:rPr lang="en-US" sz="1100" b="1" i="1">
              <a:solidFill>
                <a:srgbClr val="000000"/>
              </a:solidFill>
              <a:effectLst/>
              <a:latin typeface="+mn-lt"/>
              <a:ea typeface="+mn-ea"/>
              <a:cs typeface="+mn-cs"/>
            </a:rPr>
            <a:t>column #,TRUE or FALSE</a:t>
          </a:r>
          <a:r>
            <a:rPr lang="en-US" sz="1100" b="1">
              <a:solidFill>
                <a:srgbClr val="000000"/>
              </a:solidFill>
              <a:effectLst/>
              <a:latin typeface="+mn-lt"/>
              <a:ea typeface="+mn-ea"/>
              <a:cs typeface="+mn-cs"/>
            </a:rPr>
            <a:t>)</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 optional fourth argument requires some explanation. The default value,</a:t>
          </a:r>
          <a:r>
            <a:rPr lang="en-US" sz="1100" baseline="0">
              <a:solidFill>
                <a:srgbClr val="000000"/>
              </a:solidFill>
              <a:latin typeface="+mn-lt"/>
              <a:ea typeface="+mn-ea"/>
              <a:cs typeface="+mn-cs"/>
            </a:rPr>
            <a:t> TRUE, indicates you want to see where the lookup values fits in a range of values, those in the first column of the lookup table. (Microsoft calls this looking for an </a:t>
          </a:r>
          <a:r>
            <a:rPr lang="en-US" sz="1100" i="1" baseline="0">
              <a:solidFill>
                <a:srgbClr val="000000"/>
              </a:solidFill>
              <a:latin typeface="+mn-lt"/>
              <a:ea typeface="+mn-ea"/>
              <a:cs typeface="+mn-cs"/>
            </a:rPr>
            <a:t>approximate match</a:t>
          </a:r>
          <a:r>
            <a:rPr lang="en-US" sz="1100" i="0" baseline="0">
              <a:solidFill>
                <a:srgbClr val="000000"/>
              </a:solidFill>
              <a:latin typeface="+mn-lt"/>
              <a:ea typeface="+mn-ea"/>
              <a:cs typeface="+mn-cs"/>
            </a:rPr>
            <a:t>.) In</a:t>
          </a:r>
          <a:r>
            <a:rPr lang="en-US" sz="1100" baseline="0">
              <a:solidFill>
                <a:srgbClr val="000000"/>
              </a:solidFill>
              <a:latin typeface="+mn-lt"/>
              <a:ea typeface="+mn-ea"/>
              <a:cs typeface="+mn-cs"/>
            </a:rPr>
            <a:t> this case, the first column of the lookup table </a:t>
          </a:r>
          <a:r>
            <a:rPr lang="en-US" sz="1100" i="1" baseline="0">
              <a:solidFill>
                <a:srgbClr val="000000"/>
              </a:solidFill>
              <a:latin typeface="+mn-lt"/>
              <a:ea typeface="+mn-ea"/>
              <a:cs typeface="+mn-cs"/>
            </a:rPr>
            <a:t>must be in ascending order</a:t>
          </a:r>
          <a:r>
            <a:rPr lang="en-US" sz="1100" i="0" baseline="0">
              <a:solidFill>
                <a:srgbClr val="000000"/>
              </a:solidFill>
              <a:latin typeface="+mn-lt"/>
              <a:ea typeface="+mn-ea"/>
              <a:cs typeface="+mn-cs"/>
            </a:rPr>
            <a:t>. However, if the fourth argument is FALSE, this means you are looking for an </a:t>
          </a:r>
          <a:r>
            <a:rPr lang="en-US" sz="1100" i="1" baseline="0">
              <a:solidFill>
                <a:srgbClr val="000000"/>
              </a:solidFill>
              <a:latin typeface="+mn-lt"/>
              <a:ea typeface="+mn-ea"/>
              <a:cs typeface="+mn-cs"/>
            </a:rPr>
            <a:t>exact</a:t>
          </a:r>
          <a:r>
            <a:rPr lang="en-US" sz="1100" i="0" baseline="0">
              <a:solidFill>
                <a:srgbClr val="000000"/>
              </a:solidFill>
              <a:latin typeface="+mn-lt"/>
              <a:ea typeface="+mn-ea"/>
              <a:cs typeface="+mn-cs"/>
            </a:rPr>
            <a:t> </a:t>
          </a:r>
          <a:r>
            <a:rPr lang="en-US" sz="1100" i="1" baseline="0">
              <a:solidFill>
                <a:srgbClr val="000000"/>
              </a:solidFill>
              <a:latin typeface="+mn-lt"/>
              <a:ea typeface="+mn-ea"/>
              <a:cs typeface="+mn-cs"/>
            </a:rPr>
            <a:t>match</a:t>
          </a:r>
          <a:r>
            <a:rPr lang="en-US" sz="1100" i="0" baseline="0">
              <a:solidFill>
                <a:srgbClr val="000000"/>
              </a:solidFill>
              <a:latin typeface="+mn-lt"/>
              <a:ea typeface="+mn-ea"/>
              <a:cs typeface="+mn-cs"/>
            </a:rPr>
            <a:t> in the first column of the lookup table. In this case, it doesn't matter whether the first column is in ascending order or not.</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Because the VLOOKUP function is often copied down a column, it is usually necessary to make the second argument an absolute reference. The easiest way to do this is to give the lookup table a range name such as LookupTable (range names are always treated as absolute references), but a range name is not necessary.</a:t>
          </a:r>
        </a:p>
        <a:p>
          <a:endParaRPr lang="en-US" sz="1100">
            <a:solidFill>
              <a:srgbClr val="000000"/>
            </a:solidFill>
            <a:latin typeface="+mn-lt"/>
            <a:ea typeface="+mn-ea"/>
            <a:cs typeface="+mn-cs"/>
          </a:endParaRPr>
        </a:p>
        <a:p>
          <a:r>
            <a:rPr lang="en-US" sz="1100">
              <a:solidFill>
                <a:srgbClr val="000000"/>
              </a:solidFill>
              <a:latin typeface="+mn-lt"/>
              <a:ea typeface="+mn-ea"/>
              <a:cs typeface="+mn-cs"/>
            </a:rPr>
            <a:t> </a:t>
          </a:r>
        </a:p>
      </xdr:txBody>
    </xdr:sp>
    <xdr:clientData/>
  </xdr:twoCellAnchor>
  <xdr:twoCellAnchor>
    <xdr:from>
      <xdr:col>1</xdr:col>
      <xdr:colOff>0</xdr:colOff>
      <xdr:row>37</xdr:row>
      <xdr:rowOff>0</xdr:rowOff>
    </xdr:from>
    <xdr:to>
      <xdr:col>9</xdr:col>
      <xdr:colOff>0</xdr:colOff>
      <xdr:row>59</xdr:row>
      <xdr:rowOff>0</xdr:rowOff>
    </xdr:to>
    <xdr:sp macro="" textlink="">
      <xdr:nvSpPr>
        <xdr:cNvPr id="9" name="TextBox 8"/>
        <xdr:cNvSpPr txBox="1"/>
      </xdr:nvSpPr>
      <xdr:spPr>
        <a:xfrm>
          <a:off x="609600" y="7048500"/>
          <a:ext cx="4876800" cy="4191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Looking</a:t>
          </a:r>
          <a:r>
            <a:rPr lang="en-US" sz="1100" b="1" baseline="0">
              <a:solidFill>
                <a:srgbClr val="000000"/>
              </a:solidFill>
              <a:latin typeface="+mn-lt"/>
              <a:ea typeface="+mn-ea"/>
              <a:cs typeface="+mn-cs"/>
            </a:rPr>
            <a:t> Up a Value in a Range (an Approximate Match)</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effectLst/>
              <a:latin typeface="+mn-lt"/>
              <a:ea typeface="+mn-ea"/>
              <a:cs typeface="+mn-cs"/>
            </a:rPr>
            <a:t>The most common use of a lookup table is when you want</a:t>
          </a:r>
          <a:r>
            <a:rPr lang="en-US" sz="1100" baseline="0">
              <a:solidFill>
                <a:srgbClr val="000000"/>
              </a:solidFill>
              <a:effectLst/>
              <a:latin typeface="+mn-lt"/>
              <a:ea typeface="+mn-ea"/>
              <a:cs typeface="+mn-cs"/>
            </a:rPr>
            <a:t> to see where a value fits in a range of values</a:t>
          </a:r>
          <a:r>
            <a:rPr lang="en-US" sz="1100">
              <a:solidFill>
                <a:srgbClr val="000000"/>
              </a:solidFill>
              <a:effectLst/>
              <a:latin typeface="+mn-lt"/>
              <a:ea typeface="+mn-ea"/>
              <a:cs typeface="+mn-cs"/>
            </a:rPr>
            <a:t>. Then the fourth argument can be omitted</a:t>
          </a:r>
          <a:r>
            <a:rPr lang="en-US" sz="1100" baseline="0">
              <a:solidFill>
                <a:srgbClr val="000000"/>
              </a:solidFill>
              <a:effectLst/>
              <a:latin typeface="+mn-lt"/>
              <a:ea typeface="+mn-ea"/>
              <a:cs typeface="+mn-cs"/>
            </a:rPr>
            <a:t> because its default value is TRUE</a:t>
          </a:r>
          <a:r>
            <a:rPr lang="en-US" sz="1100">
              <a:solidFill>
                <a:srgbClr val="000000"/>
              </a:solidFill>
              <a:effectLst/>
              <a:latin typeface="+mn-lt"/>
              <a:ea typeface="+mn-ea"/>
              <a:cs typeface="+mn-cs"/>
            </a:rPr>
            <a:t>. Suppose you want to assign letter grades to students based on a straight scale: below 60, an F: at least 60 but below 70, a D; at least 70 but below 80, a C; at least 80 but below 90, a B; and 90 or above, an A. The first data set to the right</a:t>
          </a:r>
          <a:r>
            <a:rPr lang="en-US" sz="1100" baseline="0">
              <a:solidFill>
                <a:srgbClr val="000000"/>
              </a:solidFill>
              <a:effectLst/>
              <a:latin typeface="+mn-lt"/>
              <a:ea typeface="+mn-ea"/>
              <a:cs typeface="+mn-cs"/>
            </a:rPr>
            <a:t> </a:t>
          </a:r>
          <a:r>
            <a:rPr lang="en-US" sz="1100">
              <a:solidFill>
                <a:srgbClr val="000000"/>
              </a:solidFill>
              <a:effectLst/>
              <a:latin typeface="+mn-lt"/>
              <a:ea typeface="+mn-ea"/>
              <a:cs typeface="+mn-cs"/>
            </a:rPr>
            <a:t>shows how you would set this up. The comparison column in the lookup table starts at 0 (the lowest grade possible) and then records the cutoff scores 60 through 90.</a:t>
          </a:r>
          <a:endParaRPr lang="en-US">
            <a:solidFill>
              <a:srgbClr val="000000"/>
            </a:solidFill>
            <a:effectLst/>
          </a:endParaRPr>
        </a:p>
        <a:p>
          <a:endParaRPr lang="en-US" sz="1100">
            <a:solidFill>
              <a:srgbClr val="000000"/>
            </a:solidFill>
            <a:effectLst/>
            <a:latin typeface="+mn-lt"/>
            <a:ea typeface="+mn-ea"/>
            <a:cs typeface="+mn-cs"/>
          </a:endParaRPr>
        </a:p>
        <a:p>
          <a:r>
            <a:rPr lang="en-US" sz="1100">
              <a:solidFill>
                <a:srgbClr val="000000"/>
              </a:solidFill>
              <a:effectLst/>
              <a:latin typeface="+mn-lt"/>
              <a:ea typeface="+mn-ea"/>
              <a:cs typeface="+mn-cs"/>
            </a:rPr>
            <a:t>The formula in the darker blue cell to the right is </a:t>
          </a:r>
          <a:r>
            <a:rPr lang="en-US" sz="1100" b="1">
              <a:solidFill>
                <a:srgbClr val="000000"/>
              </a:solidFill>
              <a:effectLst/>
              <a:latin typeface="+mn-lt"/>
              <a:ea typeface="+mn-ea"/>
              <a:cs typeface="+mn-cs"/>
            </a:rPr>
            <a:t>=VLOOKUP(L39,$O$39:$P$43,2)</a:t>
          </a:r>
          <a:r>
            <a:rPr lang="en-US" sz="1100">
              <a:solidFill>
                <a:srgbClr val="000000"/>
              </a:solidFill>
              <a:effectLst/>
              <a:latin typeface="+mn-lt"/>
              <a:ea typeface="+mn-ea"/>
              <a:cs typeface="+mn-cs"/>
            </a:rPr>
            <a:t>, which is copied down column M. This formula compares the value in L39 (67) to the values in column O and chooses the largest value less than or equal to it. This is 60. Then because the third</a:t>
          </a:r>
          <a:r>
            <a:rPr lang="en-US" sz="1100" baseline="0">
              <a:solidFill>
                <a:srgbClr val="000000"/>
              </a:solidFill>
              <a:effectLst/>
              <a:latin typeface="+mn-lt"/>
              <a:ea typeface="+mn-ea"/>
              <a:cs typeface="+mn-cs"/>
            </a:rPr>
            <a:t> </a:t>
          </a:r>
          <a:r>
            <a:rPr lang="en-US" sz="1100">
              <a:solidFill>
                <a:srgbClr val="000000"/>
              </a:solidFill>
              <a:effectLst/>
              <a:latin typeface="+mn-lt"/>
              <a:ea typeface="+mn-ea"/>
              <a:cs typeface="+mn-cs"/>
            </a:rPr>
            <a:t>argument in the VLOOKUP function is 2, the score reported in M39 comes from the </a:t>
          </a:r>
          <a:r>
            <a:rPr lang="en-US" sz="1100" i="1">
              <a:solidFill>
                <a:srgbClr val="000000"/>
              </a:solidFill>
              <a:effectLst/>
              <a:latin typeface="+mn-lt"/>
              <a:ea typeface="+mn-ea"/>
              <a:cs typeface="+mn-cs"/>
            </a:rPr>
            <a:t>second</a:t>
          </a:r>
          <a:r>
            <a:rPr lang="en-US" sz="1100">
              <a:solidFill>
                <a:srgbClr val="000000"/>
              </a:solidFill>
              <a:effectLst/>
              <a:latin typeface="+mn-lt"/>
              <a:ea typeface="+mn-ea"/>
              <a:cs typeface="+mn-cs"/>
            </a:rPr>
            <a:t> column of the lookup table next to 60, namely, D.</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For the orders to the right, create a lookup table in columns O and P, and VLOOKUP functions in column M. Assume there is quantity discount pricing: for orders less than 300 units, the unit price is $3; for orders of at least 300 units but less than 400, the unit price is $2.50; for orders of 400 units or more, the unit price is $2. (Scroll to the right</a:t>
          </a:r>
          <a:r>
            <a:rPr lang="en-US" sz="1100" b="0" baseline="0">
              <a:solidFill>
                <a:srgbClr val="000000"/>
              </a:solidFill>
              <a:latin typeface="+mn-lt"/>
              <a:ea typeface="+mn-ea"/>
              <a:cs typeface="+mn-cs"/>
            </a:rPr>
            <a:t> for </a:t>
          </a:r>
          <a:r>
            <a:rPr lang="en-US" sz="1100" b="0">
              <a:solidFill>
                <a:srgbClr val="000000"/>
              </a:solidFill>
              <a:latin typeface="+mn-lt"/>
              <a:ea typeface="+mn-ea"/>
              <a:cs typeface="+mn-cs"/>
            </a:rPr>
            <a:t>the answer.)</a:t>
          </a:r>
        </a:p>
      </xdr:txBody>
    </xdr:sp>
    <xdr:clientData/>
  </xdr:twoCellAnchor>
  <xdr:twoCellAnchor>
    <xdr:from>
      <xdr:col>1</xdr:col>
      <xdr:colOff>0</xdr:colOff>
      <xdr:row>60</xdr:row>
      <xdr:rowOff>0</xdr:rowOff>
    </xdr:from>
    <xdr:to>
      <xdr:col>9</xdr:col>
      <xdr:colOff>0</xdr:colOff>
      <xdr:row>78</xdr:row>
      <xdr:rowOff>0</xdr:rowOff>
    </xdr:to>
    <xdr:sp macro="" textlink="">
      <xdr:nvSpPr>
        <xdr:cNvPr id="10" name="TextBox 9"/>
        <xdr:cNvSpPr txBox="1"/>
      </xdr:nvSpPr>
      <xdr:spPr>
        <a:xfrm>
          <a:off x="609600" y="11430000"/>
          <a:ext cx="4876800" cy="3429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Looking for an Exact Match</a:t>
          </a:r>
        </a:p>
        <a:p>
          <a:endParaRPr lang="en-US" sz="1100">
            <a:solidFill>
              <a:srgbClr val="000000"/>
            </a:solidFill>
            <a:latin typeface="+mn-lt"/>
            <a:ea typeface="+mn-ea"/>
            <a:cs typeface="+mn-cs"/>
          </a:endParaRPr>
        </a:p>
        <a:p>
          <a:r>
            <a:rPr lang="en-US" sz="1100">
              <a:solidFill>
                <a:srgbClr val="000000"/>
              </a:solidFill>
              <a:latin typeface="+mn-lt"/>
              <a:ea typeface="+mn-ea"/>
              <a:cs typeface="+mn-cs"/>
            </a:rPr>
            <a:t>In the examples above, it wouldn't make sense to look</a:t>
          </a:r>
          <a:r>
            <a:rPr lang="en-US" sz="1100" baseline="0">
              <a:solidFill>
                <a:srgbClr val="000000"/>
              </a:solidFill>
              <a:latin typeface="+mn-lt"/>
              <a:ea typeface="+mn-ea"/>
              <a:cs typeface="+mn-cs"/>
            </a:rPr>
            <a:t> for an exact match because there usually isn't one. For example, a typical score such as 67 does not exactly match any of the values in the first column of the lookup table. However, there are many cases when it does make sense to look for an exact match. Then there are three things to remember. (1) The fourth arguments is not optional; it must be FALSE. (2) The first column of the lookup table doesn't have to be in ascending order; it can be, but order doesn't matter. (3) If no exact match exists, the function returns an error.</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Use a VLOOKUP function in column M to find the gradepoints for each student,</a:t>
          </a:r>
          <a:r>
            <a:rPr lang="en-US" sz="1100" b="0" baseline="0">
              <a:solidFill>
                <a:srgbClr val="000000"/>
              </a:solidFill>
              <a:latin typeface="+mn-lt"/>
              <a:ea typeface="+mn-ea"/>
              <a:cs typeface="+mn-cs"/>
            </a:rPr>
            <a:t> using the lookup table in columns O and P. What happens with Williams?</a:t>
          </a:r>
          <a:endParaRPr lang="en-US" sz="1100" b="0">
            <a:solidFill>
              <a:srgbClr val="000000"/>
            </a:solidFill>
            <a:latin typeface="+mn-lt"/>
            <a:ea typeface="+mn-ea"/>
            <a:cs typeface="+mn-cs"/>
          </a:endParaRPr>
        </a:p>
        <a:p>
          <a:endParaRPr lang="en-US" sz="1100" b="0">
            <a:solidFill>
              <a:srgbClr val="000000"/>
            </a:solidFill>
            <a:latin typeface="+mn-lt"/>
            <a:ea typeface="+mn-ea"/>
            <a:cs typeface="+mn-cs"/>
          </a:endParaRPr>
        </a:p>
        <a:p>
          <a:r>
            <a:rPr lang="en-US" sz="1100" b="0">
              <a:solidFill>
                <a:srgbClr val="000000"/>
              </a:solidFill>
              <a:latin typeface="+mn-lt"/>
              <a:ea typeface="+mn-ea"/>
              <a:cs typeface="+mn-cs"/>
            </a:rPr>
            <a:t>Note that the grades in column O of the lookup table are in the “natural” order, but they are not in Excel’s A-Z sort order. Therefore, FALSE </a:t>
          </a:r>
          <a:r>
            <a:rPr lang="en-US" sz="1100" b="0" i="1">
              <a:solidFill>
                <a:srgbClr val="000000"/>
              </a:solidFill>
              <a:latin typeface="+mn-lt"/>
              <a:ea typeface="+mn-ea"/>
              <a:cs typeface="+mn-cs"/>
            </a:rPr>
            <a:t>must</a:t>
          </a:r>
          <a:r>
            <a:rPr lang="en-US" sz="1100" b="0">
              <a:solidFill>
                <a:srgbClr val="000000"/>
              </a:solidFill>
              <a:latin typeface="+mn-lt"/>
              <a:ea typeface="+mn-ea"/>
              <a:cs typeface="+mn-cs"/>
            </a:rPr>
            <a:t> be entered as the fourth argument in the VLOOKUP function. Try it without the fourth argument to confirm</a:t>
          </a:r>
          <a:r>
            <a:rPr lang="en-US" sz="1100" b="0" baseline="0">
              <a:solidFill>
                <a:srgbClr val="000000"/>
              </a:solidFill>
              <a:latin typeface="+mn-lt"/>
              <a:ea typeface="+mn-ea"/>
              <a:cs typeface="+mn-cs"/>
            </a:rPr>
            <a:t> that you get incorrect results</a:t>
          </a:r>
          <a:r>
            <a:rPr lang="en-US" sz="1100" b="0">
              <a:solidFill>
                <a:srgbClr val="000000"/>
              </a:solidFill>
              <a:latin typeface="+mn-lt"/>
              <a:ea typeface="+mn-ea"/>
              <a:cs typeface="+mn-cs"/>
            </a:rPr>
            <a:t>.</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14</xdr:row>
      <xdr:rowOff>180975</xdr:rowOff>
    </xdr:to>
    <xdr:sp macro="" textlink="">
      <xdr:nvSpPr>
        <xdr:cNvPr id="4" name="TextBox 3"/>
        <xdr:cNvSpPr txBox="1"/>
      </xdr:nvSpPr>
      <xdr:spPr>
        <a:xfrm>
          <a:off x="609600" y="571500"/>
          <a:ext cx="4876800" cy="22764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Useful Functions for Summarizing Data</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a:t>
          </a:r>
          <a:r>
            <a:rPr lang="en-US" sz="1100" baseline="0">
              <a:solidFill>
                <a:srgbClr val="000000"/>
              </a:solidFill>
              <a:latin typeface="+mn-lt"/>
              <a:ea typeface="+mn-ea"/>
              <a:cs typeface="+mn-cs"/>
            </a:rPr>
            <a:t>he next few worksheets, I discuss some less common functions for counting, summing, and averaging. These include the frequently used SUM, AVERAGE, COUNT, and COUNTA functions, plus a few others. Although the latter are less common and are considered more advanced, they are extremely useful in certain situations. For example, you will learn how to count, sum, or average, but only over rows that satisfy certain conditions. The functions for doint this all contain IF in their name, such as COUNTIF and SUMIFS. The last function in this section, SUMPRODUCT, does exactly what its name implies: it sums products. It is absolutely indispensable in many business models.</a:t>
          </a:r>
          <a:endParaRPr lang="en-US" sz="1100">
            <a:solidFill>
              <a:srgbClr val="000000"/>
            </a:solidFill>
            <a:latin typeface="+mn-lt"/>
            <a:ea typeface="+mn-ea"/>
            <a:cs typeface="+mn-cs"/>
          </a:endParaRP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25</xdr:row>
      <xdr:rowOff>180976</xdr:rowOff>
    </xdr:to>
    <xdr:sp macro="" textlink="">
      <xdr:nvSpPr>
        <xdr:cNvPr id="5" name="TextBox 4"/>
        <xdr:cNvSpPr txBox="1"/>
      </xdr:nvSpPr>
      <xdr:spPr>
        <a:xfrm>
          <a:off x="609600" y="571500"/>
          <a:ext cx="4876800" cy="437197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SUM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SUM function is probably the most used Excel function of all. It sums all values in one or more ranges.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SUM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=SUM(</a:t>
          </a:r>
          <a:r>
            <a:rPr lang="en-US" sz="1100" b="1" i="1">
              <a:solidFill>
                <a:srgbClr val="000000"/>
              </a:solidFill>
              <a:latin typeface="+mn-lt"/>
              <a:ea typeface="+mn-ea"/>
              <a:cs typeface="+mn-cs"/>
            </a:rPr>
            <a:t>range</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range</a:t>
          </a:r>
          <a:r>
            <a:rPr lang="en-US" sz="1100">
              <a:solidFill>
                <a:srgbClr val="000000"/>
              </a:solidFill>
              <a:latin typeface="+mn-lt"/>
              <a:ea typeface="+mn-ea"/>
              <a:cs typeface="+mn-cs"/>
            </a:rPr>
            <a:t> is any range. This sums the numeric values in the range. If there are any nonnumeric or blank cells in this range, they are ignored.</a:t>
          </a:r>
        </a:p>
        <a:p>
          <a:endParaRPr lang="en-US" sz="1100">
            <a:solidFill>
              <a:srgbClr val="000000"/>
            </a:solidFill>
            <a:latin typeface="+mn-lt"/>
            <a:ea typeface="+mn-ea"/>
            <a:cs typeface="+mn-cs"/>
          </a:endParaRPr>
        </a:p>
        <a:p>
          <a:r>
            <a:rPr lang="en-US" sz="1100">
              <a:solidFill>
                <a:srgbClr val="000000"/>
              </a:solidFill>
              <a:latin typeface="+mn-lt"/>
              <a:ea typeface="+mn-ea"/>
              <a:cs typeface="+mn-cs"/>
            </a:rPr>
            <a:t>Actually, it is possible to include more than one range in a SUM formula, separated by commas. (This can also be done with the COUNT, COUNTA, AVERAGE, MAX, and MIN functions.) For example, </a:t>
          </a:r>
          <a:r>
            <a:rPr lang="en-US" sz="1100" b="0">
              <a:solidFill>
                <a:srgbClr val="000000"/>
              </a:solidFill>
              <a:latin typeface="+mn-lt"/>
              <a:ea typeface="+mn-ea"/>
              <a:cs typeface="+mn-cs"/>
            </a:rPr>
            <a:t>=SUM(B5,C10:D12,Revenues)</a:t>
          </a:r>
          <a:r>
            <a:rPr lang="en-US" sz="1100" b="1">
              <a:solidFill>
                <a:srgbClr val="000000"/>
              </a:solidFill>
              <a:latin typeface="+mn-lt"/>
              <a:ea typeface="+mn-ea"/>
              <a:cs typeface="+mn-cs"/>
            </a:rPr>
            <a:t> </a:t>
          </a:r>
          <a:r>
            <a:rPr lang="en-US" sz="1100">
              <a:solidFill>
                <a:srgbClr val="000000"/>
              </a:solidFill>
              <a:latin typeface="+mn-lt"/>
              <a:ea typeface="+mn-ea"/>
              <a:cs typeface="+mn-cs"/>
            </a:rPr>
            <a:t>is allowable (where Revenues is the name for some range). The result is the sum of the numeric values in </a:t>
          </a:r>
          <a:r>
            <a:rPr lang="en-US" sz="1100" i="1">
              <a:solidFill>
                <a:srgbClr val="000000"/>
              </a:solidFill>
              <a:latin typeface="+mn-lt"/>
              <a:ea typeface="+mn-ea"/>
              <a:cs typeface="+mn-cs"/>
            </a:rPr>
            <a:t>all</a:t>
          </a:r>
          <a:r>
            <a:rPr lang="en-US" sz="1100">
              <a:solidFill>
                <a:srgbClr val="000000"/>
              </a:solidFill>
              <a:latin typeface="+mn-lt"/>
              <a:ea typeface="+mn-ea"/>
              <a:cs typeface="+mn-cs"/>
            </a:rPr>
            <a:t> of these ranges combined. Again, if any cells in any of these ranges are nonnumeric or blank, they are ignored.</a:t>
          </a:r>
        </a:p>
        <a:p>
          <a:endParaRPr lang="en-US" sz="1100">
            <a:solidFill>
              <a:srgbClr val="000000"/>
            </a:solidFill>
            <a:latin typeface="+mn-lt"/>
            <a:ea typeface="+mn-ea"/>
            <a:cs typeface="+mn-cs"/>
          </a:endParaRPr>
        </a:p>
        <a:p>
          <a:r>
            <a:rPr lang="en-US" sz="1100">
              <a:solidFill>
                <a:srgbClr val="000000"/>
              </a:solidFill>
              <a:latin typeface="+mn-lt"/>
              <a:ea typeface="+mn-ea"/>
              <a:cs typeface="+mn-cs"/>
            </a:rPr>
            <a:t>Here</a:t>
          </a:r>
          <a:r>
            <a:rPr lang="en-US" sz="1100" baseline="0">
              <a:solidFill>
                <a:srgbClr val="000000"/>
              </a:solidFill>
              <a:latin typeface="+mn-lt"/>
              <a:ea typeface="+mn-ea"/>
              <a:cs typeface="+mn-cs"/>
            </a:rPr>
            <a:t> is a shortcut, which works for </a:t>
          </a:r>
          <a:r>
            <a:rPr lang="en-US" sz="1100" i="1" baseline="0">
              <a:solidFill>
                <a:srgbClr val="000000"/>
              </a:solidFill>
              <a:latin typeface="+mn-lt"/>
              <a:ea typeface="+mn-ea"/>
              <a:cs typeface="+mn-cs"/>
            </a:rPr>
            <a:t>any </a:t>
          </a:r>
          <a:r>
            <a:rPr lang="en-US" sz="1100" i="0" baseline="0">
              <a:solidFill>
                <a:srgbClr val="000000"/>
              </a:solidFill>
              <a:latin typeface="+mn-lt"/>
              <a:ea typeface="+mn-ea"/>
              <a:cs typeface="+mn-cs"/>
            </a:rPr>
            <a:t>function that takes multiple ranges, separated by commas. Put your finger on the Ctrl key and then drag the ranges, one after the other. The commas will be entered for you automatically.</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Use the SUM function in the blue cell to the right to calculate the total of all costs.</a:t>
          </a:r>
        </a:p>
      </xdr:txBody>
    </xdr:sp>
    <xdr:clientData/>
  </xdr:twoCellAnchor>
  <xdr:twoCellAnchor>
    <xdr:from>
      <xdr:col>1</xdr:col>
      <xdr:colOff>0</xdr:colOff>
      <xdr:row>27</xdr:row>
      <xdr:rowOff>0</xdr:rowOff>
    </xdr:from>
    <xdr:to>
      <xdr:col>9</xdr:col>
      <xdr:colOff>0</xdr:colOff>
      <xdr:row>45</xdr:row>
      <xdr:rowOff>1</xdr:rowOff>
    </xdr:to>
    <xdr:sp macro="" textlink="">
      <xdr:nvSpPr>
        <xdr:cNvPr id="6" name="TextBox 5"/>
        <xdr:cNvSpPr txBox="1"/>
      </xdr:nvSpPr>
      <xdr:spPr>
        <a:xfrm>
          <a:off x="609600" y="5143500"/>
          <a:ext cx="4876800" cy="34290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AVERAGE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AVERAGE function averages all of the </a:t>
          </a:r>
          <a:r>
            <a:rPr lang="en-US" sz="1100" i="0">
              <a:solidFill>
                <a:srgbClr val="000000"/>
              </a:solidFill>
              <a:latin typeface="+mn-lt"/>
              <a:ea typeface="+mn-ea"/>
              <a:cs typeface="+mn-cs"/>
            </a:rPr>
            <a:t>numeric</a:t>
          </a:r>
          <a:r>
            <a:rPr lang="en-US" sz="1100">
              <a:solidFill>
                <a:srgbClr val="000000"/>
              </a:solidFill>
              <a:latin typeface="+mn-lt"/>
              <a:ea typeface="+mn-ea"/>
              <a:cs typeface="+mn-cs"/>
            </a:rPr>
            <a:t> cells in a range.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AVERAGE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=AVERAGE(</a:t>
          </a:r>
          <a:r>
            <a:rPr lang="en-US" sz="1100" b="1" i="1">
              <a:solidFill>
                <a:srgbClr val="000000"/>
              </a:solidFill>
              <a:latin typeface="+mn-lt"/>
              <a:ea typeface="+mn-ea"/>
              <a:cs typeface="+mn-cs"/>
            </a:rPr>
            <a:t>range</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range</a:t>
          </a:r>
          <a:r>
            <a:rPr lang="en-US" sz="1100">
              <a:solidFill>
                <a:srgbClr val="000000"/>
              </a:solidFill>
              <a:latin typeface="+mn-lt"/>
              <a:ea typeface="+mn-ea"/>
              <a:cs typeface="+mn-cs"/>
            </a:rPr>
            <a:t> is any range. This produces the average of the </a:t>
          </a:r>
          <a:r>
            <a:rPr lang="en-US" sz="1100" i="1">
              <a:solidFill>
                <a:srgbClr val="000000"/>
              </a:solidFill>
              <a:latin typeface="+mn-lt"/>
              <a:ea typeface="+mn-ea"/>
              <a:cs typeface="+mn-cs"/>
            </a:rPr>
            <a:t>numeric</a:t>
          </a:r>
          <a:r>
            <a:rPr lang="en-US" sz="1100">
              <a:solidFill>
                <a:srgbClr val="000000"/>
              </a:solidFill>
              <a:latin typeface="+mn-lt"/>
              <a:ea typeface="+mn-ea"/>
              <a:cs typeface="+mn-cs"/>
            </a:rPr>
            <a:t> values in the range.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Note that the AVERAGE function ignores labels and blank cells. So, for example, if the range C3:C50 includes scores for students on a test, but cells C6 and C32 are blank because these students haven’t yet taken the test, then </a:t>
          </a:r>
          <a:r>
            <a:rPr lang="en-US" sz="1100" b="1">
              <a:solidFill>
                <a:srgbClr val="000000"/>
              </a:solidFill>
              <a:latin typeface="+mn-lt"/>
              <a:ea typeface="+mn-ea"/>
              <a:cs typeface="+mn-cs"/>
            </a:rPr>
            <a:t>=AVERAGE(C3:C50)</a:t>
          </a:r>
          <a:r>
            <a:rPr lang="en-US" sz="1100">
              <a:solidFill>
                <a:srgbClr val="000000"/>
              </a:solidFill>
              <a:latin typeface="+mn-lt"/>
              <a:ea typeface="+mn-ea"/>
              <a:cs typeface="+mn-cs"/>
            </a:rPr>
            <a:t> averages only the scores for the students who took the test. (It does </a:t>
          </a:r>
          <a:r>
            <a:rPr lang="en-US" sz="1100" i="1">
              <a:solidFill>
                <a:srgbClr val="000000"/>
              </a:solidFill>
              <a:latin typeface="+mn-lt"/>
              <a:ea typeface="+mn-ea"/>
              <a:cs typeface="+mn-cs"/>
            </a:rPr>
            <a:t>not</a:t>
          </a:r>
          <a:r>
            <a:rPr lang="en-US" sz="1100">
              <a:solidFill>
                <a:srgbClr val="000000"/>
              </a:solidFill>
              <a:latin typeface="+mn-lt"/>
              <a:ea typeface="+mn-ea"/>
              <a:cs typeface="+mn-cs"/>
            </a:rPr>
            <a:t> automatically average in 0s for the two who didn’t take the test.) </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Use the AVERAGE function </a:t>
          </a:r>
          <a:r>
            <a:rPr lang="en-US" sz="1100" b="0">
              <a:solidFill>
                <a:srgbClr val="000000"/>
              </a:solidFill>
              <a:effectLst/>
              <a:latin typeface="+mn-lt"/>
              <a:ea typeface="+mn-ea"/>
              <a:cs typeface="+mn-cs"/>
            </a:rPr>
            <a:t>in the two red cells to the right </a:t>
          </a:r>
          <a:r>
            <a:rPr lang="en-US" sz="1100" b="0">
              <a:solidFill>
                <a:srgbClr val="000000"/>
              </a:solidFill>
              <a:latin typeface="+mn-lt"/>
              <a:ea typeface="+mn-ea"/>
              <a:cs typeface="+mn-cs"/>
            </a:rPr>
            <a:t>to calculate the averages indicated. (For the formula in the bottom red cell, you will have to replicate the exam scores in column M and make some changes.)</a:t>
          </a: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1</xdr:col>
      <xdr:colOff>0</xdr:colOff>
      <xdr:row>2</xdr:row>
      <xdr:rowOff>190499</xdr:rowOff>
    </xdr:from>
    <xdr:to>
      <xdr:col>9</xdr:col>
      <xdr:colOff>0</xdr:colOff>
      <xdr:row>32</xdr:row>
      <xdr:rowOff>123824</xdr:rowOff>
    </xdr:to>
    <xdr:sp macro="" textlink="">
      <xdr:nvSpPr>
        <xdr:cNvPr id="4" name="TextBox 3"/>
        <xdr:cNvSpPr txBox="1"/>
      </xdr:nvSpPr>
      <xdr:spPr>
        <a:xfrm>
          <a:off x="609600" y="761999"/>
          <a:ext cx="4876800" cy="56483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COUNT,</a:t>
          </a:r>
          <a:r>
            <a:rPr lang="en-US" sz="1100" b="1" baseline="0">
              <a:solidFill>
                <a:srgbClr val="000000"/>
              </a:solidFill>
              <a:latin typeface="+mn-lt"/>
              <a:ea typeface="+mn-ea"/>
              <a:cs typeface="+mn-cs"/>
            </a:rPr>
            <a:t> COUNTA, COUNTBLANK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rgbClr val="000000"/>
              </a:solidFill>
              <a:latin typeface="+mn-lt"/>
              <a:ea typeface="+mn-ea"/>
              <a:cs typeface="+mn-cs"/>
            </a:rPr>
            <a:t>The COUNT function counts all of the cells in a range with </a:t>
          </a:r>
          <a:r>
            <a:rPr lang="en-US" sz="1100" i="1">
              <a:solidFill>
                <a:srgbClr val="000000"/>
              </a:solidFill>
              <a:latin typeface="+mn-lt"/>
              <a:ea typeface="+mn-ea"/>
              <a:cs typeface="+mn-cs"/>
            </a:rPr>
            <a:t>numeric</a:t>
          </a:r>
          <a:r>
            <a:rPr lang="en-US" sz="1100">
              <a:solidFill>
                <a:srgbClr val="000000"/>
              </a:solidFill>
              <a:latin typeface="+mn-lt"/>
              <a:ea typeface="+mn-ea"/>
              <a:cs typeface="+mn-cs"/>
            </a:rPr>
            <a:t> values. The COUNTA function counts all </a:t>
          </a:r>
          <a:r>
            <a:rPr lang="en-US" sz="1100" i="1">
              <a:solidFill>
                <a:srgbClr val="000000"/>
              </a:solidFill>
              <a:latin typeface="+mn-lt"/>
              <a:ea typeface="+mn-ea"/>
              <a:cs typeface="+mn-cs"/>
            </a:rPr>
            <a:t>nonblank</a:t>
          </a:r>
          <a:r>
            <a:rPr lang="en-US" sz="1100">
              <a:solidFill>
                <a:srgbClr val="000000"/>
              </a:solidFill>
              <a:latin typeface="+mn-lt"/>
              <a:ea typeface="+mn-ea"/>
              <a:cs typeface="+mn-cs"/>
            </a:rPr>
            <a:t> cells in a range. </a:t>
          </a:r>
          <a:r>
            <a:rPr lang="en-US" sz="1100">
              <a:solidFill>
                <a:srgbClr val="000000"/>
              </a:solidFill>
              <a:effectLst/>
              <a:latin typeface="+mn-lt"/>
              <a:ea typeface="+mn-ea"/>
              <a:cs typeface="+mn-cs"/>
            </a:rPr>
            <a:t>For example, if cells A1, A2, and A3 contain Month, 1, and 2, respectively, then </a:t>
          </a:r>
          <a:r>
            <a:rPr lang="en-US" sz="1100" b="1">
              <a:solidFill>
                <a:srgbClr val="000000"/>
              </a:solidFill>
              <a:effectLst/>
              <a:latin typeface="+mn-lt"/>
              <a:ea typeface="+mn-ea"/>
              <a:cs typeface="+mn-cs"/>
            </a:rPr>
            <a:t>=COUNT(A1:A3)</a:t>
          </a:r>
          <a:r>
            <a:rPr lang="en-US" sz="1100">
              <a:solidFill>
                <a:srgbClr val="000000"/>
              </a:solidFill>
              <a:effectLst/>
              <a:latin typeface="+mn-lt"/>
              <a:ea typeface="+mn-ea"/>
              <a:cs typeface="+mn-cs"/>
            </a:rPr>
            <a:t> returns 2, whereas </a:t>
          </a:r>
          <a:r>
            <a:rPr lang="en-US" sz="1100" b="1">
              <a:solidFill>
                <a:srgbClr val="000000"/>
              </a:solidFill>
              <a:effectLst/>
              <a:latin typeface="+mn-lt"/>
              <a:ea typeface="+mn-ea"/>
              <a:cs typeface="+mn-cs"/>
            </a:rPr>
            <a:t>=COUNTA(A1:A3)</a:t>
          </a:r>
          <a:r>
            <a:rPr lang="en-US" sz="1100">
              <a:solidFill>
                <a:srgbClr val="000000"/>
              </a:solidFill>
              <a:effectLst/>
              <a:latin typeface="+mn-lt"/>
              <a:ea typeface="+mn-ea"/>
              <a:cs typeface="+mn-cs"/>
            </a:rPr>
            <a:t> returns 3. </a:t>
          </a:r>
          <a:endParaRPr lang="en-US">
            <a:solidFill>
              <a:srgbClr val="000000"/>
            </a:solidFill>
            <a:effectLst/>
          </a:endParaRPr>
        </a:p>
        <a:p>
          <a:endParaRPr lang="en-US" sz="110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rgbClr val="000000"/>
              </a:solidFill>
              <a:effectLst/>
              <a:latin typeface="+mn-lt"/>
              <a:ea typeface="+mn-ea"/>
              <a:cs typeface="+mn-cs"/>
            </a:rPr>
            <a:t>Note that Excel is somewhat inconsistent in the terms</a:t>
          </a:r>
          <a:r>
            <a:rPr lang="en-US" sz="1100" baseline="0">
              <a:solidFill>
                <a:srgbClr val="000000"/>
              </a:solidFill>
              <a:effectLst/>
              <a:latin typeface="+mn-lt"/>
              <a:ea typeface="+mn-ea"/>
              <a:cs typeface="+mn-cs"/>
            </a:rPr>
            <a:t> it uses on the status bar. If you select a range and look at the status bar, it will show "Count" and "Numerical Count." The first corresponds to COUNTA, and the second corresponds to COUNT.</a:t>
          </a:r>
          <a:endParaRPr lang="en-US">
            <a:solidFill>
              <a:srgbClr val="000000"/>
            </a:solidFill>
            <a:effectLst/>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COUNT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=COUNT(</a:t>
          </a:r>
          <a:r>
            <a:rPr lang="en-US" sz="1100" b="1" i="1">
              <a:solidFill>
                <a:srgbClr val="000000"/>
              </a:solidFill>
              <a:latin typeface="+mn-lt"/>
              <a:ea typeface="+mn-ea"/>
              <a:cs typeface="+mn-cs"/>
            </a:rPr>
            <a:t>range</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range</a:t>
          </a:r>
          <a:r>
            <a:rPr lang="en-US" sz="1100">
              <a:solidFill>
                <a:srgbClr val="000000"/>
              </a:solidFill>
              <a:latin typeface="+mn-lt"/>
              <a:ea typeface="+mn-ea"/>
              <a:cs typeface="+mn-cs"/>
            </a:rPr>
            <a:t> is any range. This returns the number of numeric values in the range.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COUNTA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=COUNTA(</a:t>
          </a:r>
          <a:r>
            <a:rPr lang="en-US" sz="1100" b="1" i="1">
              <a:solidFill>
                <a:srgbClr val="000000"/>
              </a:solidFill>
              <a:latin typeface="+mn-lt"/>
              <a:ea typeface="+mn-ea"/>
              <a:cs typeface="+mn-cs"/>
            </a:rPr>
            <a:t>range</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range </a:t>
          </a:r>
          <a:r>
            <a:rPr lang="en-US" sz="1100">
              <a:solidFill>
                <a:srgbClr val="000000"/>
              </a:solidFill>
              <a:latin typeface="+mn-lt"/>
              <a:ea typeface="+mn-ea"/>
              <a:cs typeface="+mn-cs"/>
            </a:rPr>
            <a:t>is any range. This returns the number of nonblank cells in the range.</a:t>
          </a:r>
        </a:p>
        <a:p>
          <a:endParaRPr lang="en-US" sz="110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rgbClr val="000000"/>
              </a:solidFill>
              <a:effectLst/>
              <a:latin typeface="+mn-lt"/>
              <a:ea typeface="+mn-ea"/>
              <a:cs typeface="+mn-cs"/>
            </a:rPr>
            <a:t>The COUNTBLANK function counts all </a:t>
          </a:r>
          <a:r>
            <a:rPr lang="en-US" sz="1100" i="1">
              <a:solidFill>
                <a:srgbClr val="000000"/>
              </a:solidFill>
              <a:effectLst/>
              <a:latin typeface="+mn-lt"/>
              <a:ea typeface="+mn-ea"/>
              <a:cs typeface="+mn-cs"/>
            </a:rPr>
            <a:t>blank </a:t>
          </a:r>
          <a:r>
            <a:rPr lang="en-US" sz="1100" i="0">
              <a:solidFill>
                <a:srgbClr val="000000"/>
              </a:solidFill>
              <a:effectLst/>
              <a:latin typeface="+mn-lt"/>
              <a:ea typeface="+mn-ea"/>
              <a:cs typeface="+mn-cs"/>
            </a:rPr>
            <a:t>cells</a:t>
          </a:r>
          <a:r>
            <a:rPr lang="en-US" sz="1100" i="0" baseline="0">
              <a:solidFill>
                <a:srgbClr val="000000"/>
              </a:solidFill>
              <a:effectLst/>
              <a:latin typeface="+mn-lt"/>
              <a:ea typeface="+mn-ea"/>
              <a:cs typeface="+mn-cs"/>
            </a:rPr>
            <a:t> in a range.</a:t>
          </a:r>
          <a:endParaRPr lang="en-US">
            <a:solidFill>
              <a:srgbClr val="000000"/>
            </a:solidFill>
            <a:effectLst/>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COUNTBLANK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=COUNTBLANK(</a:t>
          </a:r>
          <a:r>
            <a:rPr lang="en-US" sz="1100" b="1" i="1">
              <a:solidFill>
                <a:srgbClr val="000000"/>
              </a:solidFill>
              <a:latin typeface="+mn-lt"/>
              <a:ea typeface="+mn-ea"/>
              <a:cs typeface="+mn-cs"/>
            </a:rPr>
            <a:t>range</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range </a:t>
          </a:r>
          <a:r>
            <a:rPr lang="en-US" sz="1100">
              <a:solidFill>
                <a:srgbClr val="000000"/>
              </a:solidFill>
              <a:latin typeface="+mn-lt"/>
              <a:ea typeface="+mn-ea"/>
              <a:cs typeface="+mn-cs"/>
            </a:rPr>
            <a:t>is any range. This returns the number of blank cells in the range.</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Use the COUNT, COUNTA, and COUNTBLANK functions to fill in the blue cells to the right.</a:t>
          </a: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12</xdr:row>
      <xdr:rowOff>180974</xdr:rowOff>
    </xdr:to>
    <xdr:sp macro="" textlink="">
      <xdr:nvSpPr>
        <xdr:cNvPr id="7" name="TextBox 6"/>
        <xdr:cNvSpPr txBox="1"/>
      </xdr:nvSpPr>
      <xdr:spPr>
        <a:xfrm>
          <a:off x="609600" y="571500"/>
          <a:ext cx="4876800" cy="1895474"/>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Background on _IF</a:t>
          </a:r>
          <a:r>
            <a:rPr lang="en-US" sz="1100" b="1" baseline="0">
              <a:solidFill>
                <a:srgbClr val="000000"/>
              </a:solidFill>
              <a:latin typeface="+mn-lt"/>
              <a:ea typeface="+mn-ea"/>
              <a:cs typeface="+mn-cs"/>
            </a:rPr>
            <a:t>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There are several Excel functions that allow you to count values, or sum</a:t>
          </a:r>
          <a:r>
            <a:rPr lang="en-US" sz="1100" baseline="0">
              <a:solidFill>
                <a:srgbClr val="000000"/>
              </a:solidFill>
              <a:latin typeface="+mn-lt"/>
              <a:ea typeface="+mn-ea"/>
              <a:cs typeface="+mn-cs"/>
            </a:rPr>
            <a:t> </a:t>
          </a:r>
          <a:r>
            <a:rPr lang="en-US" sz="1100">
              <a:solidFill>
                <a:srgbClr val="000000"/>
              </a:solidFill>
              <a:latin typeface="+mn-lt"/>
              <a:ea typeface="+mn-ea"/>
              <a:cs typeface="+mn-cs"/>
            </a:rPr>
            <a:t>or average values, subject to conditions. Until</a:t>
          </a:r>
          <a:r>
            <a:rPr lang="en-US" sz="1100" baseline="0">
              <a:solidFill>
                <a:srgbClr val="000000"/>
              </a:solidFill>
              <a:latin typeface="+mn-lt"/>
              <a:ea typeface="+mn-ea"/>
              <a:cs typeface="+mn-cs"/>
            </a:rPr>
            <a:t> Excel 2007, this was possible only for a </a:t>
          </a:r>
          <a:r>
            <a:rPr lang="en-US" sz="1100" i="1" baseline="0">
              <a:solidFill>
                <a:srgbClr val="000000"/>
              </a:solidFill>
              <a:latin typeface="+mn-lt"/>
              <a:ea typeface="+mn-ea"/>
              <a:cs typeface="+mn-cs"/>
            </a:rPr>
            <a:t>single </a:t>
          </a:r>
          <a:r>
            <a:rPr lang="en-US" sz="1100" i="0" baseline="0">
              <a:solidFill>
                <a:srgbClr val="000000"/>
              </a:solidFill>
              <a:latin typeface="+mn-lt"/>
              <a:ea typeface="+mn-ea"/>
              <a:cs typeface="+mn-cs"/>
            </a:rPr>
            <a:t>condition, such as all people younger than 35 years old, and there were only two functions available, COUNTIF and SUMIF. In response to customer demand, Microsoft added four new functions in Excel 2007: AVERAGEIF (for a single condition), and COUNTIFS, SUMIFS, and AVERAGEIFS (for multiple conditions). These are </a:t>
          </a:r>
          <a:r>
            <a:rPr lang="en-US" sz="1100" i="1" baseline="0">
              <a:solidFill>
                <a:srgbClr val="000000"/>
              </a:solidFill>
              <a:latin typeface="+mn-lt"/>
              <a:ea typeface="+mn-ea"/>
              <a:cs typeface="+mn-cs"/>
            </a:rPr>
            <a:t>all </a:t>
          </a:r>
          <a:r>
            <a:rPr lang="en-US" sz="1100" i="0" baseline="0">
              <a:solidFill>
                <a:srgbClr val="000000"/>
              </a:solidFill>
              <a:latin typeface="+mn-lt"/>
              <a:ea typeface="+mn-ea"/>
              <a:cs typeface="+mn-cs"/>
            </a:rPr>
            <a:t>handy functions, and you should learn how to use them.</a:t>
          </a:r>
        </a:p>
      </xdr:txBody>
    </xdr:sp>
    <xdr:clientData/>
  </xdr:twoCellAnchor>
  <xdr:twoCellAnchor>
    <xdr:from>
      <xdr:col>1</xdr:col>
      <xdr:colOff>0</xdr:colOff>
      <xdr:row>14</xdr:row>
      <xdr:rowOff>0</xdr:rowOff>
    </xdr:from>
    <xdr:to>
      <xdr:col>9</xdr:col>
      <xdr:colOff>0</xdr:colOff>
      <xdr:row>37</xdr:row>
      <xdr:rowOff>0</xdr:rowOff>
    </xdr:to>
    <xdr:sp macro="" textlink="">
      <xdr:nvSpPr>
        <xdr:cNvPr id="8" name="TextBox 7"/>
        <xdr:cNvSpPr txBox="1"/>
      </xdr:nvSpPr>
      <xdr:spPr>
        <a:xfrm>
          <a:off x="609600" y="2667000"/>
          <a:ext cx="4876800" cy="4381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COUNTIF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COUNTIF function counts all values</a:t>
          </a:r>
          <a:r>
            <a:rPr lang="en-US" sz="1100" baseline="0">
              <a:solidFill>
                <a:srgbClr val="000000"/>
              </a:solidFill>
              <a:latin typeface="+mn-lt"/>
              <a:ea typeface="+mn-ea"/>
              <a:cs typeface="+mn-cs"/>
            </a:rPr>
            <a:t> in a specified range that satisfy a certain condition.</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To use the COUNTIF function:</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Enter the formula </a:t>
          </a:r>
          <a:r>
            <a:rPr lang="en-US" sz="1100" b="1" i="0" baseline="0">
              <a:solidFill>
                <a:srgbClr val="000000"/>
              </a:solidFill>
              <a:latin typeface="+mn-lt"/>
              <a:ea typeface="+mn-ea"/>
              <a:cs typeface="+mn-cs"/>
            </a:rPr>
            <a:t>=</a:t>
          </a:r>
          <a:r>
            <a:rPr lang="en-US" sz="1100" b="1" i="1" baseline="0">
              <a:solidFill>
                <a:srgbClr val="000000"/>
              </a:solidFill>
              <a:latin typeface="+mn-lt"/>
              <a:ea typeface="+mn-ea"/>
              <a:cs typeface="+mn-cs"/>
            </a:rPr>
            <a:t>COUNTIF(criterion_range,condition</a:t>
          </a:r>
          <a:r>
            <a:rPr lang="en-US" sz="1100" b="1" i="0" baseline="0">
              <a:solidFill>
                <a:srgbClr val="000000"/>
              </a:solidFill>
              <a:latin typeface="+mn-lt"/>
              <a:ea typeface="+mn-ea"/>
              <a:cs typeface="+mn-cs"/>
            </a:rPr>
            <a:t>) </a:t>
          </a:r>
          <a:r>
            <a:rPr lang="en-US" sz="1100" b="0" i="0" baseline="0">
              <a:solidFill>
                <a:srgbClr val="000000"/>
              </a:solidFill>
              <a:latin typeface="+mn-lt"/>
              <a:ea typeface="+mn-ea"/>
              <a:cs typeface="+mn-cs"/>
            </a:rPr>
            <a:t>in any cell, where </a:t>
          </a:r>
          <a:r>
            <a:rPr lang="en-US" sz="1100" b="0" i="1" baseline="0">
              <a:solidFill>
                <a:srgbClr val="000000"/>
              </a:solidFill>
              <a:latin typeface="+mn-lt"/>
              <a:ea typeface="+mn-ea"/>
              <a:cs typeface="+mn-cs"/>
            </a:rPr>
            <a:t>condition </a:t>
          </a:r>
          <a:r>
            <a:rPr lang="en-US" sz="1100" b="0" i="0" baseline="0">
              <a:solidFill>
                <a:srgbClr val="000000"/>
              </a:solidFill>
              <a:latin typeface="+mn-lt"/>
              <a:ea typeface="+mn-ea"/>
              <a:cs typeface="+mn-cs"/>
            </a:rPr>
            <a:t>is any expression that evaluates to TRUE or FALSE. This counts all values in </a:t>
          </a:r>
          <a:r>
            <a:rPr lang="en-US" sz="1100" b="0" i="1" baseline="0">
              <a:solidFill>
                <a:srgbClr val="000000"/>
              </a:solidFill>
              <a:latin typeface="+mn-lt"/>
              <a:ea typeface="+mn-ea"/>
              <a:cs typeface="+mn-cs"/>
            </a:rPr>
            <a:t>criterion_range</a:t>
          </a:r>
          <a:r>
            <a:rPr lang="en-US" sz="1100" b="0" i="0" baseline="0">
              <a:solidFill>
                <a:srgbClr val="000000"/>
              </a:solidFill>
              <a:latin typeface="+mn-lt"/>
              <a:ea typeface="+mn-ea"/>
              <a:cs typeface="+mn-cs"/>
            </a:rPr>
            <a:t> that satisfy the condition.</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The condition can be tricky to specify. If you want a specific value, such as Male, you can specify it easily as "Male" (quotes required), or you can use a cell reference such as Q3. Also, if you want a specific inequality, such as younger than 20, you can specify it literally as "&lt;20" (again, quotes required). But if you want it to be younger than the value in cell Q4, you need to piece it together as a literal part, "&lt;", and a variable part, whatever is in cell Q4. The correct syntax is "&lt;"&amp;Q4. The ampersand (&amp;) symbol connects (concatenates) the two pieces. For example, if you want to know the number of students who are older than 20, the correct formula is =COUNTIF(M4:M75,"&gt;"&amp;Q4).</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Try it! Use COUNTIF in the blue cell to the right to find the number of students who scored at least as high as the exam score cutoff value above it. (Scroll to the right for the answer.)</a:t>
          </a:r>
          <a:endParaRPr lang="en-US" sz="1100" i="0" baseline="0">
            <a:solidFill>
              <a:srgbClr val="000000"/>
            </a:solidFill>
            <a:latin typeface="+mn-lt"/>
            <a:ea typeface="+mn-ea"/>
            <a:cs typeface="+mn-cs"/>
          </a:endParaRPr>
        </a:p>
      </xdr:txBody>
    </xdr:sp>
    <xdr:clientData/>
  </xdr:twoCellAnchor>
  <xdr:twoCellAnchor>
    <xdr:from>
      <xdr:col>1</xdr:col>
      <xdr:colOff>0</xdr:colOff>
      <xdr:row>38</xdr:row>
      <xdr:rowOff>0</xdr:rowOff>
    </xdr:from>
    <xdr:to>
      <xdr:col>9</xdr:col>
      <xdr:colOff>0</xdr:colOff>
      <xdr:row>56</xdr:row>
      <xdr:rowOff>1</xdr:rowOff>
    </xdr:to>
    <xdr:sp macro="" textlink="">
      <xdr:nvSpPr>
        <xdr:cNvPr id="9" name="TextBox 8"/>
        <xdr:cNvSpPr txBox="1"/>
      </xdr:nvSpPr>
      <xdr:spPr>
        <a:xfrm>
          <a:off x="609600" y="7239000"/>
          <a:ext cx="4876800" cy="34290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SUMIF and AVERAGEIF Functions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SUMIF function sums values in one range where</a:t>
          </a:r>
          <a:r>
            <a:rPr lang="en-US" sz="1100" baseline="0">
              <a:solidFill>
                <a:srgbClr val="000000"/>
              </a:solidFill>
              <a:latin typeface="+mn-lt"/>
              <a:ea typeface="+mn-ea"/>
              <a:cs typeface="+mn-cs"/>
            </a:rPr>
            <a:t> a condition in a corresponding range is satisfied. Similarly, the AVERAGEIF function averages values where a condition is satisfied. Usually, the setup is like the example to the right, where you want to sum or average scores in one column (O), but only for rows that satisfy a condition in another column (M or N).</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To use the SUMIF or AVERAGEIF functions:</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Enter the formula </a:t>
          </a:r>
          <a:r>
            <a:rPr lang="en-US" sz="1100" b="1" i="0" baseline="0">
              <a:solidFill>
                <a:srgbClr val="000000"/>
              </a:solidFill>
              <a:latin typeface="+mn-lt"/>
              <a:ea typeface="+mn-ea"/>
              <a:cs typeface="+mn-cs"/>
            </a:rPr>
            <a:t>=SUMIF(</a:t>
          </a:r>
          <a:r>
            <a:rPr lang="en-US" sz="1100" b="1" i="1" baseline="0">
              <a:solidFill>
                <a:srgbClr val="000000"/>
              </a:solidFill>
              <a:latin typeface="+mn-lt"/>
              <a:ea typeface="+mn-ea"/>
              <a:cs typeface="+mn-cs"/>
            </a:rPr>
            <a:t>criterion_range,condition,sum_range</a:t>
          </a:r>
          <a:r>
            <a:rPr lang="en-US" sz="1100" b="1" i="0" baseline="0">
              <a:solidFill>
                <a:srgbClr val="000000"/>
              </a:solidFill>
              <a:latin typeface="+mn-lt"/>
              <a:ea typeface="+mn-ea"/>
              <a:cs typeface="+mn-cs"/>
            </a:rPr>
            <a:t>)</a:t>
          </a:r>
          <a:r>
            <a:rPr lang="en-US" sz="1100" b="0" i="0" baseline="0">
              <a:solidFill>
                <a:srgbClr val="000000"/>
              </a:solidFill>
              <a:latin typeface="+mn-lt"/>
              <a:ea typeface="+mn-ea"/>
              <a:cs typeface="+mn-cs"/>
            </a:rPr>
            <a:t>. This sums all values in </a:t>
          </a:r>
          <a:r>
            <a:rPr lang="en-US" sz="1100" b="0" i="1" baseline="0">
              <a:solidFill>
                <a:srgbClr val="000000"/>
              </a:solidFill>
              <a:latin typeface="+mn-lt"/>
              <a:ea typeface="+mn-ea"/>
              <a:cs typeface="+mn-cs"/>
            </a:rPr>
            <a:t>sum_range </a:t>
          </a:r>
          <a:r>
            <a:rPr lang="en-US" sz="1100" b="0" i="0" baseline="0">
              <a:solidFill>
                <a:srgbClr val="000000"/>
              </a:solidFill>
              <a:latin typeface="+mn-lt"/>
              <a:ea typeface="+mn-ea"/>
              <a:cs typeface="+mn-cs"/>
            </a:rPr>
            <a:t>where the corresponding value in </a:t>
          </a:r>
          <a:r>
            <a:rPr lang="en-US" sz="1100" b="0" i="1" baseline="0">
              <a:solidFill>
                <a:srgbClr val="000000"/>
              </a:solidFill>
              <a:latin typeface="+mn-lt"/>
              <a:ea typeface="+mn-ea"/>
              <a:cs typeface="+mn-cs"/>
            </a:rPr>
            <a:t>criterion_range </a:t>
          </a:r>
          <a:r>
            <a:rPr lang="en-US" sz="1100" b="0" i="0" baseline="0">
              <a:solidFill>
                <a:srgbClr val="000000"/>
              </a:solidFill>
              <a:latin typeface="+mn-lt"/>
              <a:ea typeface="+mn-ea"/>
              <a:cs typeface="+mn-cs"/>
            </a:rPr>
            <a:t>satisfies the condition. Note that the </a:t>
          </a:r>
          <a:r>
            <a:rPr lang="en-US" sz="1100" b="0" i="1" baseline="0">
              <a:solidFill>
                <a:srgbClr val="000000"/>
              </a:solidFill>
              <a:latin typeface="+mn-lt"/>
              <a:ea typeface="+mn-ea"/>
              <a:cs typeface="+mn-cs"/>
            </a:rPr>
            <a:t>criterion_range</a:t>
          </a:r>
          <a:r>
            <a:rPr lang="en-US" sz="1100" b="0" i="0" baseline="0">
              <a:solidFill>
                <a:srgbClr val="000000"/>
              </a:solidFill>
              <a:latin typeface="+mn-lt"/>
              <a:ea typeface="+mn-ea"/>
              <a:cs typeface="+mn-cs"/>
            </a:rPr>
            <a:t> is listed first, and the </a:t>
          </a:r>
          <a:r>
            <a:rPr lang="en-US" sz="1100" b="0" i="1" baseline="0">
              <a:solidFill>
                <a:srgbClr val="000000"/>
              </a:solidFill>
              <a:latin typeface="+mn-lt"/>
              <a:ea typeface="+mn-ea"/>
              <a:cs typeface="+mn-cs"/>
            </a:rPr>
            <a:t>sum_range</a:t>
          </a:r>
          <a:r>
            <a:rPr lang="en-US" sz="1100" b="0" i="0" baseline="0">
              <a:solidFill>
                <a:srgbClr val="000000"/>
              </a:solidFill>
              <a:latin typeface="+mn-lt"/>
              <a:ea typeface="+mn-ea"/>
              <a:cs typeface="+mn-cs"/>
            </a:rPr>
            <a:t> is listed last. To average instead of sum, enter the similar formula </a:t>
          </a:r>
          <a:r>
            <a:rPr lang="en-US" sz="1100" b="1" i="0" baseline="0">
              <a:solidFill>
                <a:srgbClr val="000000"/>
              </a:solidFill>
              <a:latin typeface="+mn-lt"/>
              <a:ea typeface="+mn-ea"/>
              <a:cs typeface="+mn-cs"/>
            </a:rPr>
            <a:t>=AVERAGEIF(</a:t>
          </a:r>
          <a:r>
            <a:rPr lang="en-US" sz="1100" b="1" i="1" baseline="0">
              <a:solidFill>
                <a:srgbClr val="000000"/>
              </a:solidFill>
              <a:latin typeface="+mn-lt"/>
              <a:ea typeface="+mn-ea"/>
              <a:cs typeface="+mn-cs"/>
            </a:rPr>
            <a:t>criterion_range,condition,average_range</a:t>
          </a:r>
          <a:r>
            <a:rPr lang="en-US" sz="1100" b="1" i="0" baseline="0">
              <a:solidFill>
                <a:srgbClr val="000000"/>
              </a:solidFill>
              <a:latin typeface="+mn-lt"/>
              <a:ea typeface="+mn-ea"/>
              <a:cs typeface="+mn-cs"/>
            </a:rPr>
            <a:t>)</a:t>
          </a:r>
          <a:r>
            <a:rPr lang="en-US" sz="1100" b="0" i="0" baseline="0">
              <a:solidFill>
                <a:srgbClr val="000000"/>
              </a:solidFill>
              <a:latin typeface="+mn-lt"/>
              <a:ea typeface="+mn-ea"/>
              <a:cs typeface="+mn-cs"/>
            </a:rPr>
            <a:t>.</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Try it! Calculate the sums and averages in the red cells to the right indicated by the labels to their left. (Scroll to the right for the answers.)</a:t>
          </a: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11</xdr:row>
      <xdr:rowOff>0</xdr:rowOff>
    </xdr:to>
    <xdr:sp macro="" textlink="">
      <xdr:nvSpPr>
        <xdr:cNvPr id="7" name="TextBox 6"/>
        <xdr:cNvSpPr txBox="1"/>
      </xdr:nvSpPr>
      <xdr:spPr>
        <a:xfrm>
          <a:off x="609600" y="571500"/>
          <a:ext cx="5467350" cy="1524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Background</a:t>
          </a:r>
          <a:r>
            <a:rPr lang="en-US" sz="1100" b="1" baseline="0">
              <a:solidFill>
                <a:srgbClr val="000000"/>
              </a:solidFill>
              <a:latin typeface="+mn-lt"/>
              <a:ea typeface="+mn-ea"/>
              <a:cs typeface="+mn-cs"/>
            </a:rPr>
            <a:t> on _IFS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 "plural" functions discussed here, COUNTIFS, SUMIFS,</a:t>
          </a:r>
          <a:r>
            <a:rPr lang="en-US" sz="1100" baseline="0">
              <a:solidFill>
                <a:srgbClr val="000000"/>
              </a:solidFill>
              <a:latin typeface="+mn-lt"/>
              <a:ea typeface="+mn-ea"/>
              <a:cs typeface="+mn-cs"/>
            </a:rPr>
            <a:t> and AVERAGEIFS, are recent additions in Excel 2007. They allow you to impose multiple conditions, such as male </a:t>
          </a:r>
          <a:r>
            <a:rPr lang="en-US" sz="1100" i="1" baseline="0">
              <a:solidFill>
                <a:srgbClr val="000000"/>
              </a:solidFill>
              <a:latin typeface="+mn-lt"/>
              <a:ea typeface="+mn-ea"/>
              <a:cs typeface="+mn-cs"/>
            </a:rPr>
            <a:t>and </a:t>
          </a:r>
          <a:r>
            <a:rPr lang="en-US" sz="1100" i="0" baseline="0">
              <a:solidFill>
                <a:srgbClr val="000000"/>
              </a:solidFill>
              <a:latin typeface="+mn-lt"/>
              <a:ea typeface="+mn-ea"/>
              <a:cs typeface="+mn-cs"/>
            </a:rPr>
            <a:t>younger than the value in cell Q4. Their arguments, described in more detail below, include any number of </a:t>
          </a:r>
          <a:r>
            <a:rPr lang="en-US" sz="1100" i="1" baseline="0">
              <a:solidFill>
                <a:srgbClr val="000000"/>
              </a:solidFill>
              <a:latin typeface="+mn-lt"/>
              <a:ea typeface="+mn-ea"/>
              <a:cs typeface="+mn-cs"/>
            </a:rPr>
            <a:t>pairs</a:t>
          </a:r>
          <a:r>
            <a:rPr lang="en-US" sz="1100" i="0" baseline="0">
              <a:solidFill>
                <a:srgbClr val="000000"/>
              </a:solidFill>
              <a:latin typeface="+mn-lt"/>
              <a:ea typeface="+mn-ea"/>
              <a:cs typeface="+mn-cs"/>
            </a:rPr>
            <a:t> of ranges and criteria, such as L4:L75,"Male".</a:t>
          </a:r>
        </a:p>
      </xdr:txBody>
    </xdr:sp>
    <xdr:clientData/>
  </xdr:twoCellAnchor>
  <xdr:twoCellAnchor>
    <xdr:from>
      <xdr:col>1</xdr:col>
      <xdr:colOff>0</xdr:colOff>
      <xdr:row>12</xdr:row>
      <xdr:rowOff>0</xdr:rowOff>
    </xdr:from>
    <xdr:to>
      <xdr:col>9</xdr:col>
      <xdr:colOff>0</xdr:colOff>
      <xdr:row>25</xdr:row>
      <xdr:rowOff>9526</xdr:rowOff>
    </xdr:to>
    <xdr:sp macro="" textlink="">
      <xdr:nvSpPr>
        <xdr:cNvPr id="8" name="TextBox 7"/>
        <xdr:cNvSpPr txBox="1"/>
      </xdr:nvSpPr>
      <xdr:spPr>
        <a:xfrm>
          <a:off x="609600" y="2286000"/>
          <a:ext cx="5467350" cy="248602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COUNTIFS Functions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COUNTIFS function counts the number of rows that</a:t>
          </a:r>
          <a:r>
            <a:rPr lang="en-US" sz="1100" baseline="0">
              <a:solidFill>
                <a:srgbClr val="000000"/>
              </a:solidFill>
              <a:latin typeface="+mn-lt"/>
              <a:ea typeface="+mn-ea"/>
              <a:cs typeface="+mn-cs"/>
            </a:rPr>
            <a:t> satisfy all of the conditions.</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To use the COUNTIFS function:</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Enter the function </a:t>
          </a:r>
          <a:r>
            <a:rPr lang="en-US" sz="1100" b="1" i="0" baseline="0">
              <a:solidFill>
                <a:srgbClr val="000000"/>
              </a:solidFill>
              <a:latin typeface="+mn-lt"/>
              <a:ea typeface="+mn-ea"/>
              <a:cs typeface="+mn-cs"/>
            </a:rPr>
            <a:t>=</a:t>
          </a:r>
          <a:r>
            <a:rPr lang="en-US" sz="1100" b="1" i="1" baseline="0">
              <a:solidFill>
                <a:srgbClr val="000000"/>
              </a:solidFill>
              <a:latin typeface="+mn-lt"/>
              <a:ea typeface="+mn-ea"/>
              <a:cs typeface="+mn-cs"/>
            </a:rPr>
            <a:t>COUNTIFS(criterion_range1,condition1,criterion_range2,condition2</a:t>
          </a:r>
          <a:r>
            <a:rPr lang="en-US" sz="1100" b="1" i="0" baseline="0">
              <a:solidFill>
                <a:srgbClr val="000000"/>
              </a:solidFill>
              <a:latin typeface="+mn-lt"/>
              <a:ea typeface="+mn-ea"/>
              <a:cs typeface="+mn-cs"/>
            </a:rPr>
            <a:t>,...)</a:t>
          </a:r>
          <a:r>
            <a:rPr lang="en-US" sz="1100" b="0" i="0" baseline="0">
              <a:solidFill>
                <a:srgbClr val="000000"/>
              </a:solidFill>
              <a:latin typeface="+mn-lt"/>
              <a:ea typeface="+mn-ea"/>
              <a:cs typeface="+mn-cs"/>
            </a:rPr>
            <a:t>, where each </a:t>
          </a:r>
          <a:r>
            <a:rPr lang="en-US" sz="1100" b="0" i="1" baseline="0">
              <a:solidFill>
                <a:srgbClr val="000000"/>
              </a:solidFill>
              <a:latin typeface="+mn-lt"/>
              <a:ea typeface="+mn-ea"/>
              <a:cs typeface="+mn-cs"/>
            </a:rPr>
            <a:t>criterion_range,condition </a:t>
          </a:r>
          <a:r>
            <a:rPr lang="en-US" sz="1100" b="0" i="0" baseline="0">
              <a:solidFill>
                <a:srgbClr val="000000"/>
              </a:solidFill>
              <a:latin typeface="+mn-lt"/>
              <a:ea typeface="+mn-ea"/>
              <a:cs typeface="+mn-cs"/>
            </a:rPr>
            <a:t>pair imposes a condition on a particular range (usually a column). The "..." means that any number of conditions can be imposed.</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Try it! In the blue cell to the right, find the number of students with the gender above it and age younger than the age cutoff above it who scored less than or equal to the score cutoff above it. (Scroll to the right for the answer.)</a:t>
          </a:r>
        </a:p>
      </xdr:txBody>
    </xdr:sp>
    <xdr:clientData/>
  </xdr:twoCellAnchor>
  <xdr:twoCellAnchor>
    <xdr:from>
      <xdr:col>1</xdr:col>
      <xdr:colOff>0</xdr:colOff>
      <xdr:row>26</xdr:row>
      <xdr:rowOff>0</xdr:rowOff>
    </xdr:from>
    <xdr:to>
      <xdr:col>9</xdr:col>
      <xdr:colOff>0</xdr:colOff>
      <xdr:row>53</xdr:row>
      <xdr:rowOff>9525</xdr:rowOff>
    </xdr:to>
    <xdr:sp macro="" textlink="">
      <xdr:nvSpPr>
        <xdr:cNvPr id="10" name="TextBox 9"/>
        <xdr:cNvSpPr txBox="1"/>
      </xdr:nvSpPr>
      <xdr:spPr>
        <a:xfrm>
          <a:off x="609600" y="5143500"/>
          <a:ext cx="5467350" cy="51530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SUMIFS</a:t>
          </a:r>
          <a:r>
            <a:rPr lang="en-US" sz="1100" b="1" baseline="0">
              <a:solidFill>
                <a:srgbClr val="000000"/>
              </a:solidFill>
              <a:latin typeface="+mn-lt"/>
              <a:ea typeface="+mn-ea"/>
              <a:cs typeface="+mn-cs"/>
            </a:rPr>
            <a:t> and AVERAGEIFS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 SUMIFS</a:t>
          </a:r>
          <a:r>
            <a:rPr lang="en-US" sz="1100" baseline="0">
              <a:solidFill>
                <a:srgbClr val="000000"/>
              </a:solidFill>
              <a:latin typeface="+mn-lt"/>
              <a:ea typeface="+mn-ea"/>
              <a:cs typeface="+mn-cs"/>
            </a:rPr>
            <a:t> and AVERAGEIFS functions are similar in concept to SUMIF and AVERAGEIF, but their syntax is different. (Microsoft evidently liked this new syntax better than the original, but they didn't want to change SUMIF and AVERAGEIF syntax because it would mess up too many existing spreadsheets.) Now the range to sum or average comes first, and the criteria ranges and conditions come last.</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To use the SUMIFS or AVERAGEIFS function:</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Enter the formula </a:t>
          </a:r>
        </a:p>
        <a:p>
          <a:r>
            <a:rPr lang="en-US" sz="1100" b="1" i="0" baseline="0">
              <a:solidFill>
                <a:srgbClr val="000000"/>
              </a:solidFill>
              <a:latin typeface="+mn-lt"/>
              <a:ea typeface="+mn-ea"/>
              <a:cs typeface="+mn-cs"/>
            </a:rPr>
            <a:t>=SUMIFS(</a:t>
          </a:r>
          <a:r>
            <a:rPr lang="en-US" sz="1100" b="1" i="1" baseline="0">
              <a:solidFill>
                <a:srgbClr val="000000"/>
              </a:solidFill>
              <a:latin typeface="+mn-lt"/>
              <a:ea typeface="+mn-ea"/>
              <a:cs typeface="+mn-cs"/>
            </a:rPr>
            <a:t>sum_range</a:t>
          </a:r>
          <a:r>
            <a:rPr lang="en-US" sz="1100" b="1" i="0" baseline="0">
              <a:solidFill>
                <a:srgbClr val="000000"/>
              </a:solidFill>
              <a:latin typeface="+mn-lt"/>
              <a:ea typeface="+mn-ea"/>
              <a:cs typeface="+mn-cs"/>
            </a:rPr>
            <a:t>,</a:t>
          </a:r>
          <a:r>
            <a:rPr lang="en-US" sz="1100" b="1" i="1" baseline="0">
              <a:solidFill>
                <a:srgbClr val="000000"/>
              </a:solidFill>
              <a:latin typeface="+mn-lt"/>
              <a:ea typeface="+mn-ea"/>
              <a:cs typeface="+mn-cs"/>
            </a:rPr>
            <a:t>criterion_range1</a:t>
          </a:r>
          <a:r>
            <a:rPr lang="en-US" sz="1100" b="1" i="0" baseline="0">
              <a:solidFill>
                <a:srgbClr val="000000"/>
              </a:solidFill>
              <a:latin typeface="+mn-lt"/>
              <a:ea typeface="+mn-ea"/>
              <a:cs typeface="+mn-cs"/>
            </a:rPr>
            <a:t>,</a:t>
          </a:r>
          <a:r>
            <a:rPr lang="en-US" sz="1100" b="1" i="1" baseline="0">
              <a:solidFill>
                <a:srgbClr val="000000"/>
              </a:solidFill>
              <a:latin typeface="+mn-lt"/>
              <a:ea typeface="+mn-ea"/>
              <a:cs typeface="+mn-cs"/>
            </a:rPr>
            <a:t>condition1</a:t>
          </a:r>
          <a:r>
            <a:rPr lang="en-US" sz="1100" b="1" i="0" baseline="0">
              <a:solidFill>
                <a:srgbClr val="000000"/>
              </a:solidFill>
              <a:latin typeface="+mn-lt"/>
              <a:ea typeface="+mn-ea"/>
              <a:cs typeface="+mn-cs"/>
            </a:rPr>
            <a:t>,</a:t>
          </a:r>
          <a:r>
            <a:rPr lang="en-US" sz="1100" b="1" i="1" baseline="0">
              <a:solidFill>
                <a:srgbClr val="000000"/>
              </a:solidFill>
              <a:latin typeface="+mn-lt"/>
              <a:ea typeface="+mn-ea"/>
              <a:cs typeface="+mn-cs"/>
            </a:rPr>
            <a:t>criterion_range2</a:t>
          </a:r>
          <a:r>
            <a:rPr lang="en-US" sz="1100" b="1" i="0" baseline="0">
              <a:solidFill>
                <a:srgbClr val="000000"/>
              </a:solidFill>
              <a:latin typeface="+mn-lt"/>
              <a:ea typeface="+mn-ea"/>
              <a:cs typeface="+mn-cs"/>
            </a:rPr>
            <a:t>,</a:t>
          </a:r>
          <a:r>
            <a:rPr lang="en-US" sz="1100" b="1" i="1" baseline="0">
              <a:solidFill>
                <a:srgbClr val="000000"/>
              </a:solidFill>
              <a:latin typeface="+mn-lt"/>
              <a:ea typeface="+mn-ea"/>
              <a:cs typeface="+mn-cs"/>
            </a:rPr>
            <a:t>condition2</a:t>
          </a:r>
          <a:r>
            <a:rPr lang="en-US" sz="1100" b="1" i="0" baseline="0">
              <a:solidFill>
                <a:srgbClr val="000000"/>
              </a:solidFill>
              <a:latin typeface="+mn-lt"/>
              <a:ea typeface="+mn-ea"/>
              <a:cs typeface="+mn-cs"/>
            </a:rPr>
            <a:t>,...)</a:t>
          </a:r>
          <a:r>
            <a:rPr lang="en-US" sz="1100" b="0" i="0" baseline="0">
              <a:solidFill>
                <a:srgbClr val="000000"/>
              </a:solidFill>
              <a:latin typeface="+mn-lt"/>
              <a:ea typeface="+mn-ea"/>
              <a:cs typeface="+mn-cs"/>
            </a:rPr>
            <a:t> </a:t>
          </a:r>
        </a:p>
        <a:p>
          <a:r>
            <a:rPr lang="en-US" sz="1100" b="0" i="0" baseline="0">
              <a:solidFill>
                <a:srgbClr val="000000"/>
              </a:solidFill>
              <a:latin typeface="+mn-lt"/>
              <a:ea typeface="+mn-ea"/>
              <a:cs typeface="+mn-cs"/>
            </a:rPr>
            <a:t>or </a:t>
          </a:r>
          <a:r>
            <a:rPr lang="en-US" sz="1100" b="1" i="0" baseline="0">
              <a:solidFill>
                <a:srgbClr val="000000"/>
              </a:solidFill>
              <a:latin typeface="+mn-lt"/>
              <a:ea typeface="+mn-ea"/>
              <a:cs typeface="+mn-cs"/>
            </a:rPr>
            <a:t>=AVERAGEIFS(</a:t>
          </a:r>
          <a:r>
            <a:rPr lang="en-US" sz="1100" b="1" i="1" baseline="0">
              <a:solidFill>
                <a:srgbClr val="000000"/>
              </a:solidFill>
              <a:latin typeface="+mn-lt"/>
              <a:ea typeface="+mn-ea"/>
              <a:cs typeface="+mn-cs"/>
            </a:rPr>
            <a:t>average_range</a:t>
          </a:r>
          <a:r>
            <a:rPr lang="en-US" sz="1100" b="1" i="0" baseline="0">
              <a:solidFill>
                <a:srgbClr val="000000"/>
              </a:solidFill>
              <a:latin typeface="+mn-lt"/>
              <a:ea typeface="+mn-ea"/>
              <a:cs typeface="+mn-cs"/>
            </a:rPr>
            <a:t>,</a:t>
          </a:r>
          <a:r>
            <a:rPr lang="en-US" sz="1100" b="1" i="1" baseline="0">
              <a:solidFill>
                <a:srgbClr val="000000"/>
              </a:solidFill>
              <a:latin typeface="+mn-lt"/>
              <a:ea typeface="+mn-ea"/>
              <a:cs typeface="+mn-cs"/>
            </a:rPr>
            <a:t>criterion_range1</a:t>
          </a:r>
          <a:r>
            <a:rPr lang="en-US" sz="1100" b="1" i="0" baseline="0">
              <a:solidFill>
                <a:srgbClr val="000000"/>
              </a:solidFill>
              <a:latin typeface="+mn-lt"/>
              <a:ea typeface="+mn-ea"/>
              <a:cs typeface="+mn-cs"/>
            </a:rPr>
            <a:t>,</a:t>
          </a:r>
          <a:r>
            <a:rPr lang="en-US" sz="1100" b="1" i="1" baseline="0">
              <a:solidFill>
                <a:srgbClr val="000000"/>
              </a:solidFill>
              <a:latin typeface="+mn-lt"/>
              <a:ea typeface="+mn-ea"/>
              <a:cs typeface="+mn-cs"/>
            </a:rPr>
            <a:t>condition1</a:t>
          </a:r>
          <a:r>
            <a:rPr lang="en-US" sz="1100" b="1" i="0" baseline="0">
              <a:solidFill>
                <a:srgbClr val="000000"/>
              </a:solidFill>
              <a:latin typeface="+mn-lt"/>
              <a:ea typeface="+mn-ea"/>
              <a:cs typeface="+mn-cs"/>
            </a:rPr>
            <a:t>,</a:t>
          </a:r>
          <a:r>
            <a:rPr lang="en-US" sz="1100" b="1" i="1" baseline="0">
              <a:solidFill>
                <a:srgbClr val="000000"/>
              </a:solidFill>
              <a:latin typeface="+mn-lt"/>
              <a:ea typeface="+mn-ea"/>
              <a:cs typeface="+mn-cs"/>
            </a:rPr>
            <a:t>criterion_range2</a:t>
          </a:r>
          <a:r>
            <a:rPr lang="en-US" sz="1100" b="1" i="0" baseline="0">
              <a:solidFill>
                <a:srgbClr val="000000"/>
              </a:solidFill>
              <a:latin typeface="+mn-lt"/>
              <a:ea typeface="+mn-ea"/>
              <a:cs typeface="+mn-cs"/>
            </a:rPr>
            <a:t>,</a:t>
          </a:r>
          <a:r>
            <a:rPr lang="en-US" sz="1100" b="1" i="1" baseline="0">
              <a:solidFill>
                <a:srgbClr val="000000"/>
              </a:solidFill>
              <a:latin typeface="+mn-lt"/>
              <a:ea typeface="+mn-ea"/>
              <a:cs typeface="+mn-cs"/>
            </a:rPr>
            <a:t>condition2</a:t>
          </a:r>
          <a:r>
            <a:rPr lang="en-US" sz="1100" b="1" i="0" baseline="0">
              <a:solidFill>
                <a:srgbClr val="000000"/>
              </a:solidFill>
              <a:latin typeface="+mn-lt"/>
              <a:ea typeface="+mn-ea"/>
              <a:cs typeface="+mn-cs"/>
            </a:rPr>
            <a:t>,...)</a:t>
          </a:r>
          <a:endParaRPr lang="en-US" sz="1100" b="0" i="0" baseline="0">
            <a:solidFill>
              <a:srgbClr val="000000"/>
            </a:solidFill>
            <a:latin typeface="+mn-lt"/>
            <a:ea typeface="+mn-ea"/>
            <a:cs typeface="+mn-cs"/>
          </a:endParaRP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Again, the setup is typically like the example to the right. There is a column such as exam score to sum or average. The criteria impose conditions on other columns (or even the same column). Only those rows that meet all of the conditions are part of the sum or average.</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Try it! In the red cells to the right, calculate the sum and average of all scores made by the gender above them and ages younger than the age cutoff above them. (Scroll to the right for the answers.)</a:t>
          </a:r>
        </a:p>
        <a:p>
          <a:endParaRPr lang="en-US" sz="1100" b="0" i="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rgbClr val="000000"/>
              </a:solidFill>
              <a:effectLst/>
              <a:latin typeface="+mn-lt"/>
              <a:ea typeface="+mn-ea"/>
              <a:cs typeface="+mn-cs"/>
            </a:rPr>
            <a:t>Note: According to Excel's online help, when using these functions, if a cell in a criterion range is blank, it is treated as 0. However, this doesn't appear to be true. For example, the second student does not currently satisfy the conditions (too old). Change her age to 0, and you will see that the answers change. Then delete her age (make it blank), and the answers will revert back to their original values.</a:t>
          </a:r>
          <a:endParaRPr lang="en-US" sz="1100" b="0" i="0" baseline="0">
            <a:solidFill>
              <a:srgbClr val="000000"/>
            </a:solidFill>
            <a:latin typeface="+mn-lt"/>
            <a:ea typeface="+mn-ea"/>
            <a:cs typeface="+mn-cs"/>
          </a:endParaRPr>
        </a:p>
        <a:p>
          <a:endParaRPr lang="en-US" sz="1100" b="0" i="0" baseline="0">
            <a:solidFill>
              <a:srgbClr val="000000"/>
            </a:solidFill>
            <a:latin typeface="+mn-lt"/>
            <a:ea typeface="+mn-ea"/>
            <a:cs typeface="+mn-cs"/>
          </a:endParaRP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27</xdr:row>
      <xdr:rowOff>188597</xdr:rowOff>
    </xdr:to>
    <xdr:sp macro="" textlink="">
      <xdr:nvSpPr>
        <xdr:cNvPr id="4" name="TextBox 3"/>
        <xdr:cNvSpPr txBox="1"/>
      </xdr:nvSpPr>
      <xdr:spPr>
        <a:xfrm>
          <a:off x="609600" y="571500"/>
          <a:ext cx="4876800" cy="4760597"/>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SUMPRODUCT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There are many times when you need to sum products of values in two (or possibly more than two) same-size ranges. Fortunately, there is a SUMPRODUCT function that sums products quickly.</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SUMPRODUCT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=SUMPRODUCT(</a:t>
          </a:r>
          <a:r>
            <a:rPr lang="en-US" sz="1100" b="1" i="1">
              <a:solidFill>
                <a:srgbClr val="000000"/>
              </a:solidFill>
              <a:latin typeface="+mn-lt"/>
              <a:ea typeface="+mn-ea"/>
              <a:cs typeface="+mn-cs"/>
            </a:rPr>
            <a:t>range1</a:t>
          </a:r>
          <a:r>
            <a:rPr lang="en-US" sz="1100" b="1">
              <a:solidFill>
                <a:srgbClr val="000000"/>
              </a:solidFill>
              <a:latin typeface="+mn-lt"/>
              <a:ea typeface="+mn-ea"/>
              <a:cs typeface="+mn-cs"/>
            </a:rPr>
            <a:t>,</a:t>
          </a:r>
          <a:r>
            <a:rPr lang="en-US" sz="1100" b="1" i="1">
              <a:solidFill>
                <a:srgbClr val="000000"/>
              </a:solidFill>
              <a:latin typeface="+mn-lt"/>
              <a:ea typeface="+mn-ea"/>
              <a:cs typeface="+mn-cs"/>
            </a:rPr>
            <a:t>range2</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range1</a:t>
          </a:r>
          <a:r>
            <a:rPr lang="en-US" sz="1100">
              <a:solidFill>
                <a:srgbClr val="000000"/>
              </a:solidFill>
              <a:latin typeface="+mn-lt"/>
              <a:ea typeface="+mn-ea"/>
              <a:cs typeface="+mn-cs"/>
            </a:rPr>
            <a:t> and </a:t>
          </a:r>
          <a:r>
            <a:rPr lang="en-US" sz="1100" i="1">
              <a:solidFill>
                <a:srgbClr val="000000"/>
              </a:solidFill>
              <a:latin typeface="+mn-lt"/>
              <a:ea typeface="+mn-ea"/>
              <a:cs typeface="+mn-cs"/>
            </a:rPr>
            <a:t>range2 </a:t>
          </a:r>
          <a:r>
            <a:rPr lang="en-US" sz="1100">
              <a:solidFill>
                <a:srgbClr val="000000"/>
              </a:solidFill>
              <a:latin typeface="+mn-lt"/>
              <a:ea typeface="+mn-ea"/>
              <a:cs typeface="+mn-cs"/>
            </a:rPr>
            <a:t>are exactly the same size. For example, they might be two column ranges with 10 cells each, or they might be two ranges with 4 rows and 10 columns each. The formula sums the products of the corresponding values from the two ranges.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There can actually be more than two ranges in the SUMPRODUCT formula, separated by commas, as long as all of them have exactly the same size. This is not as common as having only two ranges, but it is sometimes useful.</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Sum the products of the two ranges in the example to the right to find the total shipping cost. Enter the result in the blue cell to the right.  (The answer should</a:t>
          </a:r>
          <a:r>
            <a:rPr lang="en-US" sz="1100" b="0" baseline="0">
              <a:solidFill>
                <a:srgbClr val="000000"/>
              </a:solidFill>
              <a:latin typeface="+mn-lt"/>
              <a:ea typeface="+mn-ea"/>
              <a:cs typeface="+mn-cs"/>
            </a:rPr>
            <a:t> be $1,609.50.)</a:t>
          </a:r>
          <a:endParaRPr lang="en-US" sz="1100" b="0">
            <a:solidFill>
              <a:srgbClr val="000000"/>
            </a:solidFill>
            <a:latin typeface="+mn-lt"/>
            <a:ea typeface="+mn-ea"/>
            <a:cs typeface="+mn-cs"/>
          </a:endParaRPr>
        </a:p>
        <a:p>
          <a:endParaRPr lang="en-US" sz="1100" b="0">
            <a:solidFill>
              <a:srgbClr val="000000"/>
            </a:solidFill>
            <a:latin typeface="+mn-lt"/>
            <a:ea typeface="+mn-ea"/>
            <a:cs typeface="+mn-cs"/>
          </a:endParaRPr>
        </a:p>
        <a:p>
          <a:r>
            <a:rPr lang="en-US" sz="1100" b="0">
              <a:solidFill>
                <a:srgbClr val="000000"/>
              </a:solidFill>
              <a:latin typeface="+mn-lt"/>
              <a:ea typeface="+mn-ea"/>
              <a:cs typeface="+mn-cs"/>
            </a:rPr>
            <a:t>By the way, if you are tempted to write the formula </a:t>
          </a:r>
          <a:r>
            <a:rPr lang="en-US" sz="1100" b="0" i="1">
              <a:solidFill>
                <a:srgbClr val="000000"/>
              </a:solidFill>
              <a:latin typeface="+mn-lt"/>
              <a:ea typeface="+mn-ea"/>
              <a:cs typeface="+mn-cs"/>
            </a:rPr>
            <a:t>without </a:t>
          </a:r>
          <a:r>
            <a:rPr lang="en-US" sz="1100" b="0">
              <a:solidFill>
                <a:srgbClr val="000000"/>
              </a:solidFill>
              <a:latin typeface="+mn-lt"/>
              <a:ea typeface="+mn-ea"/>
              <a:cs typeface="+mn-cs"/>
            </a:rPr>
            <a:t>the SUMPRODUCT function as the sum of nine products, as many beginning users</a:t>
          </a:r>
          <a:r>
            <a:rPr lang="en-US" sz="1100" b="0" baseline="0">
              <a:solidFill>
                <a:srgbClr val="000000"/>
              </a:solidFill>
              <a:latin typeface="+mn-lt"/>
              <a:ea typeface="+mn-ea"/>
              <a:cs typeface="+mn-cs"/>
            </a:rPr>
            <a:t> tend</a:t>
          </a:r>
          <a:r>
            <a:rPr lang="en-US" sz="1100" b="0">
              <a:solidFill>
                <a:srgbClr val="000000"/>
              </a:solidFill>
              <a:latin typeface="+mn-lt"/>
              <a:ea typeface="+mn-ea"/>
              <a:cs typeface="+mn-cs"/>
            </a:rPr>
            <a:t> to do, imagine how long your formula would be if there were 10 plants and 50 cities! The SUMPRODUCT function is extremely efficient, so get used to using</a:t>
          </a:r>
          <a:r>
            <a:rPr lang="en-US" sz="1100" b="0" baseline="0">
              <a:solidFill>
                <a:srgbClr val="000000"/>
              </a:solidFill>
              <a:latin typeface="+mn-lt"/>
              <a:ea typeface="+mn-ea"/>
              <a:cs typeface="+mn-cs"/>
            </a:rPr>
            <a:t> it.</a:t>
          </a:r>
          <a:endParaRPr lang="en-US" sz="1100" b="0">
            <a:solidFill>
              <a:srgbClr val="000000"/>
            </a:solidFill>
            <a:latin typeface="+mn-lt"/>
            <a:ea typeface="+mn-ea"/>
            <a:cs typeface="+mn-cs"/>
          </a:endParaRP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9525</xdr:colOff>
      <xdr:row>10</xdr:row>
      <xdr:rowOff>3</xdr:rowOff>
    </xdr:to>
    <xdr:sp macro="" textlink="">
      <xdr:nvSpPr>
        <xdr:cNvPr id="4" name="TextBox 3"/>
        <xdr:cNvSpPr txBox="1"/>
      </xdr:nvSpPr>
      <xdr:spPr>
        <a:xfrm>
          <a:off x="609600" y="571500"/>
          <a:ext cx="4886325" cy="1333503"/>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General Information about Math Functions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There are a number of math functions you</a:t>
          </a:r>
          <a:r>
            <a:rPr lang="en-US" sz="1100" baseline="0">
              <a:solidFill>
                <a:srgbClr val="000000"/>
              </a:solidFill>
              <a:latin typeface="+mn-lt"/>
              <a:ea typeface="+mn-ea"/>
              <a:cs typeface="+mn-cs"/>
            </a:rPr>
            <a:t> might find useful. A few of the most common ones are listed here. For other math functions, browse the Math and Trig category on the Formulas ribbon. You can find even more technical functions under More Functions in the Engineering group.</a:t>
          </a:r>
          <a:endParaRPr lang="en-US">
            <a:solidFill>
              <a:srgbClr val="000000"/>
            </a:solidFill>
          </a:endParaRP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152400</xdr:colOff>
      <xdr:row>14</xdr:row>
      <xdr:rowOff>180975</xdr:rowOff>
    </xdr:to>
    <xdr:sp macro="" textlink="">
      <xdr:nvSpPr>
        <xdr:cNvPr id="6" name="TextBox 5"/>
        <xdr:cNvSpPr txBox="1"/>
      </xdr:nvSpPr>
      <xdr:spPr>
        <a:xfrm>
          <a:off x="609600" y="762000"/>
          <a:ext cx="5029200" cy="22764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INT (Integer)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INT</a:t>
          </a:r>
          <a:r>
            <a:rPr lang="en-US" sz="1100" baseline="0">
              <a:solidFill>
                <a:srgbClr val="000000"/>
              </a:solidFill>
              <a:latin typeface="+mn-lt"/>
              <a:ea typeface="+mn-ea"/>
              <a:cs typeface="+mn-cs"/>
            </a:rPr>
            <a:t> </a:t>
          </a:r>
          <a:r>
            <a:rPr lang="en-US" sz="1100">
              <a:solidFill>
                <a:srgbClr val="000000"/>
              </a:solidFill>
              <a:latin typeface="+mn-lt"/>
              <a:ea typeface="+mn-ea"/>
              <a:cs typeface="+mn-cs"/>
            </a:rPr>
            <a:t>function takes a decimal value and returns an integer</a:t>
          </a:r>
          <a:r>
            <a:rPr lang="en-US" sz="1100" baseline="0">
              <a:solidFill>
                <a:srgbClr val="000000"/>
              </a:solidFill>
              <a:latin typeface="+mn-lt"/>
              <a:ea typeface="+mn-ea"/>
              <a:cs typeface="+mn-cs"/>
            </a:rPr>
            <a:t> by "chopping off" (truncating) the decimal. More exactly, it returns the integer just to the left of the given decimal number on the number line. It does </a:t>
          </a:r>
          <a:r>
            <a:rPr lang="en-US" sz="1100" i="1" baseline="0">
              <a:solidFill>
                <a:srgbClr val="000000"/>
              </a:solidFill>
              <a:latin typeface="+mn-lt"/>
              <a:ea typeface="+mn-ea"/>
              <a:cs typeface="+mn-cs"/>
            </a:rPr>
            <a:t>not </a:t>
          </a:r>
          <a:r>
            <a:rPr lang="en-US" sz="1100" i="0" baseline="0">
              <a:solidFill>
                <a:srgbClr val="000000"/>
              </a:solidFill>
              <a:latin typeface="+mn-lt"/>
              <a:ea typeface="+mn-ea"/>
              <a:cs typeface="+mn-cs"/>
            </a:rPr>
            <a:t>round to the nearest integer. </a:t>
          </a:r>
          <a:r>
            <a:rPr lang="en-US" sz="1100" baseline="0">
              <a:solidFill>
                <a:srgbClr val="000000"/>
              </a:solidFill>
              <a:latin typeface="+mn-lt"/>
              <a:ea typeface="+mn-ea"/>
              <a:cs typeface="+mn-cs"/>
            </a:rPr>
            <a:t>To use it: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Enter the formula </a:t>
          </a:r>
          <a:r>
            <a:rPr lang="en-US" sz="1100" b="1" baseline="0">
              <a:solidFill>
                <a:srgbClr val="000000"/>
              </a:solidFill>
              <a:latin typeface="+mn-lt"/>
              <a:ea typeface="+mn-ea"/>
              <a:cs typeface="+mn-cs"/>
            </a:rPr>
            <a:t>=INT(</a:t>
          </a:r>
          <a:r>
            <a:rPr lang="en-US" sz="1100" b="1" i="1" baseline="0">
              <a:solidFill>
                <a:srgbClr val="000000"/>
              </a:solidFill>
              <a:latin typeface="+mn-lt"/>
              <a:ea typeface="+mn-ea"/>
              <a:cs typeface="+mn-cs"/>
            </a:rPr>
            <a:t>value</a:t>
          </a:r>
          <a:r>
            <a:rPr lang="en-US" sz="1100" b="1" i="0" baseline="0">
              <a:solidFill>
                <a:srgbClr val="000000"/>
              </a:solidFill>
              <a:latin typeface="+mn-lt"/>
              <a:ea typeface="+mn-ea"/>
              <a:cs typeface="+mn-cs"/>
            </a:rPr>
            <a:t>)</a:t>
          </a:r>
          <a:r>
            <a:rPr lang="en-US" sz="1100" b="0" i="0" baseline="0">
              <a:solidFill>
                <a:srgbClr val="000000"/>
              </a:solidFill>
              <a:latin typeface="+mn-lt"/>
              <a:ea typeface="+mn-ea"/>
              <a:cs typeface="+mn-cs"/>
            </a:rPr>
            <a:t>, where </a:t>
          </a:r>
          <a:r>
            <a:rPr lang="en-US" sz="1100" b="0" i="1" baseline="0">
              <a:solidFill>
                <a:srgbClr val="000000"/>
              </a:solidFill>
              <a:latin typeface="+mn-lt"/>
              <a:ea typeface="+mn-ea"/>
              <a:cs typeface="+mn-cs"/>
            </a:rPr>
            <a:t>value </a:t>
          </a:r>
          <a:r>
            <a:rPr lang="en-US" sz="1100" b="0" i="0" baseline="0">
              <a:solidFill>
                <a:srgbClr val="000000"/>
              </a:solidFill>
              <a:latin typeface="+mn-lt"/>
              <a:ea typeface="+mn-ea"/>
              <a:cs typeface="+mn-cs"/>
            </a:rPr>
            <a:t>is a number or a reference to a numerical cell.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In the blue range to the right, apply the INT function to the numbers above.</a:t>
          </a:r>
        </a:p>
      </xdr:txBody>
    </xdr:sp>
    <xdr:clientData/>
  </xdr:twoCellAnchor>
  <xdr:twoCellAnchor>
    <xdr:from>
      <xdr:col>1</xdr:col>
      <xdr:colOff>0</xdr:colOff>
      <xdr:row>16</xdr:row>
      <xdr:rowOff>0</xdr:rowOff>
    </xdr:from>
    <xdr:to>
      <xdr:col>9</xdr:col>
      <xdr:colOff>161925</xdr:colOff>
      <xdr:row>29</xdr:row>
      <xdr:rowOff>123825</xdr:rowOff>
    </xdr:to>
    <xdr:sp macro="" textlink="">
      <xdr:nvSpPr>
        <xdr:cNvPr id="7" name="TextBox 6"/>
        <xdr:cNvSpPr txBox="1"/>
      </xdr:nvSpPr>
      <xdr:spPr>
        <a:xfrm>
          <a:off x="609600" y="3238500"/>
          <a:ext cx="5038725" cy="26003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ROUND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ROUND function rounds a value to</a:t>
          </a:r>
          <a:r>
            <a:rPr lang="en-US" sz="1100" baseline="0">
              <a:solidFill>
                <a:srgbClr val="000000"/>
              </a:solidFill>
              <a:latin typeface="+mn-lt"/>
              <a:ea typeface="+mn-ea"/>
              <a:cs typeface="+mn-cs"/>
            </a:rPr>
            <a:t> the number of decimals you specify. To use it: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Enter the formula </a:t>
          </a:r>
          <a:r>
            <a:rPr lang="en-US" sz="1100" b="1" baseline="0">
              <a:solidFill>
                <a:srgbClr val="000000"/>
              </a:solidFill>
              <a:latin typeface="+mn-lt"/>
              <a:ea typeface="+mn-ea"/>
              <a:cs typeface="+mn-cs"/>
            </a:rPr>
            <a:t>=ROUND(</a:t>
          </a:r>
          <a:r>
            <a:rPr lang="en-US" sz="1100" b="1" i="1" baseline="0">
              <a:solidFill>
                <a:srgbClr val="000000"/>
              </a:solidFill>
              <a:latin typeface="+mn-lt"/>
              <a:ea typeface="+mn-ea"/>
              <a:cs typeface="+mn-cs"/>
            </a:rPr>
            <a:t>value,decimals)</a:t>
          </a:r>
          <a:r>
            <a:rPr lang="en-US" sz="1100" b="0" i="1" baseline="0">
              <a:solidFill>
                <a:srgbClr val="000000"/>
              </a:solidFill>
              <a:latin typeface="+mn-lt"/>
              <a:ea typeface="+mn-ea"/>
              <a:cs typeface="+mn-cs"/>
            </a:rPr>
            <a:t>,</a:t>
          </a:r>
          <a:r>
            <a:rPr lang="en-US" sz="1100" b="0" i="0" baseline="0">
              <a:solidFill>
                <a:srgbClr val="000000"/>
              </a:solidFill>
              <a:latin typeface="+mn-lt"/>
              <a:ea typeface="+mn-ea"/>
              <a:cs typeface="+mn-cs"/>
            </a:rPr>
            <a:t> where </a:t>
          </a:r>
          <a:r>
            <a:rPr lang="en-US" sz="1100" b="0" i="1" baseline="0">
              <a:solidFill>
                <a:srgbClr val="000000"/>
              </a:solidFill>
              <a:latin typeface="+mn-lt"/>
              <a:ea typeface="+mn-ea"/>
              <a:cs typeface="+mn-cs"/>
            </a:rPr>
            <a:t>value </a:t>
          </a:r>
          <a:r>
            <a:rPr lang="en-US" sz="1100" b="0" i="0" baseline="0">
              <a:solidFill>
                <a:srgbClr val="000000"/>
              </a:solidFill>
              <a:latin typeface="+mn-lt"/>
              <a:ea typeface="+mn-ea"/>
              <a:cs typeface="+mn-cs"/>
            </a:rPr>
            <a:t>is a number or a reference to a numerical cell, and </a:t>
          </a:r>
          <a:r>
            <a:rPr lang="en-US" sz="1100" b="0" i="1" baseline="0">
              <a:solidFill>
                <a:srgbClr val="000000"/>
              </a:solidFill>
              <a:latin typeface="+mn-lt"/>
              <a:ea typeface="+mn-ea"/>
              <a:cs typeface="+mn-cs"/>
            </a:rPr>
            <a:t>decimals </a:t>
          </a:r>
          <a:r>
            <a:rPr lang="en-US" sz="1100" b="0" i="0" baseline="0">
              <a:solidFill>
                <a:srgbClr val="000000"/>
              </a:solidFill>
              <a:latin typeface="+mn-lt"/>
              <a:ea typeface="+mn-ea"/>
              <a:cs typeface="+mn-cs"/>
            </a:rPr>
            <a:t>indicates the number of decimal places to round to. If </a:t>
          </a:r>
          <a:r>
            <a:rPr lang="en-US" sz="1100" b="0" i="1" baseline="0">
              <a:solidFill>
                <a:srgbClr val="000000"/>
              </a:solidFill>
              <a:latin typeface="+mn-lt"/>
              <a:ea typeface="+mn-ea"/>
              <a:cs typeface="+mn-cs"/>
            </a:rPr>
            <a:t>decimals </a:t>
          </a:r>
          <a:r>
            <a:rPr lang="en-US" sz="1100" b="0" i="0" baseline="0">
              <a:solidFill>
                <a:srgbClr val="000000"/>
              </a:solidFill>
              <a:latin typeface="+mn-lt"/>
              <a:ea typeface="+mn-ea"/>
              <a:cs typeface="+mn-cs"/>
            </a:rPr>
            <a:t>is 0, it rounds to the nearest integer. If </a:t>
          </a:r>
          <a:r>
            <a:rPr lang="en-US" sz="1100" b="0" i="1" baseline="0">
              <a:solidFill>
                <a:srgbClr val="000000"/>
              </a:solidFill>
              <a:latin typeface="+mn-lt"/>
              <a:ea typeface="+mn-ea"/>
              <a:cs typeface="+mn-cs"/>
            </a:rPr>
            <a:t>decimals </a:t>
          </a:r>
          <a:r>
            <a:rPr lang="en-US" sz="1100" b="0" i="0" baseline="0">
              <a:solidFill>
                <a:srgbClr val="000000"/>
              </a:solidFill>
              <a:latin typeface="+mn-lt"/>
              <a:ea typeface="+mn-ea"/>
              <a:cs typeface="+mn-cs"/>
            </a:rPr>
            <a:t>is positive, it rounds to this many decimals. If </a:t>
          </a:r>
          <a:r>
            <a:rPr lang="en-US" sz="1100" b="0" i="1" baseline="0">
              <a:solidFill>
                <a:srgbClr val="000000"/>
              </a:solidFill>
              <a:latin typeface="+mn-lt"/>
              <a:ea typeface="+mn-ea"/>
              <a:cs typeface="+mn-cs"/>
            </a:rPr>
            <a:t>decimals </a:t>
          </a:r>
          <a:r>
            <a:rPr lang="en-US" sz="1100" b="0" i="0" baseline="0">
              <a:solidFill>
                <a:srgbClr val="000000"/>
              </a:solidFill>
              <a:latin typeface="+mn-lt"/>
              <a:ea typeface="+mn-ea"/>
              <a:cs typeface="+mn-cs"/>
            </a:rPr>
            <a:t>is negative, it rounds to the nearest ten (</a:t>
          </a:r>
          <a:r>
            <a:rPr lang="en-US" sz="1100" b="0" i="1" baseline="0">
              <a:solidFill>
                <a:srgbClr val="000000"/>
              </a:solidFill>
              <a:latin typeface="+mn-lt"/>
              <a:ea typeface="+mn-ea"/>
              <a:cs typeface="+mn-cs"/>
            </a:rPr>
            <a:t>decimals </a:t>
          </a:r>
          <a:r>
            <a:rPr lang="en-US" sz="1100" b="0" i="0" baseline="0">
              <a:solidFill>
                <a:srgbClr val="000000"/>
              </a:solidFill>
              <a:latin typeface="+mn-lt"/>
              <a:ea typeface="+mn-ea"/>
              <a:cs typeface="+mn-cs"/>
            </a:rPr>
            <a:t>= -1), the nearest hundred (</a:t>
          </a:r>
          <a:r>
            <a:rPr lang="en-US" sz="1100" b="0" i="1" baseline="0">
              <a:solidFill>
                <a:srgbClr val="000000"/>
              </a:solidFill>
              <a:latin typeface="+mn-lt"/>
              <a:ea typeface="+mn-ea"/>
              <a:cs typeface="+mn-cs"/>
            </a:rPr>
            <a:t>decimals </a:t>
          </a:r>
          <a:r>
            <a:rPr lang="en-US" sz="1100" b="0" i="0" baseline="0">
              <a:solidFill>
                <a:srgbClr val="000000"/>
              </a:solidFill>
              <a:latin typeface="+mn-lt"/>
              <a:ea typeface="+mn-ea"/>
              <a:cs typeface="+mn-cs"/>
            </a:rPr>
            <a:t>= -2), the nearest thousand (</a:t>
          </a:r>
          <a:r>
            <a:rPr lang="en-US" sz="1100" b="0" i="1" baseline="0">
              <a:solidFill>
                <a:srgbClr val="000000"/>
              </a:solidFill>
              <a:latin typeface="+mn-lt"/>
              <a:ea typeface="+mn-ea"/>
              <a:cs typeface="+mn-cs"/>
            </a:rPr>
            <a:t>decimals </a:t>
          </a:r>
          <a:r>
            <a:rPr lang="en-US" sz="1100" b="0" i="0" baseline="0">
              <a:solidFill>
                <a:srgbClr val="000000"/>
              </a:solidFill>
              <a:latin typeface="+mn-lt"/>
              <a:ea typeface="+mn-ea"/>
              <a:cs typeface="+mn-cs"/>
            </a:rPr>
            <a:t>= -3), and so on.</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In the red range to the right, apply the ROUND function to the numbers two rows above, using the </a:t>
          </a:r>
          <a:r>
            <a:rPr lang="en-US" sz="1100" i="1" baseline="0">
              <a:solidFill>
                <a:srgbClr val="000000"/>
              </a:solidFill>
              <a:latin typeface="+mn-lt"/>
              <a:ea typeface="+mn-ea"/>
              <a:cs typeface="+mn-cs"/>
            </a:rPr>
            <a:t>decimals </a:t>
          </a:r>
          <a:r>
            <a:rPr lang="en-US" sz="1100" i="0" baseline="0">
              <a:solidFill>
                <a:srgbClr val="000000"/>
              </a:solidFill>
              <a:latin typeface="+mn-lt"/>
              <a:ea typeface="+mn-ea"/>
              <a:cs typeface="+mn-cs"/>
            </a:rPr>
            <a:t>values in the row above</a:t>
          </a:r>
          <a:r>
            <a:rPr lang="en-US" sz="1100" baseline="0">
              <a:solidFill>
                <a:srgbClr val="000000"/>
              </a:solidFill>
              <a:latin typeface="+mn-lt"/>
              <a:ea typeface="+mn-ea"/>
              <a:cs typeface="+mn-cs"/>
            </a:rPr>
            <a:t>.</a:t>
          </a: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1</xdr:col>
      <xdr:colOff>0</xdr:colOff>
      <xdr:row>3</xdr:row>
      <xdr:rowOff>0</xdr:rowOff>
    </xdr:from>
    <xdr:to>
      <xdr:col>8</xdr:col>
      <xdr:colOff>609599</xdr:colOff>
      <xdr:row>12</xdr:row>
      <xdr:rowOff>1</xdr:rowOff>
    </xdr:to>
    <xdr:sp macro="" textlink="">
      <xdr:nvSpPr>
        <xdr:cNvPr id="7" name="TextBox 6"/>
        <xdr:cNvSpPr txBox="1"/>
      </xdr:nvSpPr>
      <xdr:spPr>
        <a:xfrm>
          <a:off x="609600" y="571500"/>
          <a:ext cx="4876799" cy="17145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ABS (Absolute Value)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ABS function returns</a:t>
          </a:r>
          <a:r>
            <a:rPr lang="en-US" sz="1100" baseline="0">
              <a:solidFill>
                <a:srgbClr val="000000"/>
              </a:solidFill>
              <a:latin typeface="+mn-lt"/>
              <a:ea typeface="+mn-ea"/>
              <a:cs typeface="+mn-cs"/>
            </a:rPr>
            <a:t> the absolute value of a number. To use it: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Enter the formula </a:t>
          </a:r>
          <a:r>
            <a:rPr lang="en-US" sz="1100" b="1" baseline="0">
              <a:solidFill>
                <a:srgbClr val="000000"/>
              </a:solidFill>
              <a:latin typeface="+mn-lt"/>
              <a:ea typeface="+mn-ea"/>
              <a:cs typeface="+mn-cs"/>
            </a:rPr>
            <a:t>=ABS(</a:t>
          </a:r>
          <a:r>
            <a:rPr lang="en-US" sz="1100" b="1" i="1" baseline="0">
              <a:solidFill>
                <a:srgbClr val="000000"/>
              </a:solidFill>
              <a:latin typeface="+mn-lt"/>
              <a:ea typeface="+mn-ea"/>
              <a:cs typeface="+mn-cs"/>
            </a:rPr>
            <a:t>value</a:t>
          </a:r>
          <a:r>
            <a:rPr lang="en-US" sz="1100" b="1" i="0" baseline="0">
              <a:solidFill>
                <a:srgbClr val="000000"/>
              </a:solidFill>
              <a:latin typeface="+mn-lt"/>
              <a:ea typeface="+mn-ea"/>
              <a:cs typeface="+mn-cs"/>
            </a:rPr>
            <a:t>)</a:t>
          </a:r>
          <a:r>
            <a:rPr lang="en-US" sz="1100" b="0" i="0" baseline="0">
              <a:solidFill>
                <a:srgbClr val="000000"/>
              </a:solidFill>
              <a:latin typeface="+mn-lt"/>
              <a:ea typeface="+mn-ea"/>
              <a:cs typeface="+mn-cs"/>
            </a:rPr>
            <a:t>, where </a:t>
          </a:r>
          <a:r>
            <a:rPr lang="en-US" sz="1100" b="0" i="1" baseline="0">
              <a:solidFill>
                <a:srgbClr val="000000"/>
              </a:solidFill>
              <a:latin typeface="+mn-lt"/>
              <a:ea typeface="+mn-ea"/>
              <a:cs typeface="+mn-cs"/>
            </a:rPr>
            <a:t>value </a:t>
          </a:r>
          <a:r>
            <a:rPr lang="en-US" sz="1100" b="0" i="0" baseline="0">
              <a:solidFill>
                <a:srgbClr val="000000"/>
              </a:solidFill>
              <a:latin typeface="+mn-lt"/>
              <a:ea typeface="+mn-ea"/>
              <a:cs typeface="+mn-cs"/>
            </a:rPr>
            <a:t>is a number or a reference to a numerical cell.</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In the blue range to the right, apply the ABS function to the numbers in the row above.</a:t>
          </a:r>
        </a:p>
      </xdr:txBody>
    </xdr:sp>
    <xdr:clientData/>
  </xdr:twoCellAnchor>
  <xdr:twoCellAnchor>
    <xdr:from>
      <xdr:col>1</xdr:col>
      <xdr:colOff>0</xdr:colOff>
      <xdr:row>13</xdr:row>
      <xdr:rowOff>0</xdr:rowOff>
    </xdr:from>
    <xdr:to>
      <xdr:col>8</xdr:col>
      <xdr:colOff>609599</xdr:colOff>
      <xdr:row>21</xdr:row>
      <xdr:rowOff>180975</xdr:rowOff>
    </xdr:to>
    <xdr:sp macro="" textlink="">
      <xdr:nvSpPr>
        <xdr:cNvPr id="8" name="TextBox 7"/>
        <xdr:cNvSpPr txBox="1"/>
      </xdr:nvSpPr>
      <xdr:spPr>
        <a:xfrm>
          <a:off x="609600" y="2476500"/>
          <a:ext cx="4876799" cy="17049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SQRT (Square Root)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SQRT</a:t>
          </a:r>
          <a:r>
            <a:rPr lang="en-US" sz="1100" baseline="0">
              <a:solidFill>
                <a:srgbClr val="000000"/>
              </a:solidFill>
              <a:latin typeface="+mn-lt"/>
              <a:ea typeface="+mn-ea"/>
              <a:cs typeface="+mn-cs"/>
            </a:rPr>
            <a:t> </a:t>
          </a:r>
          <a:r>
            <a:rPr lang="en-US" sz="1100">
              <a:solidFill>
                <a:srgbClr val="000000"/>
              </a:solidFill>
              <a:latin typeface="+mn-lt"/>
              <a:ea typeface="+mn-ea"/>
              <a:cs typeface="+mn-cs"/>
            </a:rPr>
            <a:t>function returns</a:t>
          </a:r>
          <a:r>
            <a:rPr lang="en-US" sz="1100" baseline="0">
              <a:solidFill>
                <a:srgbClr val="000000"/>
              </a:solidFill>
              <a:latin typeface="+mn-lt"/>
              <a:ea typeface="+mn-ea"/>
              <a:cs typeface="+mn-cs"/>
            </a:rPr>
            <a:t> the square root of a number. To use it: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Enter the formula </a:t>
          </a:r>
          <a:r>
            <a:rPr lang="en-US" sz="1100" b="1" baseline="0">
              <a:solidFill>
                <a:srgbClr val="000000"/>
              </a:solidFill>
              <a:latin typeface="+mn-lt"/>
              <a:ea typeface="+mn-ea"/>
              <a:cs typeface="+mn-cs"/>
            </a:rPr>
            <a:t>=SQRT(</a:t>
          </a:r>
          <a:r>
            <a:rPr lang="en-US" sz="1100" b="1" i="1" baseline="0">
              <a:solidFill>
                <a:srgbClr val="000000"/>
              </a:solidFill>
              <a:latin typeface="+mn-lt"/>
              <a:ea typeface="+mn-ea"/>
              <a:cs typeface="+mn-cs"/>
            </a:rPr>
            <a:t>value</a:t>
          </a:r>
          <a:r>
            <a:rPr lang="en-US" sz="1100" b="1" i="0" baseline="0">
              <a:solidFill>
                <a:srgbClr val="000000"/>
              </a:solidFill>
              <a:latin typeface="+mn-lt"/>
              <a:ea typeface="+mn-ea"/>
              <a:cs typeface="+mn-cs"/>
            </a:rPr>
            <a:t>)</a:t>
          </a:r>
          <a:r>
            <a:rPr lang="en-US" sz="1100" b="0" i="0" baseline="0">
              <a:solidFill>
                <a:srgbClr val="000000"/>
              </a:solidFill>
              <a:latin typeface="+mn-lt"/>
              <a:ea typeface="+mn-ea"/>
              <a:cs typeface="+mn-cs"/>
            </a:rPr>
            <a:t>, where </a:t>
          </a:r>
          <a:r>
            <a:rPr lang="en-US" sz="1100" b="0" i="1" baseline="0">
              <a:solidFill>
                <a:srgbClr val="000000"/>
              </a:solidFill>
              <a:latin typeface="+mn-lt"/>
              <a:ea typeface="+mn-ea"/>
              <a:cs typeface="+mn-cs"/>
            </a:rPr>
            <a:t>value </a:t>
          </a:r>
          <a:r>
            <a:rPr lang="en-US" sz="1100" b="0" i="0" baseline="0">
              <a:solidFill>
                <a:srgbClr val="000000"/>
              </a:solidFill>
              <a:latin typeface="+mn-lt"/>
              <a:ea typeface="+mn-ea"/>
              <a:cs typeface="+mn-cs"/>
            </a:rPr>
            <a:t>is a number or a reference to a numerical cell. If </a:t>
          </a:r>
          <a:r>
            <a:rPr lang="en-US" sz="1100" b="0" i="1" baseline="0">
              <a:solidFill>
                <a:srgbClr val="000000"/>
              </a:solidFill>
              <a:latin typeface="+mn-lt"/>
              <a:ea typeface="+mn-ea"/>
              <a:cs typeface="+mn-cs"/>
            </a:rPr>
            <a:t>value </a:t>
          </a:r>
          <a:r>
            <a:rPr lang="en-US" sz="1100" b="0" i="0" baseline="0">
              <a:solidFill>
                <a:srgbClr val="000000"/>
              </a:solidFill>
              <a:latin typeface="+mn-lt"/>
              <a:ea typeface="+mn-ea"/>
              <a:cs typeface="+mn-cs"/>
            </a:rPr>
            <a:t>is negative, this returns an error.</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In the red range to the right, apply the SQRT function to the numbers in the row above.</a:t>
          </a:r>
        </a:p>
      </xdr:txBody>
    </xdr:sp>
    <xdr:clientData/>
  </xdr:twoCellAnchor>
  <xdr:twoCellAnchor>
    <xdr:from>
      <xdr:col>1</xdr:col>
      <xdr:colOff>0</xdr:colOff>
      <xdr:row>23</xdr:row>
      <xdr:rowOff>0</xdr:rowOff>
    </xdr:from>
    <xdr:to>
      <xdr:col>8</xdr:col>
      <xdr:colOff>609599</xdr:colOff>
      <xdr:row>32</xdr:row>
      <xdr:rowOff>0</xdr:rowOff>
    </xdr:to>
    <xdr:sp macro="" textlink="">
      <xdr:nvSpPr>
        <xdr:cNvPr id="9" name="TextBox 8"/>
        <xdr:cNvSpPr txBox="1"/>
      </xdr:nvSpPr>
      <xdr:spPr>
        <a:xfrm>
          <a:off x="609600" y="4381500"/>
          <a:ext cx="4876799" cy="1714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SUMSQ (Sum of Squares)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SUMSQ</a:t>
          </a:r>
          <a:r>
            <a:rPr lang="en-US" sz="1100" baseline="0">
              <a:solidFill>
                <a:srgbClr val="000000"/>
              </a:solidFill>
              <a:latin typeface="+mn-lt"/>
              <a:ea typeface="+mn-ea"/>
              <a:cs typeface="+mn-cs"/>
            </a:rPr>
            <a:t> </a:t>
          </a:r>
          <a:r>
            <a:rPr lang="en-US" sz="1100">
              <a:solidFill>
                <a:srgbClr val="000000"/>
              </a:solidFill>
              <a:latin typeface="+mn-lt"/>
              <a:ea typeface="+mn-ea"/>
              <a:cs typeface="+mn-cs"/>
            </a:rPr>
            <a:t>function returns</a:t>
          </a:r>
          <a:r>
            <a:rPr lang="en-US" sz="1100" baseline="0">
              <a:solidFill>
                <a:srgbClr val="000000"/>
              </a:solidFill>
              <a:latin typeface="+mn-lt"/>
              <a:ea typeface="+mn-ea"/>
              <a:cs typeface="+mn-cs"/>
            </a:rPr>
            <a:t> the sum of squares of numbers. To use it: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Enter the formula </a:t>
          </a:r>
          <a:r>
            <a:rPr lang="en-US" sz="1100" b="1" baseline="0">
              <a:solidFill>
                <a:srgbClr val="000000"/>
              </a:solidFill>
              <a:latin typeface="+mn-lt"/>
              <a:ea typeface="+mn-ea"/>
              <a:cs typeface="+mn-cs"/>
            </a:rPr>
            <a:t>=SUMSQ(</a:t>
          </a:r>
          <a:r>
            <a:rPr lang="en-US" sz="1100" b="1" i="1" baseline="0">
              <a:solidFill>
                <a:srgbClr val="000000"/>
              </a:solidFill>
              <a:latin typeface="+mn-lt"/>
              <a:ea typeface="+mn-ea"/>
              <a:cs typeface="+mn-cs"/>
            </a:rPr>
            <a:t>range</a:t>
          </a:r>
          <a:r>
            <a:rPr lang="en-US" sz="1100" b="1" i="0" baseline="0">
              <a:solidFill>
                <a:srgbClr val="000000"/>
              </a:solidFill>
              <a:latin typeface="+mn-lt"/>
              <a:ea typeface="+mn-ea"/>
              <a:cs typeface="+mn-cs"/>
            </a:rPr>
            <a:t>)</a:t>
          </a:r>
          <a:r>
            <a:rPr lang="en-US" sz="1100" b="0" i="0" baseline="0">
              <a:solidFill>
                <a:srgbClr val="000000"/>
              </a:solidFill>
              <a:latin typeface="+mn-lt"/>
              <a:ea typeface="+mn-ea"/>
              <a:cs typeface="+mn-cs"/>
            </a:rPr>
            <a:t>, where </a:t>
          </a:r>
          <a:r>
            <a:rPr lang="en-US" sz="1100" b="0" i="1" baseline="0">
              <a:solidFill>
                <a:srgbClr val="000000"/>
              </a:solidFill>
              <a:latin typeface="+mn-lt"/>
              <a:ea typeface="+mn-ea"/>
              <a:cs typeface="+mn-cs"/>
            </a:rPr>
            <a:t>range </a:t>
          </a:r>
          <a:r>
            <a:rPr lang="en-US" sz="1100" b="0" i="0" baseline="0">
              <a:solidFill>
                <a:srgbClr val="000000"/>
              </a:solidFill>
              <a:latin typeface="+mn-lt"/>
              <a:ea typeface="+mn-ea"/>
              <a:cs typeface="+mn-cs"/>
            </a:rPr>
            <a:t>is any range of numbers.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In the green cell to the right, calculate the sum of squares of the numbers to its left.</a:t>
          </a: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171450</xdr:colOff>
      <xdr:row>16</xdr:row>
      <xdr:rowOff>9525</xdr:rowOff>
    </xdr:to>
    <xdr:sp macro="" textlink="">
      <xdr:nvSpPr>
        <xdr:cNvPr id="6" name="TextBox 5"/>
        <xdr:cNvSpPr txBox="1"/>
      </xdr:nvSpPr>
      <xdr:spPr>
        <a:xfrm>
          <a:off x="609600" y="762000"/>
          <a:ext cx="5048250" cy="24860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LN (Natural Logarithm)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LN function returns</a:t>
          </a:r>
          <a:r>
            <a:rPr lang="en-US" sz="1100" baseline="0">
              <a:solidFill>
                <a:srgbClr val="000000"/>
              </a:solidFill>
              <a:latin typeface="+mn-lt"/>
              <a:ea typeface="+mn-ea"/>
              <a:cs typeface="+mn-cs"/>
            </a:rPr>
            <a:t> the natural logarithm of a number. To use it: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Enter the formula </a:t>
          </a:r>
          <a:r>
            <a:rPr lang="en-US" sz="1100" b="1" baseline="0">
              <a:solidFill>
                <a:srgbClr val="000000"/>
              </a:solidFill>
              <a:latin typeface="+mn-lt"/>
              <a:ea typeface="+mn-ea"/>
              <a:cs typeface="+mn-cs"/>
            </a:rPr>
            <a:t>=LN(</a:t>
          </a:r>
          <a:r>
            <a:rPr lang="en-US" sz="1100" b="1" i="1" baseline="0">
              <a:solidFill>
                <a:srgbClr val="000000"/>
              </a:solidFill>
              <a:latin typeface="+mn-lt"/>
              <a:ea typeface="+mn-ea"/>
              <a:cs typeface="+mn-cs"/>
            </a:rPr>
            <a:t>value</a:t>
          </a:r>
          <a:r>
            <a:rPr lang="en-US" sz="1100" b="1" i="0" baseline="0">
              <a:solidFill>
                <a:srgbClr val="000000"/>
              </a:solidFill>
              <a:latin typeface="+mn-lt"/>
              <a:ea typeface="+mn-ea"/>
              <a:cs typeface="+mn-cs"/>
            </a:rPr>
            <a:t>)</a:t>
          </a:r>
          <a:r>
            <a:rPr lang="en-US" sz="1100" b="0" i="0" baseline="0">
              <a:solidFill>
                <a:srgbClr val="000000"/>
              </a:solidFill>
              <a:latin typeface="+mn-lt"/>
              <a:ea typeface="+mn-ea"/>
              <a:cs typeface="+mn-cs"/>
            </a:rPr>
            <a:t>, where </a:t>
          </a:r>
          <a:r>
            <a:rPr lang="en-US" sz="1100" b="0" i="1" baseline="0">
              <a:solidFill>
                <a:srgbClr val="000000"/>
              </a:solidFill>
              <a:latin typeface="+mn-lt"/>
              <a:ea typeface="+mn-ea"/>
              <a:cs typeface="+mn-cs"/>
            </a:rPr>
            <a:t>value </a:t>
          </a:r>
          <a:r>
            <a:rPr lang="en-US" sz="1100" b="0" i="0" baseline="0">
              <a:solidFill>
                <a:srgbClr val="000000"/>
              </a:solidFill>
              <a:latin typeface="+mn-lt"/>
              <a:ea typeface="+mn-ea"/>
              <a:cs typeface="+mn-cs"/>
            </a:rPr>
            <a:t>is a number or a reference to a numerical cell. If </a:t>
          </a:r>
          <a:r>
            <a:rPr lang="en-US" sz="1100" b="0" i="1" baseline="0">
              <a:solidFill>
                <a:srgbClr val="000000"/>
              </a:solidFill>
              <a:latin typeface="+mn-lt"/>
              <a:ea typeface="+mn-ea"/>
              <a:cs typeface="+mn-cs"/>
            </a:rPr>
            <a:t>value </a:t>
          </a:r>
          <a:r>
            <a:rPr lang="en-US" sz="1100" b="0" i="0" baseline="0">
              <a:solidFill>
                <a:srgbClr val="000000"/>
              </a:solidFill>
              <a:latin typeface="+mn-lt"/>
              <a:ea typeface="+mn-ea"/>
              <a:cs typeface="+mn-cs"/>
            </a:rPr>
            <a:t>is zero or negative, this returns an error.</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In the blue range to the right, apply the LN function to the numbers in the row above.</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There is also a LOG10 function, which returns the log to the base 10 that you might have learned in high school. There is also a LOG function, where you can supply the base. But LN tends to be used in most real applications.</a:t>
          </a:r>
        </a:p>
      </xdr:txBody>
    </xdr:sp>
    <xdr:clientData/>
  </xdr:twoCellAnchor>
  <xdr:twoCellAnchor>
    <xdr:from>
      <xdr:col>1</xdr:col>
      <xdr:colOff>0</xdr:colOff>
      <xdr:row>17</xdr:row>
      <xdr:rowOff>0</xdr:rowOff>
    </xdr:from>
    <xdr:to>
      <xdr:col>9</xdr:col>
      <xdr:colOff>152400</xdr:colOff>
      <xdr:row>35</xdr:row>
      <xdr:rowOff>180975</xdr:rowOff>
    </xdr:to>
    <xdr:sp macro="" textlink="">
      <xdr:nvSpPr>
        <xdr:cNvPr id="7" name="TextBox 6"/>
        <xdr:cNvSpPr txBox="1"/>
      </xdr:nvSpPr>
      <xdr:spPr>
        <a:xfrm>
          <a:off x="609600" y="3429000"/>
          <a:ext cx="5029200" cy="36099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EXP (Exponential)</a:t>
          </a:r>
          <a:r>
            <a:rPr lang="en-US" sz="1100" b="1" baseline="0">
              <a:solidFill>
                <a:srgbClr val="000000"/>
              </a:solidFill>
              <a:latin typeface="+mn-lt"/>
              <a:ea typeface="+mn-ea"/>
              <a:cs typeface="+mn-cs"/>
            </a:rPr>
            <a:t> Function</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 EXP function returns</a:t>
          </a:r>
          <a:r>
            <a:rPr lang="en-US" sz="1100" baseline="0">
              <a:solidFill>
                <a:srgbClr val="000000"/>
              </a:solidFill>
              <a:latin typeface="+mn-lt"/>
              <a:ea typeface="+mn-ea"/>
              <a:cs typeface="+mn-cs"/>
            </a:rPr>
            <a:t> the exponential function of a number. That is, if you apply EXP to some number x, the result is the special number e raised to the power x, where e is approximately 2.718. In math books, you see this written as e</a:t>
          </a:r>
          <a:r>
            <a:rPr lang="en-US" sz="1100" baseline="30000">
              <a:solidFill>
                <a:srgbClr val="000000"/>
              </a:solidFill>
              <a:latin typeface="+mn-lt"/>
              <a:ea typeface="+mn-ea"/>
              <a:cs typeface="+mn-cs"/>
            </a:rPr>
            <a:t>x</a:t>
          </a:r>
          <a:r>
            <a:rPr lang="en-US" sz="1100" baseline="0">
              <a:solidFill>
                <a:srgbClr val="000000"/>
              </a:solidFill>
              <a:latin typeface="+mn-lt"/>
              <a:ea typeface="+mn-ea"/>
              <a:cs typeface="+mn-cs"/>
            </a:rPr>
            <a:t>.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It turns out that EXP and LN are "inverses" of one another. If you start with a number x and take EXP of it, and then take LN of the result, you end up with x. Alternatively, if you start with a (positive) number x and take LN of it, and then take EXP of the result, you end up with x.</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use the EXP function:</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Enter the formula </a:t>
          </a:r>
          <a:r>
            <a:rPr lang="en-US" sz="1100" b="1" baseline="0">
              <a:solidFill>
                <a:srgbClr val="000000"/>
              </a:solidFill>
              <a:latin typeface="+mn-lt"/>
              <a:ea typeface="+mn-ea"/>
              <a:cs typeface="+mn-cs"/>
            </a:rPr>
            <a:t>=EXP(</a:t>
          </a:r>
          <a:r>
            <a:rPr lang="en-US" sz="1100" b="1" i="1" baseline="0">
              <a:solidFill>
                <a:srgbClr val="000000"/>
              </a:solidFill>
              <a:latin typeface="+mn-lt"/>
              <a:ea typeface="+mn-ea"/>
              <a:cs typeface="+mn-cs"/>
            </a:rPr>
            <a:t>value</a:t>
          </a:r>
          <a:r>
            <a:rPr lang="en-US" sz="1100" b="1" i="0" baseline="0">
              <a:solidFill>
                <a:srgbClr val="000000"/>
              </a:solidFill>
              <a:latin typeface="+mn-lt"/>
              <a:ea typeface="+mn-ea"/>
              <a:cs typeface="+mn-cs"/>
            </a:rPr>
            <a:t>)</a:t>
          </a:r>
          <a:r>
            <a:rPr lang="en-US" sz="1100" b="0" i="0" baseline="0">
              <a:solidFill>
                <a:srgbClr val="000000"/>
              </a:solidFill>
              <a:latin typeface="+mn-lt"/>
              <a:ea typeface="+mn-ea"/>
              <a:cs typeface="+mn-cs"/>
            </a:rPr>
            <a:t>, where </a:t>
          </a:r>
          <a:r>
            <a:rPr lang="en-US" sz="1100" b="0" i="1" baseline="0">
              <a:solidFill>
                <a:srgbClr val="000000"/>
              </a:solidFill>
              <a:latin typeface="+mn-lt"/>
              <a:ea typeface="+mn-ea"/>
              <a:cs typeface="+mn-cs"/>
            </a:rPr>
            <a:t>value </a:t>
          </a:r>
          <a:r>
            <a:rPr lang="en-US" sz="1100" b="0" i="0" baseline="0">
              <a:solidFill>
                <a:srgbClr val="000000"/>
              </a:solidFill>
              <a:latin typeface="+mn-lt"/>
              <a:ea typeface="+mn-ea"/>
              <a:cs typeface="+mn-cs"/>
            </a:rPr>
            <a:t>is a number or a reference to a numerical cell.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In the red range to the right, apply the EXP function to the numbers in the row above. Then in the green range, apply the LN function to the numbers in the red range. Note that the value you get in the first red cell is the special number </a:t>
          </a:r>
          <a:r>
            <a:rPr lang="en-US" sz="1100" i="1" baseline="0">
              <a:solidFill>
                <a:srgbClr val="000000"/>
              </a:solidFill>
              <a:latin typeface="+mn-lt"/>
              <a:ea typeface="+mn-ea"/>
              <a:cs typeface="+mn-cs"/>
            </a:rPr>
            <a:t>e</a:t>
          </a:r>
          <a:r>
            <a:rPr lang="en-US" sz="1100" baseline="0">
              <a:solidFill>
                <a:srgbClr val="000000"/>
              </a:solidFill>
              <a:latin typeface="+mn-lt"/>
              <a:ea typeface="+mn-ea"/>
              <a:cs typeface="+mn-cs"/>
            </a:rPr>
            <a:t>.</a:t>
          </a: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18</xdr:row>
      <xdr:rowOff>0</xdr:rowOff>
    </xdr:to>
    <xdr:sp macro="" textlink="">
      <xdr:nvSpPr>
        <xdr:cNvPr id="6" name="TextBox 5"/>
        <xdr:cNvSpPr txBox="1"/>
      </xdr:nvSpPr>
      <xdr:spPr>
        <a:xfrm>
          <a:off x="609600" y="571500"/>
          <a:ext cx="4876800" cy="2857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0">
              <a:solidFill>
                <a:srgbClr val="000000"/>
              </a:solidFill>
              <a:latin typeface="+mn-lt"/>
              <a:ea typeface="+mn-ea"/>
              <a:cs typeface="+mn-cs"/>
            </a:rPr>
            <a:t>RAND</a:t>
          </a:r>
          <a:r>
            <a:rPr lang="en-US" sz="1100" b="0" baseline="0">
              <a:solidFill>
                <a:srgbClr val="000000"/>
              </a:solidFill>
              <a:latin typeface="+mn-lt"/>
              <a:ea typeface="+mn-ea"/>
              <a:cs typeface="+mn-cs"/>
            </a:rPr>
            <a:t> (Random) Function</a:t>
          </a:r>
          <a:endParaRPr lang="en-US" sz="1100" b="0">
            <a:solidFill>
              <a:srgbClr val="000000"/>
            </a:solidFill>
            <a:latin typeface="+mn-lt"/>
            <a:ea typeface="+mn-ea"/>
            <a:cs typeface="+mn-cs"/>
          </a:endParaRPr>
        </a:p>
        <a:p>
          <a:endParaRPr lang="en-US" sz="1100" b="0">
            <a:solidFill>
              <a:srgbClr val="000000"/>
            </a:solidFill>
            <a:latin typeface="+mn-lt"/>
            <a:ea typeface="+mn-ea"/>
            <a:cs typeface="+mn-cs"/>
          </a:endParaRPr>
        </a:p>
        <a:p>
          <a:r>
            <a:rPr lang="en-US" sz="1100" b="0">
              <a:solidFill>
                <a:srgbClr val="000000"/>
              </a:solidFill>
              <a:latin typeface="+mn-lt"/>
              <a:ea typeface="+mn-ea"/>
              <a:cs typeface="+mn-cs"/>
            </a:rPr>
            <a:t>The RAND function returns</a:t>
          </a:r>
          <a:r>
            <a:rPr lang="en-US" sz="1100" b="0" baseline="0">
              <a:solidFill>
                <a:srgbClr val="000000"/>
              </a:solidFill>
              <a:latin typeface="+mn-lt"/>
              <a:ea typeface="+mn-ea"/>
              <a:cs typeface="+mn-cs"/>
            </a:rPr>
            <a:t> a random number uniformly distributed between 0 and 1. That is, the random number is just as likely to be near any number between from 0 to 1 as to any other number between 0 and 1. To use it:</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Enter the formula =RAND(</a:t>
          </a:r>
          <a:r>
            <a:rPr lang="en-US" sz="1100" b="0" i="0" baseline="0">
              <a:solidFill>
                <a:srgbClr val="000000"/>
              </a:solidFill>
              <a:latin typeface="+mn-lt"/>
              <a:ea typeface="+mn-ea"/>
              <a:cs typeface="+mn-cs"/>
            </a:rPr>
            <a:t>). This is a function with no arguments (nothing inside the parentheses), but the parentheses must be included.</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You can enter this formula in as many cells as you like, and each will have a different random number. Also, these numbers are "live." If you press the recalc (F9) key, they will all change. </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Try it! Enter the RAND function in any cell to the right and copy it to some range. Then press the F9 key a few times and watch the random numbers change.</a:t>
          </a:r>
        </a:p>
      </xdr:txBody>
    </xdr:sp>
    <xdr:clientData/>
  </xdr:twoCellAnchor>
  <xdr:twoCellAnchor>
    <xdr:from>
      <xdr:col>1</xdr:col>
      <xdr:colOff>0</xdr:colOff>
      <xdr:row>19</xdr:row>
      <xdr:rowOff>0</xdr:rowOff>
    </xdr:from>
    <xdr:to>
      <xdr:col>9</xdr:col>
      <xdr:colOff>9525</xdr:colOff>
      <xdr:row>32</xdr:row>
      <xdr:rowOff>180975</xdr:rowOff>
    </xdr:to>
    <xdr:sp macro="" textlink="">
      <xdr:nvSpPr>
        <xdr:cNvPr id="7" name="TextBox 6"/>
        <xdr:cNvSpPr txBox="1"/>
      </xdr:nvSpPr>
      <xdr:spPr>
        <a:xfrm>
          <a:off x="609600" y="3619500"/>
          <a:ext cx="4886325" cy="26574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RANDBETWEEN (Random Between)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Until Excel 2007,</a:t>
          </a:r>
          <a:r>
            <a:rPr lang="en-US" sz="1100" baseline="0">
              <a:solidFill>
                <a:srgbClr val="000000"/>
              </a:solidFill>
              <a:latin typeface="+mn-lt"/>
              <a:ea typeface="+mn-ea"/>
              <a:cs typeface="+mn-cs"/>
            </a:rPr>
            <a:t> the RAND function was the </a:t>
          </a:r>
          <a:r>
            <a:rPr lang="en-US" sz="1100" i="1" baseline="0">
              <a:solidFill>
                <a:srgbClr val="000000"/>
              </a:solidFill>
              <a:latin typeface="+mn-lt"/>
              <a:ea typeface="+mn-ea"/>
              <a:cs typeface="+mn-cs"/>
            </a:rPr>
            <a:t>only </a:t>
          </a:r>
          <a:r>
            <a:rPr lang="en-US" sz="1100" i="0" baseline="0">
              <a:solidFill>
                <a:srgbClr val="000000"/>
              </a:solidFill>
              <a:latin typeface="+mn-lt"/>
              <a:ea typeface="+mn-ea"/>
              <a:cs typeface="+mn-cs"/>
            </a:rPr>
            <a:t>function for generating random numbers. Fortunately, another very useful function, RANDBETWEEN, was added in Excel 2007. It takes two integer arguments and generates a random integer between these two values (inclusive) so that all of the possibilities are equally likely. To use it:</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Enter the formula </a:t>
          </a:r>
          <a:r>
            <a:rPr lang="en-US" sz="1100" b="1" i="0" baseline="0">
              <a:solidFill>
                <a:srgbClr val="000000"/>
              </a:solidFill>
              <a:latin typeface="+mn-lt"/>
              <a:ea typeface="+mn-ea"/>
              <a:cs typeface="+mn-cs"/>
            </a:rPr>
            <a:t>=RANDBETWEEN(</a:t>
          </a:r>
          <a:r>
            <a:rPr lang="en-US" sz="1100" b="1" i="1" baseline="0">
              <a:solidFill>
                <a:srgbClr val="000000"/>
              </a:solidFill>
              <a:latin typeface="+mn-lt"/>
              <a:ea typeface="+mn-ea"/>
              <a:cs typeface="+mn-cs"/>
            </a:rPr>
            <a:t>min</a:t>
          </a:r>
          <a:r>
            <a:rPr lang="en-US" sz="1100" b="1" i="0" baseline="0">
              <a:solidFill>
                <a:srgbClr val="000000"/>
              </a:solidFill>
              <a:latin typeface="+mn-lt"/>
              <a:ea typeface="+mn-ea"/>
              <a:cs typeface="+mn-cs"/>
            </a:rPr>
            <a:t>,</a:t>
          </a:r>
          <a:r>
            <a:rPr lang="en-US" sz="1100" b="1" i="1" baseline="0">
              <a:solidFill>
                <a:srgbClr val="000000"/>
              </a:solidFill>
              <a:latin typeface="+mn-lt"/>
              <a:ea typeface="+mn-ea"/>
              <a:cs typeface="+mn-cs"/>
            </a:rPr>
            <a:t>max</a:t>
          </a:r>
          <a:r>
            <a:rPr lang="en-US" sz="1100" b="1" i="0" baseline="0">
              <a:solidFill>
                <a:srgbClr val="000000"/>
              </a:solidFill>
              <a:latin typeface="+mn-lt"/>
              <a:ea typeface="+mn-ea"/>
              <a:cs typeface="+mn-cs"/>
            </a:rPr>
            <a:t>)</a:t>
          </a:r>
          <a:r>
            <a:rPr lang="en-US" sz="1100" b="0" i="0" baseline="0">
              <a:solidFill>
                <a:srgbClr val="000000"/>
              </a:solidFill>
              <a:latin typeface="+mn-lt"/>
              <a:ea typeface="+mn-ea"/>
              <a:cs typeface="+mn-cs"/>
            </a:rPr>
            <a:t>, where </a:t>
          </a:r>
          <a:r>
            <a:rPr lang="en-US" sz="1100" b="0" i="1" baseline="0">
              <a:solidFill>
                <a:srgbClr val="000000"/>
              </a:solidFill>
              <a:latin typeface="+mn-lt"/>
              <a:ea typeface="+mn-ea"/>
              <a:cs typeface="+mn-cs"/>
            </a:rPr>
            <a:t>min </a:t>
          </a:r>
          <a:r>
            <a:rPr lang="en-US" sz="1100" b="0" i="0" baseline="0">
              <a:solidFill>
                <a:srgbClr val="000000"/>
              </a:solidFill>
              <a:latin typeface="+mn-lt"/>
              <a:ea typeface="+mn-ea"/>
              <a:cs typeface="+mn-cs"/>
            </a:rPr>
            <a:t>and </a:t>
          </a:r>
          <a:r>
            <a:rPr lang="en-US" sz="1100" b="0" i="1" baseline="0">
              <a:solidFill>
                <a:srgbClr val="000000"/>
              </a:solidFill>
              <a:latin typeface="+mn-lt"/>
              <a:ea typeface="+mn-ea"/>
              <a:cs typeface="+mn-cs"/>
            </a:rPr>
            <a:t>max </a:t>
          </a:r>
          <a:r>
            <a:rPr lang="en-US" sz="1100" b="0" i="0" baseline="0">
              <a:solidFill>
                <a:srgbClr val="000000"/>
              </a:solidFill>
              <a:latin typeface="+mn-lt"/>
              <a:ea typeface="+mn-ea"/>
              <a:cs typeface="+mn-cs"/>
            </a:rPr>
            <a:t>are two integers (with </a:t>
          </a:r>
          <a:r>
            <a:rPr lang="en-US" sz="1100" b="0" i="1" baseline="0">
              <a:solidFill>
                <a:srgbClr val="000000"/>
              </a:solidFill>
              <a:latin typeface="+mn-lt"/>
              <a:ea typeface="+mn-ea"/>
              <a:cs typeface="+mn-cs"/>
            </a:rPr>
            <a:t>min</a:t>
          </a:r>
          <a:r>
            <a:rPr lang="en-US" sz="1100" b="0" i="0" baseline="0">
              <a:solidFill>
                <a:srgbClr val="000000"/>
              </a:solidFill>
              <a:latin typeface="+mn-lt"/>
              <a:ea typeface="+mn-ea"/>
              <a:cs typeface="+mn-cs"/>
            </a:rPr>
            <a:t> less than </a:t>
          </a:r>
          <a:r>
            <a:rPr lang="en-US" sz="1100" b="0" i="1" baseline="0">
              <a:solidFill>
                <a:srgbClr val="000000"/>
              </a:solidFill>
              <a:latin typeface="+mn-lt"/>
              <a:ea typeface="+mn-ea"/>
              <a:cs typeface="+mn-cs"/>
            </a:rPr>
            <a:t>max</a:t>
          </a:r>
          <a:r>
            <a:rPr lang="en-US" sz="1100" b="0" i="0" baseline="0">
              <a:solidFill>
                <a:srgbClr val="000000"/>
              </a:solidFill>
              <a:latin typeface="+mn-lt"/>
              <a:ea typeface="+mn-ea"/>
              <a:cs typeface="+mn-cs"/>
            </a:rPr>
            <a:t>).</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Try it! Generate random rolls of a die (1 to 6) in several cells to the right. Then press the F9 key to see how they change randomly.</a:t>
          </a:r>
          <a:endParaRPr lang="en-US" sz="1100" baseline="0">
            <a:solidFill>
              <a:srgbClr val="000000"/>
            </a:solidFill>
            <a:latin typeface="+mn-lt"/>
            <a:ea typeface="+mn-ea"/>
            <a:cs typeface="+mn-cs"/>
          </a:endParaRP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19</xdr:row>
      <xdr:rowOff>180975</xdr:rowOff>
    </xdr:to>
    <xdr:sp macro="" textlink="">
      <xdr:nvSpPr>
        <xdr:cNvPr id="4" name="TextBox 3"/>
        <xdr:cNvSpPr txBox="1"/>
      </xdr:nvSpPr>
      <xdr:spPr>
        <a:xfrm>
          <a:off x="609600" y="571500"/>
          <a:ext cx="4876800" cy="32289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General Information About Text Manipulation and Text Functions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Most people use Excel functions to calculate numbers. However, Excel also provides several very useful functions for manipulating text. These can be </a:t>
          </a:r>
          <a:r>
            <a:rPr lang="en-US" sz="1100" i="1">
              <a:solidFill>
                <a:srgbClr val="000000"/>
              </a:solidFill>
              <a:latin typeface="+mn-lt"/>
              <a:ea typeface="+mn-ea"/>
              <a:cs typeface="+mn-cs"/>
            </a:rPr>
            <a:t>real </a:t>
          </a:r>
          <a:r>
            <a:rPr lang="en-US" sz="1100">
              <a:solidFill>
                <a:srgbClr val="000000"/>
              </a:solidFill>
              <a:latin typeface="+mn-lt"/>
              <a:ea typeface="+mn-ea"/>
              <a:cs typeface="+mn-cs"/>
            </a:rPr>
            <a:t>time-savers. If you have ever been required to manipulate a list of hundreds of names or any similar</a:t>
          </a:r>
          <a:r>
            <a:rPr lang="en-US" sz="1100" baseline="0">
              <a:solidFill>
                <a:srgbClr val="000000"/>
              </a:solidFill>
              <a:latin typeface="+mn-lt"/>
              <a:ea typeface="+mn-ea"/>
              <a:cs typeface="+mn-cs"/>
            </a:rPr>
            <a:t> mind-numbing task, you will definitely appreciate these functions. In fact, you will wish you knew about these functions earlier! </a:t>
          </a:r>
          <a:r>
            <a:rPr lang="en-US" sz="1100">
              <a:solidFill>
                <a:srgbClr val="000000"/>
              </a:solidFill>
              <a:latin typeface="+mn-lt"/>
              <a:ea typeface="+mn-ea"/>
              <a:cs typeface="+mn-cs"/>
            </a:rPr>
            <a:t>This section illustrates some of the most common ways to manipulate text in Excel.</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next worksheet</a:t>
          </a:r>
          <a:r>
            <a:rPr lang="en-US" sz="1100" baseline="0">
              <a:solidFill>
                <a:srgbClr val="000000"/>
              </a:solidFill>
              <a:latin typeface="+mn-lt"/>
              <a:ea typeface="+mn-ea"/>
              <a:cs typeface="+mn-cs"/>
            </a:rPr>
            <a:t> describes two handy text functions, TRIM and VALUE. Then the last three worksheets in this section discuss two common text tasks, concatenating and parsing. These are opposites. Concatenating means to put several pieces together, such as forming the name "John Smith" from the two pieces "John" and "Smith". Parsing means to separate text into several pieces, such as starting with the text "Smith, John" and separating it into the first name "John" and the last name "Smith". As you will see, concatenating is relatively easy, whereas parsing  is typically more difficult.</a:t>
          </a:r>
          <a:endParaRPr lang="en-US" sz="1100">
            <a:solidFill>
              <a:srgbClr val="000000"/>
            </a:solidFill>
            <a:latin typeface="+mn-lt"/>
            <a:ea typeface="+mn-ea"/>
            <a:cs typeface="+mn-cs"/>
          </a:endParaRP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21</xdr:row>
      <xdr:rowOff>180975</xdr:rowOff>
    </xdr:to>
    <xdr:sp macro="" textlink="">
      <xdr:nvSpPr>
        <xdr:cNvPr id="6" name="TextBox 5"/>
        <xdr:cNvSpPr txBox="1"/>
      </xdr:nvSpPr>
      <xdr:spPr>
        <a:xfrm>
          <a:off x="609600" y="571500"/>
          <a:ext cx="4876800" cy="36099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TRIM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Text</a:t>
          </a:r>
          <a:r>
            <a:rPr lang="en-US" sz="1100" baseline="0">
              <a:solidFill>
                <a:srgbClr val="000000"/>
              </a:solidFill>
              <a:latin typeface="+mn-lt"/>
              <a:ea typeface="+mn-ea"/>
              <a:cs typeface="+mn-cs"/>
            </a:rPr>
            <a:t> in a cell sometimes has leading or trailing spaces. For example, you can guess from the alignment that the names to the right all have some leading spaces. (They also have some trailing spaces, although this is not obvious.) This is not necessarily a problem, but sometimes you would like to delete any leading or trailing spaces. Doing this manually could take hours, so luckily there is a function, TRIM, that does it automatically.</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use the TRIM function:</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Enter the formula </a:t>
          </a:r>
          <a:r>
            <a:rPr lang="en-US" sz="1100" b="1" baseline="0">
              <a:solidFill>
                <a:srgbClr val="000000"/>
              </a:solidFill>
              <a:latin typeface="+mn-lt"/>
              <a:ea typeface="+mn-ea"/>
              <a:cs typeface="+mn-cs"/>
            </a:rPr>
            <a:t>=TRIM(</a:t>
          </a:r>
          <a:r>
            <a:rPr lang="en-US" sz="1100" b="1" i="1" baseline="0">
              <a:solidFill>
                <a:srgbClr val="000000"/>
              </a:solidFill>
              <a:latin typeface="+mn-lt"/>
              <a:ea typeface="+mn-ea"/>
              <a:cs typeface="+mn-cs"/>
            </a:rPr>
            <a:t>cell</a:t>
          </a:r>
          <a:r>
            <a:rPr lang="en-US" sz="1100" b="1" i="0" baseline="0">
              <a:solidFill>
                <a:srgbClr val="000000"/>
              </a:solidFill>
              <a:latin typeface="+mn-lt"/>
              <a:ea typeface="+mn-ea"/>
              <a:cs typeface="+mn-cs"/>
            </a:rPr>
            <a:t>)</a:t>
          </a:r>
          <a:r>
            <a:rPr lang="en-US" sz="1100" b="0" i="0" baseline="0">
              <a:solidFill>
                <a:srgbClr val="000000"/>
              </a:solidFill>
              <a:latin typeface="+mn-lt"/>
              <a:ea typeface="+mn-ea"/>
              <a:cs typeface="+mn-cs"/>
            </a:rPr>
            <a:t>, where </a:t>
          </a:r>
          <a:r>
            <a:rPr lang="en-US" sz="1100" b="0" i="1" baseline="0">
              <a:solidFill>
                <a:srgbClr val="000000"/>
              </a:solidFill>
              <a:latin typeface="+mn-lt"/>
              <a:ea typeface="+mn-ea"/>
              <a:cs typeface="+mn-cs"/>
            </a:rPr>
            <a:t>cell </a:t>
          </a:r>
          <a:r>
            <a:rPr lang="en-US" sz="1100" b="0" i="0" baseline="0">
              <a:solidFill>
                <a:srgbClr val="000000"/>
              </a:solidFill>
              <a:latin typeface="+mn-lt"/>
              <a:ea typeface="+mn-ea"/>
              <a:cs typeface="+mn-cs"/>
            </a:rPr>
            <a:t>is a reference to the cell to be trimmed.</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Try it! In column L, apply the TRIM function to the names in column K. Then copy the formulas in column L and paste them over themselves as values. Now there is no dependence on the names in column K, so move the values in column L to column K, replacing the originals. (This should take about five seconds, and it wouldn't take much longer if you started with </a:t>
          </a:r>
          <a:r>
            <a:rPr lang="en-US" sz="1100" b="0" i="1" baseline="0">
              <a:solidFill>
                <a:srgbClr val="000000"/>
              </a:solidFill>
              <a:latin typeface="+mn-lt"/>
              <a:ea typeface="+mn-ea"/>
              <a:cs typeface="+mn-cs"/>
            </a:rPr>
            <a:t>thousands</a:t>
          </a:r>
          <a:r>
            <a:rPr lang="en-US" sz="1100" b="0" i="0" baseline="0">
              <a:solidFill>
                <a:srgbClr val="000000"/>
              </a:solidFill>
              <a:latin typeface="+mn-lt"/>
              <a:ea typeface="+mn-ea"/>
              <a:cs typeface="+mn-cs"/>
            </a:rPr>
            <a:t> of names. That's efficiency!)</a:t>
          </a:r>
          <a:endParaRPr lang="en-US" sz="1100" baseline="0">
            <a:solidFill>
              <a:srgbClr val="000000"/>
            </a:solidFill>
            <a:latin typeface="+mn-lt"/>
            <a:ea typeface="+mn-ea"/>
            <a:cs typeface="+mn-cs"/>
          </a:endParaRPr>
        </a:p>
        <a:p>
          <a:endParaRPr lang="en-US" sz="1100" baseline="0">
            <a:solidFill>
              <a:srgbClr val="000000"/>
            </a:solidFill>
            <a:latin typeface="+mn-lt"/>
            <a:ea typeface="+mn-ea"/>
            <a:cs typeface="+mn-cs"/>
          </a:endParaRPr>
        </a:p>
        <a:p>
          <a:endParaRPr lang="en-US" sz="1100">
            <a:solidFill>
              <a:srgbClr val="000000"/>
            </a:solidFill>
            <a:latin typeface="+mn-lt"/>
            <a:ea typeface="+mn-ea"/>
            <a:cs typeface="+mn-cs"/>
          </a:endParaRPr>
        </a:p>
      </xdr:txBody>
    </xdr:sp>
    <xdr:clientData/>
  </xdr:twoCellAnchor>
  <xdr:twoCellAnchor>
    <xdr:from>
      <xdr:col>1</xdr:col>
      <xdr:colOff>0</xdr:colOff>
      <xdr:row>23</xdr:row>
      <xdr:rowOff>0</xdr:rowOff>
    </xdr:from>
    <xdr:to>
      <xdr:col>9</xdr:col>
      <xdr:colOff>0</xdr:colOff>
      <xdr:row>44</xdr:row>
      <xdr:rowOff>0</xdr:rowOff>
    </xdr:to>
    <xdr:sp macro="" textlink="">
      <xdr:nvSpPr>
        <xdr:cNvPr id="7" name="TextBox 6"/>
        <xdr:cNvSpPr txBox="1"/>
      </xdr:nvSpPr>
      <xdr:spPr>
        <a:xfrm>
          <a:off x="609600" y="4381500"/>
          <a:ext cx="4876800" cy="4000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VALUE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Have you ever gotten a spreadsheet</a:t>
          </a:r>
          <a:r>
            <a:rPr lang="en-US" sz="1100" baseline="0">
              <a:solidFill>
                <a:srgbClr val="000000"/>
              </a:solidFill>
              <a:latin typeface="+mn-lt"/>
              <a:ea typeface="+mn-ea"/>
              <a:cs typeface="+mn-cs"/>
            </a:rPr>
            <a:t> with a lot of numbers, but the numbers are </a:t>
          </a:r>
          <a:r>
            <a:rPr lang="en-US" sz="1100" i="1" baseline="0">
              <a:solidFill>
                <a:srgbClr val="000000"/>
              </a:solidFill>
              <a:latin typeface="+mn-lt"/>
              <a:ea typeface="+mn-ea"/>
              <a:cs typeface="+mn-cs"/>
            </a:rPr>
            <a:t>left </a:t>
          </a:r>
          <a:r>
            <a:rPr lang="en-US" sz="1100" i="0" baseline="0">
              <a:solidFill>
                <a:srgbClr val="000000"/>
              </a:solidFill>
              <a:latin typeface="+mn-lt"/>
              <a:ea typeface="+mn-ea"/>
              <a:cs typeface="+mn-cs"/>
            </a:rPr>
            <a:t>justified in their cells, like those to the right? They are probably the result of dumping data from a legacy system into Excel, with the result that the numbers are really </a:t>
          </a:r>
          <a:r>
            <a:rPr lang="en-US" sz="1100" i="1" baseline="0">
              <a:solidFill>
                <a:srgbClr val="000000"/>
              </a:solidFill>
              <a:latin typeface="+mn-lt"/>
              <a:ea typeface="+mn-ea"/>
              <a:cs typeface="+mn-cs"/>
            </a:rPr>
            <a:t>text </a:t>
          </a:r>
          <a:r>
            <a:rPr lang="en-US" sz="1100" i="0" baseline="0">
              <a:solidFill>
                <a:srgbClr val="000000"/>
              </a:solidFill>
              <a:latin typeface="+mn-lt"/>
              <a:ea typeface="+mn-ea"/>
              <a:cs typeface="+mn-cs"/>
            </a:rPr>
            <a:t>that only look like numbers. The tipoff is that they are left justified; numbers are almost always </a:t>
          </a:r>
          <a:r>
            <a:rPr lang="en-US" sz="1100" i="1" baseline="0">
              <a:solidFill>
                <a:srgbClr val="000000"/>
              </a:solidFill>
              <a:latin typeface="+mn-lt"/>
              <a:ea typeface="+mn-ea"/>
              <a:cs typeface="+mn-cs"/>
            </a:rPr>
            <a:t>right </a:t>
          </a:r>
          <a:r>
            <a:rPr lang="en-US" sz="1100" i="0" baseline="0">
              <a:solidFill>
                <a:srgbClr val="000000"/>
              </a:solidFill>
              <a:latin typeface="+mn-lt"/>
              <a:ea typeface="+mn-ea"/>
              <a:cs typeface="+mn-cs"/>
            </a:rPr>
            <a:t>justified.</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Try doing arithmetic on the numbers to the right, such as summing them. It won't work because Excel interprets them as text, and it can't do arithmetic on text. And unfortunately, it does no good to simply right justify them; they are still text. Luckily, there is a very useful function, VALUE, that takes text that looks like a number and makes it a number.</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To use the VALUE function:</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Enter the formula </a:t>
          </a:r>
          <a:r>
            <a:rPr lang="en-US" sz="1100" b="1" i="0" baseline="0">
              <a:solidFill>
                <a:srgbClr val="000000"/>
              </a:solidFill>
              <a:latin typeface="+mn-lt"/>
              <a:ea typeface="+mn-ea"/>
              <a:cs typeface="+mn-cs"/>
            </a:rPr>
            <a:t>=VALUE(</a:t>
          </a:r>
          <a:r>
            <a:rPr lang="en-US" sz="1100" b="1" i="1" baseline="0">
              <a:solidFill>
                <a:srgbClr val="000000"/>
              </a:solidFill>
              <a:latin typeface="+mn-lt"/>
              <a:ea typeface="+mn-ea"/>
              <a:cs typeface="+mn-cs"/>
            </a:rPr>
            <a:t>cell</a:t>
          </a:r>
          <a:r>
            <a:rPr lang="en-US" sz="1100" b="1" i="0" baseline="0">
              <a:solidFill>
                <a:srgbClr val="000000"/>
              </a:solidFill>
              <a:latin typeface="+mn-lt"/>
              <a:ea typeface="+mn-ea"/>
              <a:cs typeface="+mn-cs"/>
            </a:rPr>
            <a:t>)</a:t>
          </a:r>
          <a:r>
            <a:rPr lang="en-US" sz="1100" b="0" i="0" baseline="0">
              <a:solidFill>
                <a:srgbClr val="000000"/>
              </a:solidFill>
              <a:latin typeface="+mn-lt"/>
              <a:ea typeface="+mn-ea"/>
              <a:cs typeface="+mn-cs"/>
            </a:rPr>
            <a:t>, where </a:t>
          </a:r>
          <a:r>
            <a:rPr lang="en-US" sz="1100" b="0" i="1" baseline="0">
              <a:solidFill>
                <a:srgbClr val="000000"/>
              </a:solidFill>
              <a:latin typeface="+mn-lt"/>
              <a:ea typeface="+mn-ea"/>
              <a:cs typeface="+mn-cs"/>
            </a:rPr>
            <a:t>cell </a:t>
          </a:r>
          <a:r>
            <a:rPr lang="en-US" sz="1100" b="0" i="0" baseline="0">
              <a:solidFill>
                <a:srgbClr val="000000"/>
              </a:solidFill>
              <a:latin typeface="+mn-lt"/>
              <a:ea typeface="+mn-ea"/>
              <a:cs typeface="+mn-cs"/>
            </a:rPr>
            <a:t>is a reference to the cell that contains the text.</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Try it! Use the VALUE function in column L to transform the text in column K to numbers. Then check that you can do arithmetic on the values in column L.</a:t>
          </a:r>
          <a:endParaRPr lang="en-US" sz="1100" i="0" baseline="0">
            <a:solidFill>
              <a:srgbClr val="000000"/>
            </a:solidFill>
            <a:latin typeface="+mn-lt"/>
            <a:ea typeface="+mn-ea"/>
            <a:cs typeface="+mn-cs"/>
          </a:endParaRPr>
        </a:p>
        <a:p>
          <a:endParaRPr lang="en-US" sz="1100" i="0" baseline="0">
            <a:solidFill>
              <a:srgbClr val="000000"/>
            </a:solidFill>
            <a:latin typeface="+mn-lt"/>
            <a:ea typeface="+mn-ea"/>
            <a:cs typeface="+mn-cs"/>
          </a:endParaRPr>
        </a:p>
        <a:p>
          <a:endParaRPr lang="en-US" sz="1100" baseline="0">
            <a:solidFill>
              <a:srgbClr val="000000"/>
            </a:solidFill>
            <a:latin typeface="+mn-lt"/>
            <a:ea typeface="+mn-ea"/>
            <a:cs typeface="+mn-cs"/>
          </a:endParaRPr>
        </a:p>
        <a:p>
          <a:endParaRPr lang="en-US" sz="1100" baseline="0">
            <a:solidFill>
              <a:srgbClr val="000000"/>
            </a:solidFill>
            <a:latin typeface="+mn-lt"/>
            <a:ea typeface="+mn-ea"/>
            <a:cs typeface="+mn-cs"/>
          </a:endParaRPr>
        </a:p>
        <a:p>
          <a:endParaRPr lang="en-US" sz="1100">
            <a:solidFill>
              <a:srgbClr val="000000"/>
            </a:solidFill>
            <a:latin typeface="+mn-lt"/>
            <a:ea typeface="+mn-ea"/>
            <a:cs typeface="+mn-cs"/>
          </a:endParaRP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25</xdr:row>
      <xdr:rowOff>7623</xdr:rowOff>
    </xdr:to>
    <xdr:sp macro="" textlink="">
      <xdr:nvSpPr>
        <xdr:cNvPr id="4" name="TextBox 3"/>
        <xdr:cNvSpPr txBox="1"/>
      </xdr:nvSpPr>
      <xdr:spPr>
        <a:xfrm>
          <a:off x="609600" y="571500"/>
          <a:ext cx="4876800" cy="4198623"/>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Concatenating</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concatenate, you start with two or more pieces of text and “string them together.” For example, you might concatenate “Bob” and “Jones” into “Bob Jones”. There are two equivalent ways to concatenate: with the ampersand (&amp;)</a:t>
          </a:r>
          <a:r>
            <a:rPr lang="en-US" sz="1100" baseline="0">
              <a:solidFill>
                <a:srgbClr val="000000"/>
              </a:solidFill>
              <a:latin typeface="+mn-lt"/>
              <a:ea typeface="+mn-ea"/>
              <a:cs typeface="+mn-cs"/>
            </a:rPr>
            <a:t> symbol and with the CONCATENATE function. Both are described here.</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To concatenate the text in cells A1 and B1</a:t>
          </a:r>
          <a:r>
            <a:rPr lang="en-US" sz="1100" baseline="0">
              <a:solidFill>
                <a:srgbClr val="000000"/>
              </a:solidFill>
              <a:latin typeface="+mn-lt"/>
              <a:ea typeface="+mn-ea"/>
              <a:cs typeface="+mn-cs"/>
            </a:rPr>
            <a:t> with the ampersand symbol, </a:t>
          </a:r>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=A1&amp;B1 </a:t>
          </a:r>
          <a:r>
            <a:rPr lang="en-US" sz="1100">
              <a:solidFill>
                <a:srgbClr val="000000"/>
              </a:solidFill>
              <a:latin typeface="+mn-lt"/>
              <a:ea typeface="+mn-ea"/>
              <a:cs typeface="+mn-cs"/>
            </a:rPr>
            <a:t>in cell C1. Literal text can also be included, such as </a:t>
          </a:r>
          <a:r>
            <a:rPr lang="en-US" sz="1100" b="1">
              <a:solidFill>
                <a:srgbClr val="000000"/>
              </a:solidFill>
              <a:latin typeface="+mn-lt"/>
              <a:ea typeface="+mn-ea"/>
              <a:cs typeface="+mn-cs"/>
            </a:rPr>
            <a:t>=A1&amp;“, ”&amp;B1</a:t>
          </a:r>
          <a:r>
            <a:rPr lang="en-US" sz="1100">
              <a:solidFill>
                <a:srgbClr val="000000"/>
              </a:solidFill>
              <a:latin typeface="+mn-lt"/>
              <a:ea typeface="+mn-ea"/>
              <a:cs typeface="+mn-cs"/>
            </a:rPr>
            <a:t>. In this case, if A1 contains “Jones” and B1 contains “Bob”, then C1 will contain “Jones, Bob”. This concatenates the last name, a literal comma and space, and the first name. In</a:t>
          </a:r>
          <a:r>
            <a:rPr lang="en-US" sz="1100" baseline="0">
              <a:solidFill>
                <a:srgbClr val="000000"/>
              </a:solidFill>
              <a:latin typeface="+mn-lt"/>
              <a:ea typeface="+mn-ea"/>
              <a:cs typeface="+mn-cs"/>
            </a:rPr>
            <a:t> general, separate the pieces with ampersands, and surround literal text with double quotes.</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To concatenate</a:t>
          </a:r>
          <a:r>
            <a:rPr lang="en-US" sz="1100" baseline="0">
              <a:solidFill>
                <a:srgbClr val="000000"/>
              </a:solidFill>
              <a:latin typeface="+mn-lt"/>
              <a:ea typeface="+mn-ea"/>
              <a:cs typeface="+mn-cs"/>
            </a:rPr>
            <a:t> the text in cells A1 and B1 with the </a:t>
          </a:r>
          <a:r>
            <a:rPr lang="en-US" sz="1100">
              <a:solidFill>
                <a:srgbClr val="000000"/>
              </a:solidFill>
              <a:latin typeface="+mn-lt"/>
              <a:ea typeface="+mn-ea"/>
              <a:cs typeface="+mn-cs"/>
            </a:rPr>
            <a:t>CONCATENATE function, enter the formula </a:t>
          </a:r>
          <a:r>
            <a:rPr lang="en-US" sz="1100" b="1">
              <a:solidFill>
                <a:srgbClr val="000000"/>
              </a:solidFill>
              <a:latin typeface="+mn-lt"/>
              <a:ea typeface="+mn-ea"/>
              <a:cs typeface="+mn-cs"/>
            </a:rPr>
            <a:t>=CONCATENATE(A1,”, “,B1)</a:t>
          </a:r>
          <a:r>
            <a:rPr lang="en-US" sz="1100">
              <a:solidFill>
                <a:srgbClr val="000000"/>
              </a:solidFill>
              <a:latin typeface="+mn-lt"/>
              <a:ea typeface="+mn-ea"/>
              <a:cs typeface="+mn-cs"/>
            </a:rPr>
            <a:t>. In words, you enter the “pieces” you want to concatenate, separated by commas. These pieces can be cell references or literal text. In the latter case, they should be surrounded with double quotes.</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Concatenate the first names, middle initials, and last names in columns K, L, and M so that full names of the form </a:t>
          </a:r>
          <a:r>
            <a:rPr lang="en-US" sz="1100" b="1">
              <a:solidFill>
                <a:srgbClr val="000000"/>
              </a:solidFill>
              <a:latin typeface="+mn-lt"/>
              <a:ea typeface="+mn-ea"/>
              <a:cs typeface="+mn-cs"/>
            </a:rPr>
            <a:t>Jones, Bob E.</a:t>
          </a:r>
          <a:r>
            <a:rPr lang="en-US" sz="1100" b="0">
              <a:solidFill>
                <a:srgbClr val="000000"/>
              </a:solidFill>
              <a:latin typeface="+mn-lt"/>
              <a:ea typeface="+mn-ea"/>
              <a:cs typeface="+mn-cs"/>
            </a:rPr>
            <a:t> appear in column N. Do this with the ampersand symbol and then do it again with the CONCATENATE function.</a:t>
          </a: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19</xdr:row>
      <xdr:rowOff>0</xdr:rowOff>
    </xdr:to>
    <xdr:sp macro="" textlink="">
      <xdr:nvSpPr>
        <xdr:cNvPr id="4" name="TextBox 3"/>
        <xdr:cNvSpPr txBox="1"/>
      </xdr:nvSpPr>
      <xdr:spPr>
        <a:xfrm>
          <a:off x="609600" y="571500"/>
          <a:ext cx="4876800" cy="3048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Parsing with Text to Columns</a:t>
          </a:r>
        </a:p>
        <a:p>
          <a:endParaRPr lang="en-US" sz="1100">
            <a:solidFill>
              <a:srgbClr val="000000"/>
            </a:solidFill>
          </a:endParaRPr>
        </a:p>
        <a:p>
          <a:r>
            <a:rPr lang="en-US" sz="1100">
              <a:solidFill>
                <a:srgbClr val="000000"/>
              </a:solidFill>
            </a:rPr>
            <a:t>Parsing</a:t>
          </a:r>
          <a:r>
            <a:rPr lang="en-US" sz="1100" baseline="0">
              <a:solidFill>
                <a:srgbClr val="000000"/>
              </a:solidFill>
            </a:rPr>
            <a:t> text, that is, separating it into its pieces, is sometimes easy, and it is sometimes difficult. The text functions illustrated on the next sheet are for the difficult cases, but there is an easy tool worth trying first. Suppose you import data from a legacy system or a Web site, and everything gets imported to a </a:t>
          </a:r>
          <a:r>
            <a:rPr lang="en-US" sz="1100" i="1" baseline="0">
              <a:solidFill>
                <a:srgbClr val="000000"/>
              </a:solidFill>
            </a:rPr>
            <a:t>single </a:t>
          </a:r>
          <a:r>
            <a:rPr lang="en-US" sz="1100" i="0" baseline="0">
              <a:solidFill>
                <a:srgbClr val="000000"/>
              </a:solidFill>
            </a:rPr>
            <a:t>column, such as in column K to the right. The pattern is pretty clear: each cell contains five numbers, all separated by commas. To parse these into five columns with one number per cell, you can use the </a:t>
          </a:r>
          <a:r>
            <a:rPr lang="en-US" sz="1100" b="1" i="0" baseline="0">
              <a:solidFill>
                <a:srgbClr val="000000"/>
              </a:solidFill>
            </a:rPr>
            <a:t>Text to Columns </a:t>
          </a:r>
          <a:r>
            <a:rPr lang="en-US" sz="1100" b="0" i="0" baseline="0">
              <a:solidFill>
                <a:srgbClr val="000000"/>
              </a:solidFill>
            </a:rPr>
            <a:t>button on the Data ribbon. This launches a fairly simple wizard (basically, the same wizard used for importing a text file), where you can indicate that the "delimiter" is a comma.</a:t>
          </a:r>
        </a:p>
        <a:p>
          <a:endParaRPr lang="en-US" sz="1100" b="0" i="0" baseline="0">
            <a:solidFill>
              <a:srgbClr val="000000"/>
            </a:solidFill>
          </a:endParaRPr>
        </a:p>
        <a:p>
          <a:r>
            <a:rPr lang="en-US" sz="1100" b="0" i="0" baseline="0">
              <a:solidFill>
                <a:srgbClr val="000000"/>
              </a:solidFill>
            </a:rPr>
            <a:t>Try it! Select the data in column K and try the Text to Columns wizard. Note that it places the results in columns K-O, replacing the original data in column K. If you want to keep the original data for some reason, just make a copy in column L and then parse the copy.</a:t>
          </a:r>
          <a:endParaRPr lang="en-US" sz="1100">
            <a:solidFill>
              <a:srgbClr val="000000"/>
            </a:solidFill>
          </a:endParaRP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23</xdr:row>
      <xdr:rowOff>0</xdr:rowOff>
    </xdr:to>
    <xdr:sp macro="" textlink="">
      <xdr:nvSpPr>
        <xdr:cNvPr id="12" name="TextBox 11"/>
        <xdr:cNvSpPr txBox="1"/>
      </xdr:nvSpPr>
      <xdr:spPr>
        <a:xfrm>
          <a:off x="609600" y="571500"/>
          <a:ext cx="4876800" cy="4381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General Approach to Parsing with Text Functions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Suppose, for example, that someone has given you a spreadsheet with a data set such as the one to the right. Each cell in column K has a person’s name: last name, then a comma and a space, and then first name. Your job is to </a:t>
          </a:r>
          <a:r>
            <a:rPr lang="en-US" sz="1100" i="1">
              <a:solidFill>
                <a:srgbClr val="000000"/>
              </a:solidFill>
              <a:latin typeface="+mn-lt"/>
              <a:ea typeface="+mn-ea"/>
              <a:cs typeface="+mn-cs"/>
            </a:rPr>
            <a:t>parse</a:t>
          </a:r>
          <a:r>
            <a:rPr lang="en-US" sz="1100">
              <a:solidFill>
                <a:srgbClr val="000000"/>
              </a:solidFill>
              <a:latin typeface="+mn-lt"/>
              <a:ea typeface="+mn-ea"/>
              <a:cs typeface="+mn-cs"/>
            </a:rPr>
            <a:t> (that is, </a:t>
          </a:r>
          <a:r>
            <a:rPr lang="en-US" sz="1100" i="1">
              <a:solidFill>
                <a:srgbClr val="000000"/>
              </a:solidFill>
              <a:latin typeface="+mn-lt"/>
              <a:ea typeface="+mn-ea"/>
              <a:cs typeface="+mn-cs"/>
            </a:rPr>
            <a:t>separate</a:t>
          </a:r>
          <a:r>
            <a:rPr lang="en-US" sz="1100">
              <a:solidFill>
                <a:srgbClr val="000000"/>
              </a:solidFill>
              <a:latin typeface="+mn-lt"/>
              <a:ea typeface="+mn-ea"/>
              <a:cs typeface="+mn-cs"/>
            </a:rPr>
            <a:t>) these names as indicated for the name in cells L3 and M3. That is, column L should have all of the first names and column M should have all of the last names. If this sounds easy, imagine that there are 10,000 names in column K. What would you do? If you just start typing, you will be at for a </a:t>
          </a:r>
          <a:r>
            <a:rPr lang="en-US" sz="1100" i="1">
              <a:solidFill>
                <a:srgbClr val="000000"/>
              </a:solidFill>
              <a:latin typeface="+mn-lt"/>
              <a:ea typeface="+mn-ea"/>
              <a:cs typeface="+mn-cs"/>
            </a:rPr>
            <a:t>long </a:t>
          </a:r>
          <a:r>
            <a:rPr lang="en-US" sz="1100">
              <a:solidFill>
                <a:srgbClr val="000000"/>
              </a:solidFill>
              <a:latin typeface="+mn-lt"/>
              <a:ea typeface="+mn-ea"/>
              <a:cs typeface="+mn-cs"/>
            </a:rPr>
            <a:t>time, and you will undoubtedly make mistakes along the way! </a:t>
          </a:r>
        </a:p>
        <a:p>
          <a:endParaRPr lang="en-US" sz="110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rgbClr val="000000"/>
              </a:solidFill>
              <a:latin typeface="+mn-lt"/>
              <a:ea typeface="+mn-ea"/>
              <a:cs typeface="+mn-cs"/>
            </a:rPr>
            <a:t>Fortunately, there is a </a:t>
          </a:r>
          <a:r>
            <a:rPr lang="en-US" sz="1100" i="1">
              <a:solidFill>
                <a:srgbClr val="000000"/>
              </a:solidFill>
              <a:latin typeface="+mn-lt"/>
              <a:ea typeface="+mn-ea"/>
              <a:cs typeface="+mn-cs"/>
            </a:rPr>
            <a:t>much </a:t>
          </a:r>
          <a:r>
            <a:rPr lang="en-US" sz="1100">
              <a:solidFill>
                <a:srgbClr val="000000"/>
              </a:solidFill>
              <a:latin typeface="+mn-lt"/>
              <a:ea typeface="+mn-ea"/>
              <a:cs typeface="+mn-cs"/>
            </a:rPr>
            <a:t>better way. The key is to look for patterns. In this example, note that every name has a comma and a space. The first name comes after the comma and space, and the last name comes before it. For the name "Jones, Bob", there are 10 characters, including the comma and space, and the comma and space are characters 6 and 7. So the first name is the rightmost 3 characters and the last name is the leftmost 5 characters. In any parsing operation, this is the first and the most crucial step: discover the pattern.</a:t>
          </a:r>
        </a:p>
        <a:p>
          <a:pPr marL="0" marR="0" indent="0" defTabSz="914400" eaLnBrk="1" fontAlgn="auto" latinLnBrk="0" hangingPunct="1">
            <a:lnSpc>
              <a:spcPct val="100000"/>
            </a:lnSpc>
            <a:spcBef>
              <a:spcPts val="0"/>
            </a:spcBef>
            <a:spcAft>
              <a:spcPts val="0"/>
            </a:spcAft>
            <a:buClrTx/>
            <a:buSzTx/>
            <a:buFontTx/>
            <a:buNone/>
            <a:tabLst/>
            <a:defRPr/>
          </a:pPr>
          <a:endParaRPr lang="en-US" sz="110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rgbClr val="000000"/>
              </a:solidFill>
              <a:latin typeface="+mn-lt"/>
              <a:ea typeface="+mn-ea"/>
              <a:cs typeface="+mn-cs"/>
            </a:rPr>
            <a:t>Once you discover the pattern, you can then exploit it with a</a:t>
          </a:r>
          <a:r>
            <a:rPr lang="en-US" sz="1100" baseline="0">
              <a:solidFill>
                <a:srgbClr val="000000"/>
              </a:solidFill>
              <a:latin typeface="+mn-lt"/>
              <a:ea typeface="+mn-ea"/>
              <a:cs typeface="+mn-cs"/>
            </a:rPr>
            <a:t> number of useful text functions. The ones discussed here are FIND, LEN, RIGHT, LEFT, and MID. (If you want to learn about other text functions, click the Text dropdown list on the Formulas ribbon.)</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xdr:txBody>
    </xdr:sp>
    <xdr:clientData/>
  </xdr:twoCellAnchor>
  <xdr:twoCellAnchor>
    <xdr:from>
      <xdr:col>1</xdr:col>
      <xdr:colOff>0</xdr:colOff>
      <xdr:row>24</xdr:row>
      <xdr:rowOff>0</xdr:rowOff>
    </xdr:from>
    <xdr:to>
      <xdr:col>9</xdr:col>
      <xdr:colOff>0</xdr:colOff>
      <xdr:row>34</xdr:row>
      <xdr:rowOff>0</xdr:rowOff>
    </xdr:to>
    <xdr:sp macro="" textlink="">
      <xdr:nvSpPr>
        <xdr:cNvPr id="13" name="TextBox 12"/>
        <xdr:cNvSpPr txBox="1"/>
      </xdr:nvSpPr>
      <xdr:spPr>
        <a:xfrm>
          <a:off x="609600" y="5143500"/>
          <a:ext cx="4876800" cy="1905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LEN (Length)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LEN</a:t>
          </a:r>
          <a:r>
            <a:rPr lang="en-US" sz="1100" baseline="0">
              <a:solidFill>
                <a:srgbClr val="000000"/>
              </a:solidFill>
              <a:latin typeface="+mn-lt"/>
              <a:ea typeface="+mn-ea"/>
              <a:cs typeface="+mn-cs"/>
            </a:rPr>
            <a:t> function returns the number of characters in a piece of text.</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LEN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=LEN(</a:t>
          </a:r>
          <a:r>
            <a:rPr lang="en-US" sz="1100" b="1" i="1">
              <a:solidFill>
                <a:srgbClr val="000000"/>
              </a:solidFill>
              <a:latin typeface="+mn-lt"/>
              <a:ea typeface="+mn-ea"/>
              <a:cs typeface="+mn-cs"/>
            </a:rPr>
            <a:t>text</a:t>
          </a:r>
          <a:r>
            <a:rPr lang="en-US" sz="1100" b="1">
              <a:solidFill>
                <a:srgbClr val="000000"/>
              </a:solidFill>
              <a:latin typeface="+mn-lt"/>
              <a:ea typeface="+mn-ea"/>
              <a:cs typeface="+mn-cs"/>
            </a:rPr>
            <a:t>)</a:t>
          </a:r>
          <a:r>
            <a:rPr lang="en-US" sz="1100">
              <a:solidFill>
                <a:srgbClr val="000000"/>
              </a:solidFill>
              <a:latin typeface="+mn-lt"/>
              <a:ea typeface="+mn-ea"/>
              <a:cs typeface="+mn-cs"/>
            </a:rPr>
            <a:t>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For example,</a:t>
          </a:r>
          <a:r>
            <a:rPr lang="en-US" sz="1100" baseline="0">
              <a:solidFill>
                <a:srgbClr val="000000"/>
              </a:solidFill>
              <a:latin typeface="+mn-lt"/>
              <a:ea typeface="+mn-ea"/>
              <a:cs typeface="+mn-cs"/>
            </a:rPr>
            <a:t> =LEN("Bobby Jones") returns 11. (It includes the space.)</a:t>
          </a:r>
          <a:endParaRPr lang="en-US" sz="1100">
            <a:solidFill>
              <a:srgbClr val="000000"/>
            </a:solidFill>
            <a:latin typeface="+mn-lt"/>
            <a:ea typeface="+mn-ea"/>
            <a:cs typeface="+mn-cs"/>
          </a:endParaRPr>
        </a:p>
      </xdr:txBody>
    </xdr:sp>
    <xdr:clientData/>
  </xdr:twoCellAnchor>
  <xdr:twoCellAnchor>
    <xdr:from>
      <xdr:col>1</xdr:col>
      <xdr:colOff>0</xdr:colOff>
      <xdr:row>35</xdr:row>
      <xdr:rowOff>0</xdr:rowOff>
    </xdr:from>
    <xdr:to>
      <xdr:col>9</xdr:col>
      <xdr:colOff>0</xdr:colOff>
      <xdr:row>61</xdr:row>
      <xdr:rowOff>9525</xdr:rowOff>
    </xdr:to>
    <xdr:sp macro="" textlink="">
      <xdr:nvSpPr>
        <xdr:cNvPr id="14" name="TextBox 13"/>
        <xdr:cNvSpPr txBox="1"/>
      </xdr:nvSpPr>
      <xdr:spPr>
        <a:xfrm>
          <a:off x="609600" y="7239000"/>
          <a:ext cx="4876800" cy="49625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LEFT,</a:t>
          </a:r>
          <a:r>
            <a:rPr lang="en-US" sz="1100" b="1" baseline="0">
              <a:solidFill>
                <a:srgbClr val="000000"/>
              </a:solidFill>
              <a:latin typeface="+mn-lt"/>
              <a:ea typeface="+mn-ea"/>
              <a:cs typeface="+mn-cs"/>
            </a:rPr>
            <a:t> RIGHT, MID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These functions</a:t>
          </a:r>
          <a:r>
            <a:rPr lang="en-US" sz="1100" baseline="0">
              <a:solidFill>
                <a:srgbClr val="000000"/>
              </a:solidFill>
              <a:latin typeface="+mn-lt"/>
              <a:ea typeface="+mn-ea"/>
              <a:cs typeface="+mn-cs"/>
            </a:rPr>
            <a:t> return the left, right, or middle characters from a piece of text, where you can indicate how many characters to return.</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RIGHT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=RIGHT(</a:t>
          </a:r>
          <a:r>
            <a:rPr lang="en-US" sz="1100" b="1" i="1">
              <a:solidFill>
                <a:srgbClr val="000000"/>
              </a:solidFill>
              <a:latin typeface="+mn-lt"/>
              <a:ea typeface="+mn-ea"/>
              <a:cs typeface="+mn-cs"/>
            </a:rPr>
            <a:t>text</a:t>
          </a:r>
          <a:r>
            <a:rPr lang="en-US" sz="1100" b="1">
              <a:solidFill>
                <a:srgbClr val="000000"/>
              </a:solidFill>
              <a:latin typeface="+mn-lt"/>
              <a:ea typeface="+mn-ea"/>
              <a:cs typeface="+mn-cs"/>
            </a:rPr>
            <a:t>, </a:t>
          </a:r>
          <a:r>
            <a:rPr lang="en-US" sz="1100" b="1" i="1">
              <a:solidFill>
                <a:srgbClr val="000000"/>
              </a:solidFill>
              <a:latin typeface="+mn-lt"/>
              <a:ea typeface="+mn-ea"/>
              <a:cs typeface="+mn-cs"/>
            </a:rPr>
            <a:t>n</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n </a:t>
          </a:r>
          <a:r>
            <a:rPr lang="en-US" sz="1100">
              <a:solidFill>
                <a:srgbClr val="000000"/>
              </a:solidFill>
              <a:latin typeface="+mn-lt"/>
              <a:ea typeface="+mn-ea"/>
              <a:cs typeface="+mn-cs"/>
            </a:rPr>
            <a:t>is an integer. This returns the right </a:t>
          </a:r>
          <a:r>
            <a:rPr lang="en-US" sz="1100" i="1">
              <a:solidFill>
                <a:srgbClr val="000000"/>
              </a:solidFill>
              <a:latin typeface="+mn-lt"/>
              <a:ea typeface="+mn-ea"/>
              <a:cs typeface="+mn-cs"/>
            </a:rPr>
            <a:t>n</a:t>
          </a:r>
          <a:r>
            <a:rPr lang="en-US" sz="1100">
              <a:solidFill>
                <a:srgbClr val="000000"/>
              </a:solidFill>
              <a:latin typeface="+mn-lt"/>
              <a:ea typeface="+mn-ea"/>
              <a:cs typeface="+mn-cs"/>
            </a:rPr>
            <a:t> characters in </a:t>
          </a:r>
          <a:r>
            <a:rPr lang="en-US" sz="1100" i="1">
              <a:solidFill>
                <a:srgbClr val="000000"/>
              </a:solidFill>
              <a:latin typeface="+mn-lt"/>
              <a:ea typeface="+mn-ea"/>
              <a:cs typeface="+mn-cs"/>
            </a:rPr>
            <a:t>text</a:t>
          </a:r>
          <a:r>
            <a:rPr lang="en-US" sz="1100">
              <a:solidFill>
                <a:srgbClr val="000000"/>
              </a:solidFill>
              <a:latin typeface="+mn-lt"/>
              <a:ea typeface="+mn-ea"/>
              <a:cs typeface="+mn-cs"/>
            </a:rPr>
            <a:t>. (If </a:t>
          </a:r>
          <a:r>
            <a:rPr lang="en-US" sz="1100" i="1">
              <a:solidFill>
                <a:srgbClr val="000000"/>
              </a:solidFill>
              <a:latin typeface="+mn-lt"/>
              <a:ea typeface="+mn-ea"/>
              <a:cs typeface="+mn-cs"/>
            </a:rPr>
            <a:t>n </a:t>
          </a:r>
          <a:r>
            <a:rPr lang="en-US" sz="1100">
              <a:solidFill>
                <a:srgbClr val="000000"/>
              </a:solidFill>
              <a:latin typeface="+mn-lt"/>
              <a:ea typeface="+mn-ea"/>
              <a:cs typeface="+mn-cs"/>
            </a:rPr>
            <a:t>is greater than LEN(</a:t>
          </a:r>
          <a:r>
            <a:rPr lang="en-US" sz="1100" i="1">
              <a:solidFill>
                <a:srgbClr val="000000"/>
              </a:solidFill>
              <a:latin typeface="+mn-lt"/>
              <a:ea typeface="+mn-ea"/>
              <a:cs typeface="+mn-cs"/>
            </a:rPr>
            <a:t>text</a:t>
          </a:r>
          <a:r>
            <a:rPr lang="en-US" sz="1100">
              <a:solidFill>
                <a:srgbClr val="000000"/>
              </a:solidFill>
              <a:latin typeface="+mn-lt"/>
              <a:ea typeface="+mn-ea"/>
              <a:cs typeface="+mn-cs"/>
            </a:rPr>
            <a:t>), it returns the entire </a:t>
          </a:r>
          <a:r>
            <a:rPr lang="en-US" sz="1100" i="1">
              <a:solidFill>
                <a:srgbClr val="000000"/>
              </a:solidFill>
              <a:latin typeface="+mn-lt"/>
              <a:ea typeface="+mn-ea"/>
              <a:cs typeface="+mn-cs"/>
            </a:rPr>
            <a:t>text</a:t>
          </a:r>
          <a:r>
            <a:rPr lang="en-US" sz="1100">
              <a:solidFill>
                <a:srgbClr val="000000"/>
              </a:solidFill>
              <a:latin typeface="+mn-lt"/>
              <a:ea typeface="+mn-ea"/>
              <a:cs typeface="+mn-cs"/>
            </a:rPr>
            <a: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LEFT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=LEFT(</a:t>
          </a:r>
          <a:r>
            <a:rPr lang="en-US" sz="1100" b="1" i="1">
              <a:solidFill>
                <a:srgbClr val="000000"/>
              </a:solidFill>
              <a:latin typeface="+mn-lt"/>
              <a:ea typeface="+mn-ea"/>
              <a:cs typeface="+mn-cs"/>
            </a:rPr>
            <a:t>text</a:t>
          </a:r>
          <a:r>
            <a:rPr lang="en-US" sz="1100" b="1">
              <a:solidFill>
                <a:srgbClr val="000000"/>
              </a:solidFill>
              <a:latin typeface="+mn-lt"/>
              <a:ea typeface="+mn-ea"/>
              <a:cs typeface="+mn-cs"/>
            </a:rPr>
            <a:t>, </a:t>
          </a:r>
          <a:r>
            <a:rPr lang="en-US" sz="1100" b="1" i="1">
              <a:solidFill>
                <a:srgbClr val="000000"/>
              </a:solidFill>
              <a:latin typeface="+mn-lt"/>
              <a:ea typeface="+mn-ea"/>
              <a:cs typeface="+mn-cs"/>
            </a:rPr>
            <a:t>n</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n </a:t>
          </a:r>
          <a:r>
            <a:rPr lang="en-US" sz="1100">
              <a:solidFill>
                <a:srgbClr val="000000"/>
              </a:solidFill>
              <a:latin typeface="+mn-lt"/>
              <a:ea typeface="+mn-ea"/>
              <a:cs typeface="+mn-cs"/>
            </a:rPr>
            <a:t>is an integer. This returns the left </a:t>
          </a:r>
          <a:r>
            <a:rPr lang="en-US" sz="1100" i="1">
              <a:solidFill>
                <a:srgbClr val="000000"/>
              </a:solidFill>
              <a:latin typeface="+mn-lt"/>
              <a:ea typeface="+mn-ea"/>
              <a:cs typeface="+mn-cs"/>
            </a:rPr>
            <a:t>n</a:t>
          </a:r>
          <a:r>
            <a:rPr lang="en-US" sz="1100">
              <a:solidFill>
                <a:srgbClr val="000000"/>
              </a:solidFill>
              <a:latin typeface="+mn-lt"/>
              <a:ea typeface="+mn-ea"/>
              <a:cs typeface="+mn-cs"/>
            </a:rPr>
            <a:t> characters in </a:t>
          </a:r>
          <a:r>
            <a:rPr lang="en-US" sz="1100" i="1">
              <a:solidFill>
                <a:srgbClr val="000000"/>
              </a:solidFill>
              <a:latin typeface="+mn-lt"/>
              <a:ea typeface="+mn-ea"/>
              <a:cs typeface="+mn-cs"/>
            </a:rPr>
            <a:t>text</a:t>
          </a:r>
          <a:r>
            <a:rPr lang="en-US" sz="1100">
              <a:solidFill>
                <a:srgbClr val="000000"/>
              </a:solidFill>
              <a:latin typeface="+mn-lt"/>
              <a:ea typeface="+mn-ea"/>
              <a:cs typeface="+mn-cs"/>
            </a:rPr>
            <a:t>. (If </a:t>
          </a:r>
          <a:r>
            <a:rPr lang="en-US" sz="1100" i="1">
              <a:solidFill>
                <a:srgbClr val="000000"/>
              </a:solidFill>
              <a:latin typeface="+mn-lt"/>
              <a:ea typeface="+mn-ea"/>
              <a:cs typeface="+mn-cs"/>
            </a:rPr>
            <a:t>n </a:t>
          </a:r>
          <a:r>
            <a:rPr lang="en-US" sz="1100">
              <a:solidFill>
                <a:srgbClr val="000000"/>
              </a:solidFill>
              <a:latin typeface="+mn-lt"/>
              <a:ea typeface="+mn-ea"/>
              <a:cs typeface="+mn-cs"/>
            </a:rPr>
            <a:t>is greater than LEN(</a:t>
          </a:r>
          <a:r>
            <a:rPr lang="en-US" sz="1100" i="1">
              <a:solidFill>
                <a:srgbClr val="000000"/>
              </a:solidFill>
              <a:latin typeface="+mn-lt"/>
              <a:ea typeface="+mn-ea"/>
              <a:cs typeface="+mn-cs"/>
            </a:rPr>
            <a:t>text</a:t>
          </a:r>
          <a:r>
            <a:rPr lang="en-US" sz="1100">
              <a:solidFill>
                <a:srgbClr val="000000"/>
              </a:solidFill>
              <a:latin typeface="+mn-lt"/>
              <a:ea typeface="+mn-ea"/>
              <a:cs typeface="+mn-cs"/>
            </a:rPr>
            <a:t>), it returns the entire </a:t>
          </a:r>
          <a:r>
            <a:rPr lang="en-US" sz="1100" i="1">
              <a:solidFill>
                <a:srgbClr val="000000"/>
              </a:solidFill>
              <a:latin typeface="+mn-lt"/>
              <a:ea typeface="+mn-ea"/>
              <a:cs typeface="+mn-cs"/>
            </a:rPr>
            <a:t>text</a:t>
          </a:r>
          <a:r>
            <a:rPr lang="en-US" sz="1100">
              <a:solidFill>
                <a:srgbClr val="000000"/>
              </a:solidFill>
              <a:latin typeface="+mn-lt"/>
              <a:ea typeface="+mn-ea"/>
              <a:cs typeface="+mn-cs"/>
            </a:rPr>
            <a: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MID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=MID(</a:t>
          </a:r>
          <a:r>
            <a:rPr lang="en-US" sz="1100" b="1" i="1">
              <a:solidFill>
                <a:srgbClr val="000000"/>
              </a:solidFill>
              <a:latin typeface="+mn-lt"/>
              <a:ea typeface="+mn-ea"/>
              <a:cs typeface="+mn-cs"/>
            </a:rPr>
            <a:t>text</a:t>
          </a:r>
          <a:r>
            <a:rPr lang="en-US" sz="1100" b="1">
              <a:solidFill>
                <a:srgbClr val="000000"/>
              </a:solidFill>
              <a:latin typeface="+mn-lt"/>
              <a:ea typeface="+mn-ea"/>
              <a:cs typeface="+mn-cs"/>
            </a:rPr>
            <a:t>,</a:t>
          </a:r>
          <a:r>
            <a:rPr lang="en-US" sz="1100" b="1" i="1">
              <a:solidFill>
                <a:srgbClr val="000000"/>
              </a:solidFill>
              <a:latin typeface="+mn-lt"/>
              <a:ea typeface="+mn-ea"/>
              <a:cs typeface="+mn-cs"/>
            </a:rPr>
            <a:t>s</a:t>
          </a:r>
          <a:r>
            <a:rPr lang="en-US" sz="1100" b="1">
              <a:solidFill>
                <a:srgbClr val="000000"/>
              </a:solidFill>
              <a:latin typeface="+mn-lt"/>
              <a:ea typeface="+mn-ea"/>
              <a:cs typeface="+mn-cs"/>
            </a:rPr>
            <a:t>,</a:t>
          </a:r>
          <a:r>
            <a:rPr lang="en-US" sz="1100" b="1" i="1">
              <a:solidFill>
                <a:srgbClr val="000000"/>
              </a:solidFill>
              <a:latin typeface="+mn-lt"/>
              <a:ea typeface="+mn-ea"/>
              <a:cs typeface="+mn-cs"/>
            </a:rPr>
            <a:t>n</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s </a:t>
          </a:r>
          <a:r>
            <a:rPr lang="en-US" sz="1100">
              <a:solidFill>
                <a:srgbClr val="000000"/>
              </a:solidFill>
              <a:latin typeface="+mn-lt"/>
              <a:ea typeface="+mn-ea"/>
              <a:cs typeface="+mn-cs"/>
            </a:rPr>
            <a:t>is an integer and </a:t>
          </a:r>
          <a:r>
            <a:rPr lang="en-US" sz="1100" i="1">
              <a:solidFill>
                <a:srgbClr val="000000"/>
              </a:solidFill>
              <a:latin typeface="+mn-lt"/>
              <a:ea typeface="+mn-ea"/>
              <a:cs typeface="+mn-cs"/>
            </a:rPr>
            <a:t>n </a:t>
          </a:r>
          <a:r>
            <a:rPr lang="en-US" sz="1100">
              <a:solidFill>
                <a:srgbClr val="000000"/>
              </a:solidFill>
              <a:latin typeface="+mn-lt"/>
              <a:ea typeface="+mn-ea"/>
              <a:cs typeface="+mn-cs"/>
            </a:rPr>
            <a:t>is an optional integer. If </a:t>
          </a:r>
          <a:r>
            <a:rPr lang="en-US" sz="1100" i="1">
              <a:solidFill>
                <a:srgbClr val="000000"/>
              </a:solidFill>
              <a:latin typeface="+mn-lt"/>
              <a:ea typeface="+mn-ea"/>
              <a:cs typeface="+mn-cs"/>
            </a:rPr>
            <a:t>n </a:t>
          </a:r>
          <a:r>
            <a:rPr lang="en-US" sz="1100">
              <a:solidFill>
                <a:srgbClr val="000000"/>
              </a:solidFill>
              <a:latin typeface="+mn-lt"/>
              <a:ea typeface="+mn-ea"/>
              <a:cs typeface="+mn-cs"/>
            </a:rPr>
            <a:t>is missing, this returns all of </a:t>
          </a:r>
          <a:r>
            <a:rPr lang="en-US" sz="1100" i="1">
              <a:solidFill>
                <a:srgbClr val="000000"/>
              </a:solidFill>
              <a:latin typeface="+mn-lt"/>
              <a:ea typeface="+mn-ea"/>
              <a:cs typeface="+mn-cs"/>
            </a:rPr>
            <a:t>text</a:t>
          </a:r>
          <a:r>
            <a:rPr lang="en-US" sz="1100">
              <a:solidFill>
                <a:srgbClr val="000000"/>
              </a:solidFill>
              <a:latin typeface="+mn-lt"/>
              <a:ea typeface="+mn-ea"/>
              <a:cs typeface="+mn-cs"/>
            </a:rPr>
            <a:t> from character </a:t>
          </a:r>
          <a:r>
            <a:rPr lang="en-US" sz="1100" i="1">
              <a:solidFill>
                <a:srgbClr val="000000"/>
              </a:solidFill>
              <a:latin typeface="+mn-lt"/>
              <a:ea typeface="+mn-ea"/>
              <a:cs typeface="+mn-cs"/>
            </a:rPr>
            <a:t>s </a:t>
          </a:r>
          <a:r>
            <a:rPr lang="en-US" sz="1100">
              <a:solidFill>
                <a:srgbClr val="000000"/>
              </a:solidFill>
              <a:latin typeface="+mn-lt"/>
              <a:ea typeface="+mn-ea"/>
              <a:cs typeface="+mn-cs"/>
            </a:rPr>
            <a:t>on. (</a:t>
          </a:r>
          <a:r>
            <a:rPr lang="en-US" sz="1100" i="1">
              <a:solidFill>
                <a:srgbClr val="000000"/>
              </a:solidFill>
              <a:latin typeface="+mn-lt"/>
              <a:ea typeface="+mn-ea"/>
              <a:cs typeface="+mn-cs"/>
            </a:rPr>
            <a:t>s</a:t>
          </a:r>
          <a:r>
            <a:rPr lang="en-US" sz="1100">
              <a:solidFill>
                <a:srgbClr val="000000"/>
              </a:solidFill>
              <a:latin typeface="+mn-lt"/>
              <a:ea typeface="+mn-ea"/>
              <a:cs typeface="+mn-cs"/>
            </a:rPr>
            <a:t> stands for start.) Otherwise, it returns </a:t>
          </a:r>
          <a:r>
            <a:rPr lang="en-US" sz="1100" i="1">
              <a:solidFill>
                <a:srgbClr val="000000"/>
              </a:solidFill>
              <a:latin typeface="+mn-lt"/>
              <a:ea typeface="+mn-ea"/>
              <a:cs typeface="+mn-cs"/>
            </a:rPr>
            <a:t>n </a:t>
          </a:r>
          <a:r>
            <a:rPr lang="en-US" sz="1100">
              <a:solidFill>
                <a:srgbClr val="000000"/>
              </a:solidFill>
              <a:latin typeface="+mn-lt"/>
              <a:ea typeface="+mn-ea"/>
              <a:cs typeface="+mn-cs"/>
            </a:rPr>
            <a:t>characters of </a:t>
          </a:r>
          <a:r>
            <a:rPr lang="en-US" sz="1100" i="1">
              <a:solidFill>
                <a:srgbClr val="000000"/>
              </a:solidFill>
              <a:latin typeface="+mn-lt"/>
              <a:ea typeface="+mn-ea"/>
              <a:cs typeface="+mn-cs"/>
            </a:rPr>
            <a:t>text</a:t>
          </a:r>
          <a:r>
            <a:rPr lang="en-US" sz="1100">
              <a:solidFill>
                <a:srgbClr val="000000"/>
              </a:solidFill>
              <a:latin typeface="+mn-lt"/>
              <a:ea typeface="+mn-ea"/>
              <a:cs typeface="+mn-cs"/>
            </a:rPr>
            <a:t>, starting with character </a:t>
          </a:r>
          <a:r>
            <a:rPr lang="en-US" sz="1100" i="1">
              <a:solidFill>
                <a:srgbClr val="000000"/>
              </a:solidFill>
              <a:latin typeface="+mn-lt"/>
              <a:ea typeface="+mn-ea"/>
              <a:cs typeface="+mn-cs"/>
            </a:rPr>
            <a:t>s</a:t>
          </a:r>
          <a:r>
            <a:rPr lang="en-US" sz="1100">
              <a:solidFill>
                <a:srgbClr val="000000"/>
              </a:solidFill>
              <a:latin typeface="+mn-lt"/>
              <a:ea typeface="+mn-ea"/>
              <a:cs typeface="+mn-cs"/>
            </a:rPr>
            <a:t>.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Here are some examples of MID:</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function =MID(“Freddie”,5) returns “die”.</a:t>
          </a:r>
        </a:p>
        <a:p>
          <a:r>
            <a:rPr lang="en-US" sz="1100">
              <a:solidFill>
                <a:srgbClr val="000000"/>
              </a:solidFill>
              <a:latin typeface="+mn-lt"/>
              <a:ea typeface="+mn-ea"/>
              <a:cs typeface="+mn-cs"/>
            </a:rPr>
            <a:t>The function =MID(“Freddie”,5,2) returns “di”.</a:t>
          </a:r>
        </a:p>
        <a:p>
          <a:r>
            <a:rPr lang="en-US" sz="1100">
              <a:solidFill>
                <a:srgbClr val="000000"/>
              </a:solidFill>
              <a:latin typeface="+mn-lt"/>
              <a:ea typeface="+mn-ea"/>
              <a:cs typeface="+mn-cs"/>
            </a:rPr>
            <a:t>The function =MID(“Jones, Bob”,FIND(“,”,“Jones, Bob”)+2,1) returns “B”. (Read</a:t>
          </a:r>
          <a:r>
            <a:rPr lang="en-US" sz="1100" baseline="0">
              <a:solidFill>
                <a:srgbClr val="000000"/>
              </a:solidFill>
              <a:latin typeface="+mn-lt"/>
              <a:ea typeface="+mn-ea"/>
              <a:cs typeface="+mn-cs"/>
            </a:rPr>
            <a:t> the next text box to see how this works.</a:t>
          </a:r>
          <a:r>
            <a:rPr lang="en-US" sz="1100">
              <a:solidFill>
                <a:srgbClr val="000000"/>
              </a:solidFill>
              <a:latin typeface="+mn-lt"/>
              <a:ea typeface="+mn-ea"/>
              <a:cs typeface="+mn-cs"/>
            </a:rPr>
            <a:t>)</a:t>
          </a:r>
        </a:p>
      </xdr:txBody>
    </xdr:sp>
    <xdr:clientData/>
  </xdr:twoCellAnchor>
  <xdr:twoCellAnchor>
    <xdr:from>
      <xdr:col>1</xdr:col>
      <xdr:colOff>0</xdr:colOff>
      <xdr:row>62</xdr:row>
      <xdr:rowOff>0</xdr:rowOff>
    </xdr:from>
    <xdr:to>
      <xdr:col>9</xdr:col>
      <xdr:colOff>0</xdr:colOff>
      <xdr:row>89</xdr:row>
      <xdr:rowOff>0</xdr:rowOff>
    </xdr:to>
    <xdr:sp macro="" textlink="">
      <xdr:nvSpPr>
        <xdr:cNvPr id="15" name="TextBox 14"/>
        <xdr:cNvSpPr txBox="1"/>
      </xdr:nvSpPr>
      <xdr:spPr>
        <a:xfrm>
          <a:off x="609600" y="12382500"/>
          <a:ext cx="4876800" cy="5143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FIND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FIND function returns the </a:t>
          </a:r>
          <a:r>
            <a:rPr lang="en-US" sz="1100" i="1">
              <a:solidFill>
                <a:srgbClr val="000000"/>
              </a:solidFill>
              <a:latin typeface="+mn-lt"/>
              <a:ea typeface="+mn-ea"/>
              <a:cs typeface="+mn-cs"/>
            </a:rPr>
            <a:t>position</a:t>
          </a:r>
          <a:r>
            <a:rPr lang="en-US" sz="1100" i="1" baseline="0">
              <a:solidFill>
                <a:srgbClr val="000000"/>
              </a:solidFill>
              <a:latin typeface="+mn-lt"/>
              <a:ea typeface="+mn-ea"/>
              <a:cs typeface="+mn-cs"/>
            </a:rPr>
            <a:t> </a:t>
          </a:r>
          <a:r>
            <a:rPr lang="en-US" sz="1100" i="0" baseline="0">
              <a:solidFill>
                <a:srgbClr val="000000"/>
              </a:solidFill>
              <a:latin typeface="+mn-lt"/>
              <a:ea typeface="+mn-ea"/>
              <a:cs typeface="+mn-cs"/>
            </a:rPr>
            <a:t>of the first occurrence of a string of characters (which could be a single character) in a piece of text.</a:t>
          </a:r>
          <a:r>
            <a:rPr lang="en-US" sz="1100" i="1">
              <a:solidFill>
                <a:srgbClr val="000000"/>
              </a:solidFill>
              <a:latin typeface="+mn-lt"/>
              <a:ea typeface="+mn-ea"/>
              <a:cs typeface="+mn-cs"/>
            </a:rPr>
            <a:t> </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FIND function: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FIND function has the syntax </a:t>
          </a:r>
          <a:r>
            <a:rPr lang="en-US" sz="1100" b="1">
              <a:solidFill>
                <a:srgbClr val="000000"/>
              </a:solidFill>
              <a:latin typeface="+mn-lt"/>
              <a:ea typeface="+mn-ea"/>
              <a:cs typeface="+mn-cs"/>
            </a:rPr>
            <a:t>=FIND(</a:t>
          </a:r>
          <a:r>
            <a:rPr lang="en-US" sz="1100" b="1" i="1">
              <a:solidFill>
                <a:srgbClr val="000000"/>
              </a:solidFill>
              <a:latin typeface="+mn-lt"/>
              <a:ea typeface="+mn-ea"/>
              <a:cs typeface="+mn-cs"/>
            </a:rPr>
            <a:t>subtext</a:t>
          </a:r>
          <a:r>
            <a:rPr lang="en-US" sz="1100" b="1">
              <a:solidFill>
                <a:srgbClr val="000000"/>
              </a:solidFill>
              <a:latin typeface="+mn-lt"/>
              <a:ea typeface="+mn-ea"/>
              <a:cs typeface="+mn-cs"/>
            </a:rPr>
            <a:t>,</a:t>
          </a:r>
          <a:r>
            <a:rPr lang="en-US" sz="1100" b="1" i="1">
              <a:solidFill>
                <a:srgbClr val="000000"/>
              </a:solidFill>
              <a:latin typeface="+mn-lt"/>
              <a:ea typeface="+mn-ea"/>
              <a:cs typeface="+mn-cs"/>
            </a:rPr>
            <a:t>text</a:t>
          </a:r>
          <a:r>
            <a:rPr lang="en-US" sz="1100" b="1">
              <a:solidFill>
                <a:srgbClr val="000000"/>
              </a:solidFill>
              <a:latin typeface="+mn-lt"/>
              <a:ea typeface="+mn-ea"/>
              <a:cs typeface="+mn-cs"/>
            </a:rPr>
            <a:t>,</a:t>
          </a:r>
          <a:r>
            <a:rPr lang="en-US" sz="1100" b="1" i="1">
              <a:solidFill>
                <a:srgbClr val="000000"/>
              </a:solidFill>
              <a:latin typeface="+mn-lt"/>
              <a:ea typeface="+mn-ea"/>
              <a:cs typeface="+mn-cs"/>
            </a:rPr>
            <a:t>n</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subtext </a:t>
          </a:r>
          <a:r>
            <a:rPr lang="en-US" sz="1100">
              <a:solidFill>
                <a:srgbClr val="000000"/>
              </a:solidFill>
              <a:latin typeface="+mn-lt"/>
              <a:ea typeface="+mn-ea"/>
              <a:cs typeface="+mn-cs"/>
            </a:rPr>
            <a:t>is a piece of text to be found in </a:t>
          </a:r>
          <a:r>
            <a:rPr lang="en-US" sz="1100" i="1">
              <a:solidFill>
                <a:srgbClr val="000000"/>
              </a:solidFill>
              <a:latin typeface="+mn-lt"/>
              <a:ea typeface="+mn-ea"/>
              <a:cs typeface="+mn-cs"/>
            </a:rPr>
            <a:t>text</a:t>
          </a:r>
          <a:r>
            <a:rPr lang="en-US" sz="1100">
              <a:solidFill>
                <a:srgbClr val="000000"/>
              </a:solidFill>
              <a:latin typeface="+mn-lt"/>
              <a:ea typeface="+mn-ea"/>
              <a:cs typeface="+mn-cs"/>
            </a:rPr>
            <a:t>, </a:t>
          </a:r>
          <a:r>
            <a:rPr lang="en-US" sz="1100" i="1">
              <a:solidFill>
                <a:srgbClr val="000000"/>
              </a:solidFill>
              <a:latin typeface="+mn-lt"/>
              <a:ea typeface="+mn-ea"/>
              <a:cs typeface="+mn-cs"/>
            </a:rPr>
            <a:t>text</a:t>
          </a:r>
          <a:r>
            <a:rPr lang="en-US" sz="1100">
              <a:solidFill>
                <a:srgbClr val="000000"/>
              </a:solidFill>
              <a:latin typeface="+mn-lt"/>
              <a:ea typeface="+mn-ea"/>
              <a:cs typeface="+mn-cs"/>
            </a:rPr>
            <a:t> is the original text, and </a:t>
          </a:r>
          <a:r>
            <a:rPr lang="en-US" sz="1100" i="1">
              <a:solidFill>
                <a:srgbClr val="000000"/>
              </a:solidFill>
              <a:latin typeface="+mn-lt"/>
              <a:ea typeface="+mn-ea"/>
              <a:cs typeface="+mn-cs"/>
            </a:rPr>
            <a:t>n</a:t>
          </a:r>
          <a:r>
            <a:rPr lang="en-US" sz="1100">
              <a:solidFill>
                <a:srgbClr val="000000"/>
              </a:solidFill>
              <a:latin typeface="+mn-lt"/>
              <a:ea typeface="+mn-ea"/>
              <a:cs typeface="+mn-cs"/>
            </a:rPr>
            <a:t> is an optional integer argument. This function returns the position of the </a:t>
          </a:r>
          <a:r>
            <a:rPr lang="en-US" sz="1100" i="1">
              <a:solidFill>
                <a:srgbClr val="000000"/>
              </a:solidFill>
              <a:latin typeface="+mn-lt"/>
              <a:ea typeface="+mn-ea"/>
              <a:cs typeface="+mn-cs"/>
            </a:rPr>
            <a:t>first </a:t>
          </a:r>
          <a:r>
            <a:rPr lang="en-US" sz="1100">
              <a:solidFill>
                <a:srgbClr val="000000"/>
              </a:solidFill>
              <a:latin typeface="+mn-lt"/>
              <a:ea typeface="+mn-ea"/>
              <a:cs typeface="+mn-cs"/>
            </a:rPr>
            <a:t>occurrence of </a:t>
          </a:r>
          <a:r>
            <a:rPr lang="en-US" sz="1100" i="1">
              <a:solidFill>
                <a:srgbClr val="000000"/>
              </a:solidFill>
              <a:latin typeface="+mn-lt"/>
              <a:ea typeface="+mn-ea"/>
              <a:cs typeface="+mn-cs"/>
            </a:rPr>
            <a:t>subtext</a:t>
          </a:r>
          <a:r>
            <a:rPr lang="en-US" sz="1100">
              <a:solidFill>
                <a:srgbClr val="000000"/>
              </a:solidFill>
              <a:latin typeface="+mn-lt"/>
              <a:ea typeface="+mn-ea"/>
              <a:cs typeface="+mn-cs"/>
            </a:rPr>
            <a:t>, if any. If there are no occurrences, it returns an error. If the argument </a:t>
          </a:r>
          <a:r>
            <a:rPr lang="en-US" sz="1100" i="1">
              <a:solidFill>
                <a:srgbClr val="000000"/>
              </a:solidFill>
              <a:latin typeface="+mn-lt"/>
              <a:ea typeface="+mn-ea"/>
              <a:cs typeface="+mn-cs"/>
            </a:rPr>
            <a:t>n </a:t>
          </a:r>
          <a:r>
            <a:rPr lang="en-US" sz="1100">
              <a:solidFill>
                <a:srgbClr val="000000"/>
              </a:solidFill>
              <a:latin typeface="+mn-lt"/>
              <a:ea typeface="+mn-ea"/>
              <a:cs typeface="+mn-cs"/>
            </a:rPr>
            <a:t>is missing, the search starts at character 1; otherwise, the search starts at character </a:t>
          </a:r>
          <a:r>
            <a:rPr lang="en-US" sz="1100" i="1">
              <a:solidFill>
                <a:srgbClr val="000000"/>
              </a:solidFill>
              <a:latin typeface="+mn-lt"/>
              <a:ea typeface="+mn-ea"/>
              <a:cs typeface="+mn-cs"/>
            </a:rPr>
            <a:t>n</a:t>
          </a:r>
          <a:r>
            <a:rPr lang="en-US" sz="1100">
              <a:solidFill>
                <a:srgbClr val="000000"/>
              </a:solidFill>
              <a:latin typeface="+mn-lt"/>
              <a:ea typeface="+mn-ea"/>
              <a:cs typeface="+mn-cs"/>
            </a:rPr>
            <a: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Here are a few examples: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formula =FIND(“,”,“Jones, Bob”) returns 6, because the comma is the 6th character in Jones, Bob.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formula =FIND(“nes”,“Jones, Bob”) returns 3, because the subtext “nes” begins in the 3rd character of Jones, Bob.</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formula =FIND(“o”,“Jones, Bob”) returns 2, because the </a:t>
          </a:r>
          <a:r>
            <a:rPr lang="en-US" sz="1100" i="1">
              <a:solidFill>
                <a:srgbClr val="000000"/>
              </a:solidFill>
              <a:latin typeface="+mn-lt"/>
              <a:ea typeface="+mn-ea"/>
              <a:cs typeface="+mn-cs"/>
            </a:rPr>
            <a:t>first </a:t>
          </a:r>
          <a:r>
            <a:rPr lang="en-US" sz="1100">
              <a:solidFill>
                <a:srgbClr val="000000"/>
              </a:solidFill>
              <a:latin typeface="+mn-lt"/>
              <a:ea typeface="+mn-ea"/>
              <a:cs typeface="+mn-cs"/>
            </a:rPr>
            <a:t>occurrence of the letter “o” occurs in the 2nd character of Jones, Bob. However, the formula =FIND(“o”, “Jones, Bob”,3) returns 9, because the first occurrence of “o” starting from character 3 is character 9.</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formula =FIND(“t”,“Jones, Bob”) returns an error, because “t” isn’t found in Jones, Bob.</a:t>
          </a:r>
        </a:p>
        <a:p>
          <a:endParaRPr lang="en-US" sz="1100">
            <a:solidFill>
              <a:srgbClr val="000000"/>
            </a:solidFill>
            <a:latin typeface="+mn-lt"/>
            <a:ea typeface="+mn-ea"/>
            <a:cs typeface="+mn-cs"/>
          </a:endParaRPr>
        </a:p>
        <a:p>
          <a:endParaRPr lang="en-US" sz="1100" b="0">
            <a:solidFill>
              <a:srgbClr val="000000"/>
            </a:solidFill>
            <a:latin typeface="+mn-lt"/>
            <a:ea typeface="+mn-ea"/>
            <a:cs typeface="+mn-cs"/>
          </a:endParaRPr>
        </a:p>
      </xdr:txBody>
    </xdr:sp>
    <xdr:clientData/>
  </xdr:twoCellAnchor>
  <xdr:twoCellAnchor>
    <xdr:from>
      <xdr:col>1</xdr:col>
      <xdr:colOff>0</xdr:colOff>
      <xdr:row>90</xdr:row>
      <xdr:rowOff>1</xdr:rowOff>
    </xdr:from>
    <xdr:to>
      <xdr:col>9</xdr:col>
      <xdr:colOff>0</xdr:colOff>
      <xdr:row>122</xdr:row>
      <xdr:rowOff>1</xdr:rowOff>
    </xdr:to>
    <xdr:sp macro="" textlink="">
      <xdr:nvSpPr>
        <xdr:cNvPr id="16" name="TextBox 15"/>
        <xdr:cNvSpPr txBox="1"/>
      </xdr:nvSpPr>
      <xdr:spPr>
        <a:xfrm>
          <a:off x="609600" y="17907001"/>
          <a:ext cx="5715000" cy="6096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Parsing</a:t>
          </a:r>
          <a:r>
            <a:rPr lang="en-US" sz="1100" b="1" baseline="0">
              <a:solidFill>
                <a:srgbClr val="000000"/>
              </a:solidFill>
              <a:latin typeface="+mn-lt"/>
              <a:ea typeface="+mn-ea"/>
              <a:cs typeface="+mn-cs"/>
            </a:rPr>
            <a:t> Names with These Text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 above name-parsing problem can be solved with the following series of steps: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1. In the top blue cell, find the length of the name in column K </a:t>
          </a:r>
          <a:r>
            <a:rPr lang="en-US" sz="1100" baseline="0">
              <a:solidFill>
                <a:srgbClr val="000000"/>
              </a:solidFill>
              <a:latin typeface="+mn-lt"/>
              <a:ea typeface="+mn-ea"/>
              <a:cs typeface="+mn-cs"/>
            </a:rPr>
            <a:t>with the LEN function.</a:t>
          </a:r>
          <a:r>
            <a:rPr lang="en-US" sz="1100">
              <a:solidFill>
                <a:srgbClr val="000000"/>
              </a:solidFill>
              <a:latin typeface="+mn-lt"/>
              <a:ea typeface="+mn-ea"/>
              <a:cs typeface="+mn-cs"/>
            </a:rPr>
            <a:t> </a:t>
          </a:r>
        </a:p>
        <a:p>
          <a:r>
            <a:rPr lang="en-US" sz="1100">
              <a:solidFill>
                <a:srgbClr val="000000"/>
              </a:solidFill>
              <a:latin typeface="+mn-lt"/>
              <a:ea typeface="+mn-ea"/>
              <a:cs typeface="+mn-cs"/>
            </a:rPr>
            <a:t>2. In the top red cell, find the position of the comma</a:t>
          </a:r>
          <a:r>
            <a:rPr lang="en-US" sz="1100" baseline="0">
              <a:solidFill>
                <a:srgbClr val="000000"/>
              </a:solidFill>
              <a:latin typeface="+mn-lt"/>
              <a:ea typeface="+mn-ea"/>
              <a:cs typeface="+mn-cs"/>
            </a:rPr>
            <a:t> with the FIND function.</a:t>
          </a:r>
          <a:endParaRPr lang="en-US" sz="1100">
            <a:solidFill>
              <a:srgbClr val="000000"/>
            </a:solidFill>
            <a:latin typeface="+mn-lt"/>
            <a:ea typeface="+mn-ea"/>
            <a:cs typeface="+mn-cs"/>
          </a:endParaRPr>
        </a:p>
        <a:p>
          <a:r>
            <a:rPr lang="en-US" sz="1100">
              <a:solidFill>
                <a:srgbClr val="000000"/>
              </a:solidFill>
              <a:latin typeface="+mn-lt"/>
              <a:ea typeface="+mn-ea"/>
              <a:cs typeface="+mn-cs"/>
            </a:rPr>
            <a:t>3. In the</a:t>
          </a:r>
          <a:r>
            <a:rPr lang="en-US" sz="1100" baseline="0">
              <a:solidFill>
                <a:srgbClr val="000000"/>
              </a:solidFill>
              <a:latin typeface="+mn-lt"/>
              <a:ea typeface="+mn-ea"/>
              <a:cs typeface="+mn-cs"/>
            </a:rPr>
            <a:t> top green cell</a:t>
          </a:r>
          <a:r>
            <a:rPr lang="en-US" sz="1100">
              <a:solidFill>
                <a:srgbClr val="000000"/>
              </a:solidFill>
              <a:latin typeface="+mn-lt"/>
              <a:ea typeface="+mn-ea"/>
              <a:cs typeface="+mn-cs"/>
            </a:rPr>
            <a:t>, add 1 to find the position of the space after the comma. </a:t>
          </a:r>
        </a:p>
        <a:p>
          <a:r>
            <a:rPr lang="en-US" sz="1100">
              <a:solidFill>
                <a:srgbClr val="000000"/>
              </a:solidFill>
              <a:latin typeface="+mn-lt"/>
              <a:ea typeface="+mn-ea"/>
              <a:cs typeface="+mn-cs"/>
            </a:rPr>
            <a:t>4. In the top orange cell, find the first name with the RIGHT function, using the rightmost (10-7) characters. Make sure you use cell references</a:t>
          </a:r>
          <a:r>
            <a:rPr lang="en-US" sz="1100" baseline="0">
              <a:solidFill>
                <a:srgbClr val="000000"/>
              </a:solidFill>
              <a:latin typeface="+mn-lt"/>
              <a:ea typeface="+mn-ea"/>
              <a:cs typeface="+mn-cs"/>
            </a:rPr>
            <a:t> to enable copying down.</a:t>
          </a:r>
          <a:endParaRPr lang="en-US" sz="1100">
            <a:solidFill>
              <a:srgbClr val="000000"/>
            </a:solidFill>
            <a:latin typeface="+mn-lt"/>
            <a:ea typeface="+mn-ea"/>
            <a:cs typeface="+mn-cs"/>
          </a:endParaRPr>
        </a:p>
        <a:p>
          <a:r>
            <a:rPr lang="en-US" sz="1100">
              <a:solidFill>
                <a:srgbClr val="000000"/>
              </a:solidFill>
              <a:latin typeface="+mn-lt"/>
              <a:ea typeface="+mn-ea"/>
              <a:cs typeface="+mn-cs"/>
            </a:rPr>
            <a:t>5. In the top tan cell, find the last name with the LEFT function, using the leftmost (6-1) characters. Again, use cell references to enable copying.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beauty of this method is that you have to do it only once, in the first row. Then you can copy all of the formulas down for the rest of the names, even if there are thousands of them! </a:t>
          </a:r>
        </a:p>
        <a:p>
          <a:endParaRPr lang="en-US" sz="1100" b="1">
            <a:solidFill>
              <a:srgbClr val="000000"/>
            </a:solidFill>
            <a:latin typeface="+mn-lt"/>
            <a:ea typeface="+mn-ea"/>
            <a:cs typeface="+mn-cs"/>
          </a:endParaRPr>
        </a:p>
        <a:p>
          <a:r>
            <a:rPr lang="en-US" sz="1100" b="0">
              <a:solidFill>
                <a:srgbClr val="000000"/>
              </a:solidFill>
              <a:latin typeface="+mn-lt"/>
              <a:ea typeface="+mn-ea"/>
              <a:cs typeface="+mn-cs"/>
            </a:rPr>
            <a:t>Try it! Enter the formulas</a:t>
          </a:r>
          <a:r>
            <a:rPr lang="en-US" sz="1100" b="0" baseline="0">
              <a:solidFill>
                <a:srgbClr val="000000"/>
              </a:solidFill>
              <a:latin typeface="+mn-lt"/>
              <a:ea typeface="+mn-ea"/>
              <a:cs typeface="+mn-cs"/>
            </a:rPr>
            <a:t> as indicated by the above steps and copy them</a:t>
          </a:r>
          <a:r>
            <a:rPr lang="en-US" sz="1100" b="0">
              <a:solidFill>
                <a:srgbClr val="000000"/>
              </a:solidFill>
              <a:latin typeface="+mn-lt"/>
              <a:ea typeface="+mn-ea"/>
              <a:cs typeface="+mn-cs"/>
            </a:rPr>
            <a:t> down. (Scroll</a:t>
          </a:r>
          <a:r>
            <a:rPr lang="en-US" sz="1100" b="0" baseline="0">
              <a:solidFill>
                <a:srgbClr val="000000"/>
              </a:solidFill>
              <a:latin typeface="+mn-lt"/>
              <a:ea typeface="+mn-ea"/>
              <a:cs typeface="+mn-cs"/>
            </a:rPr>
            <a:t> to the right for the correct answers.)</a:t>
          </a:r>
        </a:p>
        <a:p>
          <a:endParaRPr lang="en-US" sz="1100" b="0" baseline="0">
            <a:solidFill>
              <a:srgbClr val="000000"/>
            </a:solidFill>
            <a:latin typeface="+mn-lt"/>
            <a:ea typeface="+mn-ea"/>
            <a:cs typeface="+mn-cs"/>
          </a:endParaRPr>
        </a:p>
        <a:p>
          <a:r>
            <a:rPr lang="en-US" sz="1100">
              <a:solidFill>
                <a:srgbClr val="000000"/>
              </a:solidFill>
              <a:effectLst/>
              <a:latin typeface="+mn-lt"/>
              <a:ea typeface="+mn-ea"/>
              <a:cs typeface="+mn-cs"/>
            </a:rPr>
            <a:t>Now try a tougher one.  The names to the right either have a middle initial,</a:t>
          </a:r>
          <a:r>
            <a:rPr lang="en-US" sz="1100" baseline="0">
              <a:solidFill>
                <a:srgbClr val="000000"/>
              </a:solidFill>
              <a:effectLst/>
              <a:latin typeface="+mn-lt"/>
              <a:ea typeface="+mn-ea"/>
              <a:cs typeface="+mn-cs"/>
            </a:rPr>
            <a:t> a first initial, or no initial. See if you can parse these names into four pieces: Last name, Used name, Initial, and Middle initial, where:</a:t>
          </a:r>
          <a:endParaRPr lang="en-US">
            <a:solidFill>
              <a:srgbClr val="000000"/>
            </a:solidFill>
            <a:effectLst/>
          </a:endParaRPr>
        </a:p>
        <a:p>
          <a:endParaRPr lang="en-US" sz="1100" b="0" baseline="0">
            <a:solidFill>
              <a:srgbClr val="000000"/>
            </a:solidFill>
            <a:effectLst/>
            <a:latin typeface="+mn-lt"/>
            <a:ea typeface="+mn-ea"/>
            <a:cs typeface="+mn-cs"/>
          </a:endParaRPr>
        </a:p>
        <a:p>
          <a:r>
            <a:rPr lang="en-US" sz="1100" b="0" baseline="0">
              <a:solidFill>
                <a:srgbClr val="000000"/>
              </a:solidFill>
              <a:effectLst/>
              <a:latin typeface="+mn-lt"/>
              <a:ea typeface="+mn-ea"/>
              <a:cs typeface="+mn-cs"/>
            </a:rPr>
            <a:t>Used name is the name (first or middle) the person goes by.</a:t>
          </a:r>
          <a:endParaRPr lang="en-US">
            <a:solidFill>
              <a:srgbClr val="000000"/>
            </a:solidFill>
            <a:effectLst/>
          </a:endParaRPr>
        </a:p>
        <a:p>
          <a:r>
            <a:rPr lang="en-US" sz="1100" b="0" baseline="0">
              <a:solidFill>
                <a:srgbClr val="000000"/>
              </a:solidFill>
              <a:effectLst/>
              <a:latin typeface="+mn-lt"/>
              <a:ea typeface="+mn-ea"/>
              <a:cs typeface="+mn-cs"/>
            </a:rPr>
            <a:t>Initial is the single initial character, if any, or is blank if there is no initial.</a:t>
          </a:r>
          <a:endParaRPr lang="en-US">
            <a:solidFill>
              <a:srgbClr val="000000"/>
            </a:solidFill>
            <a:effectLst/>
          </a:endParaRPr>
        </a:p>
        <a:p>
          <a:r>
            <a:rPr lang="en-US" sz="1100" b="0" baseline="0">
              <a:solidFill>
                <a:srgbClr val="000000"/>
              </a:solidFill>
              <a:effectLst/>
              <a:latin typeface="+mn-lt"/>
              <a:ea typeface="+mn-ea"/>
              <a:cs typeface="+mn-cs"/>
            </a:rPr>
            <a:t>Middle initial is "Yes" if the initial is a middle initial, "No" if it is a first initial, and blank if there is no initial.</a:t>
          </a:r>
          <a:endParaRPr lang="en-US">
            <a:solidFill>
              <a:srgbClr val="000000"/>
            </a:solidFill>
            <a:effectLst/>
          </a:endParaRPr>
        </a:p>
        <a:p>
          <a:endParaRPr lang="en-US" sz="1100" b="0" baseline="0">
            <a:solidFill>
              <a:srgbClr val="000000"/>
            </a:solidFill>
            <a:effectLst/>
            <a:latin typeface="+mn-lt"/>
            <a:ea typeface="+mn-ea"/>
            <a:cs typeface="+mn-cs"/>
          </a:endParaRPr>
        </a:p>
        <a:p>
          <a:r>
            <a:rPr lang="en-US" sz="1100" b="0" baseline="0">
              <a:solidFill>
                <a:srgbClr val="000000"/>
              </a:solidFill>
              <a:effectLst/>
              <a:latin typeface="+mn-lt"/>
              <a:ea typeface="+mn-ea"/>
              <a:cs typeface="+mn-cs"/>
            </a:rPr>
            <a:t>As in the previous exercise, you can have other "helper" columns as needed. (Hints: (1) FIND returns an error if it can't find the requested text. (2) There is an ISERROR function that can check whether a cell contains an error. Scroll to the right for a solution. )</a:t>
          </a:r>
          <a:endParaRPr lang="en-US">
            <a:solidFill>
              <a:srgbClr val="000000"/>
            </a:solidFill>
            <a:effectLst/>
          </a:endParaRPr>
        </a:p>
        <a:p>
          <a:endParaRPr lang="en-US" sz="1100" b="0">
            <a:solidFill>
              <a:srgbClr val="000000"/>
            </a:solidFill>
            <a:effectLst/>
            <a:latin typeface="+mn-lt"/>
            <a:ea typeface="+mn-ea"/>
            <a:cs typeface="+mn-cs"/>
          </a:endParaRPr>
        </a:p>
        <a:p>
          <a:r>
            <a:rPr lang="en-US" sz="1100" b="0">
              <a:solidFill>
                <a:srgbClr val="000000"/>
              </a:solidFill>
              <a:effectLst/>
              <a:latin typeface="+mn-lt"/>
              <a:ea typeface="+mn-ea"/>
              <a:cs typeface="+mn-cs"/>
            </a:rPr>
            <a:t>OK, this one is not easy, and it requires some careful planning and logic. But it sure beats</a:t>
          </a:r>
          <a:r>
            <a:rPr lang="en-US" sz="1100" b="0" baseline="0">
              <a:solidFill>
                <a:srgbClr val="000000"/>
              </a:solidFill>
              <a:effectLst/>
              <a:latin typeface="+mn-lt"/>
              <a:ea typeface="+mn-ea"/>
              <a:cs typeface="+mn-cs"/>
            </a:rPr>
            <a:t> typing a long list of hundreds or thousands of names!</a:t>
          </a:r>
          <a:endParaRPr lang="en-US">
            <a:solidFill>
              <a:srgbClr val="000000"/>
            </a:solidFill>
            <a:effectLst/>
          </a:endParaRP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38</xdr:row>
      <xdr:rowOff>17146</xdr:rowOff>
    </xdr:to>
    <xdr:sp macro="" textlink="">
      <xdr:nvSpPr>
        <xdr:cNvPr id="4" name="TextBox 3"/>
        <xdr:cNvSpPr txBox="1"/>
      </xdr:nvSpPr>
      <xdr:spPr>
        <a:xfrm>
          <a:off x="609600" y="571500"/>
          <a:ext cx="4876800" cy="725614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Background on Date Functions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You tend to take dates and times for granted, but they appear in many, if not most, real-world business spreadsheets. They can actually be quite tricky to work with, and a complete treatment of dates and times could fill a long chapter of a book. This tutorial can't cover all of the intricacies of Excel-based dates and times, but it does illustrate some of the most useful methods for working with them.</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first thing to realize is that a date-time value that appears in a cell as something like </a:t>
          </a:r>
          <a:r>
            <a:rPr lang="en-US" sz="1100" b="1">
              <a:solidFill>
                <a:srgbClr val="000000"/>
              </a:solidFill>
              <a:latin typeface="+mn-lt"/>
              <a:ea typeface="+mn-ea"/>
              <a:cs typeface="+mn-cs"/>
            </a:rPr>
            <a:t>3/14/2004 4:30 PM </a:t>
          </a:r>
          <a:r>
            <a:rPr lang="en-US" sz="1100">
              <a:solidFill>
                <a:srgbClr val="000000"/>
              </a:solidFill>
              <a:latin typeface="+mn-lt"/>
              <a:ea typeface="+mn-ea"/>
              <a:cs typeface="+mn-cs"/>
            </a:rPr>
            <a:t>is really stored as a </a:t>
          </a:r>
          <a:r>
            <a:rPr lang="en-US" sz="1100" i="1">
              <a:solidFill>
                <a:srgbClr val="000000"/>
              </a:solidFill>
              <a:latin typeface="+mn-lt"/>
              <a:ea typeface="+mn-ea"/>
              <a:cs typeface="+mn-cs"/>
            </a:rPr>
            <a:t>number</a:t>
          </a:r>
          <a:r>
            <a:rPr lang="en-US" sz="1100">
              <a:solidFill>
                <a:srgbClr val="000000"/>
              </a:solidFill>
              <a:latin typeface="+mn-lt"/>
              <a:ea typeface="+mn-ea"/>
              <a:cs typeface="+mn-cs"/>
            </a:rPr>
            <a:t>. Excel refers to this number as the </a:t>
          </a:r>
          <a:r>
            <a:rPr lang="en-US" sz="1100" b="1" i="0">
              <a:solidFill>
                <a:srgbClr val="000000"/>
              </a:solidFill>
              <a:latin typeface="+mn-lt"/>
              <a:ea typeface="+mn-ea"/>
              <a:cs typeface="+mn-cs"/>
            </a:rPr>
            <a:t>serial </a:t>
          </a:r>
          <a:r>
            <a:rPr lang="en-US" sz="1100" b="1">
              <a:solidFill>
                <a:srgbClr val="000000"/>
              </a:solidFill>
              <a:latin typeface="+mn-lt"/>
              <a:ea typeface="+mn-ea"/>
              <a:cs typeface="+mn-cs"/>
            </a:rPr>
            <a:t>value</a:t>
          </a:r>
          <a:r>
            <a:rPr lang="en-US" sz="1100">
              <a:solidFill>
                <a:srgbClr val="000000"/>
              </a:solidFill>
              <a:latin typeface="+mn-lt"/>
              <a:ea typeface="+mn-ea"/>
              <a:cs typeface="+mn-cs"/>
            </a:rPr>
            <a:t>. The serial value corresponding to this particular date-time happens to be 38060.688. The value to the left of the decimal is the number of days since a “base” date (January 1, 1900), and the decimal part indicates the fraction of time through the day, starting right after midnight. In this example 4:30 PM is 68.8% of the way from midnight to the next midnight. If the decimal part is omitted, it is assumed to be midnight. In this case, you usually format the value so that only the date, not the time, appears.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If you happen to know the numbering system for dates (that is, you somehow know that 38060 corresponds to 3/14/2004), you could enter the number 38060 in a cell and then </a:t>
          </a:r>
          <a:r>
            <a:rPr lang="en-US" sz="1100" i="1">
              <a:solidFill>
                <a:srgbClr val="000000"/>
              </a:solidFill>
              <a:latin typeface="+mn-lt"/>
              <a:ea typeface="+mn-ea"/>
              <a:cs typeface="+mn-cs"/>
            </a:rPr>
            <a:t>format </a:t>
          </a:r>
          <a:r>
            <a:rPr lang="en-US" sz="1100">
              <a:solidFill>
                <a:srgbClr val="000000"/>
              </a:solidFill>
              <a:latin typeface="+mn-lt"/>
              <a:ea typeface="+mn-ea"/>
              <a:cs typeface="+mn-cs"/>
            </a:rPr>
            <a:t>it to look like a date. However, you usually enter a date like 3/14/2004 in a cell. Actually, there are several formats Excel recognizes as dates, including 3/14/2004, March 14, 2004, 3-14-04, and a few others,</a:t>
          </a:r>
          <a:r>
            <a:rPr lang="en-US" sz="1100" baseline="0">
              <a:solidFill>
                <a:srgbClr val="000000"/>
              </a:solidFill>
              <a:latin typeface="+mn-lt"/>
              <a:ea typeface="+mn-ea"/>
              <a:cs typeface="+mn-cs"/>
            </a:rPr>
            <a:t> </a:t>
          </a:r>
          <a:r>
            <a:rPr lang="en-US" sz="1100">
              <a:solidFill>
                <a:srgbClr val="000000"/>
              </a:solidFill>
              <a:latin typeface="+mn-lt"/>
              <a:ea typeface="+mn-ea"/>
              <a:cs typeface="+mn-cs"/>
            </a:rPr>
            <a:t>but underneath the hood, they are all stored as 38060.</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same is true for date-times, such as 3/14/2004 4:30 PM, or just times, such as 4:30 PM. If you enter either of these in a format that Excel recognizes as a date-time or just a time, Excel will recognize that these are date-times or times, but it will store them as numbers (68030.688 or 0.688).</a:t>
          </a:r>
        </a:p>
        <a:p>
          <a:endParaRPr lang="en-US" sz="1100">
            <a:solidFill>
              <a:srgbClr val="000000"/>
            </a:solidFill>
            <a:latin typeface="+mn-lt"/>
            <a:ea typeface="+mn-ea"/>
            <a:cs typeface="+mn-cs"/>
          </a:endParaRPr>
        </a:p>
        <a:p>
          <a:r>
            <a:rPr lang="en-US" sz="1100">
              <a:solidFill>
                <a:srgbClr val="000000"/>
              </a:solidFill>
              <a:latin typeface="+mn-lt"/>
              <a:ea typeface="+mn-ea"/>
              <a:cs typeface="+mn-cs"/>
            </a:rPr>
            <a:t>By the way, if you enter a date-time in a format that Excel doesn’t recognize, you are entirely out of luck. It will simply be stored as a label, with no inherent “date-time” meaning. And Excel can be fussy. For example, it doesn’t understand 3/14/2004 4:30PM, simply because there is no space between 4:30 and PM! On the other hand, Excel is smart about dates. It will recognize that 9/31/1999 and 2/29/2003 are not dates—regardless of how they are formatted.</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The cells to the</a:t>
          </a:r>
          <a:r>
            <a:rPr lang="en-US" sz="1100" b="0" baseline="0">
              <a:solidFill>
                <a:srgbClr val="000000"/>
              </a:solidFill>
              <a:latin typeface="+mn-lt"/>
              <a:ea typeface="+mn-ea"/>
              <a:cs typeface="+mn-cs"/>
            </a:rPr>
            <a:t> right </a:t>
          </a:r>
          <a:r>
            <a:rPr lang="en-US" sz="1100" b="0">
              <a:solidFill>
                <a:srgbClr val="000000"/>
              </a:solidFill>
              <a:latin typeface="+mn-lt"/>
              <a:ea typeface="+mn-ea"/>
              <a:cs typeface="+mn-cs"/>
            </a:rPr>
            <a:t>include some date-times, dates (no times specified), and times (no dates specified), formatted in several ways. Format these as numbers with three decimals to see the serial values. Then reformat them as date-times (in any formats you prefer).</a:t>
          </a:r>
        </a:p>
        <a:p>
          <a:endParaRPr lang="en-US" sz="1100">
            <a:solidFill>
              <a:srgbClr val="000000"/>
            </a:solidFill>
            <a:latin typeface="+mn-lt"/>
            <a:ea typeface="+mn-ea"/>
            <a:cs typeface="+mn-cs"/>
          </a:endParaRP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21</xdr:row>
      <xdr:rowOff>0</xdr:rowOff>
    </xdr:to>
    <xdr:sp macro="" textlink="">
      <xdr:nvSpPr>
        <xdr:cNvPr id="4" name="TextBox 3"/>
        <xdr:cNvSpPr txBox="1"/>
      </xdr:nvSpPr>
      <xdr:spPr>
        <a:xfrm>
          <a:off x="609600" y="571500"/>
          <a:ext cx="4876800" cy="3429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Y2K Problem: 2-Digit</a:t>
          </a:r>
          <a:r>
            <a:rPr lang="en-US" sz="1100" b="1" baseline="0">
              <a:solidFill>
                <a:srgbClr val="000000"/>
              </a:solidFill>
              <a:latin typeface="+mn-lt"/>
              <a:ea typeface="+mn-ea"/>
              <a:cs typeface="+mn-cs"/>
            </a:rPr>
            <a:t> Years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Do you remember the Y2K problem that worried everyone in late 1999? The problem was that a large number of dates, in all kinds of systems, listed 2-digit years, such as 85 instead of 1985. How would systems know whether 05 meant 1905 or 2005? Fortunately, the predicted disaster didn’t happen, but there is still a Y2K problem because of the ambiguity 2-digit years can create. Excel handles it, at least for now, by interpreting a 2-digit year less than 30 as being in the 21</a:t>
          </a:r>
          <a:r>
            <a:rPr lang="en-US" sz="1100" baseline="30000">
              <a:solidFill>
                <a:srgbClr val="000000"/>
              </a:solidFill>
              <a:latin typeface="+mn-lt"/>
              <a:ea typeface="+mn-ea"/>
              <a:cs typeface="+mn-cs"/>
            </a:rPr>
            <a:t>st</a:t>
          </a:r>
          <a:r>
            <a:rPr lang="en-US" sz="1100">
              <a:solidFill>
                <a:srgbClr val="000000"/>
              </a:solidFill>
              <a:latin typeface="+mn-lt"/>
              <a:ea typeface="+mn-ea"/>
              <a:cs typeface="+mn-cs"/>
            </a:rPr>
            <a:t> century, and all others as being in the 20</a:t>
          </a:r>
          <a:r>
            <a:rPr lang="en-US" sz="1100" baseline="30000">
              <a:solidFill>
                <a:srgbClr val="000000"/>
              </a:solidFill>
              <a:latin typeface="+mn-lt"/>
              <a:ea typeface="+mn-ea"/>
              <a:cs typeface="+mn-cs"/>
            </a:rPr>
            <a:t>th</a:t>
          </a:r>
          <a:r>
            <a:rPr lang="en-US" sz="1100">
              <a:solidFill>
                <a:srgbClr val="000000"/>
              </a:solidFill>
              <a:latin typeface="+mn-lt"/>
              <a:ea typeface="+mn-ea"/>
              <a:cs typeface="+mn-cs"/>
            </a:rPr>
            <a:t> century. For example, it interprets 3/14/17 as March 14, 2017 and 5/20/72 as May 20, 1972. Of course, the easiest way to avoid the ambiguity is to use 4-digit years whenever you enter dates. This is the lesson of Y2K!</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Enter a date to the right such as 3/14/29 (the last two digits less than 30). Then enter another date such as 5/20/30 (the last two digits greater than or equal to 30). Watch how Excel transforms the year automatically. Do you see how this could be a problem if you really meant 3/14/29 to be the birthday of a person born in 1929?</a:t>
          </a: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23</xdr:row>
      <xdr:rowOff>180975</xdr:rowOff>
    </xdr:to>
    <xdr:sp macro="" textlink="">
      <xdr:nvSpPr>
        <xdr:cNvPr id="4" name="TextBox 3"/>
        <xdr:cNvSpPr txBox="1"/>
      </xdr:nvSpPr>
      <xdr:spPr>
        <a:xfrm>
          <a:off x="609600" y="571500"/>
          <a:ext cx="4876800" cy="39909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TODAY,</a:t>
          </a:r>
          <a:r>
            <a:rPr lang="en-US" sz="1100" b="1" baseline="0">
              <a:solidFill>
                <a:srgbClr val="000000"/>
              </a:solidFill>
              <a:latin typeface="+mn-lt"/>
              <a:ea typeface="+mn-ea"/>
              <a:cs typeface="+mn-cs"/>
            </a:rPr>
            <a:t> NOW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Excel has two useful functions</a:t>
          </a:r>
          <a:r>
            <a:rPr lang="en-US" sz="1100">
              <a:solidFill>
                <a:srgbClr val="000000"/>
              </a:solidFill>
              <a:effectLst/>
              <a:latin typeface="+mn-lt"/>
              <a:ea typeface="+mn-ea"/>
              <a:cs typeface="+mn-cs"/>
            </a:rPr>
            <a:t>, TODAY and NOW,</a:t>
          </a:r>
          <a:r>
            <a:rPr lang="en-US" sz="1100">
              <a:solidFill>
                <a:srgbClr val="000000"/>
              </a:solidFill>
              <a:latin typeface="+mn-lt"/>
              <a:ea typeface="+mn-ea"/>
              <a:cs typeface="+mn-cs"/>
            </a:rPr>
            <a:t> for automatically entering the current date or the current date and time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TODAY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=TODAY() </a:t>
          </a:r>
          <a:r>
            <a:rPr lang="en-US" sz="1100">
              <a:solidFill>
                <a:srgbClr val="000000"/>
              </a:solidFill>
              <a:latin typeface="+mn-lt"/>
              <a:ea typeface="+mn-ea"/>
              <a:cs typeface="+mn-cs"/>
            </a:rPr>
            <a:t>in any blank cell. (The blank parentheses </a:t>
          </a:r>
          <a:r>
            <a:rPr lang="en-US" sz="1100" i="1">
              <a:solidFill>
                <a:srgbClr val="000000"/>
              </a:solidFill>
              <a:latin typeface="+mn-lt"/>
              <a:ea typeface="+mn-ea"/>
              <a:cs typeface="+mn-cs"/>
            </a:rPr>
            <a:t>are</a:t>
          </a:r>
          <a:r>
            <a:rPr lang="en-US" sz="1100">
              <a:solidFill>
                <a:srgbClr val="000000"/>
              </a:solidFill>
              <a:latin typeface="+mn-lt"/>
              <a:ea typeface="+mn-ea"/>
              <a:cs typeface="+mn-cs"/>
            </a:rPr>
            <a:t> necessary.) It returns the current date. If you open this spreadsheet tomorrow, it will list tomorrow’s date, that is, it will update each day.</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NOW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=NOW()</a:t>
          </a:r>
          <a:r>
            <a:rPr lang="en-US" sz="1100">
              <a:solidFill>
                <a:srgbClr val="000000"/>
              </a:solidFill>
              <a:latin typeface="+mn-lt"/>
              <a:ea typeface="+mn-ea"/>
              <a:cs typeface="+mn-cs"/>
            </a:rPr>
            <a:t> in any blank cell. (Again, the blank parentheses </a:t>
          </a:r>
          <a:r>
            <a:rPr lang="en-US" sz="1100" i="1">
              <a:solidFill>
                <a:srgbClr val="000000"/>
              </a:solidFill>
              <a:latin typeface="+mn-lt"/>
              <a:ea typeface="+mn-ea"/>
              <a:cs typeface="+mn-cs"/>
            </a:rPr>
            <a:t>are</a:t>
          </a:r>
          <a:r>
            <a:rPr lang="en-US" sz="1100">
              <a:solidFill>
                <a:srgbClr val="000000"/>
              </a:solidFill>
              <a:latin typeface="+mn-lt"/>
              <a:ea typeface="+mn-ea"/>
              <a:cs typeface="+mn-cs"/>
            </a:rPr>
            <a:t> necessary.) It returns the current date </a:t>
          </a:r>
          <a:r>
            <a:rPr lang="en-US" sz="1100" i="1">
              <a:solidFill>
                <a:srgbClr val="000000"/>
              </a:solidFill>
              <a:latin typeface="+mn-lt"/>
              <a:ea typeface="+mn-ea"/>
              <a:cs typeface="+mn-cs"/>
            </a:rPr>
            <a:t>and</a:t>
          </a:r>
          <a:r>
            <a:rPr lang="en-US" sz="1100">
              <a:solidFill>
                <a:srgbClr val="000000"/>
              </a:solidFill>
              <a:latin typeface="+mn-lt"/>
              <a:ea typeface="+mn-ea"/>
              <a:cs typeface="+mn-cs"/>
            </a:rPr>
            <a:t> time.</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Enter the TODAY and NOW functions in column L. Then format result of NOW as time only—no date. After you have worked a few other exercises in this tutorial, come back to this worksheet and see whether the time has changed. (You might have to force a recalculation to see the change. You can do this by pressing the F9 key.)</a:t>
          </a: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27</xdr:row>
      <xdr:rowOff>7621</xdr:rowOff>
    </xdr:to>
    <xdr:sp macro="" textlink="">
      <xdr:nvSpPr>
        <xdr:cNvPr id="5" name="TextBox 4"/>
        <xdr:cNvSpPr txBox="1"/>
      </xdr:nvSpPr>
      <xdr:spPr>
        <a:xfrm>
          <a:off x="609600" y="571500"/>
          <a:ext cx="4876800" cy="457962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YEAR,</a:t>
          </a:r>
          <a:r>
            <a:rPr lang="en-US" sz="1100" b="1" baseline="0">
              <a:solidFill>
                <a:srgbClr val="000000"/>
              </a:solidFill>
              <a:latin typeface="+mn-lt"/>
              <a:ea typeface="+mn-ea"/>
              <a:cs typeface="+mn-cs"/>
            </a:rPr>
            <a:t> MONTH, DAY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If a cell contains a date, it is easy to strip off the year, month, and day with the YEAR, MONTH, and DAY functions. In all of the following examples, </a:t>
          </a:r>
          <a:r>
            <a:rPr lang="en-US" sz="1100" i="1">
              <a:solidFill>
                <a:srgbClr val="000000"/>
              </a:solidFill>
              <a:latin typeface="+mn-lt"/>
              <a:ea typeface="+mn-ea"/>
              <a:cs typeface="+mn-cs"/>
            </a:rPr>
            <a:t>datecell </a:t>
          </a:r>
          <a:r>
            <a:rPr lang="en-US" sz="1100">
              <a:solidFill>
                <a:srgbClr val="000000"/>
              </a:solidFill>
              <a:latin typeface="+mn-lt"/>
              <a:ea typeface="+mn-ea"/>
              <a:cs typeface="+mn-cs"/>
            </a:rPr>
            <a:t>refers to a cell that contains a date.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YEAR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=YEAR(</a:t>
          </a:r>
          <a:r>
            <a:rPr lang="en-US" sz="1100" b="1" i="1">
              <a:solidFill>
                <a:srgbClr val="000000"/>
              </a:solidFill>
              <a:latin typeface="+mn-lt"/>
              <a:ea typeface="+mn-ea"/>
              <a:cs typeface="+mn-cs"/>
            </a:rPr>
            <a:t>datecell</a:t>
          </a:r>
          <a:r>
            <a:rPr lang="en-US" sz="1100" b="1">
              <a:solidFill>
                <a:srgbClr val="000000"/>
              </a:solidFill>
              <a:latin typeface="+mn-lt"/>
              <a:ea typeface="+mn-ea"/>
              <a:cs typeface="+mn-cs"/>
            </a:rPr>
            <a:t>)</a:t>
          </a:r>
          <a:r>
            <a:rPr lang="en-US" sz="1100">
              <a:solidFill>
                <a:srgbClr val="000000"/>
              </a:solidFill>
              <a:latin typeface="+mn-lt"/>
              <a:ea typeface="+mn-ea"/>
              <a:cs typeface="+mn-cs"/>
            </a:rPr>
            <a:t>. This returns a 4-digit year such as 1993.</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MONTH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=MONTH(</a:t>
          </a:r>
          <a:r>
            <a:rPr lang="en-US" sz="1100" b="1" i="1">
              <a:solidFill>
                <a:srgbClr val="000000"/>
              </a:solidFill>
              <a:latin typeface="+mn-lt"/>
              <a:ea typeface="+mn-ea"/>
              <a:cs typeface="+mn-cs"/>
            </a:rPr>
            <a:t>datecell</a:t>
          </a:r>
          <a:r>
            <a:rPr lang="en-US" sz="1100" b="1">
              <a:solidFill>
                <a:srgbClr val="000000"/>
              </a:solidFill>
              <a:latin typeface="+mn-lt"/>
              <a:ea typeface="+mn-ea"/>
              <a:cs typeface="+mn-cs"/>
            </a:rPr>
            <a:t>)</a:t>
          </a:r>
          <a:r>
            <a:rPr lang="en-US" sz="1100">
              <a:solidFill>
                <a:srgbClr val="000000"/>
              </a:solidFill>
              <a:latin typeface="+mn-lt"/>
              <a:ea typeface="+mn-ea"/>
              <a:cs typeface="+mn-cs"/>
            </a:rPr>
            <a:t>. This returns a month from 1 (January) to 12 (December). If you want to get the name of the month, such as June, use a VLOOKUP function, as indicated in the following exercise.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DAY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=DAY(</a:t>
          </a:r>
          <a:r>
            <a:rPr lang="en-US" sz="1100" b="1" i="1">
              <a:solidFill>
                <a:srgbClr val="000000"/>
              </a:solidFill>
              <a:latin typeface="+mn-lt"/>
              <a:ea typeface="+mn-ea"/>
              <a:cs typeface="+mn-cs"/>
            </a:rPr>
            <a:t>datecell</a:t>
          </a:r>
          <a:r>
            <a:rPr lang="en-US" sz="1100" b="1">
              <a:solidFill>
                <a:srgbClr val="000000"/>
              </a:solidFill>
              <a:latin typeface="+mn-lt"/>
              <a:ea typeface="+mn-ea"/>
              <a:cs typeface="+mn-cs"/>
            </a:rPr>
            <a:t>)</a:t>
          </a:r>
          <a:r>
            <a:rPr lang="en-US" sz="1100">
              <a:solidFill>
                <a:srgbClr val="000000"/>
              </a:solidFill>
              <a:latin typeface="+mn-lt"/>
              <a:ea typeface="+mn-ea"/>
              <a:cs typeface="+mn-cs"/>
            </a:rPr>
            <a:t>. This returns the day of the month, from 1 to the number of days in that particular month.</a:t>
          </a:r>
        </a:p>
        <a:p>
          <a:endParaRPr lang="en-US" sz="1100">
            <a:solidFill>
              <a:srgbClr val="000000"/>
            </a:solidFill>
            <a:latin typeface="+mn-lt"/>
            <a:ea typeface="+mn-ea"/>
            <a:cs typeface="+mn-cs"/>
          </a:endParaRPr>
        </a:p>
        <a:p>
          <a:r>
            <a:rPr lang="en-US" sz="1100" b="0">
              <a:solidFill>
                <a:srgbClr val="000000"/>
              </a:solidFill>
              <a:effectLst/>
              <a:latin typeface="+mn-lt"/>
              <a:ea typeface="+mn-ea"/>
              <a:cs typeface="+mn-cs"/>
            </a:rPr>
            <a:t>Try it! For each date starting in cell K4, return the year, month number, month name, and day in columns L-O. For the month, use the lookup table supplied. Do you recognize these infamous dates? Try one more: your own birthdate.</a:t>
          </a:r>
          <a:endParaRPr lang="en-US" sz="1100">
            <a:solidFill>
              <a:srgbClr val="000000"/>
            </a:solidFill>
            <a:latin typeface="+mn-lt"/>
            <a:ea typeface="+mn-ea"/>
            <a:cs typeface="+mn-cs"/>
          </a:endParaRPr>
        </a:p>
      </xdr:txBody>
    </xdr:sp>
    <xdr:clientData/>
  </xdr:twoCellAnchor>
  <xdr:twoCellAnchor>
    <xdr:from>
      <xdr:col>1</xdr:col>
      <xdr:colOff>0</xdr:colOff>
      <xdr:row>28</xdr:row>
      <xdr:rowOff>0</xdr:rowOff>
    </xdr:from>
    <xdr:to>
      <xdr:col>9</xdr:col>
      <xdr:colOff>0</xdr:colOff>
      <xdr:row>42</xdr:row>
      <xdr:rowOff>0</xdr:rowOff>
    </xdr:to>
    <xdr:sp macro="" textlink="">
      <xdr:nvSpPr>
        <xdr:cNvPr id="7" name="TextBox 6"/>
        <xdr:cNvSpPr txBox="1"/>
      </xdr:nvSpPr>
      <xdr:spPr>
        <a:xfrm>
          <a:off x="609600" y="5334000"/>
          <a:ext cx="4876800" cy="2667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WEEKDAY Function</a:t>
          </a:r>
        </a:p>
        <a:p>
          <a:endParaRPr lang="en-US" sz="1100" b="1">
            <a:solidFill>
              <a:srgbClr val="000000"/>
            </a:solidFill>
            <a:latin typeface="+mn-lt"/>
            <a:ea typeface="+mn-ea"/>
            <a:cs typeface="+mn-cs"/>
          </a:endParaRPr>
        </a:p>
        <a:p>
          <a:r>
            <a:rPr lang="en-US" sz="1100" b="0">
              <a:solidFill>
                <a:srgbClr val="000000"/>
              </a:solidFill>
              <a:latin typeface="+mn-lt"/>
              <a:ea typeface="+mn-ea"/>
              <a:cs typeface="+mn-cs"/>
            </a:rPr>
            <a:t>The</a:t>
          </a:r>
          <a:r>
            <a:rPr lang="en-US" sz="1100" b="0" baseline="0">
              <a:solidFill>
                <a:srgbClr val="000000"/>
              </a:solidFill>
              <a:latin typeface="+mn-lt"/>
              <a:ea typeface="+mn-ea"/>
              <a:cs typeface="+mn-cs"/>
            </a:rPr>
            <a:t> WEEKDAY function takes a date and returns the day of the week, as an </a:t>
          </a:r>
          <a:r>
            <a:rPr lang="en-US" sz="1100" b="0" i="1" baseline="0">
              <a:solidFill>
                <a:srgbClr val="000000"/>
              </a:solidFill>
              <a:latin typeface="+mn-lt"/>
              <a:ea typeface="+mn-ea"/>
              <a:cs typeface="+mn-cs"/>
            </a:rPr>
            <a:t>index</a:t>
          </a:r>
          <a:r>
            <a:rPr lang="en-US" sz="1100" b="0" i="0" baseline="0">
              <a:solidFill>
                <a:srgbClr val="000000"/>
              </a:solidFill>
              <a:latin typeface="+mn-lt"/>
              <a:ea typeface="+mn-ea"/>
              <a:cs typeface="+mn-cs"/>
            </a:rPr>
            <a:t>, of that date.</a:t>
          </a:r>
          <a:endParaRPr lang="en-US" sz="1100" b="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WEEKDAY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=WEEKDAY(</a:t>
          </a:r>
          <a:r>
            <a:rPr lang="en-US" sz="1100" b="1" i="1">
              <a:solidFill>
                <a:srgbClr val="000000"/>
              </a:solidFill>
              <a:latin typeface="+mn-lt"/>
              <a:ea typeface="+mn-ea"/>
              <a:cs typeface="+mn-cs"/>
            </a:rPr>
            <a:t>datecell</a:t>
          </a:r>
          <a:r>
            <a:rPr lang="en-US" sz="1100" b="1">
              <a:solidFill>
                <a:srgbClr val="000000"/>
              </a:solidFill>
              <a:latin typeface="+mn-lt"/>
              <a:ea typeface="+mn-ea"/>
              <a:cs typeface="+mn-cs"/>
            </a:rPr>
            <a:t>)</a:t>
          </a:r>
          <a:r>
            <a:rPr lang="en-US" sz="1100">
              <a:solidFill>
                <a:srgbClr val="000000"/>
              </a:solidFill>
              <a:latin typeface="+mn-lt"/>
              <a:ea typeface="+mn-ea"/>
              <a:cs typeface="+mn-cs"/>
            </a:rPr>
            <a:t>. This returns a number from 1 to 7, where 1 refers to Sunday, 2 to Monday, and so on. If you want to get the name of the day, such as Thursday, you must use a VLOOKUP function, as indicated in the following exercise.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Try</a:t>
          </a:r>
          <a:r>
            <a:rPr lang="en-US" sz="1100" baseline="0">
              <a:solidFill>
                <a:srgbClr val="000000"/>
              </a:solidFill>
              <a:latin typeface="+mn-lt"/>
              <a:ea typeface="+mn-ea"/>
              <a:cs typeface="+mn-cs"/>
            </a:rPr>
            <a:t> it! Continue the previous exercise by filling in the weekday numbers and weekday names in columns P and Q. Use the lookup table supplied for day names.</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endParaRPr lang="en-US" sz="1100" b="0">
            <a:solidFill>
              <a:srgbClr val="000000"/>
            </a:solidFill>
            <a:latin typeface="+mn-lt"/>
            <a:ea typeface="+mn-ea"/>
            <a:cs typeface="+mn-cs"/>
          </a:endParaRP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35</xdr:row>
      <xdr:rowOff>7620</xdr:rowOff>
    </xdr:to>
    <xdr:sp macro="" textlink="">
      <xdr:nvSpPr>
        <xdr:cNvPr id="4" name="TextBox 3"/>
        <xdr:cNvSpPr txBox="1"/>
      </xdr:nvSpPr>
      <xdr:spPr>
        <a:xfrm>
          <a:off x="609600" y="571500"/>
          <a:ext cx="4876800" cy="610362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DATEDIF</a:t>
          </a:r>
          <a:r>
            <a:rPr lang="en-US" sz="1100" b="1" baseline="0">
              <a:solidFill>
                <a:srgbClr val="000000"/>
              </a:solidFill>
              <a:latin typeface="+mn-lt"/>
              <a:ea typeface="+mn-ea"/>
              <a:cs typeface="+mn-cs"/>
            </a:rPr>
            <a:t> Function</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Because dates are stored as numbers, it is possible to perform arithmetic on them. Subtraction  makes special sense. If you subtract one date from another, you find the number of </a:t>
          </a:r>
          <a:r>
            <a:rPr lang="en-US" sz="1100" i="0">
              <a:solidFill>
                <a:srgbClr val="000000"/>
              </a:solidFill>
              <a:latin typeface="+mn-lt"/>
              <a:ea typeface="+mn-ea"/>
              <a:cs typeface="+mn-cs"/>
            </a:rPr>
            <a:t>days</a:t>
          </a:r>
          <a:r>
            <a:rPr lang="en-US" sz="1100">
              <a:solidFill>
                <a:srgbClr val="000000"/>
              </a:solidFill>
              <a:latin typeface="+mn-lt"/>
              <a:ea typeface="+mn-ea"/>
              <a:cs typeface="+mn-cs"/>
            </a:rPr>
            <a:t> between them.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You can do this by simple subtraction of cells, or you can have more control with the DATEDIF function. If you use simple subtraction, you automatically get the difference in </a:t>
          </a:r>
          <a:r>
            <a:rPr lang="en-US" sz="1100" i="1">
              <a:solidFill>
                <a:srgbClr val="000000"/>
              </a:solidFill>
              <a:latin typeface="+mn-lt"/>
              <a:ea typeface="+mn-ea"/>
              <a:cs typeface="+mn-cs"/>
            </a:rPr>
            <a:t>days</a:t>
          </a:r>
          <a:r>
            <a:rPr lang="en-US" sz="1100">
              <a:solidFill>
                <a:srgbClr val="000000"/>
              </a:solidFill>
              <a:latin typeface="+mn-lt"/>
              <a:ea typeface="+mn-ea"/>
              <a:cs typeface="+mn-cs"/>
            </a:rPr>
            <a:t>. For example, if you subtract 11/25/2004 from 11/30/2004, you get 5.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DATEDIF function provides more options. (Evidently, DATEDIF has been in Excel for years, but its documentation in online help has been sporadic. See the interesting article at </a:t>
          </a:r>
          <a:r>
            <a:rPr lang="en-US" sz="1100" u="sng">
              <a:solidFill>
                <a:srgbClr val="000000"/>
              </a:solidFill>
              <a:latin typeface="+mn-lt"/>
              <a:ea typeface="+mn-ea"/>
              <a:cs typeface="+mn-cs"/>
              <a:hlinkClick xmlns:r="http://schemas.openxmlformats.org/officeDocument/2006/relationships" r:id=""/>
            </a:rPr>
            <a:t>http://www.cpearson.com/excel/datedif.htm</a:t>
          </a:r>
          <a:r>
            <a:rPr lang="en-US" sz="1100">
              <a:solidFill>
                <a:srgbClr val="000000"/>
              </a:solidFill>
              <a:latin typeface="+mn-lt"/>
              <a:ea typeface="+mn-ea"/>
              <a:cs typeface="+mn-cs"/>
            </a:rPr>
            <a: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DATEDIF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=DATEDIF(</a:t>
          </a:r>
          <a:r>
            <a:rPr lang="en-US" sz="1100" b="1" i="1">
              <a:solidFill>
                <a:srgbClr val="000000"/>
              </a:solidFill>
              <a:latin typeface="+mn-lt"/>
              <a:ea typeface="+mn-ea"/>
              <a:cs typeface="+mn-cs"/>
            </a:rPr>
            <a:t>earlierdate</a:t>
          </a:r>
          <a:r>
            <a:rPr lang="en-US" sz="1100" b="1">
              <a:solidFill>
                <a:srgbClr val="000000"/>
              </a:solidFill>
              <a:latin typeface="+mn-lt"/>
              <a:ea typeface="+mn-ea"/>
              <a:cs typeface="+mn-cs"/>
            </a:rPr>
            <a:t>,</a:t>
          </a:r>
          <a:r>
            <a:rPr lang="en-US" sz="1100" b="1" i="1">
              <a:solidFill>
                <a:srgbClr val="000000"/>
              </a:solidFill>
              <a:latin typeface="+mn-lt"/>
              <a:ea typeface="+mn-ea"/>
              <a:cs typeface="+mn-cs"/>
            </a:rPr>
            <a:t>laterdate</a:t>
          </a:r>
          <a:r>
            <a:rPr lang="en-US" sz="1100" b="1">
              <a:solidFill>
                <a:srgbClr val="000000"/>
              </a:solidFill>
              <a:latin typeface="+mn-lt"/>
              <a:ea typeface="+mn-ea"/>
              <a:cs typeface="+mn-cs"/>
            </a:rPr>
            <a:t>,</a:t>
          </a:r>
          <a:r>
            <a:rPr lang="en-US" sz="1100" b="1" i="1">
              <a:solidFill>
                <a:srgbClr val="000000"/>
              </a:solidFill>
              <a:latin typeface="+mn-lt"/>
              <a:ea typeface="+mn-ea"/>
              <a:cs typeface="+mn-cs"/>
            </a:rPr>
            <a:t>interval</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interval </a:t>
          </a:r>
          <a:r>
            <a:rPr lang="en-US" sz="1100">
              <a:solidFill>
                <a:srgbClr val="000000"/>
              </a:solidFill>
              <a:latin typeface="+mn-lt"/>
              <a:ea typeface="+mn-ea"/>
              <a:cs typeface="+mn-cs"/>
            </a:rPr>
            <a:t>can be “y”, “m”, “d”, or a few other options not covered here. If </a:t>
          </a:r>
          <a:r>
            <a:rPr lang="en-US" sz="1100" i="1">
              <a:solidFill>
                <a:srgbClr val="000000"/>
              </a:solidFill>
              <a:latin typeface="+mn-lt"/>
              <a:ea typeface="+mn-ea"/>
              <a:cs typeface="+mn-cs"/>
            </a:rPr>
            <a:t>interval </a:t>
          </a:r>
          <a:r>
            <a:rPr lang="en-US" sz="1100">
              <a:solidFill>
                <a:srgbClr val="000000"/>
              </a:solidFill>
              <a:latin typeface="+mn-lt"/>
              <a:ea typeface="+mn-ea"/>
              <a:cs typeface="+mn-cs"/>
            </a:rPr>
            <a:t>is “y” (quotes required), this returns the number of years between the two dates. Similarly, if </a:t>
          </a:r>
          <a:r>
            <a:rPr lang="en-US" sz="1100" i="1">
              <a:solidFill>
                <a:srgbClr val="000000"/>
              </a:solidFill>
              <a:latin typeface="+mn-lt"/>
              <a:ea typeface="+mn-ea"/>
              <a:cs typeface="+mn-cs"/>
            </a:rPr>
            <a:t>interval</a:t>
          </a:r>
          <a:r>
            <a:rPr lang="en-US" sz="1100">
              <a:solidFill>
                <a:srgbClr val="000000"/>
              </a:solidFill>
              <a:latin typeface="+mn-lt"/>
              <a:ea typeface="+mn-ea"/>
              <a:cs typeface="+mn-cs"/>
            </a:rPr>
            <a:t> is “m” or “d”, it returns the number of months or number of days between the two dates.</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Use simple subtraction of cells to find the number of days between the two dates to the right. Then use DATEDIF with the three options indicated to get the number of days, months, and years between the two dates. (Scroll to the right for the answers.)</a:t>
          </a:r>
        </a:p>
        <a:p>
          <a:endParaRPr lang="en-US" sz="1100" b="0">
            <a:solidFill>
              <a:srgbClr val="000000"/>
            </a:solidFill>
            <a:latin typeface="+mn-lt"/>
            <a:ea typeface="+mn-ea"/>
            <a:cs typeface="+mn-cs"/>
          </a:endParaRPr>
        </a:p>
        <a:p>
          <a:r>
            <a:rPr lang="en-US" sz="1100" b="0">
              <a:solidFill>
                <a:srgbClr val="000000"/>
              </a:solidFill>
              <a:latin typeface="+mn-lt"/>
              <a:ea typeface="+mn-ea"/>
              <a:cs typeface="+mn-cs"/>
            </a:rPr>
            <a:t>Note that when you do date subtraction, you sometimes need to reformat the answer as an integer. For some odd reason, Excel tends to format it as a date. </a:t>
          </a:r>
        </a:p>
        <a:p>
          <a:endParaRPr lang="en-US" sz="1100" b="0">
            <a:solidFill>
              <a:srgbClr val="000000"/>
            </a:solidFill>
            <a:latin typeface="+mn-lt"/>
            <a:ea typeface="+mn-ea"/>
            <a:cs typeface="+mn-cs"/>
          </a:endParaRPr>
        </a:p>
        <a:p>
          <a:r>
            <a:rPr lang="en-US" sz="1100" b="0">
              <a:solidFill>
                <a:srgbClr val="000000"/>
              </a:solidFill>
              <a:latin typeface="+mn-lt"/>
              <a:ea typeface="+mn-ea"/>
              <a:cs typeface="+mn-cs"/>
            </a:rPr>
            <a:t>Note also that DATEDIF returns</a:t>
          </a:r>
          <a:r>
            <a:rPr lang="en-US" sz="1100" b="0" baseline="0">
              <a:solidFill>
                <a:srgbClr val="000000"/>
              </a:solidFill>
              <a:latin typeface="+mn-lt"/>
              <a:ea typeface="+mn-ea"/>
              <a:cs typeface="+mn-cs"/>
            </a:rPr>
            <a:t> </a:t>
          </a:r>
          <a:r>
            <a:rPr lang="en-US" sz="1100" b="0" i="1" baseline="0">
              <a:solidFill>
                <a:srgbClr val="000000"/>
              </a:solidFill>
              <a:latin typeface="+mn-lt"/>
              <a:ea typeface="+mn-ea"/>
              <a:cs typeface="+mn-cs"/>
            </a:rPr>
            <a:t>integer</a:t>
          </a:r>
          <a:r>
            <a:rPr lang="en-US" sz="1100" b="0" baseline="0">
              <a:solidFill>
                <a:srgbClr val="000000"/>
              </a:solidFill>
              <a:latin typeface="+mn-lt"/>
              <a:ea typeface="+mn-ea"/>
              <a:cs typeface="+mn-cs"/>
            </a:rPr>
            <a:t> values. For example, you might expect the formula =DATEDIF(1/1/2010,12/1/2010,"y") to return something close to 0.9. It doesn't.  In fact, it doesn't even round; it truncates (in this case, to 0).</a:t>
          </a:r>
          <a:endParaRPr lang="en-US" sz="1100" b="0">
            <a:solidFill>
              <a:srgbClr val="000000"/>
            </a:solidFill>
            <a:latin typeface="+mn-lt"/>
            <a:ea typeface="+mn-ea"/>
            <a:cs typeface="+mn-cs"/>
          </a:endParaRPr>
        </a:p>
        <a:p>
          <a:endParaRPr lang="en-US" sz="1100" b="0">
            <a:solidFill>
              <a:srgbClr val="000000"/>
            </a:solidFill>
            <a:latin typeface="+mn-lt"/>
            <a:ea typeface="+mn-ea"/>
            <a:cs typeface="+mn-cs"/>
          </a:endParaRPr>
        </a:p>
        <a:p>
          <a:endParaRPr lang="en-US" sz="1100" b="0">
            <a:solidFill>
              <a:srgbClr val="000000"/>
            </a:solidFill>
            <a:latin typeface="+mn-lt"/>
            <a:ea typeface="+mn-ea"/>
            <a:cs typeface="+mn-cs"/>
          </a:endParaRP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23</xdr:row>
      <xdr:rowOff>7622</xdr:rowOff>
    </xdr:to>
    <xdr:sp macro="" textlink="">
      <xdr:nvSpPr>
        <xdr:cNvPr id="5" name="TextBox 4"/>
        <xdr:cNvSpPr txBox="1"/>
      </xdr:nvSpPr>
      <xdr:spPr>
        <a:xfrm>
          <a:off x="609600" y="571500"/>
          <a:ext cx="4876800" cy="3817622"/>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DATE Function</a:t>
          </a:r>
        </a:p>
        <a:p>
          <a:endParaRPr lang="en-US" sz="1100" b="1">
            <a:solidFill>
              <a:srgbClr val="000000"/>
            </a:solidFill>
            <a:latin typeface="+mn-lt"/>
            <a:ea typeface="+mn-ea"/>
            <a:cs typeface="+mn-cs"/>
          </a:endParaRPr>
        </a:p>
        <a:p>
          <a:r>
            <a:rPr lang="en-US" sz="1100">
              <a:solidFill>
                <a:srgbClr val="000000"/>
              </a:solidFill>
              <a:latin typeface="+mn-lt"/>
              <a:ea typeface="+mn-ea"/>
              <a:cs typeface="+mn-cs"/>
            </a:rPr>
            <a:t>The DATE function takes three numerical arguments, a year, a</a:t>
          </a:r>
          <a:r>
            <a:rPr lang="en-US" sz="1100" baseline="0">
              <a:solidFill>
                <a:srgbClr val="000000"/>
              </a:solidFill>
              <a:latin typeface="+mn-lt"/>
              <a:ea typeface="+mn-ea"/>
              <a:cs typeface="+mn-cs"/>
            </a:rPr>
            <a:t> month, and a day, and it returns the corresponding date. The important part is that Excel recognizes the result as a date, which you can then format in any date format you like.</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DATE</a:t>
          </a:r>
          <a:r>
            <a:rPr lang="en-US" sz="1100" baseline="0">
              <a:solidFill>
                <a:srgbClr val="000000"/>
              </a:solidFill>
              <a:latin typeface="+mn-lt"/>
              <a:ea typeface="+mn-ea"/>
              <a:cs typeface="+mn-cs"/>
            </a:rPr>
            <a:t> function:</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Enter the formula </a:t>
          </a:r>
          <a:r>
            <a:rPr lang="en-US" sz="1100" b="1" baseline="0">
              <a:solidFill>
                <a:srgbClr val="000000"/>
              </a:solidFill>
              <a:latin typeface="+mn-lt"/>
              <a:ea typeface="+mn-ea"/>
              <a:cs typeface="+mn-cs"/>
            </a:rPr>
            <a:t>=DATE(</a:t>
          </a:r>
          <a:r>
            <a:rPr lang="en-US" sz="1100" b="1" i="1" baseline="0">
              <a:solidFill>
                <a:srgbClr val="000000"/>
              </a:solidFill>
              <a:latin typeface="+mn-lt"/>
              <a:ea typeface="+mn-ea"/>
              <a:cs typeface="+mn-cs"/>
            </a:rPr>
            <a:t>year</a:t>
          </a:r>
          <a:r>
            <a:rPr lang="en-US" sz="1100" b="1" i="0" baseline="0">
              <a:solidFill>
                <a:srgbClr val="000000"/>
              </a:solidFill>
              <a:latin typeface="+mn-lt"/>
              <a:ea typeface="+mn-ea"/>
              <a:cs typeface="+mn-cs"/>
            </a:rPr>
            <a:t>,</a:t>
          </a:r>
          <a:r>
            <a:rPr lang="en-US" sz="1100" b="1" i="1" baseline="0">
              <a:solidFill>
                <a:srgbClr val="000000"/>
              </a:solidFill>
              <a:latin typeface="+mn-lt"/>
              <a:ea typeface="+mn-ea"/>
              <a:cs typeface="+mn-cs"/>
            </a:rPr>
            <a:t>month</a:t>
          </a:r>
          <a:r>
            <a:rPr lang="en-US" sz="1100" b="1" i="0" baseline="0">
              <a:solidFill>
                <a:srgbClr val="000000"/>
              </a:solidFill>
              <a:latin typeface="+mn-lt"/>
              <a:ea typeface="+mn-ea"/>
              <a:cs typeface="+mn-cs"/>
            </a:rPr>
            <a:t>,</a:t>
          </a:r>
          <a:r>
            <a:rPr lang="en-US" sz="1100" b="1" i="1" baseline="0">
              <a:solidFill>
                <a:srgbClr val="000000"/>
              </a:solidFill>
              <a:latin typeface="+mn-lt"/>
              <a:ea typeface="+mn-ea"/>
              <a:cs typeface="+mn-cs"/>
            </a:rPr>
            <a:t>day</a:t>
          </a:r>
          <a:r>
            <a:rPr lang="en-US" sz="1100" b="1" i="0" baseline="0">
              <a:solidFill>
                <a:srgbClr val="000000"/>
              </a:solidFill>
              <a:latin typeface="+mn-lt"/>
              <a:ea typeface="+mn-ea"/>
              <a:cs typeface="+mn-cs"/>
            </a:rPr>
            <a:t>)</a:t>
          </a:r>
          <a:r>
            <a:rPr lang="en-US" sz="1100" b="0" i="0" baseline="0">
              <a:solidFill>
                <a:srgbClr val="000000"/>
              </a:solidFill>
              <a:latin typeface="+mn-lt"/>
              <a:ea typeface="+mn-ea"/>
              <a:cs typeface="+mn-cs"/>
            </a:rPr>
            <a:t>, where </a:t>
          </a:r>
          <a:r>
            <a:rPr lang="en-US" sz="1100" b="0" i="1" baseline="0">
              <a:solidFill>
                <a:srgbClr val="000000"/>
              </a:solidFill>
              <a:latin typeface="+mn-lt"/>
              <a:ea typeface="+mn-ea"/>
              <a:cs typeface="+mn-cs"/>
            </a:rPr>
            <a:t>year </a:t>
          </a:r>
          <a:r>
            <a:rPr lang="en-US" sz="1100" b="0" i="0" baseline="0">
              <a:solidFill>
                <a:srgbClr val="000000"/>
              </a:solidFill>
              <a:latin typeface="+mn-lt"/>
              <a:ea typeface="+mn-ea"/>
              <a:cs typeface="+mn-cs"/>
            </a:rPr>
            <a:t>is a 4-digit year, </a:t>
          </a:r>
          <a:r>
            <a:rPr lang="en-US" sz="1100" b="0" i="1" baseline="0">
              <a:solidFill>
                <a:srgbClr val="000000"/>
              </a:solidFill>
              <a:latin typeface="+mn-lt"/>
              <a:ea typeface="+mn-ea"/>
              <a:cs typeface="+mn-cs"/>
            </a:rPr>
            <a:t>month </a:t>
          </a:r>
          <a:r>
            <a:rPr lang="en-US" sz="1100" b="0" i="0" baseline="0">
              <a:solidFill>
                <a:srgbClr val="000000"/>
              </a:solidFill>
              <a:latin typeface="+mn-lt"/>
              <a:ea typeface="+mn-ea"/>
              <a:cs typeface="+mn-cs"/>
            </a:rPr>
            <a:t>is a number from 1 to 12, and </a:t>
          </a:r>
          <a:r>
            <a:rPr lang="en-US" sz="1100" b="0" i="1" baseline="0">
              <a:solidFill>
                <a:srgbClr val="000000"/>
              </a:solidFill>
              <a:latin typeface="+mn-lt"/>
              <a:ea typeface="+mn-ea"/>
              <a:cs typeface="+mn-cs"/>
            </a:rPr>
            <a:t>day</a:t>
          </a:r>
          <a:r>
            <a:rPr lang="en-US" sz="1100" b="0" i="0" baseline="0">
              <a:solidFill>
                <a:srgbClr val="000000"/>
              </a:solidFill>
              <a:latin typeface="+mn-lt"/>
              <a:ea typeface="+mn-ea"/>
              <a:cs typeface="+mn-cs"/>
            </a:rPr>
            <a:t> is a day from 1 to the number of days in the month.</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This function can be very useful for manipulating dates. For example, it can be used to find your next birthday, given your birthdate, as illustrated in cell L4. The formula in cell L4 is a long one, but it is simple logic. This person's next birthday will certainly be on July 22. The only question is whether it will be in the current year or the next year. The IF function checks for this. Note that YEAR(TODAY()) returns the year corresponding to today's date.</a:t>
          </a:r>
        </a:p>
        <a:p>
          <a:endParaRPr lang="en-US" sz="1100" b="0" i="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rgbClr val="000000"/>
              </a:solidFill>
              <a:effectLst/>
              <a:latin typeface="+mn-lt"/>
              <a:ea typeface="+mn-ea"/>
              <a:cs typeface="+mn-cs"/>
            </a:rPr>
            <a:t>Try it! Enter your birthdate in the blue cell to the right and then calculate your current age in the red cell. (Scroll to the right for the answer.)</a:t>
          </a:r>
          <a:endParaRPr lang="en-US">
            <a:solidFill>
              <a:srgbClr val="000000"/>
            </a:solidFill>
            <a:effectLst/>
          </a:endParaRPr>
        </a:p>
        <a:p>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xdr:txBody>
    </xdr:sp>
    <xdr:clientData/>
  </xdr:twoCellAnchor>
  <xdr:twoCellAnchor>
    <xdr:from>
      <xdr:col>1</xdr:col>
      <xdr:colOff>0</xdr:colOff>
      <xdr:row>24</xdr:row>
      <xdr:rowOff>0</xdr:rowOff>
    </xdr:from>
    <xdr:to>
      <xdr:col>9</xdr:col>
      <xdr:colOff>0</xdr:colOff>
      <xdr:row>42</xdr:row>
      <xdr:rowOff>1</xdr:rowOff>
    </xdr:to>
    <xdr:sp macro="" textlink="">
      <xdr:nvSpPr>
        <xdr:cNvPr id="6" name="TextBox 5"/>
        <xdr:cNvSpPr txBox="1"/>
      </xdr:nvSpPr>
      <xdr:spPr>
        <a:xfrm>
          <a:off x="609600" y="4572000"/>
          <a:ext cx="4876800" cy="34290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DATEVALUE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a:t>
          </a:r>
          <a:r>
            <a:rPr lang="en-US" sz="1100" b="0">
              <a:solidFill>
                <a:srgbClr val="000000"/>
              </a:solidFill>
              <a:latin typeface="+mn-lt"/>
              <a:ea typeface="+mn-ea"/>
              <a:cs typeface="+mn-cs"/>
            </a:rPr>
            <a:t>DATEVALUE</a:t>
          </a:r>
          <a:r>
            <a:rPr lang="en-US" sz="1100">
              <a:solidFill>
                <a:srgbClr val="000000"/>
              </a:solidFill>
              <a:latin typeface="+mn-lt"/>
              <a:ea typeface="+mn-ea"/>
              <a:cs typeface="+mn-cs"/>
            </a:rPr>
            <a:t> function can be a real life-saver. It takes a date stored as </a:t>
          </a:r>
          <a:r>
            <a:rPr lang="en-US" sz="1100" i="1">
              <a:solidFill>
                <a:srgbClr val="000000"/>
              </a:solidFill>
              <a:latin typeface="+mn-lt"/>
              <a:ea typeface="+mn-ea"/>
              <a:cs typeface="+mn-cs"/>
            </a:rPr>
            <a:t>text</a:t>
          </a:r>
          <a:r>
            <a:rPr lang="en-US" sz="1100">
              <a:solidFill>
                <a:srgbClr val="000000"/>
              </a:solidFill>
              <a:latin typeface="+mn-lt"/>
              <a:ea typeface="+mn-ea"/>
              <a:cs typeface="+mn-cs"/>
            </a:rPr>
            <a:t> and returns the corresponding serial value, which you can then format as a date. Why is this important? Suppose you have a lot of data stored in some type of legacy system in your business, and you are somehow able to dump it into Excel. The chances are that all dates will be imported as text. That is, a cell value will look something like 5/20/2001, but Excel won’t recognize it as a date. Without the DATEVALUE function, you would have to retype all of the dates! However, DATEVALUE saves you this mind-numbing work.</a:t>
          </a:r>
          <a:endParaRPr lang="en-US">
            <a:solidFill>
              <a:srgbClr val="000000"/>
            </a:solidFill>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DATEVALUE function:</a:t>
          </a:r>
          <a:endParaRPr lang="en-US">
            <a:solidFill>
              <a:srgbClr val="000000"/>
            </a:solidFill>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=DATEVALUE(</a:t>
          </a:r>
          <a:r>
            <a:rPr lang="en-US" sz="1100" b="1" i="1">
              <a:solidFill>
                <a:srgbClr val="000000"/>
              </a:solidFill>
              <a:latin typeface="+mn-lt"/>
              <a:ea typeface="+mn-ea"/>
              <a:cs typeface="+mn-cs"/>
            </a:rPr>
            <a:t>datetext</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datetext </a:t>
          </a:r>
          <a:r>
            <a:rPr lang="en-US" sz="1100">
              <a:solidFill>
                <a:srgbClr val="000000"/>
              </a:solidFill>
              <a:latin typeface="+mn-lt"/>
              <a:ea typeface="+mn-ea"/>
              <a:cs typeface="+mn-cs"/>
            </a:rPr>
            <a:t>refers to a date stored as text. Then format the result as a date.</a:t>
          </a:r>
          <a:endParaRPr lang="en-US">
            <a:solidFill>
              <a:srgbClr val="000000"/>
            </a:solidFill>
          </a:endParaRP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Create dates in column L corresponding to the </a:t>
          </a:r>
          <a:r>
            <a:rPr lang="en-US" sz="1100" b="0" i="1">
              <a:solidFill>
                <a:srgbClr val="000000"/>
              </a:solidFill>
              <a:latin typeface="+mn-lt"/>
              <a:ea typeface="+mn-ea"/>
              <a:cs typeface="+mn-cs"/>
            </a:rPr>
            <a:t>text</a:t>
          </a:r>
          <a:r>
            <a:rPr lang="en-US" sz="1100" b="0">
              <a:solidFill>
                <a:srgbClr val="000000"/>
              </a:solidFill>
              <a:latin typeface="+mn-lt"/>
              <a:ea typeface="+mn-ea"/>
              <a:cs typeface="+mn-cs"/>
            </a:rPr>
            <a:t> values in column K that happen to look like dates.</a:t>
          </a:r>
          <a:endParaRPr lang="en-US">
            <a:solidFill>
              <a:srgbClr val="000000"/>
            </a:solidFill>
          </a:endParaRP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18</xdr:row>
      <xdr:rowOff>190499</xdr:rowOff>
    </xdr:to>
    <xdr:sp macro="" textlink="">
      <xdr:nvSpPr>
        <xdr:cNvPr id="5" name="TextBox 4"/>
        <xdr:cNvSpPr txBox="1"/>
      </xdr:nvSpPr>
      <xdr:spPr>
        <a:xfrm>
          <a:off x="609600" y="571500"/>
          <a:ext cx="4876800" cy="3047999"/>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NETWORKDAYS</a:t>
          </a:r>
          <a:r>
            <a:rPr lang="en-US" sz="1100" b="1" baseline="0">
              <a:solidFill>
                <a:srgbClr val="000000"/>
              </a:solidFill>
            </a:rPr>
            <a:t> (and NETWORKDAYS.INTL) Functions</a:t>
          </a:r>
          <a:endParaRPr lang="en-US" sz="1100" b="1">
            <a:solidFill>
              <a:srgbClr val="000000"/>
            </a:solidFill>
          </a:endParaRPr>
        </a:p>
        <a:p>
          <a:endParaRPr lang="en-US" sz="1100">
            <a:solidFill>
              <a:srgbClr val="000000"/>
            </a:solidFill>
          </a:endParaRPr>
        </a:p>
        <a:p>
          <a:r>
            <a:rPr lang="en-US" sz="1100" baseline="0">
              <a:solidFill>
                <a:srgbClr val="000000"/>
              </a:solidFill>
            </a:rPr>
            <a:t>The NETWORKDAYS counts the number of workdays, not including weekends or specified holidays between a given start date and a given end date. You can specify the holidays in a list somewhere in the worksheet.</a:t>
          </a:r>
        </a:p>
        <a:p>
          <a:endParaRPr lang="en-US" sz="1100" baseline="0">
            <a:solidFill>
              <a:srgbClr val="000000"/>
            </a:solidFill>
          </a:endParaRPr>
        </a:p>
        <a:p>
          <a:r>
            <a:rPr lang="en-US" sz="1100" baseline="0">
              <a:solidFill>
                <a:srgbClr val="000000"/>
              </a:solidFill>
            </a:rPr>
            <a:t>Try it! Enter a formula of the form </a:t>
          </a:r>
          <a:r>
            <a:rPr lang="en-US" sz="1100" b="1" baseline="0">
              <a:solidFill>
                <a:srgbClr val="000000"/>
              </a:solidFill>
            </a:rPr>
            <a:t>=NETWORKDAYS(</a:t>
          </a:r>
          <a:r>
            <a:rPr lang="en-US" sz="1100" b="1" i="1" baseline="0">
              <a:solidFill>
                <a:srgbClr val="000000"/>
              </a:solidFill>
            </a:rPr>
            <a:t>startdate, finishdate, holidaydates</a:t>
          </a:r>
          <a:r>
            <a:rPr lang="en-US" sz="1100" b="1" i="0" baseline="0">
              <a:solidFill>
                <a:srgbClr val="000000"/>
              </a:solidFill>
            </a:rPr>
            <a:t>) </a:t>
          </a:r>
          <a:r>
            <a:rPr lang="en-US" sz="1100" b="0" i="0" baseline="0">
              <a:solidFill>
                <a:srgbClr val="000000"/>
              </a:solidFill>
            </a:rPr>
            <a:t>that finds the number of workdays between the dates listed to the right. A few holidays have been listed, but you can add to this list if you like. (Scroll to the right for the answer.)</a:t>
          </a:r>
        </a:p>
        <a:p>
          <a:endParaRPr lang="en-US" sz="1100" b="0" i="0" baseline="0">
            <a:solidFill>
              <a:srgbClr val="000000"/>
            </a:solidFill>
          </a:endParaRPr>
        </a:p>
        <a:p>
          <a:r>
            <a:rPr lang="en-US" sz="1100" b="0" i="0" baseline="0">
              <a:solidFill>
                <a:srgbClr val="000000"/>
              </a:solidFill>
            </a:rPr>
            <a:t>If you are using Excel 2010, you will see a new and more general function, </a:t>
          </a:r>
          <a:r>
            <a:rPr lang="en-US" sz="1100" b="1" i="0" baseline="0">
              <a:solidFill>
                <a:srgbClr val="000000"/>
              </a:solidFill>
            </a:rPr>
            <a:t>NETWORKDAYS.INTL</a:t>
          </a:r>
          <a:r>
            <a:rPr lang="en-US" sz="1100" b="0" i="0" baseline="0">
              <a:solidFill>
                <a:srgbClr val="000000"/>
              </a:solidFill>
            </a:rPr>
            <a:t>. This has an additional (third) argument that lets you deal with weekends in a variety of ways. For example, if you enter the code 11 for this argument (which you can find in online help), the function will return all days except for Sundays and holidays.</a:t>
          </a:r>
          <a:endParaRPr lang="en-US" sz="1100">
            <a:solidFill>
              <a:srgbClr val="000000"/>
            </a:solidFill>
          </a:endParaRPr>
        </a:p>
      </xdr:txBody>
    </xdr:sp>
    <xdr:clientData/>
  </xdr:twoCellAnchor>
  <xdr:twoCellAnchor>
    <xdr:from>
      <xdr:col>1</xdr:col>
      <xdr:colOff>0</xdr:colOff>
      <xdr:row>20</xdr:row>
      <xdr:rowOff>0</xdr:rowOff>
    </xdr:from>
    <xdr:to>
      <xdr:col>9</xdr:col>
      <xdr:colOff>9525</xdr:colOff>
      <xdr:row>34</xdr:row>
      <xdr:rowOff>0</xdr:rowOff>
    </xdr:to>
    <xdr:sp macro="" textlink="">
      <xdr:nvSpPr>
        <xdr:cNvPr id="6" name="TextBox 5"/>
        <xdr:cNvSpPr txBox="1"/>
      </xdr:nvSpPr>
      <xdr:spPr>
        <a:xfrm>
          <a:off x="609600" y="4762500"/>
          <a:ext cx="4886325" cy="2667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WORKDAY (and WORKDAY.INTL) Functions</a:t>
          </a:r>
        </a:p>
        <a:p>
          <a:endParaRPr lang="en-US" sz="1100">
            <a:solidFill>
              <a:srgbClr val="000000"/>
            </a:solidFill>
          </a:endParaRPr>
        </a:p>
        <a:p>
          <a:r>
            <a:rPr lang="en-US" sz="1100">
              <a:solidFill>
                <a:srgbClr val="000000"/>
              </a:solidFill>
            </a:rPr>
            <a:t>The WORKDAY function is similar, but its objective is slightly</a:t>
          </a:r>
          <a:r>
            <a:rPr lang="en-US" sz="1100" baseline="0">
              <a:solidFill>
                <a:srgbClr val="000000"/>
              </a:solidFill>
            </a:rPr>
            <a:t> different. Now you specify a start date, the number of workdays required to finish a project, and a list of holidays. The function returns the first workday after the project is finished. It doesn't count weekends.</a:t>
          </a:r>
        </a:p>
        <a:p>
          <a:endParaRPr lang="en-US" sz="1100" baseline="0">
            <a:solidFill>
              <a:srgbClr val="000000"/>
            </a:solidFill>
          </a:endParaRPr>
        </a:p>
        <a:p>
          <a:r>
            <a:rPr lang="en-US" sz="1100" baseline="0">
              <a:solidFill>
                <a:srgbClr val="000000"/>
              </a:solidFill>
            </a:rPr>
            <a:t>Try it! Enter a formula of the form </a:t>
          </a:r>
          <a:r>
            <a:rPr lang="en-US" sz="1100" b="1" baseline="0">
              <a:solidFill>
                <a:srgbClr val="000000"/>
              </a:solidFill>
            </a:rPr>
            <a:t>=WORKDAY(</a:t>
          </a:r>
          <a:r>
            <a:rPr lang="en-US" sz="1100" b="1" i="1" baseline="0">
              <a:solidFill>
                <a:srgbClr val="000000"/>
              </a:solidFill>
            </a:rPr>
            <a:t>startdate</a:t>
          </a:r>
          <a:r>
            <a:rPr lang="en-US" sz="1100" b="1" i="0" baseline="0">
              <a:solidFill>
                <a:srgbClr val="000000"/>
              </a:solidFill>
            </a:rPr>
            <a:t>, </a:t>
          </a:r>
          <a:r>
            <a:rPr lang="en-US" sz="1100" b="1" i="1" baseline="0">
              <a:solidFill>
                <a:srgbClr val="000000"/>
              </a:solidFill>
            </a:rPr>
            <a:t>daysreqired, holidaylist</a:t>
          </a:r>
          <a:r>
            <a:rPr lang="en-US" sz="1100" b="1" i="0" baseline="0">
              <a:solidFill>
                <a:srgbClr val="000000"/>
              </a:solidFill>
            </a:rPr>
            <a:t>) </a:t>
          </a:r>
          <a:r>
            <a:rPr lang="en-US" sz="1100" b="0" i="0" baseline="0">
              <a:solidFill>
                <a:srgbClr val="000000"/>
              </a:solidFill>
            </a:rPr>
            <a:t>that finds the first workday available after a project is finished, given the data to the right. What day of the week is the result?</a:t>
          </a:r>
        </a:p>
        <a:p>
          <a:endParaRPr lang="en-US" sz="1100" b="0" i="0" baseline="0">
            <a:solidFill>
              <a:srgbClr val="000000"/>
            </a:solidFill>
          </a:endParaRPr>
        </a:p>
        <a:p>
          <a:r>
            <a:rPr lang="en-US" sz="1100" b="0" i="0" baseline="0">
              <a:solidFill>
                <a:srgbClr val="000000"/>
              </a:solidFill>
            </a:rPr>
            <a:t>As you might guess, there is an additional function </a:t>
          </a:r>
          <a:r>
            <a:rPr lang="en-US" sz="1100" b="1" i="0" baseline="0">
              <a:solidFill>
                <a:srgbClr val="000000"/>
              </a:solidFill>
            </a:rPr>
            <a:t>WORKDAY.INTL </a:t>
          </a:r>
          <a:r>
            <a:rPr lang="en-US" sz="1100" b="0" i="0" baseline="0">
              <a:solidFill>
                <a:srgbClr val="000000"/>
              </a:solidFill>
            </a:rPr>
            <a:t>in Excel 2010, similar to NETWORKDAYS.INTL, that lets you enter a code for the handling of weekends.</a:t>
          </a:r>
          <a:endParaRPr lang="en-US" sz="1100">
            <a:solidFill>
              <a:srgbClr val="000000"/>
            </a:solidFill>
          </a:endParaRPr>
        </a:p>
      </xdr:txBody>
    </xdr:sp>
    <xdr:clientData/>
  </xdr:twoCellAnchor>
</xdr:wsDr>
</file>

<file path=xl/drawings/drawing85.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17</xdr:row>
      <xdr:rowOff>9526</xdr:rowOff>
    </xdr:to>
    <xdr:sp macro="" textlink="">
      <xdr:nvSpPr>
        <xdr:cNvPr id="4" name="TextBox 3"/>
        <xdr:cNvSpPr txBox="1"/>
      </xdr:nvSpPr>
      <xdr:spPr>
        <a:xfrm>
          <a:off x="609600" y="571500"/>
          <a:ext cx="4876800" cy="267652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Background on Statistical</a:t>
          </a:r>
          <a:r>
            <a:rPr lang="en-US" sz="1100" b="1" baseline="0">
              <a:solidFill>
                <a:srgbClr val="000000"/>
              </a:solidFill>
              <a:latin typeface="+mn-lt"/>
              <a:ea typeface="+mn-ea"/>
              <a:cs typeface="+mn-cs"/>
            </a:rPr>
            <a:t>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There are many statistical functions built into Excel. The simplest statistical function, the AVERAGE function, has already been discussed</a:t>
          </a:r>
          <a:r>
            <a:rPr lang="en-US" sz="1100" baseline="0">
              <a:solidFill>
                <a:srgbClr val="000000"/>
              </a:solidFill>
              <a:latin typeface="+mn-lt"/>
              <a:ea typeface="+mn-ea"/>
              <a:cs typeface="+mn-cs"/>
            </a:rPr>
            <a:t> in a previous worksheet</a:t>
          </a:r>
          <a:r>
            <a:rPr lang="en-US" sz="1100">
              <a:solidFill>
                <a:srgbClr val="000000"/>
              </a:solidFill>
              <a:latin typeface="+mn-lt"/>
              <a:ea typeface="+mn-ea"/>
              <a:cs typeface="+mn-cs"/>
            </a:rPr>
            <a:t>. (Statisticians often call this the </a:t>
          </a:r>
          <a:r>
            <a:rPr lang="en-US" sz="1100" i="1">
              <a:solidFill>
                <a:srgbClr val="000000"/>
              </a:solidFill>
              <a:latin typeface="+mn-lt"/>
              <a:ea typeface="+mn-ea"/>
              <a:cs typeface="+mn-cs"/>
            </a:rPr>
            <a:t>mean</a:t>
          </a:r>
          <a:r>
            <a:rPr lang="en-US" sz="1100">
              <a:solidFill>
                <a:srgbClr val="000000"/>
              </a:solidFill>
              <a:latin typeface="+mn-lt"/>
              <a:ea typeface="+mn-ea"/>
              <a:cs typeface="+mn-cs"/>
            </a:rPr>
            <a:t>, or the </a:t>
          </a:r>
          <a:r>
            <a:rPr lang="en-US" sz="1100" i="1">
              <a:solidFill>
                <a:srgbClr val="000000"/>
              </a:solidFill>
              <a:latin typeface="+mn-lt"/>
              <a:ea typeface="+mn-ea"/>
              <a:cs typeface="+mn-cs"/>
            </a:rPr>
            <a:t>sample mean</a:t>
          </a:r>
          <a:r>
            <a:rPr lang="en-US" sz="1100">
              <a:solidFill>
                <a:srgbClr val="000000"/>
              </a:solidFill>
              <a:latin typeface="+mn-lt"/>
              <a:ea typeface="+mn-ea"/>
              <a:cs typeface="+mn-cs"/>
            </a:rPr>
            <a:t>, but it is simply the average of a set of numbers. And there is no Excel function named MEAN.) This section discusses a few other common statistical functions. Actually, there are many more. To see</a:t>
          </a:r>
          <a:r>
            <a:rPr lang="en-US" sz="1100" baseline="0">
              <a:solidFill>
                <a:srgbClr val="000000"/>
              </a:solidFill>
              <a:latin typeface="+mn-lt"/>
              <a:ea typeface="+mn-ea"/>
              <a:cs typeface="+mn-cs"/>
            </a:rPr>
            <a:t> the possibilities, click the </a:t>
          </a:r>
          <a:r>
            <a:rPr lang="en-US" sz="1100" i="1">
              <a:solidFill>
                <a:srgbClr val="000000"/>
              </a:solidFill>
              <a:latin typeface="+mn-lt"/>
              <a:ea typeface="+mn-ea"/>
              <a:cs typeface="+mn-cs"/>
            </a:rPr>
            <a:t>f</a:t>
          </a:r>
          <a:r>
            <a:rPr lang="en-US" sz="1100" i="1" baseline="-25000">
              <a:solidFill>
                <a:srgbClr val="000000"/>
              </a:solidFill>
              <a:latin typeface="+mn-lt"/>
              <a:ea typeface="+mn-ea"/>
              <a:cs typeface="+mn-cs"/>
            </a:rPr>
            <a:t>x</a:t>
          </a:r>
          <a:r>
            <a:rPr lang="en-US" sz="1100" baseline="0">
              <a:solidFill>
                <a:srgbClr val="000000"/>
              </a:solidFill>
              <a:latin typeface="+mn-lt"/>
              <a:ea typeface="+mn-ea"/>
              <a:cs typeface="+mn-cs"/>
            </a:rPr>
            <a:t> button and look at the Statistical category.</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Microsoft added some new statistical functions (and renamed some old ones) in Excel 2010. See the New and Renamed Functions worksheet in this tutorial for more information about the changes.</a:t>
          </a:r>
          <a:endParaRPr lang="en-US" sz="1100" b="0">
            <a:solidFill>
              <a:srgbClr val="000000"/>
            </a:solidFill>
            <a:latin typeface="+mn-lt"/>
            <a:ea typeface="+mn-ea"/>
            <a:cs typeface="+mn-cs"/>
          </a:endParaRPr>
        </a:p>
      </xdr:txBody>
    </xdr:sp>
    <xdr:clientData/>
  </xdr:twoCellAnchor>
</xdr:wsDr>
</file>

<file path=xl/drawings/drawing86.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18</xdr:row>
      <xdr:rowOff>190499</xdr:rowOff>
    </xdr:to>
    <xdr:sp macro="" textlink="">
      <xdr:nvSpPr>
        <xdr:cNvPr id="4" name="TextBox 3"/>
        <xdr:cNvSpPr txBox="1"/>
      </xdr:nvSpPr>
      <xdr:spPr>
        <a:xfrm>
          <a:off x="609600" y="571500"/>
          <a:ext cx="4876800" cy="3047999"/>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MAX,</a:t>
          </a:r>
          <a:r>
            <a:rPr lang="en-US" sz="1100" b="1" baseline="0">
              <a:solidFill>
                <a:srgbClr val="000000"/>
              </a:solidFill>
              <a:latin typeface="+mn-lt"/>
              <a:ea typeface="+mn-ea"/>
              <a:cs typeface="+mn-cs"/>
            </a:rPr>
            <a:t> MIN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 MAX function returns the largest </a:t>
          </a:r>
          <a:r>
            <a:rPr lang="en-US" sz="1100" i="1">
              <a:solidFill>
                <a:srgbClr val="000000"/>
              </a:solidFill>
              <a:latin typeface="+mn-lt"/>
              <a:ea typeface="+mn-ea"/>
              <a:cs typeface="+mn-cs"/>
            </a:rPr>
            <a:t>numeric</a:t>
          </a:r>
          <a:r>
            <a:rPr lang="en-US" sz="1100" i="0" baseline="0">
              <a:solidFill>
                <a:srgbClr val="000000"/>
              </a:solidFill>
              <a:latin typeface="+mn-lt"/>
              <a:ea typeface="+mn-ea"/>
              <a:cs typeface="+mn-cs"/>
            </a:rPr>
            <a:t> </a:t>
          </a:r>
          <a:r>
            <a:rPr lang="en-US" sz="1100">
              <a:solidFill>
                <a:srgbClr val="000000"/>
              </a:solidFill>
              <a:latin typeface="+mn-lt"/>
              <a:ea typeface="+mn-ea"/>
              <a:cs typeface="+mn-cs"/>
            </a:rPr>
            <a:t>value in a range. Similarly, the MIN function returns the smallest numeric value in a range.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MAX and MIN functions: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=MAX(</a:t>
          </a:r>
          <a:r>
            <a:rPr lang="en-US" sz="1100" b="1" i="1">
              <a:solidFill>
                <a:srgbClr val="000000"/>
              </a:solidFill>
              <a:latin typeface="+mn-lt"/>
              <a:ea typeface="+mn-ea"/>
              <a:cs typeface="+mn-cs"/>
            </a:rPr>
            <a:t>range</a:t>
          </a:r>
          <a:r>
            <a:rPr lang="en-US" sz="1100" b="1">
              <a:solidFill>
                <a:srgbClr val="000000"/>
              </a:solidFill>
              <a:latin typeface="+mn-lt"/>
              <a:ea typeface="+mn-ea"/>
              <a:cs typeface="+mn-cs"/>
            </a:rPr>
            <a:t>)</a:t>
          </a:r>
          <a:r>
            <a:rPr lang="en-US" sz="1100">
              <a:solidFill>
                <a:srgbClr val="000000"/>
              </a:solidFill>
              <a:latin typeface="+mn-lt"/>
              <a:ea typeface="+mn-ea"/>
              <a:cs typeface="+mn-cs"/>
            </a:rPr>
            <a:t> or </a:t>
          </a:r>
          <a:r>
            <a:rPr lang="en-US" sz="1100" b="1">
              <a:solidFill>
                <a:srgbClr val="000000"/>
              </a:solidFill>
              <a:latin typeface="+mn-lt"/>
              <a:ea typeface="+mn-ea"/>
              <a:cs typeface="+mn-cs"/>
            </a:rPr>
            <a:t>=MIN(</a:t>
          </a:r>
          <a:r>
            <a:rPr lang="en-US" sz="1100" b="1" i="1">
              <a:solidFill>
                <a:srgbClr val="000000"/>
              </a:solidFill>
              <a:latin typeface="+mn-lt"/>
              <a:ea typeface="+mn-ea"/>
              <a:cs typeface="+mn-cs"/>
            </a:rPr>
            <a:t>range</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range</a:t>
          </a:r>
          <a:r>
            <a:rPr lang="en-US" sz="1100">
              <a:solidFill>
                <a:srgbClr val="000000"/>
              </a:solidFill>
              <a:latin typeface="+mn-lt"/>
              <a:ea typeface="+mn-ea"/>
              <a:cs typeface="+mn-cs"/>
            </a:rPr>
            <a:t> is any range. These produce the obvious results: the maximum (or minimum) value in the range. </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Use the MAX and MIN functions to fill in the blue range to</a:t>
          </a:r>
          <a:r>
            <a:rPr lang="en-US" sz="1100" b="0" baseline="0">
              <a:solidFill>
                <a:srgbClr val="000000"/>
              </a:solidFill>
              <a:latin typeface="+mn-lt"/>
              <a:ea typeface="+mn-ea"/>
              <a:cs typeface="+mn-cs"/>
            </a:rPr>
            <a:t> the right</a:t>
          </a:r>
          <a:r>
            <a:rPr lang="en-US" sz="1100" b="0">
              <a:solidFill>
                <a:srgbClr val="000000"/>
              </a:solidFill>
              <a:latin typeface="+mn-lt"/>
              <a:ea typeface="+mn-ea"/>
              <a:cs typeface="+mn-cs"/>
            </a:rPr>
            <a:t>.</a:t>
          </a:r>
        </a:p>
        <a:p>
          <a:endParaRPr lang="en-US" sz="1100" b="0">
            <a:solidFill>
              <a:srgbClr val="000000"/>
            </a:solidFill>
            <a:latin typeface="+mn-lt"/>
            <a:ea typeface="+mn-ea"/>
            <a:cs typeface="+mn-cs"/>
          </a:endParaRPr>
        </a:p>
        <a:p>
          <a:r>
            <a:rPr lang="en-US" sz="1100" b="0">
              <a:solidFill>
                <a:srgbClr val="000000"/>
              </a:solidFill>
              <a:latin typeface="+mn-lt"/>
              <a:ea typeface="+mn-ea"/>
              <a:cs typeface="+mn-cs"/>
            </a:rPr>
            <a:t>Note that MAX</a:t>
          </a:r>
          <a:r>
            <a:rPr lang="en-US" sz="1100" b="0" baseline="0">
              <a:solidFill>
                <a:srgbClr val="000000"/>
              </a:solidFill>
              <a:latin typeface="+mn-lt"/>
              <a:ea typeface="+mn-ea"/>
              <a:cs typeface="+mn-cs"/>
            </a:rPr>
            <a:t> and MIN work only on numeric data. If you have a list of names, you might expect MIN and MAX to return the first and last in alphabetical order, but they don't. Too bad! (There are two other functions called MAXA and MINA, but they don't appear to be very useful.)</a:t>
          </a:r>
          <a:endParaRPr lang="en-US" sz="1100" b="0">
            <a:solidFill>
              <a:srgbClr val="000000"/>
            </a:solidFill>
            <a:latin typeface="+mn-lt"/>
            <a:ea typeface="+mn-ea"/>
            <a:cs typeface="+mn-cs"/>
          </a:endParaRPr>
        </a:p>
      </xdr:txBody>
    </xdr:sp>
    <xdr:clientData/>
  </xdr:twoCellAnchor>
</xdr:wsDr>
</file>

<file path=xl/drawings/drawing87.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20</xdr:row>
      <xdr:rowOff>190499</xdr:rowOff>
    </xdr:to>
    <xdr:sp macro="" textlink="">
      <xdr:nvSpPr>
        <xdr:cNvPr id="7" name="TextBox 6"/>
        <xdr:cNvSpPr txBox="1"/>
      </xdr:nvSpPr>
      <xdr:spPr>
        <a:xfrm>
          <a:off x="609600" y="571500"/>
          <a:ext cx="4876800" cy="3428999"/>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MEDIAN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median is the “middle” value in a set of</a:t>
          </a:r>
          <a:r>
            <a:rPr lang="en-US" sz="1100" i="1">
              <a:solidFill>
                <a:srgbClr val="000000"/>
              </a:solidFill>
              <a:latin typeface="+mn-lt"/>
              <a:ea typeface="+mn-ea"/>
              <a:cs typeface="+mn-cs"/>
            </a:rPr>
            <a:t> n </a:t>
          </a:r>
          <a:r>
            <a:rPr lang="en-US" sz="1100">
              <a:solidFill>
                <a:srgbClr val="000000"/>
              </a:solidFill>
              <a:latin typeface="+mn-lt"/>
              <a:ea typeface="+mn-ea"/>
              <a:cs typeface="+mn-cs"/>
            </a:rPr>
            <a:t>numbers, in the sense that half are above it and half are below it. More precisely, when the values are sorted in increasing order, it is the middle value if </a:t>
          </a:r>
          <a:r>
            <a:rPr lang="en-US" sz="1100" i="1">
              <a:solidFill>
                <a:srgbClr val="000000"/>
              </a:solidFill>
              <a:latin typeface="+mn-lt"/>
              <a:ea typeface="+mn-ea"/>
              <a:cs typeface="+mn-cs"/>
            </a:rPr>
            <a:t>n </a:t>
          </a:r>
          <a:r>
            <a:rPr lang="en-US" sz="1100">
              <a:solidFill>
                <a:srgbClr val="000000"/>
              </a:solidFill>
              <a:latin typeface="+mn-lt"/>
              <a:ea typeface="+mn-ea"/>
              <a:cs typeface="+mn-cs"/>
            </a:rPr>
            <a:t>is odd, and it is the average of the two middle values if </a:t>
          </a:r>
          <a:r>
            <a:rPr lang="en-US" sz="1100" i="1">
              <a:solidFill>
                <a:srgbClr val="000000"/>
              </a:solidFill>
              <a:latin typeface="+mn-lt"/>
              <a:ea typeface="+mn-ea"/>
              <a:cs typeface="+mn-cs"/>
            </a:rPr>
            <a:t>n </a:t>
          </a:r>
          <a:r>
            <a:rPr lang="en-US" sz="1100">
              <a:solidFill>
                <a:srgbClr val="000000"/>
              </a:solidFill>
              <a:latin typeface="+mn-lt"/>
              <a:ea typeface="+mn-ea"/>
              <a:cs typeface="+mn-cs"/>
            </a:rPr>
            <a:t>is even. Fortunately, Excel takes care of the details with the MEDIAN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MEDIAN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=MEDIAN(</a:t>
          </a:r>
          <a:r>
            <a:rPr lang="en-US" sz="1100" b="1" i="1">
              <a:solidFill>
                <a:srgbClr val="000000"/>
              </a:solidFill>
              <a:latin typeface="+mn-lt"/>
              <a:ea typeface="+mn-ea"/>
              <a:cs typeface="+mn-cs"/>
            </a:rPr>
            <a:t>datarange</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datarange </a:t>
          </a:r>
          <a:r>
            <a:rPr lang="en-US" sz="1100">
              <a:solidFill>
                <a:srgbClr val="000000"/>
              </a:solidFill>
              <a:latin typeface="+mn-lt"/>
              <a:ea typeface="+mn-ea"/>
              <a:cs typeface="+mn-cs"/>
            </a:rPr>
            <a:t>is any range containing</a:t>
          </a:r>
          <a:r>
            <a:rPr lang="en-US" sz="1100" baseline="0">
              <a:solidFill>
                <a:srgbClr val="000000"/>
              </a:solidFill>
              <a:latin typeface="+mn-lt"/>
              <a:ea typeface="+mn-ea"/>
              <a:cs typeface="+mn-cs"/>
            </a:rPr>
            <a:t> data</a:t>
          </a:r>
          <a:r>
            <a:rPr lang="en-US" sz="1100">
              <a:solidFill>
                <a:srgbClr val="000000"/>
              </a:solidFill>
              <a:latin typeface="+mn-lt"/>
              <a:ea typeface="+mn-ea"/>
              <a:cs typeface="+mn-cs"/>
            </a:rPr>
            <a: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Note that if </a:t>
          </a:r>
          <a:r>
            <a:rPr lang="en-US" sz="1100" i="1">
              <a:solidFill>
                <a:srgbClr val="000000"/>
              </a:solidFill>
              <a:latin typeface="+mn-lt"/>
              <a:ea typeface="+mn-ea"/>
              <a:cs typeface="+mn-cs"/>
            </a:rPr>
            <a:t>datarange</a:t>
          </a:r>
          <a:r>
            <a:rPr lang="en-US" sz="1100">
              <a:solidFill>
                <a:srgbClr val="000000"/>
              </a:solidFill>
              <a:latin typeface="+mn-lt"/>
              <a:ea typeface="+mn-ea"/>
              <a:cs typeface="+mn-cs"/>
            </a:rPr>
            <a:t> contains labels or blank cells, these are ignored when calculating the median. This is true for other statistical functions. </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Find the median of the data in column K. Does it equal the average? Why or why not? </a:t>
          </a:r>
        </a:p>
      </xdr:txBody>
    </xdr:sp>
    <xdr:clientData/>
  </xdr:twoCellAnchor>
  <xdr:twoCellAnchor>
    <xdr:from>
      <xdr:col>1</xdr:col>
      <xdr:colOff>0</xdr:colOff>
      <xdr:row>22</xdr:row>
      <xdr:rowOff>0</xdr:rowOff>
    </xdr:from>
    <xdr:to>
      <xdr:col>9</xdr:col>
      <xdr:colOff>0</xdr:colOff>
      <xdr:row>43</xdr:row>
      <xdr:rowOff>0</xdr:rowOff>
    </xdr:to>
    <xdr:sp macro="" textlink="">
      <xdr:nvSpPr>
        <xdr:cNvPr id="10" name="TextBox 9"/>
        <xdr:cNvSpPr txBox="1"/>
      </xdr:nvSpPr>
      <xdr:spPr>
        <a:xfrm>
          <a:off x="609600" y="4191000"/>
          <a:ext cx="4876800" cy="4000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QUARTILE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values in a data set are often ranked</a:t>
          </a:r>
          <a:r>
            <a:rPr lang="en-US" sz="1100" baseline="0">
              <a:solidFill>
                <a:srgbClr val="000000"/>
              </a:solidFill>
              <a:latin typeface="+mn-lt"/>
              <a:ea typeface="+mn-ea"/>
              <a:cs typeface="+mn-cs"/>
            </a:rPr>
            <a:t> </a:t>
          </a:r>
          <a:r>
            <a:rPr lang="en-US" sz="1100">
              <a:solidFill>
                <a:srgbClr val="000000"/>
              </a:solidFill>
              <a:latin typeface="+mn-lt"/>
              <a:ea typeface="+mn-ea"/>
              <a:cs typeface="+mn-cs"/>
            </a:rPr>
            <a:t>in some way. For example, if you take the SAT exam to get into college, you essentially learn your ranking by a percentile. If you are at the 85</a:t>
          </a:r>
          <a:r>
            <a:rPr lang="en-US" sz="1100" baseline="30000">
              <a:solidFill>
                <a:srgbClr val="000000"/>
              </a:solidFill>
              <a:latin typeface="+mn-lt"/>
              <a:ea typeface="+mn-ea"/>
              <a:cs typeface="+mn-cs"/>
            </a:rPr>
            <a:t>th</a:t>
          </a:r>
          <a:r>
            <a:rPr lang="en-US" sz="1100">
              <a:solidFill>
                <a:srgbClr val="000000"/>
              </a:solidFill>
              <a:latin typeface="+mn-lt"/>
              <a:ea typeface="+mn-ea"/>
              <a:cs typeface="+mn-cs"/>
            </a:rPr>
            <a:t> percentile, you know that 85% of all people scored lower than you, and only 15% scored higher. Excel has two useful functions for finding this type of information: PERCENTILE and QUARTILE.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QUARTILE function is probably the easiest to understand. Imagine that you have 1000 scores. You sort them from low to high and then divide them into 4 sets of 250 scores each, where the first set contains the smallest scores, the second set contains the next smallest scores, and so on. The 1st, 2nd, and 3rd quartiles are the breakpoints between these sets. For example, 25% of the scores are below the 1st quartile, and 75% are above it. By definition, the 2nd quartile is the median.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QUARTILE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=QUARTILE(</a:t>
          </a:r>
          <a:r>
            <a:rPr lang="en-US" sz="1100" b="1" i="1">
              <a:solidFill>
                <a:srgbClr val="000000"/>
              </a:solidFill>
              <a:latin typeface="+mn-lt"/>
              <a:ea typeface="+mn-ea"/>
              <a:cs typeface="+mn-cs"/>
            </a:rPr>
            <a:t>datarange</a:t>
          </a:r>
          <a:r>
            <a:rPr lang="en-US" sz="1100" b="1">
              <a:solidFill>
                <a:srgbClr val="000000"/>
              </a:solidFill>
              <a:latin typeface="+mn-lt"/>
              <a:ea typeface="+mn-ea"/>
              <a:cs typeface="+mn-cs"/>
            </a:rPr>
            <a:t>,</a:t>
          </a:r>
          <a:r>
            <a:rPr lang="en-US" sz="1100" b="1" i="1">
              <a:solidFill>
                <a:srgbClr val="000000"/>
              </a:solidFill>
              <a:latin typeface="+mn-lt"/>
              <a:ea typeface="+mn-ea"/>
              <a:cs typeface="+mn-cs"/>
            </a:rPr>
            <a:t>k</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k </a:t>
          </a:r>
          <a:r>
            <a:rPr lang="en-US" sz="1100">
              <a:solidFill>
                <a:srgbClr val="000000"/>
              </a:solidFill>
              <a:latin typeface="+mn-lt"/>
              <a:ea typeface="+mn-ea"/>
              <a:cs typeface="+mn-cs"/>
            </a:rPr>
            <a:t>is 1, 2, or 3. For example, if you enter 3 for </a:t>
          </a:r>
          <a:r>
            <a:rPr lang="en-US" sz="1100" i="1">
              <a:solidFill>
                <a:srgbClr val="000000"/>
              </a:solidFill>
              <a:latin typeface="+mn-lt"/>
              <a:ea typeface="+mn-ea"/>
              <a:cs typeface="+mn-cs"/>
            </a:rPr>
            <a:t>k</a:t>
          </a:r>
          <a:r>
            <a:rPr lang="en-US" sz="1100">
              <a:solidFill>
                <a:srgbClr val="000000"/>
              </a:solidFill>
              <a:latin typeface="+mn-lt"/>
              <a:ea typeface="+mn-ea"/>
              <a:cs typeface="+mn-cs"/>
            </a:rPr>
            <a:t>, you get the 3rd quartile.</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Find all three quartiles, Q1, Q2, and Q3, for the data in column K. </a:t>
          </a:r>
        </a:p>
      </xdr:txBody>
    </xdr:sp>
    <xdr:clientData/>
  </xdr:twoCellAnchor>
  <xdr:twoCellAnchor>
    <xdr:from>
      <xdr:col>1</xdr:col>
      <xdr:colOff>0</xdr:colOff>
      <xdr:row>44</xdr:row>
      <xdr:rowOff>0</xdr:rowOff>
    </xdr:from>
    <xdr:to>
      <xdr:col>9</xdr:col>
      <xdr:colOff>0</xdr:colOff>
      <xdr:row>59</xdr:row>
      <xdr:rowOff>180975</xdr:rowOff>
    </xdr:to>
    <xdr:sp macro="" textlink="">
      <xdr:nvSpPr>
        <xdr:cNvPr id="11" name="TextBox 10"/>
        <xdr:cNvSpPr txBox="1"/>
      </xdr:nvSpPr>
      <xdr:spPr>
        <a:xfrm>
          <a:off x="609600" y="8382000"/>
          <a:ext cx="4876800" cy="30384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PERCENTILE</a:t>
          </a:r>
          <a:r>
            <a:rPr lang="en-US" sz="1100" b="1" baseline="0">
              <a:solidFill>
                <a:srgbClr val="000000"/>
              </a:solidFill>
              <a:latin typeface="+mn-lt"/>
              <a:ea typeface="+mn-ea"/>
              <a:cs typeface="+mn-cs"/>
            </a:rPr>
            <a:t> Function</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 PERCENTILE function takes any percentage, expressed as a decimal number, and returns the value such that the given percentage of all values is below this value. For example, if the percentage is 10% (0.10) and the PERCENTILE function returns 45, you know that 10% of all values in the data set are below 45 and 90% are above it.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PERCENTILE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=PERCENTILE(</a:t>
          </a:r>
          <a:r>
            <a:rPr lang="en-US" sz="1100" b="1" i="1">
              <a:solidFill>
                <a:srgbClr val="000000"/>
              </a:solidFill>
              <a:latin typeface="+mn-lt"/>
              <a:ea typeface="+mn-ea"/>
              <a:cs typeface="+mn-cs"/>
            </a:rPr>
            <a:t>datarange</a:t>
          </a:r>
          <a:r>
            <a:rPr lang="en-US" sz="1100" b="1">
              <a:solidFill>
                <a:srgbClr val="000000"/>
              </a:solidFill>
              <a:latin typeface="+mn-lt"/>
              <a:ea typeface="+mn-ea"/>
              <a:cs typeface="+mn-cs"/>
            </a:rPr>
            <a:t>,</a:t>
          </a:r>
          <a:r>
            <a:rPr lang="en-US" sz="1100" b="1" i="1">
              <a:solidFill>
                <a:srgbClr val="000000"/>
              </a:solidFill>
              <a:latin typeface="+mn-lt"/>
              <a:ea typeface="+mn-ea"/>
              <a:cs typeface="+mn-cs"/>
            </a:rPr>
            <a:t>pct</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pct </a:t>
          </a:r>
          <a:r>
            <a:rPr lang="en-US" sz="1100">
              <a:solidFill>
                <a:srgbClr val="000000"/>
              </a:solidFill>
              <a:latin typeface="+mn-lt"/>
              <a:ea typeface="+mn-ea"/>
              <a:cs typeface="+mn-cs"/>
            </a:rPr>
            <a:t>is any percentage expressed as a decimal, such as 0.10 for 10%.</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Find the requested percentiles for the data in column K. For example, P10 indicates the 10th percentile. Do you see the relationship between the quartiles and certain percentiles? </a:t>
          </a:r>
        </a:p>
        <a:p>
          <a:endParaRPr lang="en-US" sz="1100">
            <a:solidFill>
              <a:srgbClr val="000000"/>
            </a:solidFill>
            <a:latin typeface="+mn-lt"/>
            <a:ea typeface="+mn-ea"/>
            <a:cs typeface="+mn-cs"/>
          </a:endParaRPr>
        </a:p>
      </xdr:txBody>
    </xdr:sp>
    <xdr:clientData/>
  </xdr:twoCellAnchor>
  <xdr:twoCellAnchor>
    <xdr:from>
      <xdr:col>1</xdr:col>
      <xdr:colOff>0</xdr:colOff>
      <xdr:row>61</xdr:row>
      <xdr:rowOff>0</xdr:rowOff>
    </xdr:from>
    <xdr:to>
      <xdr:col>9</xdr:col>
      <xdr:colOff>0</xdr:colOff>
      <xdr:row>71</xdr:row>
      <xdr:rowOff>1</xdr:rowOff>
    </xdr:to>
    <xdr:sp macro="" textlink="">
      <xdr:nvSpPr>
        <xdr:cNvPr id="12" name="TextBox 11"/>
        <xdr:cNvSpPr txBox="1"/>
      </xdr:nvSpPr>
      <xdr:spPr>
        <a:xfrm>
          <a:off x="609600" y="11620500"/>
          <a:ext cx="4876800" cy="19050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Technical</a:t>
          </a:r>
          <a:r>
            <a:rPr lang="en-US" sz="1100" b="1" baseline="0">
              <a:solidFill>
                <a:srgbClr val="000000"/>
              </a:solidFill>
              <a:latin typeface="+mn-lt"/>
              <a:ea typeface="+mn-ea"/>
              <a:cs typeface="+mn-cs"/>
            </a:rPr>
            <a:t> Note About QUARTILE and PERCENTILE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 QUARTILE and PERCENTILE functions are typically used on data sets with a large number of observations. If they are used on a very small data set, you might be surprised at the results. In fact, you might even disagree with them. For example, if the data set has the 5 values 10, 20, 30, 40, and 50, Excel’s PERCENTILE function indicates that the 10</a:t>
          </a:r>
          <a:r>
            <a:rPr lang="en-US" sz="1100" baseline="30000">
              <a:solidFill>
                <a:srgbClr val="000000"/>
              </a:solidFill>
              <a:latin typeface="+mn-lt"/>
              <a:ea typeface="+mn-ea"/>
              <a:cs typeface="+mn-cs"/>
            </a:rPr>
            <a:t>th</a:t>
          </a:r>
          <a:r>
            <a:rPr lang="en-US" sz="1100">
              <a:solidFill>
                <a:srgbClr val="000000"/>
              </a:solidFill>
              <a:latin typeface="+mn-lt"/>
              <a:ea typeface="+mn-ea"/>
              <a:cs typeface="+mn-cs"/>
            </a:rPr>
            <a:t> percentile is 14. This is certainly not a very intuitive answer, and you might disagree with it, but why anyone would want the 10</a:t>
          </a:r>
          <a:r>
            <a:rPr lang="en-US" sz="1100" baseline="30000">
              <a:solidFill>
                <a:srgbClr val="000000"/>
              </a:solidFill>
              <a:latin typeface="+mn-lt"/>
              <a:ea typeface="+mn-ea"/>
              <a:cs typeface="+mn-cs"/>
            </a:rPr>
            <a:t>th</a:t>
          </a:r>
          <a:r>
            <a:rPr lang="en-US" sz="1100">
              <a:solidFill>
                <a:srgbClr val="000000"/>
              </a:solidFill>
              <a:latin typeface="+mn-lt"/>
              <a:ea typeface="+mn-ea"/>
              <a:cs typeface="+mn-cs"/>
            </a:rPr>
            <a:t> percentile of a 5-value data set in the first place?</a:t>
          </a:r>
          <a:endParaRPr lang="en-US">
            <a:solidFill>
              <a:srgbClr val="000000"/>
            </a:solidFill>
          </a:endParaRPr>
        </a:p>
        <a:p>
          <a:endParaRPr lang="en-US" sz="1100">
            <a:solidFill>
              <a:srgbClr val="000000"/>
            </a:solidFill>
            <a:latin typeface="+mn-lt"/>
            <a:ea typeface="+mn-ea"/>
            <a:cs typeface="+mn-cs"/>
          </a:endParaRPr>
        </a:p>
      </xdr:txBody>
    </xdr:sp>
    <xdr:clientData/>
  </xdr:twoCellAnchor>
</xdr:wsDr>
</file>

<file path=xl/drawings/drawing88.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33</xdr:row>
      <xdr:rowOff>0</xdr:rowOff>
    </xdr:to>
    <xdr:sp macro="" textlink="">
      <xdr:nvSpPr>
        <xdr:cNvPr id="4" name="TextBox 3"/>
        <xdr:cNvSpPr txBox="1"/>
      </xdr:nvSpPr>
      <xdr:spPr>
        <a:xfrm>
          <a:off x="609600" y="571500"/>
          <a:ext cx="4876800" cy="5715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a:solidFill>
                <a:srgbClr val="000000"/>
              </a:solidFill>
              <a:latin typeface="+mn-lt"/>
              <a:ea typeface="+mn-ea"/>
              <a:cs typeface="+mn-cs"/>
            </a:rPr>
            <a:t>Excel has a number of other statistical functions, including those for measuring the amount of variability in a set of numbers. The most widely used measures of variability are </a:t>
          </a:r>
          <a:r>
            <a:rPr lang="en-US" sz="1100" i="1">
              <a:solidFill>
                <a:srgbClr val="000000"/>
              </a:solidFill>
              <a:latin typeface="+mn-lt"/>
              <a:ea typeface="+mn-ea"/>
              <a:cs typeface="+mn-cs"/>
            </a:rPr>
            <a:t>variance</a:t>
          </a:r>
          <a:r>
            <a:rPr lang="en-US" sz="1100">
              <a:solidFill>
                <a:srgbClr val="000000"/>
              </a:solidFill>
              <a:latin typeface="+mn-lt"/>
              <a:ea typeface="+mn-ea"/>
              <a:cs typeface="+mn-cs"/>
            </a:rPr>
            <a:t> and </a:t>
          </a:r>
          <a:r>
            <a:rPr lang="en-US" sz="1100" i="1">
              <a:solidFill>
                <a:srgbClr val="000000"/>
              </a:solidFill>
              <a:latin typeface="+mn-lt"/>
              <a:ea typeface="+mn-ea"/>
              <a:cs typeface="+mn-cs"/>
            </a:rPr>
            <a:t>standard deviation</a:t>
          </a:r>
          <a:r>
            <a:rPr lang="en-US" sz="1100">
              <a:solidFill>
                <a:srgbClr val="000000"/>
              </a:solidFill>
              <a:latin typeface="+mn-lt"/>
              <a:ea typeface="+mn-ea"/>
              <a:cs typeface="+mn-cs"/>
            </a:rPr>
            <a:t>, and Excel implements these with the VAR and STDEV functions. (These functions calculate the </a:t>
          </a:r>
          <a:r>
            <a:rPr lang="en-US" sz="1100" i="1">
              <a:solidFill>
                <a:srgbClr val="000000"/>
              </a:solidFill>
              <a:latin typeface="+mn-lt"/>
              <a:ea typeface="+mn-ea"/>
              <a:cs typeface="+mn-cs"/>
            </a:rPr>
            <a:t>sample </a:t>
          </a:r>
          <a:r>
            <a:rPr lang="en-US" sz="1100">
              <a:solidFill>
                <a:srgbClr val="000000"/>
              </a:solidFill>
              <a:latin typeface="+mn-lt"/>
              <a:ea typeface="+mn-ea"/>
              <a:cs typeface="+mn-cs"/>
            </a:rPr>
            <a:t>variance and standard deviation. There are similar functions, VARP and STDEVP, for calculating the </a:t>
          </a:r>
          <a:r>
            <a:rPr lang="en-US" sz="1100" i="1">
              <a:solidFill>
                <a:srgbClr val="000000"/>
              </a:solidFill>
              <a:latin typeface="+mn-lt"/>
              <a:ea typeface="+mn-ea"/>
              <a:cs typeface="+mn-cs"/>
            </a:rPr>
            <a:t>population </a:t>
          </a:r>
          <a:r>
            <a:rPr lang="en-US" sz="1100">
              <a:solidFill>
                <a:srgbClr val="000000"/>
              </a:solidFill>
              <a:latin typeface="+mn-lt"/>
              <a:ea typeface="+mn-ea"/>
              <a:cs typeface="+mn-cs"/>
            </a:rPr>
            <a:t>variance and standard deviation. For large data sets—over 100 values, say—the sample and population measures are practically the same.)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variance is essentially the average of the squared deviations from the mean, and the standard deviation is the square root of the variance. Each measures variability, but standard deviation is easier to understand because it is expressed in the same units as the data—dollars, for example. In addition, many data sets have the property that about 68% of the data are within one standard deviation of the mean, about 95% are within two standard deviations of the mean, and virtually all of the data are within three standard deviations of the mean. (These rules of thumb typically hold when the distribution of values follows a symmetric, bell-shaped curve, that is, the normal distribution.)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VAR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=VAR(</a:t>
          </a:r>
          <a:r>
            <a:rPr lang="en-US" sz="1100" b="1" i="1">
              <a:solidFill>
                <a:srgbClr val="000000"/>
              </a:solidFill>
              <a:latin typeface="+mn-lt"/>
              <a:ea typeface="+mn-ea"/>
              <a:cs typeface="+mn-cs"/>
            </a:rPr>
            <a:t>datarange</a:t>
          </a:r>
          <a:r>
            <a:rPr lang="en-US" sz="1100" b="1">
              <a:solidFill>
                <a:srgbClr val="000000"/>
              </a:solidFill>
              <a:latin typeface="+mn-lt"/>
              <a:ea typeface="+mn-ea"/>
              <a:cs typeface="+mn-cs"/>
            </a:rPr>
            <a:t>)</a:t>
          </a:r>
          <a:r>
            <a:rPr lang="en-US" sz="1100">
              <a:solidFill>
                <a:srgbClr val="000000"/>
              </a:solidFill>
              <a:latin typeface="+mn-lt"/>
              <a:ea typeface="+mn-ea"/>
              <a:cs typeface="+mn-cs"/>
            </a:rPr>
            <a:t>. This is equivalent to </a:t>
          </a:r>
          <a:r>
            <a:rPr lang="en-US" sz="1100" b="1">
              <a:solidFill>
                <a:srgbClr val="000000"/>
              </a:solidFill>
              <a:latin typeface="+mn-lt"/>
              <a:ea typeface="+mn-ea"/>
              <a:cs typeface="+mn-cs"/>
            </a:rPr>
            <a:t>=(STDEV(</a:t>
          </a:r>
          <a:r>
            <a:rPr lang="en-US" sz="1100" b="1" i="1">
              <a:solidFill>
                <a:srgbClr val="000000"/>
              </a:solidFill>
              <a:latin typeface="+mn-lt"/>
              <a:ea typeface="+mn-ea"/>
              <a:cs typeface="+mn-cs"/>
            </a:rPr>
            <a:t>datarange</a:t>
          </a:r>
          <a:r>
            <a:rPr lang="en-US" sz="1100" b="1">
              <a:solidFill>
                <a:srgbClr val="000000"/>
              </a:solidFill>
              <a:latin typeface="+mn-lt"/>
              <a:ea typeface="+mn-ea"/>
              <a:cs typeface="+mn-cs"/>
            </a:rPr>
            <a:t>))^2</a:t>
          </a:r>
          <a:r>
            <a:rPr lang="en-US" sz="1100">
              <a:solidFill>
                <a:srgbClr val="000000"/>
              </a:solidFill>
              <a:latin typeface="+mn-lt"/>
              <a:ea typeface="+mn-ea"/>
              <a:cs typeface="+mn-cs"/>
            </a:rPr>
            <a:t>, the square of the standard deviation.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STDEV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=STDEV(</a:t>
          </a:r>
          <a:r>
            <a:rPr lang="en-US" sz="1100" b="1" i="1">
              <a:solidFill>
                <a:srgbClr val="000000"/>
              </a:solidFill>
              <a:latin typeface="+mn-lt"/>
              <a:ea typeface="+mn-ea"/>
              <a:cs typeface="+mn-cs"/>
            </a:rPr>
            <a:t>datarange</a:t>
          </a:r>
          <a:r>
            <a:rPr lang="en-US" sz="1100" b="1">
              <a:solidFill>
                <a:srgbClr val="000000"/>
              </a:solidFill>
              <a:latin typeface="+mn-lt"/>
              <a:ea typeface="+mn-ea"/>
              <a:cs typeface="+mn-cs"/>
            </a:rPr>
            <a:t>)</a:t>
          </a:r>
          <a:r>
            <a:rPr lang="en-US" sz="1100">
              <a:solidFill>
                <a:srgbClr val="000000"/>
              </a:solidFill>
              <a:latin typeface="+mn-lt"/>
              <a:ea typeface="+mn-ea"/>
              <a:cs typeface="+mn-cs"/>
            </a:rPr>
            <a:t>. This is equivalent to </a:t>
          </a:r>
          <a:r>
            <a:rPr lang="en-US" sz="1100" b="1">
              <a:solidFill>
                <a:srgbClr val="000000"/>
              </a:solidFill>
              <a:latin typeface="+mn-lt"/>
              <a:ea typeface="+mn-ea"/>
              <a:cs typeface="+mn-cs"/>
            </a:rPr>
            <a:t>=SQRT(VAR(</a:t>
          </a:r>
          <a:r>
            <a:rPr lang="en-US" sz="1100" b="1" i="1">
              <a:solidFill>
                <a:srgbClr val="000000"/>
              </a:solidFill>
              <a:latin typeface="+mn-lt"/>
              <a:ea typeface="+mn-ea"/>
              <a:cs typeface="+mn-cs"/>
            </a:rPr>
            <a:t>datarange</a:t>
          </a:r>
          <a:r>
            <a:rPr lang="en-US" sz="1100" b="1">
              <a:solidFill>
                <a:srgbClr val="000000"/>
              </a:solidFill>
              <a:latin typeface="+mn-lt"/>
              <a:ea typeface="+mn-ea"/>
              <a:cs typeface="+mn-cs"/>
            </a:rPr>
            <a:t>))</a:t>
          </a:r>
          <a:r>
            <a:rPr lang="en-US" sz="1100">
              <a:solidFill>
                <a:srgbClr val="000000"/>
              </a:solidFill>
              <a:latin typeface="+mn-lt"/>
              <a:ea typeface="+mn-ea"/>
              <a:cs typeface="+mn-cs"/>
            </a:rPr>
            <a:t>, the square root of the variance.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Try it! Find the mean, variance, and standard deviation of the data in column K. Then use COUNTIF to find the percentage of values that are within one standard deviation of the mean. Is it about 68%? (Scroll to the right to see the answers.)</a:t>
          </a:r>
        </a:p>
      </xdr:txBody>
    </xdr:sp>
    <xdr:clientData/>
  </xdr:twoCellAnchor>
</xdr:wsDr>
</file>

<file path=xl/drawings/drawing89.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29</xdr:row>
      <xdr:rowOff>180976</xdr:rowOff>
    </xdr:to>
    <xdr:sp macro="" textlink="">
      <xdr:nvSpPr>
        <xdr:cNvPr id="4" name="TextBox 3"/>
        <xdr:cNvSpPr txBox="1"/>
      </xdr:nvSpPr>
      <xdr:spPr>
        <a:xfrm>
          <a:off x="609600" y="571500"/>
          <a:ext cx="4876800" cy="513397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CORREL</a:t>
          </a:r>
          <a:r>
            <a:rPr lang="en-US" sz="1100" b="1" baseline="0">
              <a:solidFill>
                <a:srgbClr val="000000"/>
              </a:solidFill>
              <a:latin typeface="+mn-lt"/>
              <a:ea typeface="+mn-ea"/>
              <a:cs typeface="+mn-cs"/>
            </a:rPr>
            <a:t> (Correlation) and COVAR (Covariance)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If there are two columns of data that are matched in a particular</a:t>
          </a:r>
          <a:r>
            <a:rPr lang="en-US" sz="1100" baseline="0">
              <a:solidFill>
                <a:srgbClr val="000000"/>
              </a:solidFill>
              <a:latin typeface="+mn-lt"/>
              <a:ea typeface="+mn-ea"/>
              <a:cs typeface="+mn-cs"/>
            </a:rPr>
            <a:t> way, such as sales of two company products in a given month, it is often useful to see how they are related. If one is unusually large, does the other tend to be unusually large? Unusually small? The statistical measure for this is correlation, and it can be calculated with the CORREL function. A correlation is a number between -1 and +1. If the correlation is positive, the two sets of numbers tend to go together. If one is small, the other tends to be small; if one is large, the other tends to be large. Exactly the opposite is true if the correlation is negative. In this case, the two sets of numbers tend to go in opposite directions. The magnitude of the correlation indicates the </a:t>
          </a:r>
          <a:r>
            <a:rPr lang="en-US" sz="1100" i="1" baseline="0">
              <a:solidFill>
                <a:srgbClr val="000000"/>
              </a:solidFill>
              <a:latin typeface="+mn-lt"/>
              <a:ea typeface="+mn-ea"/>
              <a:cs typeface="+mn-cs"/>
            </a:rPr>
            <a:t>strength </a:t>
          </a:r>
          <a:r>
            <a:rPr lang="en-US" sz="1100" i="0" baseline="0">
              <a:solidFill>
                <a:srgbClr val="000000"/>
              </a:solidFill>
              <a:latin typeface="+mn-lt"/>
              <a:ea typeface="+mn-ea"/>
              <a:cs typeface="+mn-cs"/>
            </a:rPr>
            <a:t>of the relationship between the two sets of numbers. There is a strong relationship (positve </a:t>
          </a:r>
          <a:r>
            <a:rPr lang="en-US" sz="1100" i="1" baseline="0">
              <a:solidFill>
                <a:srgbClr val="000000"/>
              </a:solidFill>
              <a:latin typeface="+mn-lt"/>
              <a:ea typeface="+mn-ea"/>
              <a:cs typeface="+mn-cs"/>
            </a:rPr>
            <a:t>or </a:t>
          </a:r>
          <a:r>
            <a:rPr lang="en-US" sz="1100" i="0" baseline="0">
              <a:solidFill>
                <a:srgbClr val="000000"/>
              </a:solidFill>
              <a:latin typeface="+mn-lt"/>
              <a:ea typeface="+mn-ea"/>
              <a:cs typeface="+mn-cs"/>
            </a:rPr>
            <a:t>negative) if the correlation is close to -1 or +1. The relationship is much weaker, or nonexistent, if the correlation is close to 0.</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To calculate a correlation between two sets of numbers:</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Enter the formula </a:t>
          </a:r>
          <a:r>
            <a:rPr lang="en-US" sz="1100" b="1" i="0" baseline="0">
              <a:solidFill>
                <a:srgbClr val="000000"/>
              </a:solidFill>
              <a:latin typeface="+mn-lt"/>
              <a:ea typeface="+mn-ea"/>
              <a:cs typeface="+mn-cs"/>
            </a:rPr>
            <a:t>=CORREL(</a:t>
          </a:r>
          <a:r>
            <a:rPr lang="en-US" sz="1100" b="1" i="1" baseline="0">
              <a:solidFill>
                <a:srgbClr val="000000"/>
              </a:solidFill>
              <a:latin typeface="+mn-lt"/>
              <a:ea typeface="+mn-ea"/>
              <a:cs typeface="+mn-cs"/>
            </a:rPr>
            <a:t>range1</a:t>
          </a:r>
          <a:r>
            <a:rPr lang="en-US" sz="1100" b="1" i="0" baseline="0">
              <a:solidFill>
                <a:srgbClr val="000000"/>
              </a:solidFill>
              <a:latin typeface="+mn-lt"/>
              <a:ea typeface="+mn-ea"/>
              <a:cs typeface="+mn-cs"/>
            </a:rPr>
            <a:t>,</a:t>
          </a:r>
          <a:r>
            <a:rPr lang="en-US" sz="1100" b="1" i="1" baseline="0">
              <a:solidFill>
                <a:srgbClr val="000000"/>
              </a:solidFill>
              <a:latin typeface="+mn-lt"/>
              <a:ea typeface="+mn-ea"/>
              <a:cs typeface="+mn-cs"/>
            </a:rPr>
            <a:t>range2</a:t>
          </a:r>
          <a:r>
            <a:rPr lang="en-US" sz="1100" b="1" i="0" baseline="0">
              <a:solidFill>
                <a:srgbClr val="000000"/>
              </a:solidFill>
              <a:latin typeface="+mn-lt"/>
              <a:ea typeface="+mn-ea"/>
              <a:cs typeface="+mn-cs"/>
            </a:rPr>
            <a:t>)</a:t>
          </a:r>
          <a:r>
            <a:rPr lang="en-US" sz="1100" b="0" i="0" baseline="0">
              <a:solidFill>
                <a:srgbClr val="000000"/>
              </a:solidFill>
              <a:latin typeface="+mn-lt"/>
              <a:ea typeface="+mn-ea"/>
              <a:cs typeface="+mn-cs"/>
            </a:rPr>
            <a:t>, where </a:t>
          </a:r>
          <a:r>
            <a:rPr lang="en-US" sz="1100" b="0" i="1" baseline="0">
              <a:solidFill>
                <a:srgbClr val="000000"/>
              </a:solidFill>
              <a:latin typeface="+mn-lt"/>
              <a:ea typeface="+mn-ea"/>
              <a:cs typeface="+mn-cs"/>
            </a:rPr>
            <a:t>range1</a:t>
          </a:r>
          <a:r>
            <a:rPr lang="en-US" sz="1100" b="0" i="0" baseline="0">
              <a:solidFill>
                <a:srgbClr val="000000"/>
              </a:solidFill>
              <a:latin typeface="+mn-lt"/>
              <a:ea typeface="+mn-ea"/>
              <a:cs typeface="+mn-cs"/>
            </a:rPr>
            <a:t> and </a:t>
          </a:r>
          <a:r>
            <a:rPr lang="en-US" sz="1100" b="0" i="1" baseline="0">
              <a:solidFill>
                <a:srgbClr val="000000"/>
              </a:solidFill>
              <a:latin typeface="+mn-lt"/>
              <a:ea typeface="+mn-ea"/>
              <a:cs typeface="+mn-cs"/>
            </a:rPr>
            <a:t>range2 </a:t>
          </a:r>
          <a:r>
            <a:rPr lang="en-US" sz="1100" b="0" i="0" baseline="0">
              <a:solidFill>
                <a:srgbClr val="000000"/>
              </a:solidFill>
              <a:latin typeface="+mn-lt"/>
              <a:ea typeface="+mn-ea"/>
              <a:cs typeface="+mn-cs"/>
            </a:rPr>
            <a:t>contain the two matched sets of numbers.</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Try it! The data to the right represent monthly sales of three products. Calculate the indicated correlations in column Q. (Scroll to the right for the answers.)</a:t>
          </a:r>
        </a:p>
        <a:p>
          <a:endParaRPr lang="en-US" sz="1100" b="0" i="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rgbClr val="000000"/>
              </a:solidFill>
              <a:effectLst/>
              <a:latin typeface="+mn-lt"/>
              <a:ea typeface="+mn-ea"/>
              <a:cs typeface="+mn-cs"/>
            </a:rPr>
            <a:t>There is a similar function COVAR</a:t>
          </a:r>
          <a:r>
            <a:rPr lang="en-US" sz="1100" b="1" i="0" baseline="0">
              <a:solidFill>
                <a:srgbClr val="000000"/>
              </a:solidFill>
              <a:effectLst/>
              <a:latin typeface="+mn-lt"/>
              <a:ea typeface="+mn-ea"/>
              <a:cs typeface="+mn-cs"/>
            </a:rPr>
            <a:t> </a:t>
          </a:r>
          <a:r>
            <a:rPr lang="en-US" sz="1100" b="0" i="0" baseline="0">
              <a:solidFill>
                <a:srgbClr val="000000"/>
              </a:solidFill>
              <a:effectLst/>
              <a:latin typeface="+mn-lt"/>
              <a:ea typeface="+mn-ea"/>
              <a:cs typeface="+mn-cs"/>
            </a:rPr>
            <a:t>for calculating covariances. A covariance is a correlation multiplied by the product of the two variables' standard deviations. Because a covarance is affected strongly by the units the variables are measured in, it is not as easy to interpret as a correlation.</a:t>
          </a:r>
          <a:endParaRPr lang="en-US">
            <a:solidFill>
              <a:srgbClr val="000000"/>
            </a:solidFill>
            <a:effectLst/>
          </a:endParaRPr>
        </a:p>
      </xdr:txBody>
    </xdr:sp>
    <xdr:clientData/>
  </xdr:twoCellAnchor>
</xdr:wsDr>
</file>

<file path=xl/drawings/drawing90.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23</xdr:row>
      <xdr:rowOff>180975</xdr:rowOff>
    </xdr:to>
    <xdr:sp macro="" textlink="">
      <xdr:nvSpPr>
        <xdr:cNvPr id="6" name="TextBox 5"/>
        <xdr:cNvSpPr txBox="1"/>
      </xdr:nvSpPr>
      <xdr:spPr>
        <a:xfrm>
          <a:off x="609600" y="571500"/>
          <a:ext cx="4876800" cy="39909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RANK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Suppose you want to rank a set of values from 1 to </a:t>
          </a:r>
          <a:r>
            <a:rPr lang="en-US" sz="1100" i="1">
              <a:solidFill>
                <a:srgbClr val="000000"/>
              </a:solidFill>
              <a:latin typeface="+mn-lt"/>
              <a:ea typeface="+mn-ea"/>
              <a:cs typeface="+mn-cs"/>
            </a:rPr>
            <a:t>N</a:t>
          </a:r>
          <a:r>
            <a:rPr lang="en-US" sz="1100">
              <a:solidFill>
                <a:srgbClr val="000000"/>
              </a:solidFill>
              <a:latin typeface="+mn-lt"/>
              <a:ea typeface="+mn-ea"/>
              <a:cs typeface="+mn-cs"/>
            </a:rPr>
            <a:t>, where </a:t>
          </a:r>
          <a:r>
            <a:rPr lang="en-US" sz="1100" i="1">
              <a:solidFill>
                <a:srgbClr val="000000"/>
              </a:solidFill>
              <a:latin typeface="+mn-lt"/>
              <a:ea typeface="+mn-ea"/>
              <a:cs typeface="+mn-cs"/>
            </a:rPr>
            <a:t>N </a:t>
          </a:r>
          <a:r>
            <a:rPr lang="en-US" sz="1100">
              <a:solidFill>
                <a:srgbClr val="000000"/>
              </a:solidFill>
              <a:latin typeface="+mn-lt"/>
              <a:ea typeface="+mn-ea"/>
              <a:cs typeface="+mn-cs"/>
            </a:rPr>
            <a:t>is the number of values. You can do this with Excel's RANK function. You can rank them in ascending or descending order.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RANK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=RANK(</a:t>
          </a:r>
          <a:r>
            <a:rPr lang="en-US" sz="1100" b="1" i="1">
              <a:solidFill>
                <a:srgbClr val="000000"/>
              </a:solidFill>
              <a:latin typeface="+mn-lt"/>
              <a:ea typeface="+mn-ea"/>
              <a:cs typeface="+mn-cs"/>
            </a:rPr>
            <a:t>value</a:t>
          </a:r>
          <a:r>
            <a:rPr lang="en-US" sz="1100" b="1">
              <a:solidFill>
                <a:srgbClr val="000000"/>
              </a:solidFill>
              <a:latin typeface="+mn-lt"/>
              <a:ea typeface="+mn-ea"/>
              <a:cs typeface="+mn-cs"/>
            </a:rPr>
            <a:t>,</a:t>
          </a:r>
          <a:r>
            <a:rPr lang="en-US" sz="1100" b="1" i="1">
              <a:solidFill>
                <a:srgbClr val="000000"/>
              </a:solidFill>
              <a:latin typeface="+mn-lt"/>
              <a:ea typeface="+mn-ea"/>
              <a:cs typeface="+mn-cs"/>
            </a:rPr>
            <a:t>datarange</a:t>
          </a:r>
          <a:r>
            <a:rPr lang="en-US" sz="1100" b="1">
              <a:solidFill>
                <a:srgbClr val="000000"/>
              </a:solidFill>
              <a:latin typeface="+mn-lt"/>
              <a:ea typeface="+mn-ea"/>
              <a:cs typeface="+mn-cs"/>
            </a:rPr>
            <a:t>,</a:t>
          </a:r>
          <a:r>
            <a:rPr lang="en-US" sz="1100" b="1" i="1">
              <a:solidFill>
                <a:srgbClr val="000000"/>
              </a:solidFill>
              <a:latin typeface="+mn-lt"/>
              <a:ea typeface="+mn-ea"/>
              <a:cs typeface="+mn-cs"/>
            </a:rPr>
            <a:t> order</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value </a:t>
          </a:r>
          <a:r>
            <a:rPr lang="en-US" sz="1100">
              <a:solidFill>
                <a:srgbClr val="000000"/>
              </a:solidFill>
              <a:latin typeface="+mn-lt"/>
              <a:ea typeface="+mn-ea"/>
              <a:cs typeface="+mn-cs"/>
            </a:rPr>
            <a:t>is a single value in the </a:t>
          </a:r>
          <a:r>
            <a:rPr lang="en-US" sz="1100" i="1">
              <a:solidFill>
                <a:srgbClr val="000000"/>
              </a:solidFill>
              <a:latin typeface="+mn-lt"/>
              <a:ea typeface="+mn-ea"/>
              <a:cs typeface="+mn-cs"/>
            </a:rPr>
            <a:t>datarange</a:t>
          </a:r>
          <a:r>
            <a:rPr lang="en-US" sz="1100">
              <a:solidFill>
                <a:srgbClr val="000000"/>
              </a:solidFill>
              <a:latin typeface="+mn-lt"/>
              <a:ea typeface="+mn-ea"/>
              <a:cs typeface="+mn-cs"/>
            </a:rPr>
            <a:t>, and </a:t>
          </a:r>
          <a:r>
            <a:rPr lang="en-US" sz="1100" i="1">
              <a:solidFill>
                <a:srgbClr val="000000"/>
              </a:solidFill>
              <a:latin typeface="+mn-lt"/>
              <a:ea typeface="+mn-ea"/>
              <a:cs typeface="+mn-cs"/>
            </a:rPr>
            <a:t>order </a:t>
          </a:r>
          <a:r>
            <a:rPr lang="en-US" sz="1100">
              <a:solidFill>
                <a:srgbClr val="000000"/>
              </a:solidFill>
              <a:latin typeface="+mn-lt"/>
              <a:ea typeface="+mn-ea"/>
              <a:cs typeface="+mn-cs"/>
            </a:rPr>
            <a:t>is an optional argument. If </a:t>
          </a:r>
          <a:r>
            <a:rPr lang="en-US" sz="1100" i="1">
              <a:solidFill>
                <a:srgbClr val="000000"/>
              </a:solidFill>
              <a:latin typeface="+mn-lt"/>
              <a:ea typeface="+mn-ea"/>
              <a:cs typeface="+mn-cs"/>
            </a:rPr>
            <a:t>order </a:t>
          </a:r>
          <a:r>
            <a:rPr lang="en-US" sz="1100">
              <a:solidFill>
                <a:srgbClr val="000000"/>
              </a:solidFill>
              <a:latin typeface="+mn-lt"/>
              <a:ea typeface="+mn-ea"/>
              <a:cs typeface="+mn-cs"/>
            </a:rPr>
            <a:t>is 0 (or missing), rank 1 corresponds to the largest value and rank </a:t>
          </a:r>
          <a:r>
            <a:rPr lang="en-US" sz="1100" i="1">
              <a:solidFill>
                <a:srgbClr val="000000"/>
              </a:solidFill>
              <a:latin typeface="+mn-lt"/>
              <a:ea typeface="+mn-ea"/>
              <a:cs typeface="+mn-cs"/>
            </a:rPr>
            <a:t>N</a:t>
          </a:r>
          <a:r>
            <a:rPr lang="en-US" sz="1100" i="0" baseline="0">
              <a:solidFill>
                <a:srgbClr val="000000"/>
              </a:solidFill>
              <a:latin typeface="+mn-lt"/>
              <a:ea typeface="+mn-ea"/>
              <a:cs typeface="+mn-cs"/>
            </a:rPr>
            <a:t> to the smallest</a:t>
          </a:r>
          <a:r>
            <a:rPr lang="en-US" sz="1100">
              <a:solidFill>
                <a:srgbClr val="000000"/>
              </a:solidFill>
              <a:latin typeface="+mn-lt"/>
              <a:ea typeface="+mn-ea"/>
              <a:cs typeface="+mn-cs"/>
            </a:rPr>
            <a:t>; if </a:t>
          </a:r>
          <a:r>
            <a:rPr lang="en-US" sz="1100" i="1">
              <a:solidFill>
                <a:srgbClr val="000000"/>
              </a:solidFill>
              <a:latin typeface="+mn-lt"/>
              <a:ea typeface="+mn-ea"/>
              <a:cs typeface="+mn-cs"/>
            </a:rPr>
            <a:t>order </a:t>
          </a:r>
          <a:r>
            <a:rPr lang="en-US" sz="1100">
              <a:solidFill>
                <a:srgbClr val="000000"/>
              </a:solidFill>
              <a:latin typeface="+mn-lt"/>
              <a:ea typeface="+mn-ea"/>
              <a:cs typeface="+mn-cs"/>
            </a:rPr>
            <a:t>is 1 (or any other nonzero value), rank 1 corresponds to the smallest value and rank </a:t>
          </a:r>
          <a:r>
            <a:rPr lang="en-US" sz="1100" i="1">
              <a:solidFill>
                <a:srgbClr val="000000"/>
              </a:solidFill>
              <a:latin typeface="+mn-lt"/>
              <a:ea typeface="+mn-ea"/>
              <a:cs typeface="+mn-cs"/>
            </a:rPr>
            <a:t>N </a:t>
          </a:r>
          <a:r>
            <a:rPr lang="en-US" sz="1100" i="0">
              <a:solidFill>
                <a:srgbClr val="000000"/>
              </a:solidFill>
              <a:latin typeface="+mn-lt"/>
              <a:ea typeface="+mn-ea"/>
              <a:cs typeface="+mn-cs"/>
            </a:rPr>
            <a:t>to the</a:t>
          </a:r>
          <a:r>
            <a:rPr lang="en-US" sz="1100" i="0" baseline="0">
              <a:solidFill>
                <a:srgbClr val="000000"/>
              </a:solidFill>
              <a:latin typeface="+mn-lt"/>
              <a:ea typeface="+mn-ea"/>
              <a:cs typeface="+mn-cs"/>
            </a:rPr>
            <a:t> largest</a:t>
          </a:r>
          <a:r>
            <a:rPr lang="en-US" sz="1100">
              <a:solidFill>
                <a:srgbClr val="000000"/>
              </a:solidFill>
              <a:latin typeface="+mn-lt"/>
              <a:ea typeface="+mn-ea"/>
              <a:cs typeface="+mn-cs"/>
            </a:rPr>
            <a: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Typically, you start with a data set in a column. Then you use the RANK function to rank the first value and copy it down (with </a:t>
          </a:r>
          <a:r>
            <a:rPr lang="en-US" sz="1100" i="1">
              <a:solidFill>
                <a:srgbClr val="000000"/>
              </a:solidFill>
              <a:latin typeface="+mn-lt"/>
              <a:ea typeface="+mn-ea"/>
              <a:cs typeface="+mn-cs"/>
            </a:rPr>
            <a:t>datarange </a:t>
          </a:r>
          <a:r>
            <a:rPr lang="en-US" sz="1100">
              <a:solidFill>
                <a:srgbClr val="000000"/>
              </a:solidFill>
              <a:latin typeface="+mn-lt"/>
              <a:ea typeface="+mn-ea"/>
              <a:cs typeface="+mn-cs"/>
            </a:rPr>
            <a:t>absolute) to rank all of the others. If two or more values are tied, they share a rank.</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Rank the values in column K from largest to smallest in column L. Then rank them from smallest to largest in column M. How does RANK deal with the tied 55’s? (Scroll to the right for answers.)</a:t>
          </a:r>
        </a:p>
      </xdr:txBody>
    </xdr:sp>
    <xdr:clientData/>
  </xdr:twoCellAnchor>
  <xdr:twoCellAnchor>
    <xdr:from>
      <xdr:col>1</xdr:col>
      <xdr:colOff>0</xdr:colOff>
      <xdr:row>25</xdr:row>
      <xdr:rowOff>0</xdr:rowOff>
    </xdr:from>
    <xdr:to>
      <xdr:col>9</xdr:col>
      <xdr:colOff>0</xdr:colOff>
      <xdr:row>48</xdr:row>
      <xdr:rowOff>9526</xdr:rowOff>
    </xdr:to>
    <xdr:sp macro="" textlink="">
      <xdr:nvSpPr>
        <xdr:cNvPr id="7" name="TextBox 6"/>
        <xdr:cNvSpPr txBox="1"/>
      </xdr:nvSpPr>
      <xdr:spPr>
        <a:xfrm>
          <a:off x="609600" y="4762500"/>
          <a:ext cx="4876800" cy="439102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LARGE,</a:t>
          </a:r>
          <a:r>
            <a:rPr lang="en-US" sz="1100" b="1" baseline="0">
              <a:solidFill>
                <a:srgbClr val="000000"/>
              </a:solidFill>
              <a:latin typeface="+mn-lt"/>
              <a:ea typeface="+mn-ea"/>
              <a:cs typeface="+mn-cs"/>
            </a:rPr>
            <a:t> SMALL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 LARGE and SMALL functions are less well-known Excel functions, but they are occasionally very useful. Suppose</a:t>
          </a:r>
          <a:r>
            <a:rPr lang="en-US" sz="1100" baseline="0">
              <a:solidFill>
                <a:srgbClr val="000000"/>
              </a:solidFill>
              <a:latin typeface="+mn-lt"/>
              <a:ea typeface="+mn-ea"/>
              <a:cs typeface="+mn-cs"/>
            </a:rPr>
            <a:t> you </a:t>
          </a:r>
          <a:r>
            <a:rPr lang="en-US" sz="1100">
              <a:solidFill>
                <a:srgbClr val="000000"/>
              </a:solidFill>
              <a:latin typeface="+mn-lt"/>
              <a:ea typeface="+mn-ea"/>
              <a:cs typeface="+mn-cs"/>
            </a:rPr>
            <a:t>have a data set with 250 values and you want the 10 largest values. Then you can find these with the LARGE function, using arguments 1 through 10. Similarly, you can use the SMALL function to find the 10 smallest values.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LARGE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=LARGE(</a:t>
          </a:r>
          <a:r>
            <a:rPr lang="en-US" sz="1100" b="1" i="1">
              <a:solidFill>
                <a:srgbClr val="000000"/>
              </a:solidFill>
              <a:latin typeface="+mn-lt"/>
              <a:ea typeface="+mn-ea"/>
              <a:cs typeface="+mn-cs"/>
            </a:rPr>
            <a:t>datarange</a:t>
          </a:r>
          <a:r>
            <a:rPr lang="en-US" sz="1100" b="1">
              <a:solidFill>
                <a:srgbClr val="000000"/>
              </a:solidFill>
              <a:latin typeface="+mn-lt"/>
              <a:ea typeface="+mn-ea"/>
              <a:cs typeface="+mn-cs"/>
            </a:rPr>
            <a:t>,</a:t>
          </a:r>
          <a:r>
            <a:rPr lang="en-US" sz="1100" b="1" i="1">
              <a:solidFill>
                <a:srgbClr val="000000"/>
              </a:solidFill>
              <a:latin typeface="+mn-lt"/>
              <a:ea typeface="+mn-ea"/>
              <a:cs typeface="+mn-cs"/>
            </a:rPr>
            <a:t>k</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k </a:t>
          </a:r>
          <a:r>
            <a:rPr lang="en-US" sz="1100">
              <a:solidFill>
                <a:srgbClr val="000000"/>
              </a:solidFill>
              <a:latin typeface="+mn-lt"/>
              <a:ea typeface="+mn-ea"/>
              <a:cs typeface="+mn-cs"/>
            </a:rPr>
            <a:t>is any integer from 1 to the number of data values. This returns the </a:t>
          </a:r>
          <a:r>
            <a:rPr lang="en-US" sz="1100" i="1">
              <a:solidFill>
                <a:srgbClr val="000000"/>
              </a:solidFill>
              <a:latin typeface="+mn-lt"/>
              <a:ea typeface="+mn-ea"/>
              <a:cs typeface="+mn-cs"/>
            </a:rPr>
            <a:t>k</a:t>
          </a:r>
          <a:r>
            <a:rPr lang="en-US" sz="1100">
              <a:solidFill>
                <a:srgbClr val="000000"/>
              </a:solidFill>
              <a:latin typeface="+mn-lt"/>
              <a:ea typeface="+mn-ea"/>
              <a:cs typeface="+mn-cs"/>
            </a:rPr>
            <a:t>th largest value.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SMALL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=SMALL(</a:t>
          </a:r>
          <a:r>
            <a:rPr lang="en-US" sz="1100" b="1" i="1">
              <a:solidFill>
                <a:srgbClr val="000000"/>
              </a:solidFill>
              <a:latin typeface="+mn-lt"/>
              <a:ea typeface="+mn-ea"/>
              <a:cs typeface="+mn-cs"/>
            </a:rPr>
            <a:t>datarange</a:t>
          </a:r>
          <a:r>
            <a:rPr lang="en-US" sz="1100" b="1">
              <a:solidFill>
                <a:srgbClr val="000000"/>
              </a:solidFill>
              <a:latin typeface="+mn-lt"/>
              <a:ea typeface="+mn-ea"/>
              <a:cs typeface="+mn-cs"/>
            </a:rPr>
            <a:t>,</a:t>
          </a:r>
          <a:r>
            <a:rPr lang="en-US" sz="1100" b="1" i="1">
              <a:solidFill>
                <a:srgbClr val="000000"/>
              </a:solidFill>
              <a:latin typeface="+mn-lt"/>
              <a:ea typeface="+mn-ea"/>
              <a:cs typeface="+mn-cs"/>
            </a:rPr>
            <a:t>k</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k </a:t>
          </a:r>
          <a:r>
            <a:rPr lang="en-US" sz="1100">
              <a:solidFill>
                <a:srgbClr val="000000"/>
              </a:solidFill>
              <a:latin typeface="+mn-lt"/>
              <a:ea typeface="+mn-ea"/>
              <a:cs typeface="+mn-cs"/>
            </a:rPr>
            <a:t>is any integer from 1 to the number of data values. This returns the </a:t>
          </a:r>
          <a:r>
            <a:rPr lang="en-US" sz="1100" i="1">
              <a:solidFill>
                <a:srgbClr val="000000"/>
              </a:solidFill>
              <a:latin typeface="+mn-lt"/>
              <a:ea typeface="+mn-ea"/>
              <a:cs typeface="+mn-cs"/>
            </a:rPr>
            <a:t>k</a:t>
          </a:r>
          <a:r>
            <a:rPr lang="en-US" sz="1100">
              <a:solidFill>
                <a:srgbClr val="000000"/>
              </a:solidFill>
              <a:latin typeface="+mn-lt"/>
              <a:ea typeface="+mn-ea"/>
              <a:cs typeface="+mn-cs"/>
            </a:rPr>
            <a:t>th smallest value.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Typically, you would enter a sequence of values of </a:t>
          </a:r>
          <a:r>
            <a:rPr lang="en-US" sz="1100" i="1">
              <a:solidFill>
                <a:srgbClr val="000000"/>
              </a:solidFill>
              <a:latin typeface="+mn-lt"/>
              <a:ea typeface="+mn-ea"/>
              <a:cs typeface="+mn-cs"/>
            </a:rPr>
            <a:t>k</a:t>
          </a:r>
          <a:r>
            <a:rPr lang="en-US" sz="1100">
              <a:solidFill>
                <a:srgbClr val="000000"/>
              </a:solidFill>
              <a:latin typeface="+mn-lt"/>
              <a:ea typeface="+mn-ea"/>
              <a:cs typeface="+mn-cs"/>
            </a:rPr>
            <a:t> in some column, enter the LARGE or SMALL formula for the first of them, and then copy down.</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For the data set in column K, find the 10 largest values and 10 smallest values in columns M and N. Use cell references to the values of </a:t>
          </a:r>
          <a:r>
            <a:rPr lang="en-US" sz="1100" b="0" i="1">
              <a:solidFill>
                <a:srgbClr val="000000"/>
              </a:solidFill>
              <a:latin typeface="+mn-lt"/>
              <a:ea typeface="+mn-ea"/>
              <a:cs typeface="+mn-cs"/>
            </a:rPr>
            <a:t>k</a:t>
          </a:r>
          <a:r>
            <a:rPr lang="en-US" sz="1100" b="0">
              <a:solidFill>
                <a:srgbClr val="000000"/>
              </a:solidFill>
              <a:latin typeface="+mn-lt"/>
              <a:ea typeface="+mn-ea"/>
              <a:cs typeface="+mn-cs"/>
            </a:rPr>
            <a:t> in column L. (Scroll to the right for the answers.)</a:t>
          </a:r>
        </a:p>
      </xdr:txBody>
    </xdr:sp>
    <xdr:clientData/>
  </xdr:twoCellAnchor>
</xdr:wsDr>
</file>

<file path=xl/drawings/drawing91.xml><?xml version="1.0" encoding="utf-8"?>
<xdr:wsDr xmlns:xdr="http://schemas.openxmlformats.org/drawingml/2006/spreadsheetDrawing" xmlns:a="http://schemas.openxmlformats.org/drawingml/2006/main">
  <xdr:twoCellAnchor>
    <xdr:from>
      <xdr:col>1</xdr:col>
      <xdr:colOff>0</xdr:colOff>
      <xdr:row>3</xdr:row>
      <xdr:rowOff>0</xdr:rowOff>
    </xdr:from>
    <xdr:to>
      <xdr:col>8</xdr:col>
      <xdr:colOff>609599</xdr:colOff>
      <xdr:row>11</xdr:row>
      <xdr:rowOff>0</xdr:rowOff>
    </xdr:to>
    <xdr:sp macro="" textlink="">
      <xdr:nvSpPr>
        <xdr:cNvPr id="4" name="TextBox 3"/>
        <xdr:cNvSpPr txBox="1"/>
      </xdr:nvSpPr>
      <xdr:spPr>
        <a:xfrm>
          <a:off x="609600" y="571500"/>
          <a:ext cx="4876799" cy="1524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Background on Financial Functions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Excel has a wide assortment of financial functions that are used by thousands of financial analysts every day. Only a few of the most common of these are discussed here, but if you are a financial analyst, you will undoubtedly want to become familiar with the others. The best way to learn is to click </a:t>
          </a:r>
          <a:r>
            <a:rPr lang="en-US" sz="1100" baseline="0">
              <a:solidFill>
                <a:srgbClr val="000000"/>
              </a:solidFill>
              <a:latin typeface="+mn-lt"/>
              <a:ea typeface="+mn-ea"/>
              <a:cs typeface="+mn-cs"/>
            </a:rPr>
            <a:t>the Financial category on the Formulas ribbon.</a:t>
          </a:r>
          <a:endParaRPr lang="en-US" sz="1100">
            <a:solidFill>
              <a:srgbClr val="000000"/>
            </a:solidFill>
            <a:latin typeface="+mn-lt"/>
            <a:ea typeface="+mn-ea"/>
            <a:cs typeface="+mn-cs"/>
          </a:endParaRPr>
        </a:p>
      </xdr:txBody>
    </xdr:sp>
    <xdr:clientData/>
  </xdr:twoCellAnchor>
</xdr:wsDr>
</file>

<file path=xl/drawings/drawing92.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133350</xdr:colOff>
      <xdr:row>25</xdr:row>
      <xdr:rowOff>9525</xdr:rowOff>
    </xdr:to>
    <xdr:sp macro="" textlink="">
      <xdr:nvSpPr>
        <xdr:cNvPr id="4" name="TextBox 3"/>
        <xdr:cNvSpPr txBox="1"/>
      </xdr:nvSpPr>
      <xdr:spPr>
        <a:xfrm>
          <a:off x="609600" y="762000"/>
          <a:ext cx="5010150" cy="42005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PMT (Payment)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PMT function is usually used to find the monthly payment for a car loan or a home mortgage loan. The inputs are typically an annual interest rate, a term (number of months financed), and the amount borrowed (the principal). The PMT function finds the amount you have to pay each month of the term. Part of this payment is principal and part is interest. At the end of the term, you will have paid just enough to pay off the entire loan.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PMT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=PMT(</a:t>
          </a:r>
          <a:r>
            <a:rPr lang="en-US" sz="1100" b="1" i="1">
              <a:solidFill>
                <a:srgbClr val="000000"/>
              </a:solidFill>
              <a:latin typeface="+mn-lt"/>
              <a:ea typeface="+mn-ea"/>
              <a:cs typeface="+mn-cs"/>
            </a:rPr>
            <a:t>interestrate</a:t>
          </a:r>
          <a:r>
            <a:rPr lang="en-US" sz="1100" b="1">
              <a:solidFill>
                <a:srgbClr val="000000"/>
              </a:solidFill>
              <a:latin typeface="+mn-lt"/>
              <a:ea typeface="+mn-ea"/>
              <a:cs typeface="+mn-cs"/>
            </a:rPr>
            <a:t>,</a:t>
          </a:r>
          <a:r>
            <a:rPr lang="en-US" sz="1100" b="1" i="1">
              <a:solidFill>
                <a:srgbClr val="000000"/>
              </a:solidFill>
              <a:latin typeface="+mn-lt"/>
              <a:ea typeface="+mn-ea"/>
              <a:cs typeface="+mn-cs"/>
            </a:rPr>
            <a:t>term</a:t>
          </a:r>
          <a:r>
            <a:rPr lang="en-US" sz="1100" b="1">
              <a:solidFill>
                <a:srgbClr val="000000"/>
              </a:solidFill>
              <a:latin typeface="+mn-lt"/>
              <a:ea typeface="+mn-ea"/>
              <a:cs typeface="+mn-cs"/>
            </a:rPr>
            <a:t>,</a:t>
          </a:r>
          <a:r>
            <a:rPr lang="en-US" sz="1100" b="1" i="1">
              <a:solidFill>
                <a:srgbClr val="000000"/>
              </a:solidFill>
              <a:latin typeface="+mn-lt"/>
              <a:ea typeface="+mn-ea"/>
              <a:cs typeface="+mn-cs"/>
            </a:rPr>
            <a:t>principal</a:t>
          </a:r>
          <a:r>
            <a:rPr lang="en-US" sz="1100" b="1">
              <a:solidFill>
                <a:srgbClr val="000000"/>
              </a:solidFill>
              <a:latin typeface="+mn-lt"/>
              <a:ea typeface="+mn-ea"/>
              <a:cs typeface="+mn-cs"/>
            </a:rPr>
            <a:t>)</a:t>
          </a:r>
          <a:r>
            <a:rPr lang="en-US" sz="1100">
              <a:solidFill>
                <a:srgbClr val="000000"/>
              </a:solidFill>
              <a:latin typeface="+mn-lt"/>
              <a:ea typeface="+mn-ea"/>
              <a:cs typeface="+mn-cs"/>
            </a:rPr>
            <a:t>. For technical reasons, if you want PMT to return a </a:t>
          </a:r>
          <a:r>
            <a:rPr lang="en-US" sz="1100" i="1">
              <a:solidFill>
                <a:srgbClr val="000000"/>
              </a:solidFill>
              <a:latin typeface="+mn-lt"/>
              <a:ea typeface="+mn-ea"/>
              <a:cs typeface="+mn-cs"/>
            </a:rPr>
            <a:t>positive </a:t>
          </a:r>
          <a:r>
            <a:rPr lang="en-US" sz="1100">
              <a:solidFill>
                <a:srgbClr val="000000"/>
              </a:solidFill>
              <a:latin typeface="+mn-lt"/>
              <a:ea typeface="+mn-ea"/>
              <a:cs typeface="+mn-cs"/>
            </a:rPr>
            <a:t>value, you should enter the principal as a </a:t>
          </a:r>
          <a:r>
            <a:rPr lang="en-US" sz="1100" i="1">
              <a:solidFill>
                <a:srgbClr val="000000"/>
              </a:solidFill>
              <a:latin typeface="+mn-lt"/>
              <a:ea typeface="+mn-ea"/>
              <a:cs typeface="+mn-cs"/>
            </a:rPr>
            <a:t>negative </a:t>
          </a:r>
          <a:r>
            <a:rPr lang="en-US" sz="1100">
              <a:solidFill>
                <a:srgbClr val="000000"/>
              </a:solidFill>
              <a:latin typeface="+mn-lt"/>
              <a:ea typeface="+mn-ea"/>
              <a:cs typeface="+mn-cs"/>
            </a:rPr>
            <a:t>number (because it is a cash </a:t>
          </a:r>
          <a:r>
            <a:rPr lang="en-US" sz="1100" i="1">
              <a:solidFill>
                <a:srgbClr val="000000"/>
              </a:solidFill>
              <a:latin typeface="+mn-lt"/>
              <a:ea typeface="+mn-ea"/>
              <a:cs typeface="+mn-cs"/>
            </a:rPr>
            <a:t>outflow</a:t>
          </a:r>
          <a:r>
            <a:rPr lang="en-US" sz="1100">
              <a:solidFill>
                <a:srgbClr val="000000"/>
              </a:solidFill>
              <a:latin typeface="+mn-lt"/>
              <a:ea typeface="+mn-ea"/>
              <a:cs typeface="+mn-cs"/>
            </a:rPr>
            <a:t>, not a cash </a:t>
          </a:r>
          <a:r>
            <a:rPr lang="en-US" sz="1100" i="1">
              <a:solidFill>
                <a:srgbClr val="000000"/>
              </a:solidFill>
              <a:latin typeface="+mn-lt"/>
              <a:ea typeface="+mn-ea"/>
              <a:cs typeface="+mn-cs"/>
            </a:rPr>
            <a:t>inflow</a:t>
          </a:r>
          <a:r>
            <a:rPr lang="en-US" sz="1100">
              <a:solidFill>
                <a:srgbClr val="000000"/>
              </a:solidFill>
              <a:latin typeface="+mn-lt"/>
              <a:ea typeface="+mn-ea"/>
              <a:cs typeface="+mn-cs"/>
            </a:rPr>
            <a:t>). The interest rate argument should be the monthly rate (assuming you are paying monthly), which is the annual rate divided by 12.</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Suppose you take out a $30,000 loan for a new car when the annual interest rate is 4.75% and the term of the loan is 36 months. Calculate your monthly payment in the blue cell to the right. Then use a data table to see how your monthly payment varies for terms of 24, 36, 48, or 60 months. (Scroll to the right to see the answers. The Data Table worksheets in this tutorial explain data tables.)</a:t>
          </a:r>
        </a:p>
      </xdr:txBody>
    </xdr:sp>
    <xdr:clientData/>
  </xdr:twoCellAnchor>
</xdr:wsDr>
</file>

<file path=xl/drawings/drawing93.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1</xdr:colOff>
      <xdr:row>29</xdr:row>
      <xdr:rowOff>0</xdr:rowOff>
    </xdr:to>
    <xdr:sp macro="" textlink="">
      <xdr:nvSpPr>
        <xdr:cNvPr id="5" name="TextBox 4"/>
        <xdr:cNvSpPr txBox="1"/>
      </xdr:nvSpPr>
      <xdr:spPr>
        <a:xfrm>
          <a:off x="609600" y="571500"/>
          <a:ext cx="4876801" cy="4953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NPV (Net Present Value)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Much of the theory of finance is about the time value of money. Basically, a dollar earned in the future is less valuable than a dollar earned today because the dollar earned today can earn interest. To account for this, future cash inflows or outflows are </a:t>
          </a:r>
          <a:r>
            <a:rPr lang="en-US" sz="1100" i="1">
              <a:solidFill>
                <a:srgbClr val="000000"/>
              </a:solidFill>
              <a:latin typeface="+mn-lt"/>
              <a:ea typeface="+mn-ea"/>
              <a:cs typeface="+mn-cs"/>
            </a:rPr>
            <a:t>discounted</a:t>
          </a:r>
          <a:r>
            <a:rPr lang="en-US" sz="1100">
              <a:solidFill>
                <a:srgbClr val="000000"/>
              </a:solidFill>
              <a:latin typeface="+mn-lt"/>
              <a:ea typeface="+mn-ea"/>
              <a:cs typeface="+mn-cs"/>
            </a:rPr>
            <a:t> to get their </a:t>
          </a:r>
          <a:r>
            <a:rPr lang="en-US" sz="1100" i="1">
              <a:solidFill>
                <a:srgbClr val="000000"/>
              </a:solidFill>
              <a:latin typeface="+mn-lt"/>
              <a:ea typeface="+mn-ea"/>
              <a:cs typeface="+mn-cs"/>
            </a:rPr>
            <a:t>present values</a:t>
          </a:r>
          <a:r>
            <a:rPr lang="en-US" sz="1100">
              <a:solidFill>
                <a:srgbClr val="000000"/>
              </a:solidFill>
              <a:latin typeface="+mn-lt"/>
              <a:ea typeface="+mn-ea"/>
              <a:cs typeface="+mn-cs"/>
            </a:rPr>
            <a:t> now. Given a future stream of cash inflows and/or outflows, the sum of all of their present values is called the </a:t>
          </a:r>
          <a:r>
            <a:rPr lang="en-US" sz="1100" i="1">
              <a:solidFill>
                <a:srgbClr val="000000"/>
              </a:solidFill>
              <a:latin typeface="+mn-lt"/>
              <a:ea typeface="+mn-ea"/>
              <a:cs typeface="+mn-cs"/>
            </a:rPr>
            <a:t>net present value</a:t>
          </a:r>
          <a:r>
            <a:rPr lang="en-US" sz="1100">
              <a:solidFill>
                <a:srgbClr val="000000"/>
              </a:solidFill>
              <a:latin typeface="+mn-lt"/>
              <a:ea typeface="+mn-ea"/>
              <a:cs typeface="+mn-cs"/>
            </a:rPr>
            <a:t>, abbreviated NPV. If this stream is incurred at regular time intervals—at the end of each year, say—you can use Excel’s handy NPV function to calculate the NPV of the stream.</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NPV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=NPV(</a:t>
          </a:r>
          <a:r>
            <a:rPr lang="en-US" sz="1100" b="1" i="1">
              <a:solidFill>
                <a:srgbClr val="000000"/>
              </a:solidFill>
              <a:latin typeface="+mn-lt"/>
              <a:ea typeface="+mn-ea"/>
              <a:cs typeface="+mn-cs"/>
            </a:rPr>
            <a:t>rate</a:t>
          </a:r>
          <a:r>
            <a:rPr lang="en-US" sz="1100" b="1">
              <a:solidFill>
                <a:srgbClr val="000000"/>
              </a:solidFill>
              <a:latin typeface="+mn-lt"/>
              <a:ea typeface="+mn-ea"/>
              <a:cs typeface="+mn-cs"/>
            </a:rPr>
            <a:t>,</a:t>
          </a:r>
          <a:r>
            <a:rPr lang="en-US" sz="1100" b="1" i="1">
              <a:solidFill>
                <a:srgbClr val="000000"/>
              </a:solidFill>
              <a:latin typeface="+mn-lt"/>
              <a:ea typeface="+mn-ea"/>
              <a:cs typeface="+mn-cs"/>
            </a:rPr>
            <a:t>cashstream</a:t>
          </a:r>
          <a:r>
            <a:rPr lang="en-US" sz="1100" b="1">
              <a:solidFill>
                <a:srgbClr val="000000"/>
              </a:solidFill>
              <a:latin typeface="+mn-lt"/>
              <a:ea typeface="+mn-ea"/>
              <a:cs typeface="+mn-cs"/>
            </a:rPr>
            <a:t>)</a:t>
          </a:r>
          <a:r>
            <a:rPr lang="en-US" sz="1100">
              <a:solidFill>
                <a:srgbClr val="000000"/>
              </a:solidFill>
              <a:latin typeface="+mn-lt"/>
              <a:ea typeface="+mn-ea"/>
              <a:cs typeface="+mn-cs"/>
            </a:rPr>
            <a:t>. Here, </a:t>
          </a:r>
          <a:r>
            <a:rPr lang="en-US" sz="1100" i="1">
              <a:solidFill>
                <a:srgbClr val="000000"/>
              </a:solidFill>
              <a:latin typeface="+mn-lt"/>
              <a:ea typeface="+mn-ea"/>
              <a:cs typeface="+mn-cs"/>
            </a:rPr>
            <a:t>rate </a:t>
          </a:r>
          <a:r>
            <a:rPr lang="en-US" sz="1100">
              <a:solidFill>
                <a:srgbClr val="000000"/>
              </a:solidFill>
              <a:latin typeface="+mn-lt"/>
              <a:ea typeface="+mn-ea"/>
              <a:cs typeface="+mn-cs"/>
            </a:rPr>
            <a:t>is the discount rate, which is essentially the rate the company believes it can earn on its money, and </a:t>
          </a:r>
          <a:r>
            <a:rPr lang="en-US" sz="1100" i="1">
              <a:solidFill>
                <a:srgbClr val="000000"/>
              </a:solidFill>
              <a:latin typeface="+mn-lt"/>
              <a:ea typeface="+mn-ea"/>
              <a:cs typeface="+mn-cs"/>
            </a:rPr>
            <a:t>cashstream </a:t>
          </a:r>
          <a:r>
            <a:rPr lang="en-US" sz="1100">
              <a:solidFill>
                <a:srgbClr val="000000"/>
              </a:solidFill>
              <a:latin typeface="+mn-lt"/>
              <a:ea typeface="+mn-ea"/>
              <a:cs typeface="+mn-cs"/>
            </a:rPr>
            <a:t>is a stream of cash inflows or outflows that occur at the </a:t>
          </a:r>
          <a:r>
            <a:rPr lang="en-US" sz="1100" i="1">
              <a:solidFill>
                <a:srgbClr val="000000"/>
              </a:solidFill>
              <a:latin typeface="+mn-lt"/>
              <a:ea typeface="+mn-ea"/>
              <a:cs typeface="+mn-cs"/>
            </a:rPr>
            <a:t>ends</a:t>
          </a:r>
          <a:r>
            <a:rPr lang="en-US" sz="1100">
              <a:solidFill>
                <a:srgbClr val="000000"/>
              </a:solidFill>
              <a:latin typeface="+mn-lt"/>
              <a:ea typeface="+mn-ea"/>
              <a:cs typeface="+mn-cs"/>
            </a:rPr>
            <a:t> of successive years, starting at the end of year 1.</a:t>
          </a:r>
        </a:p>
        <a:p>
          <a:endParaRPr lang="en-US" sz="1100">
            <a:solidFill>
              <a:srgbClr val="000000"/>
            </a:solidFill>
            <a:latin typeface="+mn-lt"/>
            <a:ea typeface="+mn-ea"/>
            <a:cs typeface="+mn-cs"/>
          </a:endParaRPr>
        </a:p>
        <a:p>
          <a:r>
            <a:rPr lang="en-US" sz="1100">
              <a:solidFill>
                <a:srgbClr val="000000"/>
              </a:solidFill>
              <a:latin typeface="+mn-lt"/>
              <a:ea typeface="+mn-ea"/>
              <a:cs typeface="+mn-cs"/>
            </a:rPr>
            <a:t>Note that if there is a cash inflow or outflow right away, at the </a:t>
          </a:r>
          <a:r>
            <a:rPr lang="en-US" sz="1100" i="1">
              <a:solidFill>
                <a:srgbClr val="000000"/>
              </a:solidFill>
              <a:latin typeface="+mn-lt"/>
              <a:ea typeface="+mn-ea"/>
              <a:cs typeface="+mn-cs"/>
            </a:rPr>
            <a:t>beginning</a:t>
          </a:r>
          <a:r>
            <a:rPr lang="en-US" sz="1100">
              <a:solidFill>
                <a:srgbClr val="000000"/>
              </a:solidFill>
              <a:latin typeface="+mn-lt"/>
              <a:ea typeface="+mn-ea"/>
              <a:cs typeface="+mn-cs"/>
            </a:rPr>
            <a:t> of year 1, it should be entered outside the NPV function. The reason is that it doesn’t need to be discounted.</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Assume a company pays $100,000 at the beginning of year 1 to get into an investment. It then receives the cash inflows at the ends of years 1 through 5 shown to the right. What is the NPV of this investment (inflows minus outflows) with a 12% discount rate? Does the NPV increase or decrease as the discount rate increases? (Scroll to the right to see the answer.)</a:t>
          </a:r>
        </a:p>
      </xdr:txBody>
    </xdr:sp>
    <xdr:clientData/>
  </xdr:twoCellAnchor>
  <xdr:twoCellAnchor>
    <xdr:from>
      <xdr:col>1</xdr:col>
      <xdr:colOff>0</xdr:colOff>
      <xdr:row>30</xdr:row>
      <xdr:rowOff>0</xdr:rowOff>
    </xdr:from>
    <xdr:to>
      <xdr:col>9</xdr:col>
      <xdr:colOff>0</xdr:colOff>
      <xdr:row>53</xdr:row>
      <xdr:rowOff>0</xdr:rowOff>
    </xdr:to>
    <xdr:sp macro="" textlink="">
      <xdr:nvSpPr>
        <xdr:cNvPr id="6" name="TextBox 5"/>
        <xdr:cNvSpPr txBox="1"/>
      </xdr:nvSpPr>
      <xdr:spPr>
        <a:xfrm>
          <a:off x="609600" y="5715000"/>
          <a:ext cx="4876800" cy="4381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XNPV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If a company incurs cash inflows or outflows at </a:t>
          </a:r>
          <a:r>
            <a:rPr lang="en-US" sz="1100" i="1">
              <a:solidFill>
                <a:srgbClr val="000000"/>
              </a:solidFill>
              <a:latin typeface="+mn-lt"/>
              <a:ea typeface="+mn-ea"/>
              <a:cs typeface="+mn-cs"/>
            </a:rPr>
            <a:t>irregular</a:t>
          </a:r>
          <a:r>
            <a:rPr lang="en-US" sz="1100">
              <a:solidFill>
                <a:srgbClr val="000000"/>
              </a:solidFill>
              <a:latin typeface="+mn-lt"/>
              <a:ea typeface="+mn-ea"/>
              <a:cs typeface="+mn-cs"/>
            </a:rPr>
            <a:t> times, such as January 15, then May 30, then July 1, and so on, the NPV function cannot be used. You could go back to your finance book to see how to discount future payments directly, but it is easier to use the little-known XNPV function. (Before Excel 2007, this function was actually part of the Analysis ToolPak add-in that ships with Excel. Since Excel 2007, it has been part of the regular financial functions group.)</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XNPV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=XNPV(</a:t>
          </a:r>
          <a:r>
            <a:rPr lang="en-US" sz="1100" b="1" i="1">
              <a:solidFill>
                <a:srgbClr val="000000"/>
              </a:solidFill>
              <a:latin typeface="+mn-lt"/>
              <a:ea typeface="+mn-ea"/>
              <a:cs typeface="+mn-cs"/>
            </a:rPr>
            <a:t>discountrate</a:t>
          </a:r>
          <a:r>
            <a:rPr lang="en-US" sz="1100" b="1">
              <a:solidFill>
                <a:srgbClr val="000000"/>
              </a:solidFill>
              <a:latin typeface="+mn-lt"/>
              <a:ea typeface="+mn-ea"/>
              <a:cs typeface="+mn-cs"/>
            </a:rPr>
            <a:t>,</a:t>
          </a:r>
          <a:r>
            <a:rPr lang="en-US" sz="1100" b="1" i="1">
              <a:solidFill>
                <a:srgbClr val="000000"/>
              </a:solidFill>
              <a:latin typeface="+mn-lt"/>
              <a:ea typeface="+mn-ea"/>
              <a:cs typeface="+mn-cs"/>
            </a:rPr>
            <a:t>cashvalues</a:t>
          </a:r>
          <a:r>
            <a:rPr lang="en-US" sz="1100" b="1">
              <a:solidFill>
                <a:srgbClr val="000000"/>
              </a:solidFill>
              <a:latin typeface="+mn-lt"/>
              <a:ea typeface="+mn-ea"/>
              <a:cs typeface="+mn-cs"/>
            </a:rPr>
            <a:t>,</a:t>
          </a:r>
          <a:r>
            <a:rPr lang="en-US" sz="1100" b="1" i="1">
              <a:solidFill>
                <a:srgbClr val="000000"/>
              </a:solidFill>
              <a:latin typeface="+mn-lt"/>
              <a:ea typeface="+mn-ea"/>
              <a:cs typeface="+mn-cs"/>
            </a:rPr>
            <a:t>dates</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discountrate </a:t>
          </a:r>
          <a:r>
            <a:rPr lang="en-US" sz="1100">
              <a:solidFill>
                <a:srgbClr val="000000"/>
              </a:solidFill>
              <a:latin typeface="+mn-lt"/>
              <a:ea typeface="+mn-ea"/>
              <a:cs typeface="+mn-cs"/>
            </a:rPr>
            <a:t>is the same as with NPV, </a:t>
          </a:r>
          <a:r>
            <a:rPr lang="en-US" sz="1100" i="1">
              <a:solidFill>
                <a:srgbClr val="000000"/>
              </a:solidFill>
              <a:latin typeface="+mn-lt"/>
              <a:ea typeface="+mn-ea"/>
              <a:cs typeface="+mn-cs"/>
            </a:rPr>
            <a:t>cashvalues</a:t>
          </a:r>
          <a:r>
            <a:rPr lang="en-US" sz="1100">
              <a:solidFill>
                <a:srgbClr val="000000"/>
              </a:solidFill>
              <a:latin typeface="+mn-lt"/>
              <a:ea typeface="+mn-ea"/>
              <a:cs typeface="+mn-cs"/>
            </a:rPr>
            <a:t> is a stream of cash inflows or outflows, and </a:t>
          </a:r>
          <a:r>
            <a:rPr lang="en-US" sz="1100" i="1">
              <a:solidFill>
                <a:srgbClr val="000000"/>
              </a:solidFill>
              <a:latin typeface="+mn-lt"/>
              <a:ea typeface="+mn-ea"/>
              <a:cs typeface="+mn-cs"/>
            </a:rPr>
            <a:t>dates</a:t>
          </a:r>
          <a:r>
            <a:rPr lang="en-US" sz="1100">
              <a:solidFill>
                <a:srgbClr val="000000"/>
              </a:solidFill>
              <a:latin typeface="+mn-lt"/>
              <a:ea typeface="+mn-ea"/>
              <a:cs typeface="+mn-cs"/>
            </a:rPr>
            <a:t> is a stream of the dates when they are incurred.</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Typically, the first cash value will be an outflow and the rest will be inflows. In this case, the initial outflow (investment) </a:t>
          </a:r>
          <a:r>
            <a:rPr lang="en-US" sz="1100" i="1">
              <a:solidFill>
                <a:srgbClr val="000000"/>
              </a:solidFill>
              <a:latin typeface="+mn-lt"/>
              <a:ea typeface="+mn-ea"/>
              <a:cs typeface="+mn-cs"/>
            </a:rPr>
            <a:t>should</a:t>
          </a:r>
          <a:r>
            <a:rPr lang="en-US" sz="1100">
              <a:solidFill>
                <a:srgbClr val="000000"/>
              </a:solidFill>
              <a:latin typeface="+mn-lt"/>
              <a:ea typeface="+mn-ea"/>
              <a:cs typeface="+mn-cs"/>
            </a:rPr>
            <a:t> be included in the XNPV function, and the NPV will be discounted back to the date of this initial payment. This payment should be entered as a negative number.</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Find the net present value of the stream of cash inflows shown to the right, where the first is really a </a:t>
          </a:r>
          <a:r>
            <a:rPr lang="en-US" sz="1100" b="0" i="1">
              <a:solidFill>
                <a:srgbClr val="000000"/>
              </a:solidFill>
              <a:latin typeface="+mn-lt"/>
              <a:ea typeface="+mn-ea"/>
              <a:cs typeface="+mn-cs"/>
            </a:rPr>
            <a:t>payment</a:t>
          </a:r>
          <a:r>
            <a:rPr lang="en-US" sz="1100" b="0">
              <a:solidFill>
                <a:srgbClr val="000000"/>
              </a:solidFill>
              <a:latin typeface="+mn-lt"/>
              <a:ea typeface="+mn-ea"/>
              <a:cs typeface="+mn-cs"/>
            </a:rPr>
            <a:t> at the beginning of 2013. (Scroll to the right to see the answer.)</a:t>
          </a:r>
        </a:p>
      </xdr:txBody>
    </xdr:sp>
    <xdr:clientData/>
  </xdr:twoCellAnchor>
</xdr:wsDr>
</file>

<file path=xl/drawings/drawing94.xml><?xml version="1.0" encoding="utf-8"?>
<xdr:wsDr xmlns:xdr="http://schemas.openxmlformats.org/drawingml/2006/spreadsheetDrawing" xmlns:a="http://schemas.openxmlformats.org/drawingml/2006/main">
  <xdr:twoCellAnchor>
    <xdr:from>
      <xdr:col>26</xdr:col>
      <xdr:colOff>12700</xdr:colOff>
      <xdr:row>36</xdr:row>
      <xdr:rowOff>0</xdr:rowOff>
    </xdr:from>
    <xdr:to>
      <xdr:col>30</xdr:col>
      <xdr:colOff>9525</xdr:colOff>
      <xdr:row>40</xdr:row>
      <xdr:rowOff>0</xdr:rowOff>
    </xdr:to>
    <xdr:sp macro="" textlink="">
      <xdr:nvSpPr>
        <xdr:cNvPr id="5" name="TextBox 4"/>
        <xdr:cNvSpPr txBox="1"/>
      </xdr:nvSpPr>
      <xdr:spPr>
        <a:xfrm>
          <a:off x="13585825" y="6858000"/>
          <a:ext cx="2435225" cy="762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a:solidFill>
                <a:srgbClr val="000000"/>
              </a:solidFill>
            </a:rPr>
            <a:t>The company will find this investment attractive only if its hurdle rate is below 19.81% (which it probably is).</a:t>
          </a:r>
        </a:p>
      </xdr:txBody>
    </xdr:sp>
    <xdr:clientData/>
  </xdr:twoCellAnchor>
  <xdr:twoCellAnchor>
    <xdr:from>
      <xdr:col>1</xdr:col>
      <xdr:colOff>0</xdr:colOff>
      <xdr:row>3</xdr:row>
      <xdr:rowOff>0</xdr:rowOff>
    </xdr:from>
    <xdr:to>
      <xdr:col>9</xdr:col>
      <xdr:colOff>28575</xdr:colOff>
      <xdr:row>40</xdr:row>
      <xdr:rowOff>7621</xdr:rowOff>
    </xdr:to>
    <xdr:sp macro="" textlink="">
      <xdr:nvSpPr>
        <xdr:cNvPr id="6" name="TextBox 5"/>
        <xdr:cNvSpPr txBox="1"/>
      </xdr:nvSpPr>
      <xdr:spPr>
        <a:xfrm>
          <a:off x="609600" y="571500"/>
          <a:ext cx="4905375" cy="705612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IRR (Internal Rate of Return) Function</a:t>
          </a:r>
        </a:p>
        <a:p>
          <a:endParaRPr lang="en-US" sz="1100">
            <a:solidFill>
              <a:srgbClr val="000000"/>
            </a:solidFill>
          </a:endParaRPr>
        </a:p>
        <a:p>
          <a:r>
            <a:rPr lang="en-US" sz="1100">
              <a:solidFill>
                <a:srgbClr val="000000"/>
              </a:solidFill>
            </a:rPr>
            <a:t>Companies often have investment opportunities where they pay initially and then get returns in the future. It is easy to show that the NPV of such an investment </a:t>
          </a:r>
          <a:r>
            <a:rPr lang="en-US" sz="1100" i="1">
              <a:solidFill>
                <a:srgbClr val="000000"/>
              </a:solidFill>
            </a:rPr>
            <a:t>decreases</a:t>
          </a:r>
          <a:r>
            <a:rPr lang="en-US" sz="1100">
              <a:solidFill>
                <a:srgbClr val="000000"/>
              </a:solidFill>
            </a:rPr>
            <a:t> as the discount rate </a:t>
          </a:r>
          <a:r>
            <a:rPr lang="en-US" sz="1100" i="1">
              <a:solidFill>
                <a:srgbClr val="000000"/>
              </a:solidFill>
            </a:rPr>
            <a:t>increases</a:t>
          </a:r>
          <a:r>
            <a:rPr lang="en-US" sz="1100">
              <a:solidFill>
                <a:srgbClr val="000000"/>
              </a:solidFill>
            </a:rPr>
            <a:t>. In fact, for large enough discount rates, the NPV will typically become negative, meaning that the future returns are not enough to offset the initial cost. The discount rate at which NPV changes from positive to negative is called the internal rate of return, or IRR. Specifically, the IRR is the discount rate at which NPV equals 0. </a:t>
          </a:r>
        </a:p>
        <a:p>
          <a:endParaRPr lang="en-US" sz="1100">
            <a:solidFill>
              <a:srgbClr val="000000"/>
            </a:solidFill>
          </a:endParaRPr>
        </a:p>
        <a:p>
          <a:r>
            <a:rPr lang="en-US" sz="1100">
              <a:solidFill>
                <a:srgbClr val="000000"/>
              </a:solidFill>
            </a:rPr>
            <a:t>Companies are interested in IRR for the following reason. Typically, they have a "hurdle rate" that they use to discount potential investments. If the NPV of an investment is positive, discounted at the hurdle rate, it is worth pursuing. If it is negative, it is not worth pursuing. Stated equivalently, the investment is worth pursuing only if its IRR is greater than the company’s hurdle rate.
Fortunately, Excel has an IRR function that calculates an investment’s IRR. Otherwise, this would be a difficult calculation. As with the NPV function, the investment should be structured so that there is an initial cash payment at the beginning of year 1 and then regular cash returns at the ends of years 1, 2, and so on.
To use the IRR function:
Enter the formula </a:t>
          </a:r>
          <a:r>
            <a:rPr lang="en-US" sz="1100" b="1">
              <a:solidFill>
                <a:srgbClr val="000000"/>
              </a:solidFill>
            </a:rPr>
            <a:t>=IRR(</a:t>
          </a:r>
          <a:r>
            <a:rPr lang="en-US" sz="1100" b="1" i="1">
              <a:solidFill>
                <a:srgbClr val="000000"/>
              </a:solidFill>
            </a:rPr>
            <a:t>cashstream</a:t>
          </a:r>
          <a:r>
            <a:rPr lang="en-US" sz="1100" b="1">
              <a:solidFill>
                <a:srgbClr val="000000"/>
              </a:solidFill>
            </a:rPr>
            <a:t>,</a:t>
          </a:r>
          <a:r>
            <a:rPr lang="en-US" sz="1100" b="1" i="1">
              <a:solidFill>
                <a:srgbClr val="000000"/>
              </a:solidFill>
            </a:rPr>
            <a:t>rateguess</a:t>
          </a:r>
          <a:r>
            <a:rPr lang="en-US" sz="1100" b="1">
              <a:solidFill>
                <a:srgbClr val="000000"/>
              </a:solidFill>
            </a:rPr>
            <a:t>)</a:t>
          </a:r>
          <a:r>
            <a:rPr lang="en-US" sz="1100">
              <a:solidFill>
                <a:srgbClr val="000000"/>
              </a:solidFill>
            </a:rPr>
            <a:t>, where </a:t>
          </a:r>
          <a:r>
            <a:rPr lang="en-US" sz="1100" i="1">
              <a:solidFill>
                <a:srgbClr val="000000"/>
              </a:solidFill>
            </a:rPr>
            <a:t>cashstream</a:t>
          </a:r>
          <a:r>
            <a:rPr lang="en-US" sz="1100">
              <a:solidFill>
                <a:srgbClr val="000000"/>
              </a:solidFill>
            </a:rPr>
            <a:t> is a stream of cash flows, where the first (the initial payment) should be negative, and </a:t>
          </a:r>
          <a:r>
            <a:rPr lang="en-US" sz="1100" i="1">
              <a:solidFill>
                <a:srgbClr val="000000"/>
              </a:solidFill>
            </a:rPr>
            <a:t>rateguess</a:t>
          </a:r>
          <a:r>
            <a:rPr lang="en-US" sz="1100">
              <a:solidFill>
                <a:srgbClr val="000000"/>
              </a:solidFill>
            </a:rPr>
            <a:t> is an initial guess for the IRR.
This seems strange. Why should you have to guess at the answer? It is because Excel calculates the IRR iteratively, starting with your guess. Your actual guess shouldn’t make any difference in the final answer except in unusual cases.
Try it! Find the IRR for the investment to the right, using an initial guess of 15%. What does this IRR say about the attractiveness of the investment? (Scroll to the right to see the answer.)</a:t>
          </a:r>
        </a:p>
        <a:p>
          <a:endParaRPr lang="en-US" sz="1100">
            <a:solidFill>
              <a:srgbClr val="000000"/>
            </a:solidFill>
          </a:endParaRPr>
        </a:p>
        <a:p>
          <a:r>
            <a:rPr lang="en-US" sz="1100">
              <a:solidFill>
                <a:srgbClr val="000000"/>
              </a:solidFill>
            </a:rPr>
            <a:t>The previous worksheet described an XNPV function for cash flows that don't occur on regularly spaced dates. There is a corresponding XIRR function. If</a:t>
          </a:r>
          <a:r>
            <a:rPr lang="en-US" sz="1100" baseline="0">
              <a:solidFill>
                <a:srgbClr val="000000"/>
              </a:solidFill>
            </a:rPr>
            <a:t> you are interested, you can l</a:t>
          </a:r>
          <a:r>
            <a:rPr lang="en-US" sz="1100">
              <a:solidFill>
                <a:srgbClr val="000000"/>
              </a:solidFill>
            </a:rPr>
            <a:t>ook it up in online help.</a:t>
          </a:r>
        </a:p>
      </xdr:txBody>
    </xdr:sp>
    <xdr:clientData/>
  </xdr:twoCellAnchor>
</xdr:wsDr>
</file>

<file path=xl/drawings/drawing95.xml><?xml version="1.0" encoding="utf-8"?>
<xdr:wsDr xmlns:xdr="http://schemas.openxmlformats.org/drawingml/2006/spreadsheetDrawing" xmlns:a="http://schemas.openxmlformats.org/drawingml/2006/main">
  <xdr:twoCellAnchor>
    <xdr:from>
      <xdr:col>1</xdr:col>
      <xdr:colOff>0</xdr:colOff>
      <xdr:row>3</xdr:row>
      <xdr:rowOff>0</xdr:rowOff>
    </xdr:from>
    <xdr:to>
      <xdr:col>8</xdr:col>
      <xdr:colOff>609599</xdr:colOff>
      <xdr:row>15</xdr:row>
      <xdr:rowOff>1</xdr:rowOff>
    </xdr:to>
    <xdr:sp macro="" textlink="">
      <xdr:nvSpPr>
        <xdr:cNvPr id="4" name="TextBox 3"/>
        <xdr:cNvSpPr txBox="1"/>
      </xdr:nvSpPr>
      <xdr:spPr>
        <a:xfrm>
          <a:off x="609600" y="571500"/>
          <a:ext cx="4876799" cy="22860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Background</a:t>
          </a:r>
          <a:r>
            <a:rPr lang="en-US" sz="1100" b="1" baseline="0">
              <a:solidFill>
                <a:srgbClr val="000000"/>
              </a:solidFill>
              <a:latin typeface="+mn-lt"/>
              <a:ea typeface="+mn-ea"/>
              <a:cs typeface="+mn-cs"/>
            </a:rPr>
            <a:t> on Reference Functions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One Excel expert made the claim that the VLOOKUP function, discussed in a previous worksheet, is </a:t>
          </a:r>
          <a:r>
            <a:rPr lang="en-US" sz="1100" i="1">
              <a:solidFill>
                <a:srgbClr val="000000"/>
              </a:solidFill>
              <a:latin typeface="+mn-lt"/>
              <a:ea typeface="+mn-ea"/>
              <a:cs typeface="+mn-cs"/>
            </a:rPr>
            <a:t>the</a:t>
          </a:r>
          <a:r>
            <a:rPr lang="en-US" sz="1100">
              <a:solidFill>
                <a:srgbClr val="000000"/>
              </a:solidFill>
              <a:latin typeface="+mn-lt"/>
              <a:ea typeface="+mn-ea"/>
              <a:cs typeface="+mn-cs"/>
            </a:rPr>
            <a:t> most useful Excel function of all. Whether or not you believe this claim, the VLOOKUP and HLOOKUP functions are just two of some very useful </a:t>
          </a:r>
          <a:r>
            <a:rPr lang="en-US" sz="1100" i="1">
              <a:solidFill>
                <a:srgbClr val="000000"/>
              </a:solidFill>
              <a:latin typeface="+mn-lt"/>
              <a:ea typeface="+mn-ea"/>
              <a:cs typeface="+mn-cs"/>
            </a:rPr>
            <a:t>lookup </a:t>
          </a:r>
          <a:r>
            <a:rPr lang="en-US" sz="1100" i="0">
              <a:solidFill>
                <a:srgbClr val="000000"/>
              </a:solidFill>
              <a:latin typeface="+mn-lt"/>
              <a:ea typeface="+mn-ea"/>
              <a:cs typeface="+mn-cs"/>
            </a:rPr>
            <a:t>and </a:t>
          </a:r>
          <a:r>
            <a:rPr lang="en-US" sz="1100" i="1">
              <a:solidFill>
                <a:srgbClr val="000000"/>
              </a:solidFill>
              <a:latin typeface="+mn-lt"/>
              <a:ea typeface="+mn-ea"/>
              <a:cs typeface="+mn-cs"/>
            </a:rPr>
            <a:t>reference</a:t>
          </a:r>
          <a:r>
            <a:rPr lang="en-US" sz="1100">
              <a:solidFill>
                <a:srgbClr val="000000"/>
              </a:solidFill>
              <a:latin typeface="+mn-lt"/>
              <a:ea typeface="+mn-ea"/>
              <a:cs typeface="+mn-cs"/>
            </a:rPr>
            <a:t> functions in Excel’s arsenal. On the Formulas ribbon, you will see a Lookup and Reference category of functions that includes VLOOKUP, HLOOKUP, and several others. A few of the others here, specifically INDEX, MATCH, </a:t>
          </a:r>
          <a:r>
            <a:rPr lang="en-US" sz="1100" baseline="0">
              <a:solidFill>
                <a:srgbClr val="000000"/>
              </a:solidFill>
              <a:latin typeface="+mn-lt"/>
              <a:ea typeface="+mn-ea"/>
              <a:cs typeface="+mn-cs"/>
            </a:rPr>
            <a:t>OFFSET, and INDIRECT, are discussed here</a:t>
          </a:r>
          <a:r>
            <a:rPr lang="en-US" sz="1100">
              <a:solidFill>
                <a:srgbClr val="000000"/>
              </a:solidFill>
              <a:latin typeface="+mn-lt"/>
              <a:ea typeface="+mn-ea"/>
              <a:cs typeface="+mn-cs"/>
            </a:rPr>
            <a:t>. Although they are arguably not as useful as VLOOKUP, they definitely come in handy in certain situations.</a:t>
          </a:r>
        </a:p>
      </xdr:txBody>
    </xdr:sp>
    <xdr:clientData/>
  </xdr:twoCellAnchor>
</xdr:wsDr>
</file>

<file path=xl/drawings/drawing96.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32</xdr:row>
      <xdr:rowOff>9526</xdr:rowOff>
    </xdr:to>
    <xdr:sp macro="" textlink="">
      <xdr:nvSpPr>
        <xdr:cNvPr id="4" name="TextBox 3"/>
        <xdr:cNvSpPr txBox="1"/>
      </xdr:nvSpPr>
      <xdr:spPr>
        <a:xfrm>
          <a:off x="609600" y="571500"/>
          <a:ext cx="4876800" cy="553402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INDEX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INDEX function is useful for finding the value in a particular cell of a rectangular range. You access this value by the </a:t>
          </a:r>
          <a:r>
            <a:rPr lang="en-US" sz="1100" i="1">
              <a:solidFill>
                <a:srgbClr val="000000"/>
              </a:solidFill>
              <a:latin typeface="+mn-lt"/>
              <a:ea typeface="+mn-ea"/>
              <a:cs typeface="+mn-cs"/>
            </a:rPr>
            <a:t>indexes</a:t>
          </a:r>
          <a:r>
            <a:rPr lang="en-US" sz="1100">
              <a:solidFill>
                <a:srgbClr val="000000"/>
              </a:solidFill>
              <a:latin typeface="+mn-lt"/>
              <a:ea typeface="+mn-ea"/>
              <a:cs typeface="+mn-cs"/>
            </a:rPr>
            <a:t> of the cell you want. Specifically, you specify a row index and a column index. For example, if the range has 10 rows and 20 columns, the index 4,8 indicates the 4th row  and 8th</a:t>
          </a:r>
          <a:r>
            <a:rPr lang="en-US" sz="1100" baseline="0">
              <a:solidFill>
                <a:srgbClr val="000000"/>
              </a:solidFill>
              <a:latin typeface="+mn-lt"/>
              <a:ea typeface="+mn-ea"/>
              <a:cs typeface="+mn-cs"/>
            </a:rPr>
            <a:t> </a:t>
          </a:r>
          <a:r>
            <a:rPr lang="en-US" sz="1100">
              <a:solidFill>
                <a:srgbClr val="000000"/>
              </a:solidFill>
              <a:latin typeface="+mn-lt"/>
              <a:ea typeface="+mn-ea"/>
              <a:cs typeface="+mn-cs"/>
            </a:rPr>
            <a:t>column of the range.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INDEX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=INDEX(</a:t>
          </a:r>
          <a:r>
            <a:rPr lang="en-US" sz="1100" b="1" i="1">
              <a:solidFill>
                <a:srgbClr val="000000"/>
              </a:solidFill>
              <a:latin typeface="+mn-lt"/>
              <a:ea typeface="+mn-ea"/>
              <a:cs typeface="+mn-cs"/>
            </a:rPr>
            <a:t>range</a:t>
          </a:r>
          <a:r>
            <a:rPr lang="en-US" sz="1100" b="1">
              <a:solidFill>
                <a:srgbClr val="000000"/>
              </a:solidFill>
              <a:latin typeface="+mn-lt"/>
              <a:ea typeface="+mn-ea"/>
              <a:cs typeface="+mn-cs"/>
            </a:rPr>
            <a:t>,</a:t>
          </a:r>
          <a:r>
            <a:rPr lang="en-US" sz="1100" b="1" i="1">
              <a:solidFill>
                <a:srgbClr val="000000"/>
              </a:solidFill>
              <a:latin typeface="+mn-lt"/>
              <a:ea typeface="+mn-ea"/>
              <a:cs typeface="+mn-cs"/>
            </a:rPr>
            <a:t>r_index</a:t>
          </a:r>
          <a:r>
            <a:rPr lang="en-US" sz="1100" b="1">
              <a:solidFill>
                <a:srgbClr val="000000"/>
              </a:solidFill>
              <a:latin typeface="+mn-lt"/>
              <a:ea typeface="+mn-ea"/>
              <a:cs typeface="+mn-cs"/>
            </a:rPr>
            <a:t>,</a:t>
          </a:r>
          <a:r>
            <a:rPr lang="en-US" sz="1100" b="1" i="1">
              <a:solidFill>
                <a:srgbClr val="000000"/>
              </a:solidFill>
              <a:latin typeface="+mn-lt"/>
              <a:ea typeface="+mn-ea"/>
              <a:cs typeface="+mn-cs"/>
            </a:rPr>
            <a:t>c_index</a:t>
          </a:r>
          <a:r>
            <a:rPr lang="en-US" sz="1100" b="1">
              <a:solidFill>
                <a:srgbClr val="000000"/>
              </a:solidFill>
              <a:latin typeface="+mn-lt"/>
              <a:ea typeface="+mn-ea"/>
              <a:cs typeface="+mn-cs"/>
            </a:rPr>
            <a:t>)</a:t>
          </a:r>
          <a:r>
            <a:rPr lang="en-US" sz="1100">
              <a:solidFill>
                <a:srgbClr val="000000"/>
              </a:solidFill>
              <a:latin typeface="+mn-lt"/>
              <a:ea typeface="+mn-ea"/>
              <a:cs typeface="+mn-cs"/>
            </a:rPr>
            <a:t>, where </a:t>
          </a:r>
          <a:r>
            <a:rPr lang="en-US" sz="1100" i="1">
              <a:solidFill>
                <a:srgbClr val="000000"/>
              </a:solidFill>
              <a:latin typeface="+mn-lt"/>
              <a:ea typeface="+mn-ea"/>
              <a:cs typeface="+mn-cs"/>
            </a:rPr>
            <a:t>r_index </a:t>
          </a:r>
          <a:r>
            <a:rPr lang="en-US" sz="1100">
              <a:solidFill>
                <a:srgbClr val="000000"/>
              </a:solidFill>
              <a:latin typeface="+mn-lt"/>
              <a:ea typeface="+mn-ea"/>
              <a:cs typeface="+mn-cs"/>
            </a:rPr>
            <a:t>is an integer (for row) and </a:t>
          </a:r>
          <a:r>
            <a:rPr lang="en-US" sz="1100" i="1">
              <a:solidFill>
                <a:srgbClr val="000000"/>
              </a:solidFill>
              <a:latin typeface="+mn-lt"/>
              <a:ea typeface="+mn-ea"/>
              <a:cs typeface="+mn-cs"/>
            </a:rPr>
            <a:t>c_index</a:t>
          </a:r>
          <a:r>
            <a:rPr lang="en-US" sz="1100">
              <a:solidFill>
                <a:srgbClr val="000000"/>
              </a:solidFill>
              <a:latin typeface="+mn-lt"/>
              <a:ea typeface="+mn-ea"/>
              <a:cs typeface="+mn-cs"/>
            </a:rPr>
            <a:t> is an integer (for column).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For example, the formula </a:t>
          </a:r>
          <a:r>
            <a:rPr lang="en-US" sz="1100" b="1">
              <a:solidFill>
                <a:srgbClr val="000000"/>
              </a:solidFill>
              <a:latin typeface="+mn-lt"/>
              <a:ea typeface="+mn-ea"/>
              <a:cs typeface="+mn-cs"/>
            </a:rPr>
            <a:t>=INDEX(D11:F20,4,2)</a:t>
          </a:r>
          <a:r>
            <a:rPr lang="en-US" sz="1100">
              <a:solidFill>
                <a:srgbClr val="000000"/>
              </a:solidFill>
              <a:latin typeface="+mn-lt"/>
              <a:ea typeface="+mn-ea"/>
              <a:cs typeface="+mn-cs"/>
            </a:rPr>
            <a:t> refers to the value in cell E14, the cell in the 4th row and 2nd column of the range.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If </a:t>
          </a:r>
          <a:r>
            <a:rPr lang="en-US" sz="1100" i="1">
              <a:solidFill>
                <a:srgbClr val="000000"/>
              </a:solidFill>
              <a:latin typeface="+mn-lt"/>
              <a:ea typeface="+mn-ea"/>
              <a:cs typeface="+mn-cs"/>
            </a:rPr>
            <a:t>range </a:t>
          </a:r>
          <a:r>
            <a:rPr lang="en-US" sz="1100">
              <a:solidFill>
                <a:srgbClr val="000000"/>
              </a:solidFill>
              <a:latin typeface="+mn-lt"/>
              <a:ea typeface="+mn-ea"/>
              <a:cs typeface="+mn-cs"/>
            </a:rPr>
            <a:t>is a single-column range, the </a:t>
          </a:r>
          <a:r>
            <a:rPr lang="en-US" sz="1100" i="1">
              <a:solidFill>
                <a:srgbClr val="000000"/>
              </a:solidFill>
              <a:latin typeface="+mn-lt"/>
              <a:ea typeface="+mn-ea"/>
              <a:cs typeface="+mn-cs"/>
            </a:rPr>
            <a:t>c_index</a:t>
          </a:r>
          <a:r>
            <a:rPr lang="en-US" sz="1100">
              <a:solidFill>
                <a:srgbClr val="000000"/>
              </a:solidFill>
              <a:latin typeface="+mn-lt"/>
              <a:ea typeface="+mn-ea"/>
              <a:cs typeface="+mn-cs"/>
            </a:rPr>
            <a:t> argument can be omitted. In that case, </a:t>
          </a:r>
          <a:r>
            <a:rPr lang="en-US" sz="1100" b="1">
              <a:solidFill>
                <a:srgbClr val="000000"/>
              </a:solidFill>
              <a:latin typeface="+mn-lt"/>
              <a:ea typeface="+mn-ea"/>
              <a:cs typeface="+mn-cs"/>
            </a:rPr>
            <a:t>=INDEX(</a:t>
          </a:r>
          <a:r>
            <a:rPr lang="en-US" sz="1100" b="1" i="1">
              <a:solidFill>
                <a:srgbClr val="000000"/>
              </a:solidFill>
              <a:latin typeface="+mn-lt"/>
              <a:ea typeface="+mn-ea"/>
              <a:cs typeface="+mn-cs"/>
            </a:rPr>
            <a:t>range</a:t>
          </a:r>
          <a:r>
            <a:rPr lang="en-US" sz="1100" b="1">
              <a:solidFill>
                <a:srgbClr val="000000"/>
              </a:solidFill>
              <a:latin typeface="+mn-lt"/>
              <a:ea typeface="+mn-ea"/>
              <a:cs typeface="+mn-cs"/>
            </a:rPr>
            <a:t>,</a:t>
          </a:r>
          <a:r>
            <a:rPr lang="en-US" sz="1100" b="1" i="1">
              <a:solidFill>
                <a:srgbClr val="000000"/>
              </a:solidFill>
              <a:latin typeface="+mn-lt"/>
              <a:ea typeface="+mn-ea"/>
              <a:cs typeface="+mn-cs"/>
            </a:rPr>
            <a:t>r_index</a:t>
          </a:r>
          <a:r>
            <a:rPr lang="en-US" sz="1100" b="1">
              <a:solidFill>
                <a:srgbClr val="000000"/>
              </a:solidFill>
              <a:latin typeface="+mn-lt"/>
              <a:ea typeface="+mn-ea"/>
              <a:cs typeface="+mn-cs"/>
            </a:rPr>
            <a:t>)</a:t>
          </a:r>
          <a:r>
            <a:rPr lang="en-US" sz="1100">
              <a:solidFill>
                <a:srgbClr val="000000"/>
              </a:solidFill>
              <a:latin typeface="+mn-lt"/>
              <a:ea typeface="+mn-ea"/>
              <a:cs typeface="+mn-cs"/>
            </a:rPr>
            <a:t> returns the value in row </a:t>
          </a:r>
          <a:r>
            <a:rPr lang="en-US" sz="1100" i="1">
              <a:solidFill>
                <a:srgbClr val="000000"/>
              </a:solidFill>
              <a:latin typeface="+mn-lt"/>
              <a:ea typeface="+mn-ea"/>
              <a:cs typeface="+mn-cs"/>
            </a:rPr>
            <a:t>r_index </a:t>
          </a:r>
          <a:r>
            <a:rPr lang="en-US" sz="1100">
              <a:solidFill>
                <a:srgbClr val="000000"/>
              </a:solidFill>
              <a:latin typeface="+mn-lt"/>
              <a:ea typeface="+mn-ea"/>
              <a:cs typeface="+mn-cs"/>
            </a:rPr>
            <a:t>of the range. For example, the formula </a:t>
          </a:r>
          <a:r>
            <a:rPr lang="en-US" sz="1100" b="1">
              <a:solidFill>
                <a:srgbClr val="000000"/>
              </a:solidFill>
              <a:latin typeface="+mn-lt"/>
              <a:ea typeface="+mn-ea"/>
              <a:cs typeface="+mn-cs"/>
            </a:rPr>
            <a:t>=INDEX(A11:A20,3)</a:t>
          </a:r>
          <a:r>
            <a:rPr lang="en-US" sz="1100">
              <a:solidFill>
                <a:srgbClr val="000000"/>
              </a:solidFill>
              <a:latin typeface="+mn-lt"/>
              <a:ea typeface="+mn-ea"/>
              <a:cs typeface="+mn-cs"/>
            </a:rPr>
            <a:t> refers to the value in cell A13, the 3rd cell in the range.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Similarly, if </a:t>
          </a:r>
          <a:r>
            <a:rPr lang="en-US" sz="1100" i="1">
              <a:solidFill>
                <a:srgbClr val="000000"/>
              </a:solidFill>
              <a:latin typeface="+mn-lt"/>
              <a:ea typeface="+mn-ea"/>
              <a:cs typeface="+mn-cs"/>
            </a:rPr>
            <a:t>range</a:t>
          </a:r>
          <a:r>
            <a:rPr lang="en-US" sz="1100">
              <a:solidFill>
                <a:srgbClr val="000000"/>
              </a:solidFill>
              <a:latin typeface="+mn-lt"/>
              <a:ea typeface="+mn-ea"/>
              <a:cs typeface="+mn-cs"/>
            </a:rPr>
            <a:t> is a single-row range, only </a:t>
          </a:r>
          <a:r>
            <a:rPr lang="en-US" sz="1100" i="1">
              <a:solidFill>
                <a:srgbClr val="000000"/>
              </a:solidFill>
              <a:latin typeface="+mn-lt"/>
              <a:ea typeface="+mn-ea"/>
              <a:cs typeface="+mn-cs"/>
            </a:rPr>
            <a:t>c_index</a:t>
          </a:r>
          <a:r>
            <a:rPr lang="en-US" sz="1100">
              <a:solidFill>
                <a:srgbClr val="000000"/>
              </a:solidFill>
              <a:latin typeface="+mn-lt"/>
              <a:ea typeface="+mn-ea"/>
              <a:cs typeface="+mn-cs"/>
            </a:rPr>
            <a:t> needs to be included. For example, the formula </a:t>
          </a:r>
          <a:r>
            <a:rPr lang="en-US" sz="1100" b="1">
              <a:solidFill>
                <a:srgbClr val="000000"/>
              </a:solidFill>
              <a:latin typeface="+mn-lt"/>
              <a:ea typeface="+mn-ea"/>
              <a:cs typeface="+mn-cs"/>
            </a:rPr>
            <a:t>=INDEX(B10:E10,3) </a:t>
          </a:r>
          <a:r>
            <a:rPr lang="en-US" sz="1100">
              <a:solidFill>
                <a:srgbClr val="000000"/>
              </a:solidFill>
              <a:latin typeface="+mn-lt"/>
              <a:ea typeface="+mn-ea"/>
              <a:cs typeface="+mn-cs"/>
            </a:rPr>
            <a:t>refers to the value in cell D10, the 3rd cell in the range.</a:t>
          </a:r>
        </a:p>
        <a:p>
          <a:endParaRPr lang="en-US" sz="1100">
            <a:solidFill>
              <a:srgbClr val="000000"/>
            </a:solidFill>
            <a:latin typeface="+mn-lt"/>
            <a:ea typeface="+mn-ea"/>
            <a:cs typeface="+mn-cs"/>
          </a:endParaRPr>
        </a:p>
        <a:p>
          <a:r>
            <a:rPr lang="en-US" sz="1100" b="0">
              <a:solidFill>
                <a:srgbClr val="000000"/>
              </a:solidFill>
              <a:latin typeface="+mn-lt"/>
              <a:ea typeface="+mn-ea"/>
              <a:cs typeface="+mn-cs"/>
            </a:rPr>
            <a:t>Try it! Find the unit shipping cost from Plant2 to City3 with a formula in the blue cell to the right. Then enter a formula in the red cell that finds the unit shipping cost from the plant to the city specified in the two cells above. This formula should respond appropriately to whatever plant and city indexes are entered in these two cells. (Scroll to the right for the answers.)</a:t>
          </a:r>
        </a:p>
      </xdr:txBody>
    </xdr:sp>
    <xdr:clientData/>
  </xdr:twoCellAnchor>
</xdr:wsDr>
</file>

<file path=xl/drawings/drawing97.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38</xdr:row>
      <xdr:rowOff>180976</xdr:rowOff>
    </xdr:to>
    <xdr:sp macro="" textlink="">
      <xdr:nvSpPr>
        <xdr:cNvPr id="4" name="TextBox 3"/>
        <xdr:cNvSpPr txBox="1"/>
      </xdr:nvSpPr>
      <xdr:spPr>
        <a:xfrm>
          <a:off x="609600" y="571500"/>
          <a:ext cx="4876800" cy="684847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MATCH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MATCH function is handy for finding a cell in a range that matches a given value. It is often used in the following situation. Suppose you have decision variable such as order quantity that needs to be chosen to maximize profit. You enter some formulas that link order quantity to profit. Then you create a data table that finds the profit for a number of possible order quantities. The MATCH function lets you locate the cell in the data table with the largest profit.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MATCH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=MATCH(</a:t>
          </a:r>
          <a:r>
            <a:rPr lang="en-US" sz="1100" b="1" i="1">
              <a:solidFill>
                <a:srgbClr val="000000"/>
              </a:solidFill>
              <a:latin typeface="+mn-lt"/>
              <a:ea typeface="+mn-ea"/>
              <a:cs typeface="+mn-cs"/>
            </a:rPr>
            <a:t>value</a:t>
          </a:r>
          <a:r>
            <a:rPr lang="en-US" sz="1100" b="1">
              <a:solidFill>
                <a:srgbClr val="000000"/>
              </a:solidFill>
              <a:latin typeface="+mn-lt"/>
              <a:ea typeface="+mn-ea"/>
              <a:cs typeface="+mn-cs"/>
            </a:rPr>
            <a:t>,</a:t>
          </a:r>
          <a:r>
            <a:rPr lang="en-US" sz="1100" b="1" i="1">
              <a:solidFill>
                <a:srgbClr val="000000"/>
              </a:solidFill>
              <a:latin typeface="+mn-lt"/>
              <a:ea typeface="+mn-ea"/>
              <a:cs typeface="+mn-cs"/>
            </a:rPr>
            <a:t>range</a:t>
          </a:r>
          <a:r>
            <a:rPr lang="en-US" sz="1100" b="1">
              <a:solidFill>
                <a:srgbClr val="000000"/>
              </a:solidFill>
              <a:latin typeface="+mn-lt"/>
              <a:ea typeface="+mn-ea"/>
              <a:cs typeface="+mn-cs"/>
            </a:rPr>
            <a:t>,0)</a:t>
          </a:r>
          <a:r>
            <a:rPr lang="en-US" sz="1100">
              <a:solidFill>
                <a:srgbClr val="000000"/>
              </a:solidFill>
              <a:latin typeface="+mn-lt"/>
              <a:ea typeface="+mn-ea"/>
              <a:cs typeface="+mn-cs"/>
            </a:rPr>
            <a:t>. This returns the index of the cell in </a:t>
          </a:r>
          <a:r>
            <a:rPr lang="en-US" sz="1100" i="1">
              <a:solidFill>
                <a:srgbClr val="000000"/>
              </a:solidFill>
              <a:latin typeface="+mn-lt"/>
              <a:ea typeface="+mn-ea"/>
              <a:cs typeface="+mn-cs"/>
            </a:rPr>
            <a:t>range</a:t>
          </a:r>
          <a:r>
            <a:rPr lang="en-US" sz="1100">
              <a:solidFill>
                <a:srgbClr val="000000"/>
              </a:solidFill>
              <a:latin typeface="+mn-lt"/>
              <a:ea typeface="+mn-ea"/>
              <a:cs typeface="+mn-cs"/>
            </a:rPr>
            <a:t> that matches </a:t>
          </a:r>
          <a:r>
            <a:rPr lang="en-US" sz="1100" i="1">
              <a:solidFill>
                <a:srgbClr val="000000"/>
              </a:solidFill>
              <a:latin typeface="+mn-lt"/>
              <a:ea typeface="+mn-ea"/>
              <a:cs typeface="+mn-cs"/>
            </a:rPr>
            <a:t>value</a:t>
          </a:r>
          <a:r>
            <a:rPr lang="en-US" sz="1100">
              <a:solidFill>
                <a:srgbClr val="000000"/>
              </a:solidFill>
              <a:latin typeface="+mn-lt"/>
              <a:ea typeface="+mn-ea"/>
              <a:cs typeface="+mn-cs"/>
            </a:rPr>
            <a:t>. For example, if the match occurs in the 3rd cell of the range, this returns 3. The last argument, 0, indicates that you want an </a:t>
          </a:r>
          <a:r>
            <a:rPr lang="en-US" sz="1100" i="1">
              <a:solidFill>
                <a:srgbClr val="000000"/>
              </a:solidFill>
              <a:latin typeface="+mn-lt"/>
              <a:ea typeface="+mn-ea"/>
              <a:cs typeface="+mn-cs"/>
            </a:rPr>
            <a:t>exact </a:t>
          </a:r>
          <a:r>
            <a:rPr lang="en-US" sz="1100">
              <a:solidFill>
                <a:srgbClr val="000000"/>
              </a:solidFill>
              <a:latin typeface="+mn-lt"/>
              <a:ea typeface="+mn-ea"/>
              <a:cs typeface="+mn-cs"/>
            </a:rPr>
            <a:t>match. If there is no exact match, the formula returns an error. (Actually, the MATCH function can also look for an inexact match by using a +1 or -1 for the third argument. You can look up the details in online help.)</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top example to the right indicates how MATCH can be used in conjunction with INDEX. Imagine that a profit model has led to the table shown, where each order quantity listed leads to the corresponding profit. For this small example, it is obvious that the largest profit is $5,640, which corresponds to an order quantity of 300. However, if inputs (not shown here) that drive the profit model change, the best order quantity and the corresponding profit could change. You want formulas in the blue and red cells to the right to show the best profit and best order quantity regardless of where they appear in the table. </a:t>
          </a:r>
        </a:p>
        <a:p>
          <a:endParaRPr lang="en-US" sz="1100" b="0">
            <a:solidFill>
              <a:srgbClr val="000000"/>
            </a:solidFill>
            <a:latin typeface="+mn-lt"/>
            <a:ea typeface="+mn-ea"/>
            <a:cs typeface="+mn-cs"/>
          </a:endParaRPr>
        </a:p>
        <a:p>
          <a:r>
            <a:rPr lang="en-US" sz="1100">
              <a:solidFill>
                <a:srgbClr val="000000"/>
              </a:solidFill>
              <a:latin typeface="+mn-lt"/>
              <a:ea typeface="+mn-ea"/>
              <a:cs typeface="+mn-cs"/>
            </a:rPr>
            <a:t>The formula in the red cell is </a:t>
          </a:r>
          <a:r>
            <a:rPr lang="en-US" sz="1100" b="1">
              <a:solidFill>
                <a:srgbClr val="000000"/>
              </a:solidFill>
              <a:latin typeface="+mn-lt"/>
              <a:ea typeface="+mn-ea"/>
              <a:cs typeface="+mn-cs"/>
            </a:rPr>
            <a:t>=INDEX(K6:K10,MATCH(L12,L6:L10,0))</a:t>
          </a:r>
          <a:r>
            <a:rPr lang="en-US" sz="1100">
              <a:solidFill>
                <a:srgbClr val="000000"/>
              </a:solidFill>
              <a:latin typeface="+mn-lt"/>
              <a:ea typeface="+mn-ea"/>
              <a:cs typeface="+mn-cs"/>
            </a:rPr>
            <a:t>. The whole purpose of the MATCH function here is to provide the row index for the INDEX function. That is, you know the best order quantity is one of the values in the range K6:K10, and you need to know which one. So you find a match for the </a:t>
          </a:r>
          <a:r>
            <a:rPr lang="en-US" sz="1100" i="1">
              <a:solidFill>
                <a:srgbClr val="000000"/>
              </a:solidFill>
              <a:latin typeface="+mn-lt"/>
              <a:ea typeface="+mn-ea"/>
              <a:cs typeface="+mn-cs"/>
            </a:rPr>
            <a:t>maximum </a:t>
          </a:r>
          <a:r>
            <a:rPr lang="en-US" sz="1100">
              <a:solidFill>
                <a:srgbClr val="000000"/>
              </a:solidFill>
              <a:latin typeface="+mn-lt"/>
              <a:ea typeface="+mn-ea"/>
              <a:cs typeface="+mn-cs"/>
            </a:rPr>
            <a:t>profit to the profits in L6:L10. In this case, the maximum is the 3rd profit, so the formula is equivalent to =INDEX(K6:K10,3).</a:t>
          </a:r>
        </a:p>
        <a:p>
          <a:endParaRPr lang="en-US" sz="1100" b="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a:solidFill>
                <a:srgbClr val="000000"/>
              </a:solidFill>
              <a:effectLst/>
              <a:latin typeface="+mn-lt"/>
              <a:ea typeface="+mn-ea"/>
              <a:cs typeface="+mn-cs"/>
            </a:rPr>
            <a:t>Try it! The table to the right shows the profit for each order quantity (along</a:t>
          </a:r>
          <a:r>
            <a:rPr lang="en-US" sz="1100" b="0" baseline="0">
              <a:solidFill>
                <a:srgbClr val="000000"/>
              </a:solidFill>
              <a:effectLst/>
              <a:latin typeface="+mn-lt"/>
              <a:ea typeface="+mn-ea"/>
              <a:cs typeface="+mn-cs"/>
            </a:rPr>
            <a:t> the side) </a:t>
          </a:r>
          <a:r>
            <a:rPr lang="en-US" sz="1100" b="0">
              <a:solidFill>
                <a:srgbClr val="000000"/>
              </a:solidFill>
              <a:effectLst/>
              <a:latin typeface="+mn-lt"/>
              <a:ea typeface="+mn-ea"/>
              <a:cs typeface="+mn-cs"/>
            </a:rPr>
            <a:t>and each unit stockout cost (along the top). Enter copyable formulas in the green range to find the best order quantity for each unit stockout cost. (Scroll to the right to see the answer.)</a:t>
          </a:r>
          <a:endParaRPr lang="en-US">
            <a:solidFill>
              <a:srgbClr val="000000"/>
            </a:solidFill>
            <a:effectLst/>
          </a:endParaRPr>
        </a:p>
        <a:p>
          <a:endParaRPr lang="en-US" sz="1100" b="0">
            <a:solidFill>
              <a:srgbClr val="000000"/>
            </a:solidFill>
            <a:latin typeface="+mn-lt"/>
            <a:ea typeface="+mn-ea"/>
            <a:cs typeface="+mn-cs"/>
          </a:endParaRPr>
        </a:p>
      </xdr:txBody>
    </xdr:sp>
    <xdr:clientData/>
  </xdr:twoCellAnchor>
</xdr:wsDr>
</file>

<file path=xl/drawings/drawing98.xml><?xml version="1.0" encoding="utf-8"?>
<xdr:wsDr xmlns:xdr="http://schemas.openxmlformats.org/drawingml/2006/spreadsheetDrawing" xmlns:a="http://schemas.openxmlformats.org/drawingml/2006/main">
  <xdr:twoCellAnchor>
    <xdr:from>
      <xdr:col>37</xdr:col>
      <xdr:colOff>209550</xdr:colOff>
      <xdr:row>81</xdr:row>
      <xdr:rowOff>9524</xdr:rowOff>
    </xdr:from>
    <xdr:to>
      <xdr:col>42</xdr:col>
      <xdr:colOff>19050</xdr:colOff>
      <xdr:row>84</xdr:row>
      <xdr:rowOff>133349</xdr:rowOff>
    </xdr:to>
    <xdr:sp macro="" textlink="">
      <xdr:nvSpPr>
        <xdr:cNvPr id="8" name="TextBox 7"/>
        <xdr:cNvSpPr txBox="1"/>
      </xdr:nvSpPr>
      <xdr:spPr>
        <a:xfrm>
          <a:off x="23183850" y="15440024"/>
          <a:ext cx="2857500" cy="6953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rgbClr val="000000"/>
              </a:solidFill>
            </a:rPr>
            <a:t>Answer: Open</a:t>
          </a:r>
          <a:r>
            <a:rPr lang="en-US" sz="1100" baseline="0">
              <a:solidFill>
                <a:srgbClr val="000000"/>
              </a:solidFill>
            </a:rPr>
            <a:t> the name manager and look at the definition of the Sales1 range name.</a:t>
          </a:r>
          <a:endParaRPr lang="en-US" sz="1100">
            <a:solidFill>
              <a:srgbClr val="000000"/>
            </a:solidFill>
          </a:endParaRPr>
        </a:p>
      </xdr:txBody>
    </xdr:sp>
    <xdr:clientData/>
  </xdr:twoCellAnchor>
  <xdr:twoCellAnchor>
    <xdr:from>
      <xdr:col>1</xdr:col>
      <xdr:colOff>9525</xdr:colOff>
      <xdr:row>53</xdr:row>
      <xdr:rowOff>180974</xdr:rowOff>
    </xdr:from>
    <xdr:to>
      <xdr:col>9</xdr:col>
      <xdr:colOff>9525</xdr:colOff>
      <xdr:row>92</xdr:row>
      <xdr:rowOff>28575</xdr:rowOff>
    </xdr:to>
    <xdr:sp macro="" textlink="">
      <xdr:nvSpPr>
        <xdr:cNvPr id="9" name="TextBox 8"/>
        <xdr:cNvSpPr txBox="1"/>
      </xdr:nvSpPr>
      <xdr:spPr>
        <a:xfrm>
          <a:off x="619125" y="10467974"/>
          <a:ext cx="4876800" cy="72771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Creating</a:t>
          </a:r>
          <a:r>
            <a:rPr lang="en-US" sz="1100" b="1" baseline="0">
              <a:solidFill>
                <a:srgbClr val="000000"/>
              </a:solidFill>
              <a:latin typeface="+mn-lt"/>
              <a:ea typeface="+mn-ea"/>
              <a:cs typeface="+mn-cs"/>
            </a:rPr>
            <a:t>  Dynamic Range Names with OFFSET</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Another great use of the OFFSET function is to create a </a:t>
          </a:r>
          <a:r>
            <a:rPr lang="en-US" sz="1100" i="1">
              <a:solidFill>
                <a:srgbClr val="000000"/>
              </a:solidFill>
              <a:latin typeface="+mn-lt"/>
              <a:ea typeface="+mn-ea"/>
              <a:cs typeface="+mn-cs"/>
            </a:rPr>
            <a:t>dynamic </a:t>
          </a:r>
          <a:r>
            <a:rPr lang="en-US" sz="1100">
              <a:solidFill>
                <a:srgbClr val="000000"/>
              </a:solidFill>
              <a:latin typeface="+mn-lt"/>
              <a:ea typeface="+mn-ea"/>
              <a:cs typeface="+mn-cs"/>
            </a:rPr>
            <a:t>range name, one that expands or contracts depending on the number of data values in a range. Consider the example to the right, where monthly sales values are entered in column L, and the total of all sales values is calculated in the orange</a:t>
          </a:r>
          <a:r>
            <a:rPr lang="en-US" sz="1100" baseline="0">
              <a:solidFill>
                <a:srgbClr val="000000"/>
              </a:solidFill>
              <a:latin typeface="+mn-lt"/>
              <a:ea typeface="+mn-ea"/>
              <a:cs typeface="+mn-cs"/>
            </a:rPr>
            <a:t> cell</a:t>
          </a:r>
          <a:r>
            <a:rPr lang="en-US" sz="1100">
              <a:solidFill>
                <a:srgbClr val="000000"/>
              </a:solidFill>
              <a:latin typeface="+mn-lt"/>
              <a:ea typeface="+mn-ea"/>
              <a:cs typeface="+mn-cs"/>
            </a:rPr>
            <a:t>. Every month, an extra sales value and its month label are appended to the list in columns K and L. You can make the formula in the orange cell automatically adjust to the appended values by using a dynamic range name.</a:t>
          </a:r>
        </a:p>
        <a:p>
          <a:endParaRPr lang="en-US" sz="1100" b="0">
            <a:solidFill>
              <a:srgbClr val="000000"/>
            </a:solidFill>
            <a:latin typeface="+mn-lt"/>
            <a:ea typeface="+mn-ea"/>
            <a:cs typeface="+mn-cs"/>
          </a:endParaRPr>
        </a:p>
        <a:p>
          <a:r>
            <a:rPr lang="en-US" sz="1100">
              <a:solidFill>
                <a:srgbClr val="000000"/>
              </a:solidFill>
              <a:latin typeface="+mn-lt"/>
              <a:ea typeface="+mn-ea"/>
              <a:cs typeface="+mn-cs"/>
            </a:rPr>
            <a:t>To do this, select the Define Name dropdown in the Formulas ribbon. In the Name box at the top of the resulting dialog box, enter Sales as the range name. In the Refers To box at the bottom, enter the formula </a:t>
          </a:r>
        </a:p>
        <a:p>
          <a:endParaRPr lang="en-US" sz="1100" b="1">
            <a:solidFill>
              <a:srgbClr val="000000"/>
            </a:solidFill>
            <a:latin typeface="+mn-lt"/>
            <a:ea typeface="+mn-ea"/>
            <a:cs typeface="+mn-cs"/>
          </a:endParaRPr>
        </a:p>
        <a:p>
          <a:r>
            <a:rPr lang="en-US" sz="1100" b="1">
              <a:solidFill>
                <a:srgbClr val="000000"/>
              </a:solidFill>
              <a:latin typeface="+mn-lt"/>
              <a:ea typeface="+mn-ea"/>
              <a:cs typeface="+mn-cs"/>
            </a:rPr>
            <a:t>=OFFSET($L$57,0,0,COUNTA($L:$L)-COUNTA($L$1:$L$56),1)</a:t>
          </a:r>
          <a:r>
            <a:rPr lang="en-US" sz="1100">
              <a:solidFill>
                <a:srgbClr val="000000"/>
              </a:solidFill>
              <a:latin typeface="+mn-lt"/>
              <a:ea typeface="+mn-ea"/>
              <a:cs typeface="+mn-cs"/>
            </a:rPr>
            <a:t>.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(See to the right.) Then click OK. Finally, enter the formula </a:t>
          </a:r>
          <a:r>
            <a:rPr lang="en-US" sz="1100" b="1">
              <a:solidFill>
                <a:srgbClr val="000000"/>
              </a:solidFill>
              <a:latin typeface="+mn-lt"/>
              <a:ea typeface="+mn-ea"/>
              <a:cs typeface="+mn-cs"/>
            </a:rPr>
            <a:t>=SUM(Sales)</a:t>
          </a:r>
          <a:r>
            <a:rPr lang="en-US" sz="1100">
              <a:solidFill>
                <a:srgbClr val="000000"/>
              </a:solidFill>
              <a:latin typeface="+mn-lt"/>
              <a:ea typeface="+mn-ea"/>
              <a:cs typeface="+mn-cs"/>
            </a:rPr>
            <a:t> in the orange cell. Note that COUNTA($L:$L) refers to the count of all </a:t>
          </a:r>
          <a:r>
            <a:rPr lang="en-US" sz="1100" i="1">
              <a:solidFill>
                <a:srgbClr val="000000"/>
              </a:solidFill>
              <a:latin typeface="+mn-lt"/>
              <a:ea typeface="+mn-ea"/>
              <a:cs typeface="+mn-cs"/>
            </a:rPr>
            <a:t>nonblank</a:t>
          </a:r>
          <a:r>
            <a:rPr lang="en-US" sz="1100">
              <a:solidFill>
                <a:srgbClr val="000000"/>
              </a:solidFill>
              <a:latin typeface="+mn-lt"/>
              <a:ea typeface="+mn-ea"/>
              <a:cs typeface="+mn-cs"/>
            </a:rPr>
            <a:t> cells in column L,</a:t>
          </a:r>
          <a:r>
            <a:rPr lang="en-US" sz="1100" baseline="0">
              <a:solidFill>
                <a:srgbClr val="000000"/>
              </a:solidFill>
              <a:latin typeface="+mn-lt"/>
              <a:ea typeface="+mn-ea"/>
              <a:cs typeface="+mn-cs"/>
            </a:rPr>
            <a:t> and COUNTA($L$1:$L$56) refers to all the nonblank cells in column L above the Sales data. So the </a:t>
          </a:r>
          <a:r>
            <a:rPr lang="en-US" sz="1100" i="1" baseline="0">
              <a:solidFill>
                <a:srgbClr val="000000"/>
              </a:solidFill>
              <a:latin typeface="+mn-lt"/>
              <a:ea typeface="+mn-ea"/>
              <a:cs typeface="+mn-cs"/>
            </a:rPr>
            <a:t>difference </a:t>
          </a:r>
          <a:r>
            <a:rPr lang="en-US" sz="1100" i="0" baseline="0">
              <a:solidFill>
                <a:srgbClr val="000000"/>
              </a:solidFill>
              <a:latin typeface="+mn-lt"/>
              <a:ea typeface="+mn-ea"/>
              <a:cs typeface="+mn-cs"/>
            </a:rPr>
            <a:t>is the number of sales values in column L. </a:t>
          </a:r>
          <a:r>
            <a:rPr lang="en-US" sz="1100">
              <a:solidFill>
                <a:srgbClr val="000000"/>
              </a:solidFill>
              <a:latin typeface="+mn-lt"/>
              <a:ea typeface="+mn-ea"/>
              <a:cs typeface="+mn-cs"/>
            </a:rPr>
            <a:t>Therefore, this OFFSET function refers to a range that starts in cell L57 and has as many rows as there are sales values in column L. To see how it adjusts, enter a sales value for June below the May row and watch how the total changes automatically.</a:t>
          </a:r>
        </a:p>
        <a:p>
          <a:endParaRPr lang="en-US" sz="1100">
            <a:solidFill>
              <a:srgbClr val="000000"/>
            </a:solidFill>
            <a:latin typeface="+mn-lt"/>
            <a:ea typeface="+mn-ea"/>
            <a:cs typeface="+mn-cs"/>
          </a:endParaRPr>
        </a:p>
        <a:p>
          <a:r>
            <a:rPr lang="en-US" sz="1100">
              <a:solidFill>
                <a:srgbClr val="000000"/>
              </a:solidFill>
              <a:latin typeface="+mn-lt"/>
              <a:ea typeface="+mn-ea"/>
              <a:cs typeface="+mn-cs"/>
            </a:rPr>
            <a:t>Again, note that COUNTA($L:$L) counts </a:t>
          </a:r>
          <a:r>
            <a:rPr lang="en-US" sz="1100" i="1">
              <a:solidFill>
                <a:srgbClr val="000000"/>
              </a:solidFill>
              <a:latin typeface="+mn-lt"/>
              <a:ea typeface="+mn-ea"/>
              <a:cs typeface="+mn-cs"/>
            </a:rPr>
            <a:t>all </a:t>
          </a:r>
          <a:r>
            <a:rPr lang="en-US" sz="1100">
              <a:solidFill>
                <a:srgbClr val="000000"/>
              </a:solidFill>
              <a:latin typeface="+mn-lt"/>
              <a:ea typeface="+mn-ea"/>
              <a:cs typeface="+mn-cs"/>
            </a:rPr>
            <a:t>nonblank values in column L, so if there were some other numbers down below sales, they would mess up the logic in the OFFSET function. For example, suppose there were a numeric value in cell L200. Then the fourth argument in the OFFSET</a:t>
          </a:r>
          <a:r>
            <a:rPr lang="en-US" sz="1100" baseline="0">
              <a:solidFill>
                <a:srgbClr val="000000"/>
              </a:solidFill>
              <a:latin typeface="+mn-lt"/>
              <a:ea typeface="+mn-ea"/>
              <a:cs typeface="+mn-cs"/>
            </a:rPr>
            <a:t> function </a:t>
          </a:r>
          <a:r>
            <a:rPr lang="en-US" sz="1100">
              <a:solidFill>
                <a:srgbClr val="000000"/>
              </a:solidFill>
              <a:latin typeface="+mn-lt"/>
              <a:ea typeface="+mn-ea"/>
              <a:cs typeface="+mn-cs"/>
            </a:rPr>
            <a:t>would return 6, not 5, so at that point, the Sales range name would refer to the range L57:L62, that is, 6 cells starting with L57. The moral is that if you want to use dynamic range names, you have to be careful about “junk” in the affected columns or rows.</a:t>
          </a:r>
        </a:p>
        <a:p>
          <a:endParaRPr lang="en-US" sz="110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a:solidFill>
                <a:srgbClr val="000000"/>
              </a:solidFill>
              <a:effectLst/>
              <a:latin typeface="+mn-lt"/>
              <a:ea typeface="+mn-ea"/>
              <a:cs typeface="+mn-cs"/>
            </a:rPr>
            <a:t>Try it! The data way out to the right has sales by month and by salesperson. You want to sum sales over all months and salespeople in the tan cell. Create a dynamic range name that updates when new months are added and when salesperson columns are added or deleted. Then use this range name to sum sales in the tan cell. (Note that this example has been placed way out to the right so that no "junk" from the previous examples on this worksheet are above it. This makes the dynamic range formula a bit easier.)</a:t>
          </a:r>
          <a:endParaRPr lang="en-US">
            <a:solidFill>
              <a:srgbClr val="000000"/>
            </a:solidFill>
            <a:effectLst/>
          </a:endParaRPr>
        </a:p>
        <a:p>
          <a:endParaRPr lang="en-US" sz="1100">
            <a:solidFill>
              <a:srgbClr val="000000"/>
            </a:solidFill>
            <a:latin typeface="+mn-lt"/>
            <a:ea typeface="+mn-ea"/>
            <a:cs typeface="+mn-cs"/>
          </a:endParaRPr>
        </a:p>
        <a:p>
          <a:endParaRPr lang="en-US" sz="1100" b="0">
            <a:solidFill>
              <a:srgbClr val="000000"/>
            </a:solidFill>
            <a:latin typeface="+mn-lt"/>
            <a:ea typeface="+mn-ea"/>
            <a:cs typeface="+mn-cs"/>
          </a:endParaRPr>
        </a:p>
      </xdr:txBody>
    </xdr:sp>
    <xdr:clientData/>
  </xdr:twoCellAnchor>
  <xdr:twoCellAnchor editAs="oneCell">
    <xdr:from>
      <xdr:col>10</xdr:col>
      <xdr:colOff>0</xdr:colOff>
      <xdr:row>64</xdr:row>
      <xdr:rowOff>0</xdr:rowOff>
    </xdr:from>
    <xdr:to>
      <xdr:col>14</xdr:col>
      <xdr:colOff>152400</xdr:colOff>
      <xdr:row>75</xdr:row>
      <xdr:rowOff>133350</xdr:rowOff>
    </xdr:to>
    <xdr:pic>
      <xdr:nvPicPr>
        <xdr:cNvPr id="11" name="Picture 10" descr="C:\Documents and Settings\Chris Albright\My Documents\My Dropbox\My Add-Ins\Excel Tutorial\Screenshots\EditName.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12192000"/>
          <a:ext cx="2933700" cy="2228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xdr:row>
      <xdr:rowOff>0</xdr:rowOff>
    </xdr:from>
    <xdr:to>
      <xdr:col>9</xdr:col>
      <xdr:colOff>0</xdr:colOff>
      <xdr:row>25</xdr:row>
      <xdr:rowOff>1</xdr:rowOff>
    </xdr:to>
    <xdr:sp macro="" textlink="">
      <xdr:nvSpPr>
        <xdr:cNvPr id="10" name="TextBox 9"/>
        <xdr:cNvSpPr txBox="1"/>
      </xdr:nvSpPr>
      <xdr:spPr>
        <a:xfrm>
          <a:off x="609600" y="571500"/>
          <a:ext cx="4876800" cy="41910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Syntax of OFFSET</a:t>
          </a:r>
          <a:r>
            <a:rPr lang="en-US" sz="1100" b="1" baseline="0">
              <a:solidFill>
                <a:srgbClr val="000000"/>
              </a:solidFill>
              <a:latin typeface="+mn-lt"/>
              <a:ea typeface="+mn-ea"/>
              <a:cs typeface="+mn-cs"/>
            </a:rPr>
            <a:t> Function</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The OFFSET function allows you to reference a range (or single cell) relative to another cell. It is hard to appreciate this function unless you see some examples, so some typical examples are illustrated below.</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use the OFFSET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=OFFSET(</a:t>
          </a:r>
          <a:r>
            <a:rPr lang="en-US" sz="1100" b="1" i="1">
              <a:solidFill>
                <a:srgbClr val="000000"/>
              </a:solidFill>
              <a:latin typeface="+mn-lt"/>
              <a:ea typeface="+mn-ea"/>
              <a:cs typeface="+mn-cs"/>
            </a:rPr>
            <a:t>cell</a:t>
          </a:r>
          <a:r>
            <a:rPr lang="en-US" sz="1100" b="1">
              <a:solidFill>
                <a:srgbClr val="000000"/>
              </a:solidFill>
              <a:latin typeface="+mn-lt"/>
              <a:ea typeface="+mn-ea"/>
              <a:cs typeface="+mn-cs"/>
            </a:rPr>
            <a:t>,</a:t>
          </a:r>
          <a:r>
            <a:rPr lang="en-US" sz="1100" b="1" i="1">
              <a:solidFill>
                <a:srgbClr val="000000"/>
              </a:solidFill>
              <a:latin typeface="+mn-lt"/>
              <a:ea typeface="+mn-ea"/>
              <a:cs typeface="+mn-cs"/>
            </a:rPr>
            <a:t>r_offset</a:t>
          </a:r>
          <a:r>
            <a:rPr lang="en-US" sz="1100" b="1">
              <a:solidFill>
                <a:srgbClr val="000000"/>
              </a:solidFill>
              <a:latin typeface="+mn-lt"/>
              <a:ea typeface="+mn-ea"/>
              <a:cs typeface="+mn-cs"/>
            </a:rPr>
            <a:t>,</a:t>
          </a:r>
          <a:r>
            <a:rPr lang="en-US" sz="1100" b="1" i="1">
              <a:solidFill>
                <a:srgbClr val="000000"/>
              </a:solidFill>
              <a:latin typeface="+mn-lt"/>
              <a:ea typeface="+mn-ea"/>
              <a:cs typeface="+mn-cs"/>
            </a:rPr>
            <a:t>c_offset</a:t>
          </a:r>
          <a:r>
            <a:rPr lang="en-US" sz="1100" b="1">
              <a:solidFill>
                <a:srgbClr val="000000"/>
              </a:solidFill>
              <a:latin typeface="+mn-lt"/>
              <a:ea typeface="+mn-ea"/>
              <a:cs typeface="+mn-cs"/>
            </a:rPr>
            <a:t>,</a:t>
          </a:r>
          <a:r>
            <a:rPr lang="en-US" sz="1100" b="1" i="1">
              <a:solidFill>
                <a:srgbClr val="000000"/>
              </a:solidFill>
              <a:latin typeface="+mn-lt"/>
              <a:ea typeface="+mn-ea"/>
              <a:cs typeface="+mn-cs"/>
            </a:rPr>
            <a:t>height</a:t>
          </a:r>
          <a:r>
            <a:rPr lang="en-US" sz="1100" b="1">
              <a:solidFill>
                <a:srgbClr val="000000"/>
              </a:solidFill>
              <a:latin typeface="+mn-lt"/>
              <a:ea typeface="+mn-ea"/>
              <a:cs typeface="+mn-cs"/>
            </a:rPr>
            <a:t>,</a:t>
          </a:r>
          <a:r>
            <a:rPr lang="en-US" sz="1100" b="1" i="1">
              <a:solidFill>
                <a:srgbClr val="000000"/>
              </a:solidFill>
              <a:latin typeface="+mn-lt"/>
              <a:ea typeface="+mn-ea"/>
              <a:cs typeface="+mn-cs"/>
            </a:rPr>
            <a:t>width</a:t>
          </a:r>
          <a:r>
            <a:rPr lang="en-US" sz="1100" b="1">
              <a:solidFill>
                <a:srgbClr val="000000"/>
              </a:solidFill>
              <a:latin typeface="+mn-lt"/>
              <a:ea typeface="+mn-ea"/>
              <a:cs typeface="+mn-cs"/>
            </a:rPr>
            <a:t>)</a:t>
          </a:r>
          <a:r>
            <a:rPr lang="en-US" sz="1100">
              <a:solidFill>
                <a:srgbClr val="000000"/>
              </a:solidFill>
              <a:latin typeface="+mn-lt"/>
              <a:ea typeface="+mn-ea"/>
              <a:cs typeface="+mn-cs"/>
            </a:rPr>
            <a:t>. Here, </a:t>
          </a:r>
          <a:r>
            <a:rPr lang="en-US" sz="1100" i="1">
              <a:solidFill>
                <a:srgbClr val="000000"/>
              </a:solidFill>
              <a:latin typeface="+mn-lt"/>
              <a:ea typeface="+mn-ea"/>
              <a:cs typeface="+mn-cs"/>
            </a:rPr>
            <a:t>r_offset</a:t>
          </a:r>
          <a:r>
            <a:rPr lang="en-US" sz="1100">
              <a:solidFill>
                <a:srgbClr val="000000"/>
              </a:solidFill>
              <a:latin typeface="+mn-lt"/>
              <a:ea typeface="+mn-ea"/>
              <a:cs typeface="+mn-cs"/>
            </a:rPr>
            <a:t> and </a:t>
          </a:r>
          <a:r>
            <a:rPr lang="en-US" sz="1100" i="1">
              <a:solidFill>
                <a:srgbClr val="000000"/>
              </a:solidFill>
              <a:latin typeface="+mn-lt"/>
              <a:ea typeface="+mn-ea"/>
              <a:cs typeface="+mn-cs"/>
            </a:rPr>
            <a:t>c_offset</a:t>
          </a:r>
          <a:r>
            <a:rPr lang="en-US" sz="1100">
              <a:solidFill>
                <a:srgbClr val="000000"/>
              </a:solidFill>
              <a:latin typeface="+mn-lt"/>
              <a:ea typeface="+mn-ea"/>
              <a:cs typeface="+mn-cs"/>
            </a:rPr>
            <a:t> are integers that can be positive, negative, or zero, and </a:t>
          </a:r>
          <a:r>
            <a:rPr lang="en-US" sz="1100" i="1">
              <a:solidFill>
                <a:srgbClr val="000000"/>
              </a:solidFill>
              <a:latin typeface="+mn-lt"/>
              <a:ea typeface="+mn-ea"/>
              <a:cs typeface="+mn-cs"/>
            </a:rPr>
            <a:t>height</a:t>
          </a:r>
          <a:r>
            <a:rPr lang="en-US" sz="1100">
              <a:solidFill>
                <a:srgbClr val="000000"/>
              </a:solidFill>
              <a:latin typeface="+mn-lt"/>
              <a:ea typeface="+mn-ea"/>
              <a:cs typeface="+mn-cs"/>
            </a:rPr>
            <a:t> and </a:t>
          </a:r>
          <a:r>
            <a:rPr lang="en-US" sz="1100" i="1">
              <a:solidFill>
                <a:srgbClr val="000000"/>
              </a:solidFill>
              <a:latin typeface="+mn-lt"/>
              <a:ea typeface="+mn-ea"/>
              <a:cs typeface="+mn-cs"/>
            </a:rPr>
            <a:t>width </a:t>
          </a:r>
          <a:r>
            <a:rPr lang="en-US" sz="1100">
              <a:solidFill>
                <a:srgbClr val="000000"/>
              </a:solidFill>
              <a:latin typeface="+mn-lt"/>
              <a:ea typeface="+mn-ea"/>
              <a:cs typeface="+mn-cs"/>
            </a:rPr>
            <a:t>are optional positive integers. If either </a:t>
          </a:r>
          <a:r>
            <a:rPr lang="en-US" sz="1100" i="1">
              <a:solidFill>
                <a:srgbClr val="000000"/>
              </a:solidFill>
              <a:latin typeface="+mn-lt"/>
              <a:ea typeface="+mn-ea"/>
              <a:cs typeface="+mn-cs"/>
            </a:rPr>
            <a:t>height </a:t>
          </a:r>
          <a:r>
            <a:rPr lang="en-US" sz="1100">
              <a:solidFill>
                <a:srgbClr val="000000"/>
              </a:solidFill>
              <a:latin typeface="+mn-lt"/>
              <a:ea typeface="+mn-ea"/>
              <a:cs typeface="+mn-cs"/>
            </a:rPr>
            <a:t>and </a:t>
          </a:r>
          <a:r>
            <a:rPr lang="en-US" sz="1100" i="1">
              <a:solidFill>
                <a:srgbClr val="000000"/>
              </a:solidFill>
              <a:latin typeface="+mn-lt"/>
              <a:ea typeface="+mn-ea"/>
              <a:cs typeface="+mn-cs"/>
            </a:rPr>
            <a:t>width </a:t>
          </a:r>
          <a:r>
            <a:rPr lang="en-US" sz="1100">
              <a:solidFill>
                <a:srgbClr val="000000"/>
              </a:solidFill>
              <a:latin typeface="+mn-lt"/>
              <a:ea typeface="+mn-ea"/>
              <a:cs typeface="+mn-cs"/>
            </a:rPr>
            <a:t>are missing, they default to 1. This formula returns a </a:t>
          </a:r>
          <a:r>
            <a:rPr lang="en-US" sz="1100" i="1">
              <a:solidFill>
                <a:srgbClr val="000000"/>
              </a:solidFill>
              <a:latin typeface="+mn-lt"/>
              <a:ea typeface="+mn-ea"/>
              <a:cs typeface="+mn-cs"/>
            </a:rPr>
            <a:t>reference</a:t>
          </a:r>
          <a:r>
            <a:rPr lang="en-US" sz="1100">
              <a:solidFill>
                <a:srgbClr val="000000"/>
              </a:solidFill>
              <a:latin typeface="+mn-lt"/>
              <a:ea typeface="+mn-ea"/>
              <a:cs typeface="+mn-cs"/>
            </a:rPr>
            <a:t> to a range that has as many rows as </a:t>
          </a:r>
          <a:r>
            <a:rPr lang="en-US" sz="1100" i="1">
              <a:solidFill>
                <a:srgbClr val="000000"/>
              </a:solidFill>
              <a:latin typeface="+mn-lt"/>
              <a:ea typeface="+mn-ea"/>
              <a:cs typeface="+mn-cs"/>
            </a:rPr>
            <a:t>height</a:t>
          </a:r>
          <a:r>
            <a:rPr lang="en-US" sz="1100">
              <a:solidFill>
                <a:srgbClr val="000000"/>
              </a:solidFill>
              <a:latin typeface="+mn-lt"/>
              <a:ea typeface="+mn-ea"/>
              <a:cs typeface="+mn-cs"/>
            </a:rPr>
            <a:t> and as many columns as </a:t>
          </a:r>
          <a:r>
            <a:rPr lang="en-US" sz="1100" i="1">
              <a:solidFill>
                <a:srgbClr val="000000"/>
              </a:solidFill>
              <a:latin typeface="+mn-lt"/>
              <a:ea typeface="+mn-ea"/>
              <a:cs typeface="+mn-cs"/>
            </a:rPr>
            <a:t>width</a:t>
          </a:r>
          <a:r>
            <a:rPr lang="en-US" sz="1100">
              <a:solidFill>
                <a:srgbClr val="000000"/>
              </a:solidFill>
              <a:latin typeface="+mn-lt"/>
              <a:ea typeface="+mn-ea"/>
              <a:cs typeface="+mn-cs"/>
            </a:rPr>
            <a:t>. To find its upper left cell, start at </a:t>
          </a:r>
          <a:r>
            <a:rPr lang="en-US" sz="1100" i="1">
              <a:solidFill>
                <a:srgbClr val="000000"/>
              </a:solidFill>
              <a:latin typeface="+mn-lt"/>
              <a:ea typeface="+mn-ea"/>
              <a:cs typeface="+mn-cs"/>
            </a:rPr>
            <a:t>cell</a:t>
          </a:r>
          <a:r>
            <a:rPr lang="en-US" sz="1100">
              <a:solidFill>
                <a:srgbClr val="000000"/>
              </a:solidFill>
              <a:latin typeface="+mn-lt"/>
              <a:ea typeface="+mn-ea"/>
              <a:cs typeface="+mn-cs"/>
            </a:rPr>
            <a:t>, move </a:t>
          </a:r>
          <a:r>
            <a:rPr lang="en-US" sz="1100" i="1">
              <a:solidFill>
                <a:srgbClr val="000000"/>
              </a:solidFill>
              <a:latin typeface="+mn-lt"/>
              <a:ea typeface="+mn-ea"/>
              <a:cs typeface="+mn-cs"/>
            </a:rPr>
            <a:t>r_offset </a:t>
          </a:r>
          <a:r>
            <a:rPr lang="en-US" sz="1100">
              <a:solidFill>
                <a:srgbClr val="000000"/>
              </a:solidFill>
              <a:latin typeface="+mn-lt"/>
              <a:ea typeface="+mn-ea"/>
              <a:cs typeface="+mn-cs"/>
            </a:rPr>
            <a:t>rows down (if positive) or up (if negative), and move </a:t>
          </a:r>
          <a:r>
            <a:rPr lang="en-US" sz="1100" i="1">
              <a:solidFill>
                <a:srgbClr val="000000"/>
              </a:solidFill>
              <a:latin typeface="+mn-lt"/>
              <a:ea typeface="+mn-ea"/>
              <a:cs typeface="+mn-cs"/>
            </a:rPr>
            <a:t>c_offset </a:t>
          </a:r>
          <a:r>
            <a:rPr lang="en-US" sz="1100">
              <a:solidFill>
                <a:srgbClr val="000000"/>
              </a:solidFill>
              <a:latin typeface="+mn-lt"/>
              <a:ea typeface="+mn-ea"/>
              <a:cs typeface="+mn-cs"/>
            </a:rPr>
            <a:t>columns to the right (if positive) or the left (if negative).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For example the formula </a:t>
          </a:r>
          <a:r>
            <a:rPr lang="en-US" sz="1100" b="1">
              <a:solidFill>
                <a:srgbClr val="000000"/>
              </a:solidFill>
              <a:latin typeface="+mn-lt"/>
              <a:ea typeface="+mn-ea"/>
              <a:cs typeface="+mn-cs"/>
            </a:rPr>
            <a:t>=OFFSET(A1,2,3,4,1)</a:t>
          </a:r>
          <a:r>
            <a:rPr lang="en-US" sz="1100">
              <a:solidFill>
                <a:srgbClr val="000000"/>
              </a:solidFill>
              <a:latin typeface="+mn-lt"/>
              <a:ea typeface="+mn-ea"/>
              <a:cs typeface="+mn-cs"/>
            </a:rPr>
            <a:t> returns a reference to the range D3:D6. It is a range with 4 rows and 1 column, and its upper left cell, D3, is offset from cell A1 by going 2 rows down and 3 columns to the right.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As another example, the formula </a:t>
          </a:r>
          <a:r>
            <a:rPr lang="en-US" sz="1100" b="1">
              <a:solidFill>
                <a:srgbClr val="000000"/>
              </a:solidFill>
              <a:latin typeface="+mn-lt"/>
              <a:ea typeface="+mn-ea"/>
              <a:cs typeface="+mn-cs"/>
            </a:rPr>
            <a:t>=OFFSET(F4,0,-3)</a:t>
          </a:r>
          <a:r>
            <a:rPr lang="en-US" sz="1100">
              <a:solidFill>
                <a:srgbClr val="000000"/>
              </a:solidFill>
              <a:latin typeface="+mn-lt"/>
              <a:ea typeface="+mn-ea"/>
              <a:cs typeface="+mn-cs"/>
            </a:rPr>
            <a:t> refers to a single cell (because the last two arguments are missing), and this single cell is 3 columns to the left of cell F4, namely, C4.</a:t>
          </a:r>
        </a:p>
      </xdr:txBody>
    </xdr:sp>
    <xdr:clientData/>
  </xdr:twoCellAnchor>
  <xdr:twoCellAnchor>
    <xdr:from>
      <xdr:col>1</xdr:col>
      <xdr:colOff>0</xdr:colOff>
      <xdr:row>26</xdr:row>
      <xdr:rowOff>0</xdr:rowOff>
    </xdr:from>
    <xdr:to>
      <xdr:col>9</xdr:col>
      <xdr:colOff>0</xdr:colOff>
      <xdr:row>53</xdr:row>
      <xdr:rowOff>1</xdr:rowOff>
    </xdr:to>
    <xdr:sp macro="" textlink="">
      <xdr:nvSpPr>
        <xdr:cNvPr id="12" name="TextBox 11"/>
        <xdr:cNvSpPr txBox="1"/>
      </xdr:nvSpPr>
      <xdr:spPr>
        <a:xfrm>
          <a:off x="609600" y="4953000"/>
          <a:ext cx="4876800" cy="51435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Using the OFFSET Function for Delayed Payements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A good example of the OFFSET function appears in the example to the right. A company sells to a retailer, and the retailer pays a certain number of months later, as indicated by the payment delay (in months) in cell L27. The sales occur as indicated in row 30, but the receipts from the retailer occur two months later, as indicated in row 31. </a:t>
          </a:r>
          <a:endParaRPr lang="en-US">
            <a:solidFill>
              <a:srgbClr val="000000"/>
            </a:solidFill>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Without the OFFSET function, you could simply put links in the Receipts row that point to sales two months earlier. For example, the formula for receipts in January would be </a:t>
          </a:r>
          <a:r>
            <a:rPr lang="en-US" sz="1100" b="1">
              <a:solidFill>
                <a:srgbClr val="000000"/>
              </a:solidFill>
              <a:latin typeface="+mn-lt"/>
              <a:ea typeface="+mn-ea"/>
              <a:cs typeface="+mn-cs"/>
            </a:rPr>
            <a:t>=M30</a:t>
          </a:r>
          <a:r>
            <a:rPr lang="en-US" sz="1100">
              <a:solidFill>
                <a:srgbClr val="000000"/>
              </a:solidFill>
              <a:latin typeface="+mn-lt"/>
              <a:ea typeface="+mn-ea"/>
              <a:cs typeface="+mn-cs"/>
            </a:rPr>
            <a:t>. But what if the retailer decides to delay payments by three months instead of two? Then you would need to fix the links in the Receipts row. However, a clever use of OFFSET avoids this updating of links. You can use the formula </a:t>
          </a:r>
          <a:r>
            <a:rPr lang="en-US" sz="1100" b="1">
              <a:solidFill>
                <a:srgbClr val="000000"/>
              </a:solidFill>
              <a:latin typeface="+mn-lt"/>
              <a:ea typeface="+mn-ea"/>
              <a:cs typeface="+mn-cs"/>
            </a:rPr>
            <a:t>=OFFSET(N30,0,-$L$27)</a:t>
          </a:r>
          <a:r>
            <a:rPr lang="en-US" sz="1100">
              <a:solidFill>
                <a:srgbClr val="000000"/>
              </a:solidFill>
              <a:latin typeface="+mn-lt"/>
              <a:ea typeface="+mn-ea"/>
              <a:cs typeface="+mn-cs"/>
            </a:rPr>
            <a:t> in cell N31 for January and copy it across row 31 for the other months. This formula says to start in the December sales cell and go a certain number of cells to the left (because of the minus sign), where this number is specified in cell L27. To see how it works, change the value in cell L27 to 3 or 1. (If</a:t>
          </a:r>
          <a:r>
            <a:rPr lang="en-US" sz="1100" baseline="0">
              <a:solidFill>
                <a:srgbClr val="000000"/>
              </a:solidFill>
              <a:latin typeface="+mn-lt"/>
              <a:ea typeface="+mn-ea"/>
              <a:cs typeface="+mn-cs"/>
            </a:rPr>
            <a:t> the delay is 3, you will need to copy the formula ahead to September; if it is 1, you will need to copy it to back to November.)</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a:solidFill>
                <a:srgbClr val="000000"/>
              </a:solidFill>
              <a:effectLst/>
              <a:latin typeface="+mn-lt"/>
              <a:ea typeface="+mn-ea"/>
              <a:cs typeface="+mn-cs"/>
            </a:rPr>
            <a:t>Try it! Suppose that a manufacturing company buys raw materials from a supplier. If the cost in any month is $x, the company pays 40% of this cost one month from now and the other 60% two months from now. Use the OFFSET function to calculate the payments made in January through August in the green cells to the right, based on the costs through July. These calculated payments should change automatically if you change the inputs in the blue or red cells above. For example, make sure your formulas react correctly if you enter 2 and 3 in the two red cells. (Scroll to the right to see the answer.)</a:t>
          </a:r>
          <a:endParaRPr lang="en-US">
            <a:solidFill>
              <a:srgbClr val="000000"/>
            </a:solidFill>
            <a:effectLst/>
          </a:endParaRPr>
        </a:p>
        <a:p>
          <a:endParaRPr lang="en-US">
            <a:solidFill>
              <a:srgbClr val="000000"/>
            </a:solidFill>
          </a:endParaRPr>
        </a:p>
      </xdr:txBody>
    </xdr:sp>
    <xdr:clientData/>
  </xdr:twoCellAnchor>
</xdr:wsDr>
</file>

<file path=xl/drawings/drawing99.xml><?xml version="1.0" encoding="utf-8"?>
<xdr:wsDr xmlns:xdr="http://schemas.openxmlformats.org/drawingml/2006/spreadsheetDrawing" xmlns:a="http://schemas.openxmlformats.org/drawingml/2006/main">
  <xdr:twoCellAnchor>
    <xdr:from>
      <xdr:col>38</xdr:col>
      <xdr:colOff>152400</xdr:colOff>
      <xdr:row>69</xdr:row>
      <xdr:rowOff>114300</xdr:rowOff>
    </xdr:from>
    <xdr:to>
      <xdr:col>42</xdr:col>
      <xdr:colOff>571500</xdr:colOff>
      <xdr:row>72</xdr:row>
      <xdr:rowOff>57150</xdr:rowOff>
    </xdr:to>
    <xdr:sp macro="" textlink="">
      <xdr:nvSpPr>
        <xdr:cNvPr id="6" name="TextBox 5"/>
        <xdr:cNvSpPr txBox="1"/>
      </xdr:nvSpPr>
      <xdr:spPr>
        <a:xfrm>
          <a:off x="28613100" y="12496800"/>
          <a:ext cx="2857500" cy="5143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rgbClr val="000000"/>
              </a:solidFill>
            </a:rPr>
            <a:t>Answer: Open</a:t>
          </a:r>
          <a:r>
            <a:rPr lang="en-US" sz="1100" baseline="0">
              <a:solidFill>
                <a:srgbClr val="000000"/>
              </a:solidFill>
            </a:rPr>
            <a:t> the name manager and look at the definition of the Sales1 range name.</a:t>
          </a:r>
          <a:endParaRPr lang="en-US" sz="1100">
            <a:solidFill>
              <a:srgbClr val="000000"/>
            </a:solidFill>
          </a:endParaRPr>
        </a:p>
      </xdr:txBody>
    </xdr:sp>
    <xdr:clientData/>
  </xdr:twoCellAnchor>
  <xdr:twoCellAnchor>
    <xdr:from>
      <xdr:col>1</xdr:col>
      <xdr:colOff>0</xdr:colOff>
      <xdr:row>3</xdr:row>
      <xdr:rowOff>0</xdr:rowOff>
    </xdr:from>
    <xdr:to>
      <xdr:col>9</xdr:col>
      <xdr:colOff>0</xdr:colOff>
      <xdr:row>18</xdr:row>
      <xdr:rowOff>9524</xdr:rowOff>
    </xdr:to>
    <xdr:sp macro="" textlink="">
      <xdr:nvSpPr>
        <xdr:cNvPr id="5" name="TextBox 4"/>
        <xdr:cNvSpPr txBox="1"/>
      </xdr:nvSpPr>
      <xdr:spPr>
        <a:xfrm>
          <a:off x="609600" y="571500"/>
          <a:ext cx="4876800" cy="2867024"/>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INDIRECT Function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INDIRECT function is useful when you have</a:t>
          </a:r>
          <a:r>
            <a:rPr lang="en-US" sz="1100" baseline="0">
              <a:solidFill>
                <a:srgbClr val="000000"/>
              </a:solidFill>
              <a:latin typeface="+mn-lt"/>
              <a:ea typeface="+mn-ea"/>
              <a:cs typeface="+mn-cs"/>
            </a:rPr>
            <a:t> named ranges and want to refer to these, via labels, in your formulas. For example, suppose you have ranges named Sales1, Sales2, etc. Each of these is a long column of data. Then suppose you have labels Sales1, Sales2, etc. in some other cells, say, G1, G2, etc. If you enter the formulas </a:t>
          </a:r>
          <a:r>
            <a:rPr lang="en-US" sz="1100" b="1" baseline="0">
              <a:solidFill>
                <a:srgbClr val="000000"/>
              </a:solidFill>
              <a:latin typeface="+mn-lt"/>
              <a:ea typeface="+mn-ea"/>
              <a:cs typeface="+mn-cs"/>
            </a:rPr>
            <a:t>=AVERAGE(INDIRECT(G1))</a:t>
          </a:r>
          <a:r>
            <a:rPr lang="en-US" sz="1100" baseline="0">
              <a:solidFill>
                <a:srgbClr val="000000"/>
              </a:solidFill>
              <a:latin typeface="+mn-lt"/>
              <a:ea typeface="+mn-ea"/>
              <a:cs typeface="+mn-cs"/>
            </a:rPr>
            <a:t>, </a:t>
          </a:r>
          <a:r>
            <a:rPr lang="en-US" sz="1100" b="1" baseline="0">
              <a:solidFill>
                <a:srgbClr val="000000"/>
              </a:solidFill>
              <a:latin typeface="+mn-lt"/>
              <a:ea typeface="+mn-ea"/>
              <a:cs typeface="+mn-cs"/>
            </a:rPr>
            <a:t>=AVERAGE(INDIRECT(G2))</a:t>
          </a:r>
          <a:r>
            <a:rPr lang="en-US" sz="1100" baseline="0">
              <a:solidFill>
                <a:srgbClr val="000000"/>
              </a:solidFill>
              <a:latin typeface="+mn-lt"/>
              <a:ea typeface="+mn-ea"/>
              <a:cs typeface="+mn-cs"/>
            </a:rPr>
            <a:t>, etc. in cells H1, H2, etc., this is the same as entering the formulas </a:t>
          </a:r>
          <a:r>
            <a:rPr lang="en-US" sz="1100" b="1" baseline="0">
              <a:solidFill>
                <a:srgbClr val="000000"/>
              </a:solidFill>
              <a:latin typeface="+mn-lt"/>
              <a:ea typeface="+mn-ea"/>
              <a:cs typeface="+mn-cs"/>
            </a:rPr>
            <a:t>=AVERAGE(Sales1)</a:t>
          </a:r>
          <a:r>
            <a:rPr lang="en-US" sz="1100" baseline="0">
              <a:solidFill>
                <a:srgbClr val="000000"/>
              </a:solidFill>
              <a:latin typeface="+mn-lt"/>
              <a:ea typeface="+mn-ea"/>
              <a:cs typeface="+mn-cs"/>
            </a:rPr>
            <a:t>, </a:t>
          </a:r>
          <a:r>
            <a:rPr lang="en-US" sz="1100" b="1" baseline="0">
              <a:solidFill>
                <a:srgbClr val="000000"/>
              </a:solidFill>
              <a:latin typeface="+mn-lt"/>
              <a:ea typeface="+mn-ea"/>
              <a:cs typeface="+mn-cs"/>
            </a:rPr>
            <a:t>=AVERAGE(Sales2)</a:t>
          </a:r>
          <a:r>
            <a:rPr lang="en-US" sz="1100" baseline="0">
              <a:solidFill>
                <a:srgbClr val="000000"/>
              </a:solidFill>
              <a:latin typeface="+mn-lt"/>
              <a:ea typeface="+mn-ea"/>
              <a:cs typeface="+mn-cs"/>
            </a:rPr>
            <a:t>, etc. The name of the function implies that you are </a:t>
          </a:r>
          <a:r>
            <a:rPr lang="en-US" sz="1100" b="0" i="1" baseline="0">
              <a:solidFill>
                <a:srgbClr val="000000"/>
              </a:solidFill>
              <a:latin typeface="+mn-lt"/>
              <a:ea typeface="+mn-ea"/>
              <a:cs typeface="+mn-cs"/>
            </a:rPr>
            <a:t>indirect</a:t>
          </a:r>
          <a:r>
            <a:rPr lang="en-US" sz="1100" i="1" baseline="0">
              <a:solidFill>
                <a:srgbClr val="000000"/>
              </a:solidFill>
              <a:latin typeface="+mn-lt"/>
              <a:ea typeface="+mn-ea"/>
              <a:cs typeface="+mn-cs"/>
            </a:rPr>
            <a:t>ly </a:t>
          </a:r>
          <a:r>
            <a:rPr lang="en-US" sz="1100" i="0" baseline="0">
              <a:solidFill>
                <a:srgbClr val="000000"/>
              </a:solidFill>
              <a:latin typeface="+mn-lt"/>
              <a:ea typeface="+mn-ea"/>
              <a:cs typeface="+mn-cs"/>
            </a:rPr>
            <a:t>referencing the named range via a label with this range name.</a:t>
          </a:r>
        </a:p>
        <a:p>
          <a:endParaRPr lang="en-US" sz="1100" i="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rgbClr val="000000"/>
              </a:solidFill>
              <a:effectLst/>
              <a:latin typeface="+mn-lt"/>
              <a:ea typeface="+mn-ea"/>
              <a:cs typeface="+mn-cs"/>
            </a:rPr>
            <a:t>Try it! The data in columns</a:t>
          </a:r>
          <a:r>
            <a:rPr lang="en-US" sz="1100" baseline="0">
              <a:solidFill>
                <a:srgbClr val="000000"/>
              </a:solidFill>
              <a:effectLst/>
              <a:latin typeface="+mn-lt"/>
              <a:ea typeface="+mn-ea"/>
              <a:cs typeface="+mn-cs"/>
            </a:rPr>
            <a:t> L-O have been range-named Product1 through Product4. Use the AVERAGE, STDEV, and CORREL functions, along with the INDIRECT function, to enter </a:t>
          </a:r>
          <a:r>
            <a:rPr lang="en-US" sz="1100" i="1" baseline="0">
              <a:solidFill>
                <a:srgbClr val="000000"/>
              </a:solidFill>
              <a:effectLst/>
              <a:latin typeface="+mn-lt"/>
              <a:ea typeface="+mn-ea"/>
              <a:cs typeface="+mn-cs"/>
            </a:rPr>
            <a:t>copyable </a:t>
          </a:r>
          <a:r>
            <a:rPr lang="en-US" sz="1100" i="0" baseline="0">
              <a:solidFill>
                <a:srgbClr val="000000"/>
              </a:solidFill>
              <a:effectLst/>
              <a:latin typeface="+mn-lt"/>
              <a:ea typeface="+mn-ea"/>
              <a:cs typeface="+mn-cs"/>
            </a:rPr>
            <a:t>formulas in the blue and red ranges below. (See to the right for the answers.)</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xdr:txBody>
    </xdr:sp>
    <xdr:clientData/>
  </xdr:twoCellAnchor>
</xdr:wsDr>
</file>

<file path=xl/drawings/drawing100.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12</xdr:row>
      <xdr:rowOff>9525</xdr:rowOff>
    </xdr:to>
    <xdr:sp macro="" textlink="">
      <xdr:nvSpPr>
        <xdr:cNvPr id="4" name="TextBox 3"/>
        <xdr:cNvSpPr txBox="1"/>
      </xdr:nvSpPr>
      <xdr:spPr>
        <a:xfrm>
          <a:off x="609600" y="571500"/>
          <a:ext cx="4876800" cy="17240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Powerful Tools for Analyzing Data</a:t>
          </a:r>
        </a:p>
        <a:p>
          <a:endParaRPr lang="en-US" sz="1100">
            <a:solidFill>
              <a:srgbClr val="000000"/>
            </a:solidFill>
          </a:endParaRPr>
        </a:p>
        <a:p>
          <a:r>
            <a:rPr lang="en-US" sz="1100">
              <a:solidFill>
                <a:srgbClr val="000000"/>
              </a:solidFill>
            </a:rPr>
            <a:t>It is not really accurate to call Excel a </a:t>
          </a:r>
          <a:r>
            <a:rPr lang="en-US" sz="1100" i="1">
              <a:solidFill>
                <a:srgbClr val="000000"/>
              </a:solidFill>
            </a:rPr>
            <a:t>statistical </a:t>
          </a:r>
          <a:r>
            <a:rPr lang="en-US" sz="1100" i="0">
              <a:solidFill>
                <a:srgbClr val="000000"/>
              </a:solidFill>
            </a:rPr>
            <a:t>package (it has nowhere near the statistical</a:t>
          </a:r>
          <a:r>
            <a:rPr lang="en-US" sz="1100" i="0" baseline="0">
              <a:solidFill>
                <a:srgbClr val="000000"/>
              </a:solidFill>
            </a:rPr>
            <a:t> tools of a package such as SPSS or SAS), but it does have some very powerful tools for analyzing data. If you plan to do any serious data analysis in Excel, the tools described in this section are an absolute must. Yes, there are other ways to accomplish the same tasks in Excel without these tools, but they are painfully inefficient by comparison.</a:t>
          </a:r>
          <a:endParaRPr lang="en-US" sz="1100">
            <a:solidFill>
              <a:srgbClr val="000000"/>
            </a:solidFill>
          </a:endParaRPr>
        </a:p>
      </xdr:txBody>
    </xdr:sp>
    <xdr:clientData/>
  </xdr:twoCellAnchor>
</xdr:wsDr>
</file>

<file path=xl/drawings/drawing101.xml><?xml version="1.0" encoding="utf-8"?>
<xdr:wsDr xmlns:xdr="http://schemas.openxmlformats.org/drawingml/2006/spreadsheetDrawing" xmlns:a="http://schemas.openxmlformats.org/drawingml/2006/main">
  <xdr:twoCellAnchor editAs="oneCell">
    <xdr:from>
      <xdr:col>10</xdr:col>
      <xdr:colOff>0</xdr:colOff>
      <xdr:row>20</xdr:row>
      <xdr:rowOff>0</xdr:rowOff>
    </xdr:from>
    <xdr:to>
      <xdr:col>13</xdr:col>
      <xdr:colOff>342900</xdr:colOff>
      <xdr:row>26</xdr:row>
      <xdr:rowOff>161925</xdr:rowOff>
    </xdr:to>
    <xdr:pic>
      <xdr:nvPicPr>
        <xdr:cNvPr id="7" name="Picture 6" descr="C:\Documents and Settings\Chris Albright\My Documents\My Dropbox\My Add-Ins\Excel Tutorial\Screenshots\CalculationOptions.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00" y="3810000"/>
          <a:ext cx="2171700" cy="1304925"/>
        </a:xfrm>
        <a:prstGeom prst="rect">
          <a:avLst/>
        </a:prstGeom>
        <a:noFill/>
        <a:ln>
          <a:solidFill>
            <a:schemeClr val="accent1"/>
          </a:solidFill>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xdr:row>
      <xdr:rowOff>0</xdr:rowOff>
    </xdr:from>
    <xdr:to>
      <xdr:col>8</xdr:col>
      <xdr:colOff>606425</xdr:colOff>
      <xdr:row>19</xdr:row>
      <xdr:rowOff>9526</xdr:rowOff>
    </xdr:to>
    <xdr:sp macro="" textlink="">
      <xdr:nvSpPr>
        <xdr:cNvPr id="6" name="TextBox 5"/>
        <xdr:cNvSpPr txBox="1"/>
      </xdr:nvSpPr>
      <xdr:spPr>
        <a:xfrm>
          <a:off x="609600" y="571500"/>
          <a:ext cx="4873625" cy="305752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General Information About</a:t>
          </a:r>
          <a:r>
            <a:rPr lang="en-US" sz="1100" b="1" baseline="0">
              <a:solidFill>
                <a:srgbClr val="000000"/>
              </a:solidFill>
              <a:latin typeface="+mn-lt"/>
              <a:ea typeface="+mn-ea"/>
              <a:cs typeface="+mn-cs"/>
            </a:rPr>
            <a:t> Data Tables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Data tables, also called what-if tables, allow you to see very quickly how one or more outputs change as one or two key inputs change. This is called </a:t>
          </a:r>
          <a:r>
            <a:rPr lang="en-US" sz="1100" b="1">
              <a:solidFill>
                <a:srgbClr val="000000"/>
              </a:solidFill>
              <a:latin typeface="+mn-lt"/>
              <a:ea typeface="+mn-ea"/>
              <a:cs typeface="+mn-cs"/>
            </a:rPr>
            <a:t>sensitivity analysis</a:t>
          </a:r>
          <a:r>
            <a:rPr lang="en-US" sz="1100">
              <a:solidFill>
                <a:srgbClr val="000000"/>
              </a:solidFill>
              <a:latin typeface="+mn-lt"/>
              <a:ea typeface="+mn-ea"/>
              <a:cs typeface="+mn-cs"/>
            </a:rPr>
            <a:t>, or simply what-if analysis, and it is a key part of most</a:t>
          </a:r>
          <a:r>
            <a:rPr lang="en-US" sz="1100" baseline="0">
              <a:solidFill>
                <a:srgbClr val="000000"/>
              </a:solidFill>
              <a:latin typeface="+mn-lt"/>
              <a:ea typeface="+mn-ea"/>
              <a:cs typeface="+mn-cs"/>
            </a:rPr>
            <a:t> business models</a:t>
          </a:r>
          <a:r>
            <a:rPr lang="en-US" sz="1100">
              <a:solidFill>
                <a:srgbClr val="000000"/>
              </a:solidFill>
              <a:latin typeface="+mn-lt"/>
              <a:ea typeface="+mn-ea"/>
              <a:cs typeface="+mn-cs"/>
            </a:rPr>
            <a:t>. </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There are two types of data tables: one-way tables and two-way tables. A one-way table has one input and </a:t>
          </a:r>
          <a:r>
            <a:rPr lang="en-US" sz="1100" i="1">
              <a:solidFill>
                <a:srgbClr val="000000"/>
              </a:solidFill>
              <a:latin typeface="+mn-lt"/>
              <a:ea typeface="+mn-ea"/>
              <a:cs typeface="+mn-cs"/>
            </a:rPr>
            <a:t>any</a:t>
          </a:r>
          <a:r>
            <a:rPr lang="en-US" sz="1100">
              <a:solidFill>
                <a:srgbClr val="000000"/>
              </a:solidFill>
              <a:latin typeface="+mn-lt"/>
              <a:ea typeface="+mn-ea"/>
              <a:cs typeface="+mn-cs"/>
            </a:rPr>
            <a:t> number of outputs. A two-way table has two inputs but only </a:t>
          </a:r>
          <a:r>
            <a:rPr lang="en-US" sz="1100" i="1">
              <a:solidFill>
                <a:srgbClr val="000000"/>
              </a:solidFill>
              <a:latin typeface="+mn-lt"/>
              <a:ea typeface="+mn-ea"/>
              <a:cs typeface="+mn-cs"/>
            </a:rPr>
            <a:t>one</a:t>
          </a:r>
          <a:r>
            <a:rPr lang="en-US" sz="1100">
              <a:solidFill>
                <a:srgbClr val="000000"/>
              </a:solidFill>
              <a:latin typeface="+mn-lt"/>
              <a:ea typeface="+mn-ea"/>
              <a:cs typeface="+mn-cs"/>
            </a:rPr>
            <a:t> output. These are discussed in the following two worksheets.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Business models are all about what-if questions.</a:t>
          </a:r>
          <a:r>
            <a:rPr lang="en-US" sz="1100" baseline="0">
              <a:solidFill>
                <a:srgbClr val="000000"/>
              </a:solidFill>
              <a:latin typeface="+mn-lt"/>
              <a:ea typeface="+mn-ea"/>
              <a:cs typeface="+mn-cs"/>
            </a:rPr>
            <a:t> What would happen to profit if our unit cost increased by x%? What would happen to our sales if our competitor's production decreased by y%? And so on. Data tables are perfect for answering these types of questions in a systematic way, and they are quite easy to create. Therefore, it is surprising that so few Excel users are aware of data tables. This is a very valuable skill, so make sure you learn it!</a:t>
          </a:r>
          <a:r>
            <a:rPr lang="en-US" sz="1100" i="0" baseline="0">
              <a:solidFill>
                <a:srgbClr val="000000"/>
              </a:solidFill>
              <a:latin typeface="+mn-lt"/>
              <a:ea typeface="+mn-ea"/>
              <a:cs typeface="+mn-cs"/>
            </a:rPr>
            <a:t> </a:t>
          </a:r>
          <a:endParaRPr lang="en-US" sz="1100">
            <a:solidFill>
              <a:srgbClr val="000000"/>
            </a:solidFill>
            <a:latin typeface="+mn-lt"/>
            <a:ea typeface="+mn-ea"/>
            <a:cs typeface="+mn-cs"/>
          </a:endParaRPr>
        </a:p>
      </xdr:txBody>
    </xdr:sp>
    <xdr:clientData/>
  </xdr:twoCellAnchor>
  <xdr:twoCellAnchor>
    <xdr:from>
      <xdr:col>1</xdr:col>
      <xdr:colOff>0</xdr:colOff>
      <xdr:row>20</xdr:row>
      <xdr:rowOff>0</xdr:rowOff>
    </xdr:from>
    <xdr:to>
      <xdr:col>8</xdr:col>
      <xdr:colOff>606425</xdr:colOff>
      <xdr:row>30</xdr:row>
      <xdr:rowOff>9525</xdr:rowOff>
    </xdr:to>
    <xdr:sp macro="" textlink="">
      <xdr:nvSpPr>
        <xdr:cNvPr id="8" name="TextBox 7"/>
        <xdr:cNvSpPr txBox="1"/>
      </xdr:nvSpPr>
      <xdr:spPr>
        <a:xfrm>
          <a:off x="609600" y="3810000"/>
          <a:ext cx="4873625" cy="19145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baseline="0">
              <a:solidFill>
                <a:srgbClr val="000000"/>
              </a:solidFill>
              <a:latin typeface="+mn-lt"/>
              <a:ea typeface="+mn-ea"/>
              <a:cs typeface="+mn-cs"/>
            </a:rPr>
            <a:t>Recalculation and Data Tables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Some data tables are very long (many rows), and each value might require the recalculation of a complex business model, so the recalculation of the entire data table might take a while, several seconds or even minutes. In this case, remember (see the Calculation Options worksheet in this tutorial) that you can select the </a:t>
          </a:r>
          <a:r>
            <a:rPr lang="en-US" sz="1100" b="1" baseline="0">
              <a:solidFill>
                <a:srgbClr val="000000"/>
              </a:solidFill>
              <a:latin typeface="+mn-lt"/>
              <a:ea typeface="+mn-ea"/>
              <a:cs typeface="+mn-cs"/>
            </a:rPr>
            <a:t>Automatic Except for Data Tables</a:t>
          </a:r>
          <a:r>
            <a:rPr lang="en-US" sz="1100" baseline="0">
              <a:solidFill>
                <a:srgbClr val="000000"/>
              </a:solidFill>
              <a:latin typeface="+mn-lt"/>
              <a:ea typeface="+mn-ea"/>
              <a:cs typeface="+mn-cs"/>
            </a:rPr>
            <a:t> option from the Formulas ribbon, as shown to the right. In this case, the data tables won't recalculate until you force them to by pressing the F9 key.</a:t>
          </a:r>
          <a:endParaRPr lang="en-US" sz="1100">
            <a:solidFill>
              <a:srgbClr val="000000"/>
            </a:solidFill>
            <a:latin typeface="+mn-lt"/>
            <a:ea typeface="+mn-ea"/>
            <a:cs typeface="+mn-cs"/>
          </a:endParaRPr>
        </a:p>
      </xdr:txBody>
    </xdr:sp>
    <xdr:clientData/>
  </xdr:twoCellAnchor>
</xdr:wsDr>
</file>

<file path=xl/drawings/drawing102.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56</xdr:row>
      <xdr:rowOff>152400</xdr:rowOff>
    </xdr:to>
    <xdr:sp macro="" textlink="">
      <xdr:nvSpPr>
        <xdr:cNvPr id="6" name="TextBox 5"/>
        <xdr:cNvSpPr txBox="1"/>
      </xdr:nvSpPr>
      <xdr:spPr>
        <a:xfrm>
          <a:off x="609600" y="762000"/>
          <a:ext cx="4876800" cy="102489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Creating a One-Way Data Table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A one-way data table lets you see how one or more selected outputs change</a:t>
          </a:r>
          <a:r>
            <a:rPr lang="en-US" sz="1100" baseline="0">
              <a:solidFill>
                <a:srgbClr val="000000"/>
              </a:solidFill>
              <a:latin typeface="+mn-lt"/>
              <a:ea typeface="+mn-ea"/>
              <a:cs typeface="+mn-cs"/>
            </a:rPr>
            <a:t> as a </a:t>
          </a:r>
          <a:r>
            <a:rPr lang="en-US" sz="1100" i="1" baseline="0">
              <a:solidFill>
                <a:srgbClr val="000000"/>
              </a:solidFill>
              <a:latin typeface="+mn-lt"/>
              <a:ea typeface="+mn-ea"/>
              <a:cs typeface="+mn-cs"/>
            </a:rPr>
            <a:t>single </a:t>
          </a:r>
          <a:r>
            <a:rPr lang="en-US" sz="1100" i="0" baseline="0">
              <a:solidFill>
                <a:srgbClr val="000000"/>
              </a:solidFill>
              <a:latin typeface="+mn-lt"/>
              <a:ea typeface="+mn-ea"/>
              <a:cs typeface="+mn-cs"/>
            </a:rPr>
            <a:t>input varies over some range. </a:t>
          </a:r>
          <a:endParaRPr lang="en-US" sz="1100">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To illustrate, suppose Mr. Jones buys a new car for $20,000, makes a $5,000 down payment, and finances the remaining amount over the next 36 months at a 6.5% annual interest rate. There are at least two outputs that might be of interest: the monthly payment and the total interest paid through the duration of the loan. These are affected by the four inputs:</a:t>
          </a:r>
          <a:r>
            <a:rPr lang="en-US" sz="1100" baseline="0">
              <a:solidFill>
                <a:srgbClr val="000000"/>
              </a:solidFill>
              <a:latin typeface="+mn-lt"/>
              <a:ea typeface="+mn-ea"/>
              <a:cs typeface="+mn-cs"/>
            </a:rPr>
            <a:t> price, down payment, interest rate, and term</a:t>
          </a:r>
          <a:r>
            <a:rPr lang="en-US" sz="1100">
              <a:solidFill>
                <a:srgbClr val="000000"/>
              </a:solidFill>
              <a:latin typeface="+mn-lt"/>
              <a:ea typeface="+mn-ea"/>
              <a:cs typeface="+mn-cs"/>
            </a:rPr>
            <a: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Let’s first look at a simple one-way data table, which illustrates how a </a:t>
          </a:r>
          <a:r>
            <a:rPr lang="en-US" sz="1100" i="1">
              <a:solidFill>
                <a:srgbClr val="000000"/>
              </a:solidFill>
              <a:latin typeface="+mn-lt"/>
              <a:ea typeface="+mn-ea"/>
              <a:cs typeface="+mn-cs"/>
            </a:rPr>
            <a:t>single</a:t>
          </a:r>
          <a:r>
            <a:rPr lang="en-US" sz="1100">
              <a:solidFill>
                <a:srgbClr val="000000"/>
              </a:solidFill>
              <a:latin typeface="+mn-lt"/>
              <a:ea typeface="+mn-ea"/>
              <a:cs typeface="+mn-cs"/>
            </a:rPr>
            <a:t> output, monthly payment, varies as the annual interest rate varies. This is shown in the top example to the right.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create the table in columns N and O (which has already been done):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1. Enter a link to the green output cell in the red cell to the right. Specifically, because the monthly payment was calculated with the PMT function in the green cell, enter the formula </a:t>
          </a:r>
          <a:r>
            <a:rPr lang="en-US" sz="1100" b="1">
              <a:solidFill>
                <a:srgbClr val="000000"/>
              </a:solidFill>
              <a:latin typeface="+mn-lt"/>
              <a:ea typeface="+mn-ea"/>
              <a:cs typeface="+mn-cs"/>
            </a:rPr>
            <a:t>=L10</a:t>
          </a:r>
          <a:r>
            <a:rPr lang="en-US" sz="1100">
              <a:solidFill>
                <a:srgbClr val="000000"/>
              </a:solidFill>
              <a:latin typeface="+mn-lt"/>
              <a:ea typeface="+mn-ea"/>
              <a:cs typeface="+mn-cs"/>
            </a:rPr>
            <a:t> in the red cell. </a:t>
          </a:r>
        </a:p>
        <a:p>
          <a:r>
            <a:rPr lang="en-US" sz="1100">
              <a:solidFill>
                <a:srgbClr val="000000"/>
              </a:solidFill>
              <a:latin typeface="+mn-lt"/>
              <a:ea typeface="+mn-ea"/>
              <a:cs typeface="+mn-cs"/>
            </a:rPr>
            <a:t>2. Enter any sequence of interest rates in the orange</a:t>
          </a:r>
          <a:r>
            <a:rPr lang="en-US" sz="1100" baseline="0">
              <a:solidFill>
                <a:srgbClr val="000000"/>
              </a:solidFill>
              <a:latin typeface="+mn-lt"/>
              <a:ea typeface="+mn-ea"/>
              <a:cs typeface="+mn-cs"/>
            </a:rPr>
            <a:t> range</a:t>
          </a:r>
          <a:r>
            <a:rPr lang="en-US" sz="1100">
              <a:solidFill>
                <a:srgbClr val="000000"/>
              </a:solidFill>
              <a:latin typeface="+mn-lt"/>
              <a:ea typeface="+mn-ea"/>
              <a:cs typeface="+mn-cs"/>
            </a:rPr>
            <a:t>. </a:t>
          </a:r>
        </a:p>
        <a:p>
          <a:r>
            <a:rPr lang="en-US" sz="1100">
              <a:solidFill>
                <a:srgbClr val="000000"/>
              </a:solidFill>
              <a:latin typeface="+mn-lt"/>
              <a:ea typeface="+mn-ea"/>
              <a:cs typeface="+mn-cs"/>
            </a:rPr>
            <a:t>3. Select the entire table—the boxed-in range. Then from</a:t>
          </a:r>
          <a:r>
            <a:rPr lang="en-US" sz="1100" baseline="0">
              <a:solidFill>
                <a:srgbClr val="000000"/>
              </a:solidFill>
              <a:latin typeface="+mn-lt"/>
              <a:ea typeface="+mn-ea"/>
              <a:cs typeface="+mn-cs"/>
            </a:rPr>
            <a:t> </a:t>
          </a:r>
          <a:r>
            <a:rPr lang="en-US" sz="1100">
              <a:solidFill>
                <a:srgbClr val="000000"/>
              </a:solidFill>
              <a:latin typeface="+mn-lt"/>
              <a:ea typeface="+mn-ea"/>
              <a:cs typeface="+mn-cs"/>
            </a:rPr>
            <a:t>the Data Tools group on the Data ribbon, select Data Table from the What-If Analysis dropdown (see the top screenshot to the right). </a:t>
          </a:r>
        </a:p>
        <a:p>
          <a:r>
            <a:rPr lang="en-US" sz="1100">
              <a:solidFill>
                <a:srgbClr val="000000"/>
              </a:solidFill>
              <a:latin typeface="+mn-lt"/>
              <a:ea typeface="+mn-ea"/>
              <a:cs typeface="+mn-cs"/>
            </a:rPr>
            <a:t>4. Enter L7, the blue interest rate cell, as the </a:t>
          </a:r>
          <a:r>
            <a:rPr lang="en-US" sz="1100" i="1">
              <a:solidFill>
                <a:srgbClr val="000000"/>
              </a:solidFill>
              <a:latin typeface="+mn-lt"/>
              <a:ea typeface="+mn-ea"/>
              <a:cs typeface="+mn-cs"/>
            </a:rPr>
            <a:t>column</a:t>
          </a:r>
          <a:r>
            <a:rPr lang="en-US" sz="1100">
              <a:solidFill>
                <a:srgbClr val="000000"/>
              </a:solidFill>
              <a:latin typeface="+mn-lt"/>
              <a:ea typeface="+mn-ea"/>
              <a:cs typeface="+mn-cs"/>
            </a:rPr>
            <a:t> input cell. There is no row input cell, so leave it blank</a:t>
          </a:r>
          <a:r>
            <a:rPr lang="en-US" sz="1100" baseline="0">
              <a:solidFill>
                <a:srgbClr val="000000"/>
              </a:solidFill>
              <a:latin typeface="+mn-lt"/>
              <a:ea typeface="+mn-ea"/>
              <a:cs typeface="+mn-cs"/>
            </a:rPr>
            <a:t> (see the bottom screenshot to the right)</a:t>
          </a:r>
          <a:r>
            <a:rPr lang="en-US" sz="1100">
              <a:solidFill>
                <a:srgbClr val="000000"/>
              </a:solidFill>
              <a:latin typeface="+mn-lt"/>
              <a:ea typeface="+mn-ea"/>
              <a:cs typeface="+mn-cs"/>
            </a:rPr>
            <a: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It is important to understand </a:t>
          </a:r>
          <a:r>
            <a:rPr lang="en-US" sz="1100" i="1">
              <a:solidFill>
                <a:srgbClr val="000000"/>
              </a:solidFill>
              <a:latin typeface="+mn-lt"/>
              <a:ea typeface="+mn-ea"/>
              <a:cs typeface="+mn-cs"/>
            </a:rPr>
            <a:t>exactly </a:t>
          </a:r>
          <a:r>
            <a:rPr lang="en-US" sz="1100">
              <a:solidFill>
                <a:srgbClr val="000000"/>
              </a:solidFill>
              <a:latin typeface="+mn-lt"/>
              <a:ea typeface="+mn-ea"/>
              <a:cs typeface="+mn-cs"/>
            </a:rPr>
            <a:t>what happens when you do this, so read this paragraph several times until it sinks in. Excel takes each interest rate in column N, substitutes it into the blue column input cell you designated (cell L7), recalculates the formula in the green output cell with this new interest rate (and hence the link in red cell), and records the answer in the data table. You use a </a:t>
          </a:r>
          <a:r>
            <a:rPr lang="en-US" sz="1100" i="1">
              <a:solidFill>
                <a:srgbClr val="000000"/>
              </a:solidFill>
              <a:latin typeface="+mn-lt"/>
              <a:ea typeface="+mn-ea"/>
              <a:cs typeface="+mn-cs"/>
            </a:rPr>
            <a:t>column</a:t>
          </a:r>
          <a:r>
            <a:rPr lang="en-US" sz="1100">
              <a:solidFill>
                <a:srgbClr val="000000"/>
              </a:solidFill>
              <a:latin typeface="+mn-lt"/>
              <a:ea typeface="+mn-ea"/>
              <a:cs typeface="+mn-cs"/>
            </a:rPr>
            <a:t> input cell because the possible values of the input (the interest rates) are listed in a column.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You can tell that you have a data</a:t>
          </a:r>
          <a:r>
            <a:rPr lang="en-US" sz="1100" baseline="0">
              <a:solidFill>
                <a:srgbClr val="000000"/>
              </a:solidFill>
              <a:latin typeface="+mn-lt"/>
              <a:ea typeface="+mn-ea"/>
              <a:cs typeface="+mn-cs"/>
            </a:rPr>
            <a:t> table by looking at any of the "answer" cells, those below the red cell. It contains a formula </a:t>
          </a:r>
          <a:r>
            <a:rPr lang="en-US" sz="1100" b="1" baseline="0">
              <a:solidFill>
                <a:srgbClr val="000000"/>
              </a:solidFill>
              <a:latin typeface="+mn-lt"/>
              <a:ea typeface="+mn-ea"/>
              <a:cs typeface="+mn-cs"/>
            </a:rPr>
            <a:t>=TABLE(,L7)</a:t>
          </a:r>
          <a:r>
            <a:rPr lang="en-US" sz="1100" b="0" baseline="0">
              <a:solidFill>
                <a:srgbClr val="000000"/>
              </a:solidFill>
              <a:latin typeface="+mn-lt"/>
              <a:ea typeface="+mn-ea"/>
              <a:cs typeface="+mn-cs"/>
            </a:rPr>
            <a:t>, surrounded by curly brackets. The part inside the parentheses shows the row and column input cells, the first of which is blank in this example. The curly brackets indicate that this is an </a:t>
          </a:r>
          <a:r>
            <a:rPr lang="en-US" sz="1100" b="0" i="1" baseline="0">
              <a:solidFill>
                <a:srgbClr val="000000"/>
              </a:solidFill>
              <a:latin typeface="+mn-lt"/>
              <a:ea typeface="+mn-ea"/>
              <a:cs typeface="+mn-cs"/>
            </a:rPr>
            <a:t>array </a:t>
          </a:r>
          <a:r>
            <a:rPr lang="en-US" sz="1100" b="0" i="0" baseline="0">
              <a:solidFill>
                <a:srgbClr val="000000"/>
              </a:solidFill>
              <a:latin typeface="+mn-lt"/>
              <a:ea typeface="+mn-ea"/>
              <a:cs typeface="+mn-cs"/>
            </a:rPr>
            <a:t>formula. Essentially, this means that it is entered  in all of the answer cells of the data table at once, as a group. You never need to enter this formula; you create the table as explained above. However, the formula documents what the answer range contains.</a:t>
          </a:r>
        </a:p>
        <a:p>
          <a:endParaRPr lang="en-US" sz="1100" b="0" i="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rgbClr val="000000"/>
              </a:solidFill>
              <a:effectLst/>
              <a:latin typeface="+mn-lt"/>
              <a:ea typeface="+mn-ea"/>
              <a:cs typeface="+mn-cs"/>
            </a:rPr>
            <a:t>It is also possible to capture </a:t>
          </a:r>
          <a:r>
            <a:rPr lang="en-US" sz="1100" i="1">
              <a:solidFill>
                <a:srgbClr val="000000"/>
              </a:solidFill>
              <a:effectLst/>
              <a:latin typeface="+mn-lt"/>
              <a:ea typeface="+mn-ea"/>
              <a:cs typeface="+mn-cs"/>
            </a:rPr>
            <a:t>multiple</a:t>
          </a:r>
          <a:r>
            <a:rPr lang="en-US" sz="1100">
              <a:solidFill>
                <a:srgbClr val="000000"/>
              </a:solidFill>
              <a:effectLst/>
              <a:latin typeface="+mn-lt"/>
              <a:ea typeface="+mn-ea"/>
              <a:cs typeface="+mn-cs"/>
            </a:rPr>
            <a:t> outputs in a one-way data table. An example appears to the right, where the single input is still the interest rate, but there are two outputs: monthly payment and total interest paid. This table is formed exactly as before except that the table range is now 3-column boxed-in range.</a:t>
          </a:r>
          <a:endParaRPr lang="en-US">
            <a:solidFill>
              <a:srgbClr val="000000"/>
            </a:solidFill>
            <a:effectLst/>
          </a:endParaRPr>
        </a:p>
        <a:p>
          <a:endParaRPr lang="en-US" sz="1100" b="1">
            <a:solidFill>
              <a:srgbClr val="000000"/>
            </a:solidFill>
            <a:latin typeface="+mn-lt"/>
            <a:ea typeface="+mn-ea"/>
            <a:cs typeface="+mn-cs"/>
          </a:endParaRPr>
        </a:p>
        <a:p>
          <a:r>
            <a:rPr lang="en-US" sz="1100" b="0">
              <a:solidFill>
                <a:srgbClr val="000000"/>
              </a:solidFill>
              <a:effectLst/>
              <a:latin typeface="+mn-lt"/>
              <a:ea typeface="+mn-ea"/>
              <a:cs typeface="+mn-cs"/>
            </a:rPr>
            <a:t>Try it! Create a one-way data table to the right that shows the monthly payments and the total interest paid for each term from 12 to 48 in increments of 12. (Scroll to the right for the answer.)</a:t>
          </a:r>
          <a:endParaRPr lang="en-US">
            <a:solidFill>
              <a:srgbClr val="000000"/>
            </a:solidFill>
            <a:effectLst/>
          </a:endParaRPr>
        </a:p>
        <a:p>
          <a:endParaRPr lang="en-US" sz="1100" b="0">
            <a:solidFill>
              <a:srgbClr val="000000"/>
            </a:solidFill>
            <a:effectLst/>
            <a:latin typeface="+mn-lt"/>
            <a:ea typeface="+mn-ea"/>
            <a:cs typeface="+mn-cs"/>
          </a:endParaRPr>
        </a:p>
        <a:p>
          <a:r>
            <a:rPr lang="en-US" sz="1100" b="0">
              <a:solidFill>
                <a:srgbClr val="000000"/>
              </a:solidFill>
              <a:effectLst/>
              <a:latin typeface="+mn-lt"/>
              <a:ea typeface="+mn-ea"/>
              <a:cs typeface="+mn-cs"/>
            </a:rPr>
            <a:t>Try it again! Delete the data table you just created. Next, change the calculation setting from Automatic to Automatic</a:t>
          </a:r>
          <a:r>
            <a:rPr lang="en-US" sz="1100" b="0" baseline="0">
              <a:solidFill>
                <a:srgbClr val="000000"/>
              </a:solidFill>
              <a:effectLst/>
              <a:latin typeface="+mn-lt"/>
              <a:ea typeface="+mn-ea"/>
              <a:cs typeface="+mn-cs"/>
            </a:rPr>
            <a:t> Except for Data Tables, as explained on the previous worksheet. Create the data table again. You should see the same value through the table, which is disconcerting. But you can press the F9 key to get the right answers. Then go back and change the calculation setting to Automatic.</a:t>
          </a:r>
          <a:endParaRPr lang="en-US">
            <a:solidFill>
              <a:srgbClr val="000000"/>
            </a:solidFill>
            <a:effectLst/>
          </a:endParaRPr>
        </a:p>
      </xdr:txBody>
    </xdr:sp>
    <xdr:clientData/>
  </xdr:twoCellAnchor>
  <xdr:twoCellAnchor editAs="oneCell">
    <xdr:from>
      <xdr:col>10</xdr:col>
      <xdr:colOff>0</xdr:colOff>
      <xdr:row>23</xdr:row>
      <xdr:rowOff>0</xdr:rowOff>
    </xdr:from>
    <xdr:to>
      <xdr:col>12</xdr:col>
      <xdr:colOff>133350</xdr:colOff>
      <xdr:row>29</xdr:row>
      <xdr:rowOff>85725</xdr:rowOff>
    </xdr:to>
    <xdr:pic>
      <xdr:nvPicPr>
        <xdr:cNvPr id="7" name="Picture 6" descr="C:\Users\Chris\Dropbox\ExcelNow\Images\DataTable1.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0" y="4572000"/>
          <a:ext cx="2124075" cy="1228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13</xdr:row>
      <xdr:rowOff>0</xdr:rowOff>
    </xdr:from>
    <xdr:to>
      <xdr:col>14</xdr:col>
      <xdr:colOff>504825</xdr:colOff>
      <xdr:row>19</xdr:row>
      <xdr:rowOff>180975</xdr:rowOff>
    </xdr:to>
    <xdr:pic>
      <xdr:nvPicPr>
        <xdr:cNvPr id="8" name="Picture 7" descr="C:\Users\Chris\Dropbox\ExcelNow\Images\WhatIf.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0" y="2667000"/>
          <a:ext cx="390525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3.xml><?xml version="1.0" encoding="utf-8"?>
<xdr:wsDr xmlns:xdr="http://schemas.openxmlformats.org/drawingml/2006/spreadsheetDrawing" xmlns:a="http://schemas.openxmlformats.org/drawingml/2006/main">
  <xdr:twoCellAnchor>
    <xdr:from>
      <xdr:col>1</xdr:col>
      <xdr:colOff>0</xdr:colOff>
      <xdr:row>3</xdr:row>
      <xdr:rowOff>0</xdr:rowOff>
    </xdr:from>
    <xdr:to>
      <xdr:col>8</xdr:col>
      <xdr:colOff>606425</xdr:colOff>
      <xdr:row>33</xdr:row>
      <xdr:rowOff>114300</xdr:rowOff>
    </xdr:to>
    <xdr:sp macro="" textlink="">
      <xdr:nvSpPr>
        <xdr:cNvPr id="5" name="TextBox 4"/>
        <xdr:cNvSpPr txBox="1"/>
      </xdr:nvSpPr>
      <xdr:spPr>
        <a:xfrm>
          <a:off x="609600" y="762000"/>
          <a:ext cx="4873625" cy="58293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Creating a Two-Way Data Table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Two-way tables allow you to vary </a:t>
          </a:r>
          <a:r>
            <a:rPr lang="en-US" sz="1100" i="1">
              <a:solidFill>
                <a:srgbClr val="000000"/>
              </a:solidFill>
              <a:latin typeface="+mn-lt"/>
              <a:ea typeface="+mn-ea"/>
              <a:cs typeface="+mn-cs"/>
            </a:rPr>
            <a:t>two</a:t>
          </a:r>
          <a:r>
            <a:rPr lang="en-US" sz="1100">
              <a:solidFill>
                <a:srgbClr val="000000"/>
              </a:solidFill>
              <a:latin typeface="+mn-lt"/>
              <a:ea typeface="+mn-ea"/>
              <a:cs typeface="+mn-cs"/>
            </a:rPr>
            <a:t> inputs, one along a row and one along a column, and capture a </a:t>
          </a:r>
          <a:r>
            <a:rPr lang="en-US" sz="1100" i="1">
              <a:solidFill>
                <a:srgbClr val="000000"/>
              </a:solidFill>
              <a:latin typeface="+mn-lt"/>
              <a:ea typeface="+mn-ea"/>
              <a:cs typeface="+mn-cs"/>
            </a:rPr>
            <a:t>single</a:t>
          </a:r>
          <a:r>
            <a:rPr lang="en-US" sz="1100">
              <a:solidFill>
                <a:srgbClr val="000000"/>
              </a:solidFill>
              <a:latin typeface="+mn-lt"/>
              <a:ea typeface="+mn-ea"/>
              <a:cs typeface="+mn-cs"/>
            </a:rPr>
            <a:t> output in the body of the table. The example to the right illustrates this, where the annual interest rate and the amount of the down payment both vary, and the single output is the monthly payment.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To create this table (which has already been done):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1.</a:t>
          </a:r>
          <a:r>
            <a:rPr lang="en-US" sz="1100" baseline="0">
              <a:solidFill>
                <a:srgbClr val="000000"/>
              </a:solidFill>
              <a:latin typeface="+mn-lt"/>
              <a:ea typeface="+mn-ea"/>
              <a:cs typeface="+mn-cs"/>
            </a:rPr>
            <a:t> </a:t>
          </a:r>
          <a:r>
            <a:rPr lang="en-US" sz="1100">
              <a:solidFill>
                <a:srgbClr val="000000"/>
              </a:solidFill>
              <a:latin typeface="+mn-lt"/>
              <a:ea typeface="+mn-ea"/>
              <a:cs typeface="+mn-cs"/>
            </a:rPr>
            <a:t>Enter the formula </a:t>
          </a:r>
          <a:r>
            <a:rPr lang="en-US" sz="1100" b="1">
              <a:solidFill>
                <a:srgbClr val="000000"/>
              </a:solidFill>
              <a:latin typeface="+mn-lt"/>
              <a:ea typeface="+mn-ea"/>
              <a:cs typeface="+mn-cs"/>
            </a:rPr>
            <a:t>=L10</a:t>
          </a:r>
          <a:r>
            <a:rPr lang="en-US" sz="1100">
              <a:solidFill>
                <a:srgbClr val="000000"/>
              </a:solidFill>
              <a:latin typeface="+mn-lt"/>
              <a:ea typeface="+mn-ea"/>
              <a:cs typeface="+mn-cs"/>
            </a:rPr>
            <a:t> for the single output in the </a:t>
          </a:r>
          <a:r>
            <a:rPr lang="en-US" sz="1100" i="1">
              <a:solidFill>
                <a:srgbClr val="000000"/>
              </a:solidFill>
              <a:latin typeface="+mn-lt"/>
              <a:ea typeface="+mn-ea"/>
              <a:cs typeface="+mn-cs"/>
            </a:rPr>
            <a:t>upper left corner</a:t>
          </a:r>
          <a:r>
            <a:rPr lang="en-US" sz="1100">
              <a:solidFill>
                <a:srgbClr val="000000"/>
              </a:solidFill>
              <a:latin typeface="+mn-lt"/>
              <a:ea typeface="+mn-ea"/>
              <a:cs typeface="+mn-cs"/>
            </a:rPr>
            <a:t>, the red cell, of the data table.</a:t>
          </a:r>
        </a:p>
        <a:p>
          <a:r>
            <a:rPr lang="en-US" sz="1100">
              <a:solidFill>
                <a:srgbClr val="000000"/>
              </a:solidFill>
              <a:latin typeface="+mn-lt"/>
              <a:ea typeface="+mn-ea"/>
              <a:cs typeface="+mn-cs"/>
            </a:rPr>
            <a:t>2.</a:t>
          </a:r>
          <a:r>
            <a:rPr lang="en-US" sz="1100" baseline="0">
              <a:solidFill>
                <a:srgbClr val="000000"/>
              </a:solidFill>
              <a:latin typeface="+mn-lt"/>
              <a:ea typeface="+mn-ea"/>
              <a:cs typeface="+mn-cs"/>
            </a:rPr>
            <a:t> </a:t>
          </a:r>
          <a:r>
            <a:rPr lang="en-US" sz="1100">
              <a:solidFill>
                <a:srgbClr val="000000"/>
              </a:solidFill>
              <a:latin typeface="+mn-lt"/>
              <a:ea typeface="+mn-ea"/>
              <a:cs typeface="+mn-cs"/>
            </a:rPr>
            <a:t>Enter any sequence of down payments in the top orange</a:t>
          </a:r>
          <a:r>
            <a:rPr lang="en-US" sz="1100" baseline="0">
              <a:solidFill>
                <a:srgbClr val="000000"/>
              </a:solidFill>
              <a:latin typeface="+mn-lt"/>
              <a:ea typeface="+mn-ea"/>
              <a:cs typeface="+mn-cs"/>
            </a:rPr>
            <a:t> range </a:t>
          </a:r>
          <a:r>
            <a:rPr lang="en-US" sz="1100">
              <a:solidFill>
                <a:srgbClr val="000000"/>
              </a:solidFill>
              <a:latin typeface="+mn-lt"/>
              <a:ea typeface="+mn-ea"/>
              <a:cs typeface="+mn-cs"/>
            </a:rPr>
            <a:t>and any sequence of interest rates in the left orange range. </a:t>
          </a:r>
        </a:p>
        <a:p>
          <a:r>
            <a:rPr lang="en-US" sz="1100">
              <a:solidFill>
                <a:srgbClr val="000000"/>
              </a:solidFill>
              <a:latin typeface="+mn-lt"/>
              <a:ea typeface="+mn-ea"/>
              <a:cs typeface="+mn-cs"/>
            </a:rPr>
            <a:t>3. From the Data Tools group on</a:t>
          </a:r>
          <a:r>
            <a:rPr lang="en-US" sz="1100" baseline="0">
              <a:solidFill>
                <a:srgbClr val="000000"/>
              </a:solidFill>
              <a:latin typeface="+mn-lt"/>
              <a:ea typeface="+mn-ea"/>
              <a:cs typeface="+mn-cs"/>
            </a:rPr>
            <a:t> the Data ribbon</a:t>
          </a:r>
          <a:r>
            <a:rPr lang="en-US" sz="1100">
              <a:solidFill>
                <a:srgbClr val="000000"/>
              </a:solidFill>
              <a:latin typeface="+mn-lt"/>
              <a:ea typeface="+mn-ea"/>
              <a:cs typeface="+mn-cs"/>
            </a:rPr>
            <a:t>, select Data Table from the What-If Analysis dropdown. </a:t>
          </a:r>
        </a:p>
        <a:p>
          <a:r>
            <a:rPr lang="en-US" sz="1100">
              <a:solidFill>
                <a:srgbClr val="000000"/>
              </a:solidFill>
              <a:latin typeface="+mn-lt"/>
              <a:ea typeface="+mn-ea"/>
              <a:cs typeface="+mn-cs"/>
            </a:rPr>
            <a:t>4. Enter L5 as the row input cell, and enter L7 as the column input cell (see to the right).</a:t>
          </a:r>
        </a:p>
        <a:p>
          <a:endParaRPr lang="en-US" sz="1100" b="1">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rgbClr val="000000"/>
              </a:solidFill>
              <a:latin typeface="+mn-lt"/>
              <a:ea typeface="+mn-ea"/>
              <a:cs typeface="+mn-cs"/>
            </a:rPr>
            <a:t>As with one-way tables, you can tell you</a:t>
          </a:r>
          <a:r>
            <a:rPr lang="en-US" sz="1100" baseline="0">
              <a:solidFill>
                <a:srgbClr val="000000"/>
              </a:solidFill>
              <a:latin typeface="+mn-lt"/>
              <a:ea typeface="+mn-ea"/>
              <a:cs typeface="+mn-cs"/>
            </a:rPr>
            <a:t> have a data table by looking at any of the "answer" cells in the table. Each contains the formula </a:t>
          </a:r>
          <a:r>
            <a:rPr lang="en-US" sz="1100" b="1" baseline="0">
              <a:solidFill>
                <a:srgbClr val="000000"/>
              </a:solidFill>
              <a:latin typeface="+mn-lt"/>
              <a:ea typeface="+mn-ea"/>
              <a:cs typeface="+mn-cs"/>
            </a:rPr>
            <a:t>=TABLE(L5,L7)</a:t>
          </a:r>
          <a:r>
            <a:rPr lang="en-US" sz="1100" b="0" baseline="0">
              <a:solidFill>
                <a:srgbClr val="000000"/>
              </a:solidFill>
              <a:latin typeface="+mn-lt"/>
              <a:ea typeface="+mn-ea"/>
              <a:cs typeface="+mn-cs"/>
            </a:rPr>
            <a:t>, surrounded by curly brackets. This formula indicates that L5 is the row input cell and L7 is the column input cell. In words, the values for down payment go across the top </a:t>
          </a:r>
          <a:r>
            <a:rPr lang="en-US" sz="1100" b="0" i="1" baseline="0">
              <a:solidFill>
                <a:srgbClr val="000000"/>
              </a:solidFill>
              <a:latin typeface="+mn-lt"/>
              <a:ea typeface="+mn-ea"/>
              <a:cs typeface="+mn-cs"/>
            </a:rPr>
            <a:t>row</a:t>
          </a:r>
          <a:r>
            <a:rPr lang="en-US" sz="1100" b="0" baseline="0">
              <a:solidFill>
                <a:srgbClr val="000000"/>
              </a:solidFill>
              <a:latin typeface="+mn-lt"/>
              <a:ea typeface="+mn-ea"/>
              <a:cs typeface="+mn-cs"/>
            </a:rPr>
            <a:t> of the table, and the values for interest rate go down the left </a:t>
          </a:r>
          <a:r>
            <a:rPr lang="en-US" sz="1100" b="0" i="1" baseline="0">
              <a:solidFill>
                <a:srgbClr val="000000"/>
              </a:solidFill>
              <a:latin typeface="+mn-lt"/>
              <a:ea typeface="+mn-ea"/>
              <a:cs typeface="+mn-cs"/>
            </a:rPr>
            <a:t>column </a:t>
          </a:r>
          <a:r>
            <a:rPr lang="en-US" sz="1100" b="0" i="0" baseline="0">
              <a:solidFill>
                <a:srgbClr val="000000"/>
              </a:solidFill>
              <a:latin typeface="+mn-lt"/>
              <a:ea typeface="+mn-ea"/>
              <a:cs typeface="+mn-cs"/>
            </a:rPr>
            <a:t>of the table.</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rgbClr val="000000"/>
              </a:solidFill>
              <a:latin typeface="+mn-lt"/>
              <a:ea typeface="+mn-ea"/>
              <a:cs typeface="+mn-cs"/>
            </a:rPr>
            <a:t>Remember that a two-way data table allows only </a:t>
          </a:r>
          <a:r>
            <a:rPr lang="en-US" sz="1100" b="0" i="1" baseline="0">
              <a:solidFill>
                <a:srgbClr val="000000"/>
              </a:solidFill>
              <a:latin typeface="+mn-lt"/>
              <a:ea typeface="+mn-ea"/>
              <a:cs typeface="+mn-cs"/>
            </a:rPr>
            <a:t>one </a:t>
          </a:r>
          <a:r>
            <a:rPr lang="en-US" sz="1100" b="0" i="0" baseline="0">
              <a:solidFill>
                <a:srgbClr val="000000"/>
              </a:solidFill>
              <a:latin typeface="+mn-lt"/>
              <a:ea typeface="+mn-ea"/>
              <a:cs typeface="+mn-cs"/>
            </a:rPr>
            <a:t>output. If you want to analyze multiple outputs, you have to create multiple data tables, one for each output.</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rgbClr val="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a:solidFill>
                <a:srgbClr val="000000"/>
              </a:solidFill>
              <a:effectLst/>
              <a:latin typeface="+mn-lt"/>
              <a:ea typeface="+mn-ea"/>
              <a:cs typeface="+mn-cs"/>
            </a:rPr>
            <a:t>Try it! Create a two-way data table to the right that shows the total interest paid for each term from 12 to 60 in increments of 12, and each down payment from $4000 to $6000 in increments of $1000. Put down payments along the top, terms along the side. (Scroll to the right for the answer.)</a:t>
          </a:r>
          <a:endParaRPr lang="en-US">
            <a:solidFill>
              <a:srgbClr val="000000"/>
            </a:solidFill>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a:solidFill>
              <a:srgbClr val="000000"/>
            </a:solidFill>
          </a:endParaRPr>
        </a:p>
      </xdr:txBody>
    </xdr:sp>
    <xdr:clientData/>
  </xdr:twoCellAnchor>
  <xdr:twoCellAnchor editAs="oneCell">
    <xdr:from>
      <xdr:col>10</xdr:col>
      <xdr:colOff>0</xdr:colOff>
      <xdr:row>12</xdr:row>
      <xdr:rowOff>0</xdr:rowOff>
    </xdr:from>
    <xdr:to>
      <xdr:col>12</xdr:col>
      <xdr:colOff>133350</xdr:colOff>
      <xdr:row>18</xdr:row>
      <xdr:rowOff>85725</xdr:rowOff>
    </xdr:to>
    <xdr:pic>
      <xdr:nvPicPr>
        <xdr:cNvPr id="6" name="Picture 5" descr="C:\Users\Chris\Dropbox\ExcelNow\Images\DataTable2.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0" y="2476500"/>
          <a:ext cx="2124075" cy="1228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4.xml><?xml version="1.0" encoding="utf-8"?>
<xdr:wsDr xmlns:xdr="http://schemas.openxmlformats.org/drawingml/2006/spreadsheetDrawing" xmlns:a="http://schemas.openxmlformats.org/drawingml/2006/main">
  <xdr:twoCellAnchor>
    <xdr:from>
      <xdr:col>1</xdr:col>
      <xdr:colOff>0</xdr:colOff>
      <xdr:row>3</xdr:row>
      <xdr:rowOff>1</xdr:rowOff>
    </xdr:from>
    <xdr:to>
      <xdr:col>9</xdr:col>
      <xdr:colOff>0</xdr:colOff>
      <xdr:row>14</xdr:row>
      <xdr:rowOff>152401</xdr:rowOff>
    </xdr:to>
    <xdr:sp macro="" textlink="">
      <xdr:nvSpPr>
        <xdr:cNvPr id="10" name="TextBox 9"/>
        <xdr:cNvSpPr txBox="1"/>
      </xdr:nvSpPr>
      <xdr:spPr>
        <a:xfrm>
          <a:off x="609600" y="762001"/>
          <a:ext cx="5715000" cy="22479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Some Background on Tables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It</a:t>
          </a:r>
          <a:r>
            <a:rPr lang="en-US" sz="1100" baseline="0">
              <a:solidFill>
                <a:srgbClr val="000000"/>
              </a:solidFill>
              <a:latin typeface="+mn-lt"/>
              <a:ea typeface="+mn-ea"/>
              <a:cs typeface="+mn-cs"/>
            </a:rPr>
            <a:t> is very common to work with "data sets" in Excel, where a data set is typically a rectangular range with "observations" in the rows, "attributes" in the columns, and attribute names in the top row. (Attributes are also called variables or fields.) A typical data set appears to the right. Each row is an observation on a person, and each column is lists an attribute about the people.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Excel users have worked with data sets for years, and for a long time, they were known somewhat informally as </a:t>
          </a:r>
          <a:r>
            <a:rPr lang="en-US" sz="1100" i="1" baseline="0">
              <a:solidFill>
                <a:srgbClr val="000000"/>
              </a:solidFill>
              <a:latin typeface="+mn-lt"/>
              <a:ea typeface="+mn-ea"/>
              <a:cs typeface="+mn-cs"/>
            </a:rPr>
            <a:t>lists</a:t>
          </a:r>
          <a:r>
            <a:rPr lang="en-US" sz="1100" baseline="0">
              <a:solidFill>
                <a:srgbClr val="000000"/>
              </a:solidFill>
              <a:latin typeface="+mn-lt"/>
              <a:ea typeface="+mn-ea"/>
              <a:cs typeface="+mn-cs"/>
            </a:rPr>
            <a:t>. But in Excel 2007, they gained much more prominence and became known as </a:t>
          </a:r>
          <a:r>
            <a:rPr lang="en-US" sz="1100" i="1" baseline="0">
              <a:solidFill>
                <a:srgbClr val="000000"/>
              </a:solidFill>
              <a:latin typeface="+mn-lt"/>
              <a:ea typeface="+mn-ea"/>
              <a:cs typeface="+mn-cs"/>
            </a:rPr>
            <a:t>tables</a:t>
          </a:r>
          <a:r>
            <a:rPr lang="en-US" sz="1100" baseline="0">
              <a:solidFill>
                <a:srgbClr val="000000"/>
              </a:solidFill>
              <a:latin typeface="+mn-lt"/>
              <a:ea typeface="+mn-ea"/>
              <a:cs typeface="+mn-cs"/>
            </a:rPr>
            <a:t>. This was a welcome change. You can do many useful tasks with the new tables that you either couldn't do before or could do only with extra work. Now these tasks are easy.</a:t>
          </a:r>
        </a:p>
        <a:p>
          <a:endParaRPr lang="en-US" sz="1100" baseline="0">
            <a:solidFill>
              <a:srgbClr val="000000"/>
            </a:solidFill>
            <a:latin typeface="+mn-lt"/>
            <a:ea typeface="+mn-ea"/>
            <a:cs typeface="+mn-cs"/>
          </a:endParaRPr>
        </a:p>
      </xdr:txBody>
    </xdr:sp>
    <xdr:clientData/>
  </xdr:twoCellAnchor>
  <xdr:twoCellAnchor>
    <xdr:from>
      <xdr:col>1</xdr:col>
      <xdr:colOff>0</xdr:colOff>
      <xdr:row>65</xdr:row>
      <xdr:rowOff>0</xdr:rowOff>
    </xdr:from>
    <xdr:to>
      <xdr:col>9</xdr:col>
      <xdr:colOff>0</xdr:colOff>
      <xdr:row>77</xdr:row>
      <xdr:rowOff>19050</xdr:rowOff>
    </xdr:to>
    <xdr:sp macro="" textlink="">
      <xdr:nvSpPr>
        <xdr:cNvPr id="16" name="TextBox 15"/>
        <xdr:cNvSpPr txBox="1"/>
      </xdr:nvSpPr>
      <xdr:spPr>
        <a:xfrm>
          <a:off x="609600" y="12954000"/>
          <a:ext cx="4876800" cy="26860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baseline="0">
              <a:solidFill>
                <a:srgbClr val="000000"/>
              </a:solidFill>
              <a:latin typeface="+mn-lt"/>
              <a:ea typeface="+mn-ea"/>
              <a:cs typeface="+mn-cs"/>
            </a:rPr>
            <a:t>Summarizing with the Total Row</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One important advantage of a table is that you can summarize </a:t>
          </a:r>
          <a:r>
            <a:rPr lang="en-US" sz="1100" i="1" baseline="0">
              <a:solidFill>
                <a:srgbClr val="000000"/>
              </a:solidFill>
              <a:latin typeface="+mn-lt"/>
              <a:ea typeface="+mn-ea"/>
              <a:cs typeface="+mn-cs"/>
            </a:rPr>
            <a:t>filtered </a:t>
          </a:r>
          <a:r>
            <a:rPr lang="en-US" sz="1100" i="0" baseline="0">
              <a:solidFill>
                <a:srgbClr val="000000"/>
              </a:solidFill>
              <a:latin typeface="+mn-lt"/>
              <a:ea typeface="+mn-ea"/>
              <a:cs typeface="+mn-cs"/>
            </a:rPr>
            <a:t>data easily. To do so, check the Total Row box on the Table Tools Design ribbon. This generates a "total" row below the table. By default, it shows the sum of the values in the rightmost column. But it gives you many more options. If you select any cell in the total row, you will see a dropdown list of ways you can summarize the column (count, sum, average, and others). And importantly, if you then filter the data, the summary measures will be only for the filtered data. (This couldn't be done, at least not easily, before Excel 2007.)</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Try it! Create a total row for the table to the above right, and show summary measures that seem appropriate. Then filter in some way and see whether the summary measures change.</a:t>
          </a:r>
          <a:endParaRPr lang="en-US" sz="1100" baseline="0">
            <a:solidFill>
              <a:srgbClr val="000000"/>
            </a:solidFill>
            <a:latin typeface="+mn-lt"/>
            <a:ea typeface="+mn-ea"/>
            <a:cs typeface="+mn-cs"/>
          </a:endParaRPr>
        </a:p>
        <a:p>
          <a:endParaRPr lang="en-US" sz="1100" baseline="0">
            <a:solidFill>
              <a:srgbClr val="000000"/>
            </a:solidFill>
            <a:latin typeface="+mn-lt"/>
            <a:ea typeface="+mn-ea"/>
            <a:cs typeface="+mn-cs"/>
          </a:endParaRPr>
        </a:p>
      </xdr:txBody>
    </xdr:sp>
    <xdr:clientData/>
  </xdr:twoCellAnchor>
  <xdr:twoCellAnchor>
    <xdr:from>
      <xdr:col>1</xdr:col>
      <xdr:colOff>0</xdr:colOff>
      <xdr:row>78</xdr:row>
      <xdr:rowOff>0</xdr:rowOff>
    </xdr:from>
    <xdr:to>
      <xdr:col>9</xdr:col>
      <xdr:colOff>0</xdr:colOff>
      <xdr:row>91</xdr:row>
      <xdr:rowOff>66675</xdr:rowOff>
    </xdr:to>
    <xdr:sp macro="" textlink="">
      <xdr:nvSpPr>
        <xdr:cNvPr id="18" name="TextBox 17"/>
        <xdr:cNvSpPr txBox="1"/>
      </xdr:nvSpPr>
      <xdr:spPr>
        <a:xfrm>
          <a:off x="609600" y="15049500"/>
          <a:ext cx="5715000" cy="25431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baseline="0">
              <a:solidFill>
                <a:srgbClr val="000000"/>
              </a:solidFill>
              <a:latin typeface="+mn-lt"/>
              <a:ea typeface="+mn-ea"/>
              <a:cs typeface="+mn-cs"/>
            </a:rPr>
            <a:t>Expanding Tables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A feature of tables that business people will love is that they expand automatically as new data is added. For example, suppose you designate the data set to the right as a table. Later you add new products to the right and/or new monthly sales at the bottom. These will automatically be part of the table. Better yet, if you build a chart from the table, the chart will update automatically to include new data. (The same is true of </a:t>
          </a:r>
          <a:r>
            <a:rPr lang="en-US" sz="1100" b="0" baseline="0">
              <a:solidFill>
                <a:srgbClr val="000000"/>
              </a:solidFill>
              <a:latin typeface="+mn-lt"/>
              <a:ea typeface="+mn-ea"/>
              <a:cs typeface="+mn-cs"/>
            </a:rPr>
            <a:t>pivot table</a:t>
          </a:r>
          <a:r>
            <a:rPr lang="en-US" sz="1100" baseline="0">
              <a:solidFill>
                <a:srgbClr val="000000"/>
              </a:solidFill>
              <a:latin typeface="+mn-lt"/>
              <a:ea typeface="+mn-ea"/>
              <a:cs typeface="+mn-cs"/>
            </a:rPr>
            <a:t>s, the topic of the next worksheet, if they are built from tables.)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Designate the data set to the right as a table. Next, select the entire table and insert a line chart. By default, you should see a line for each product, with time on the horizontal axis. Now add a couple more months of data at the bottom of the table and add a new product with some reasonable data at the right of the table. The chart should update automatically!</a:t>
          </a:r>
        </a:p>
      </xdr:txBody>
    </xdr:sp>
    <xdr:clientData/>
  </xdr:twoCellAnchor>
  <xdr:twoCellAnchor>
    <xdr:from>
      <xdr:col>1</xdr:col>
      <xdr:colOff>0</xdr:colOff>
      <xdr:row>16</xdr:row>
      <xdr:rowOff>0</xdr:rowOff>
    </xdr:from>
    <xdr:to>
      <xdr:col>9</xdr:col>
      <xdr:colOff>0</xdr:colOff>
      <xdr:row>38</xdr:row>
      <xdr:rowOff>9525</xdr:rowOff>
    </xdr:to>
    <xdr:sp macro="" textlink="">
      <xdr:nvSpPr>
        <xdr:cNvPr id="11" name="TextBox 10"/>
        <xdr:cNvSpPr txBox="1"/>
      </xdr:nvSpPr>
      <xdr:spPr>
        <a:xfrm>
          <a:off x="609600" y="3238500"/>
          <a:ext cx="5715000" cy="42005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baseline="0">
              <a:solidFill>
                <a:srgbClr val="000000"/>
              </a:solidFill>
              <a:latin typeface="+mn-lt"/>
              <a:ea typeface="+mn-ea"/>
              <a:cs typeface="+mn-cs"/>
            </a:rPr>
            <a:t>Designating a Data Set as a Table</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It is not enough to have a rectangular range of data to apply the new tools. You must </a:t>
          </a:r>
          <a:r>
            <a:rPr lang="en-US" sz="1100" i="1" baseline="0">
              <a:solidFill>
                <a:srgbClr val="000000"/>
              </a:solidFill>
              <a:latin typeface="+mn-lt"/>
              <a:ea typeface="+mn-ea"/>
              <a:cs typeface="+mn-cs"/>
            </a:rPr>
            <a:t>designate </a:t>
          </a:r>
          <a:r>
            <a:rPr lang="en-US" sz="1100" i="0" baseline="0">
              <a:solidFill>
                <a:srgbClr val="000000"/>
              </a:solidFill>
              <a:latin typeface="+mn-lt"/>
              <a:ea typeface="+mn-ea"/>
              <a:cs typeface="+mn-cs"/>
            </a:rPr>
            <a:t>the range as a table. There are three ways to do this, all easy. For each, make sure any cell in the table is selected. Then:</a:t>
          </a:r>
          <a:endParaRPr lang="en-US">
            <a:solidFill>
              <a:srgbClr val="000000"/>
            </a:solidFill>
          </a:endParaRPr>
        </a:p>
        <a:p>
          <a:pPr fontAlgn="base"/>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1. Click the Table button near the left of the Insert ribbon, or</a:t>
          </a:r>
          <a:endParaRPr lang="en-US">
            <a:solidFill>
              <a:srgbClr val="000000"/>
            </a:solidFill>
          </a:endParaRPr>
        </a:p>
        <a:p>
          <a:r>
            <a:rPr lang="en-US" sz="1100" i="0" baseline="0">
              <a:solidFill>
                <a:srgbClr val="000000"/>
              </a:solidFill>
              <a:latin typeface="+mn-lt"/>
              <a:ea typeface="+mn-ea"/>
              <a:cs typeface="+mn-cs"/>
            </a:rPr>
            <a:t>2. Click the Format as Table dropdown on the Home ribbon and select any color style, or</a:t>
          </a:r>
        </a:p>
        <a:p>
          <a:r>
            <a:rPr lang="en-US" sz="1100" i="0" baseline="0">
              <a:solidFill>
                <a:srgbClr val="000000"/>
              </a:solidFill>
              <a:latin typeface="+mn-lt"/>
              <a:ea typeface="+mn-ea"/>
              <a:cs typeface="+mn-cs"/>
            </a:rPr>
            <a:t>3. Press Ctrl+t.</a:t>
          </a:r>
          <a:endParaRPr lang="en-US">
            <a:solidFill>
              <a:srgbClr val="000000"/>
            </a:solidFill>
          </a:endParaRPr>
        </a:p>
        <a:p>
          <a:pPr fontAlgn="base"/>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Excel guesses that the range "surrounding" the cursor position is the table range, but you can override this guess if necessary.</a:t>
          </a:r>
          <a:endParaRPr lang="en-US">
            <a:solidFill>
              <a:srgbClr val="000000"/>
            </a:solidFill>
          </a:endParaRPr>
        </a:p>
        <a:p>
          <a:pPr fontAlgn="base"/>
          <a:endParaRPr lang="en-US" sz="1100" i="0" baseline="0">
            <a:solidFill>
              <a:srgbClr val="000000"/>
            </a:solidFill>
            <a:latin typeface="+mn-lt"/>
            <a:ea typeface="+mn-ea"/>
            <a:cs typeface="+mn-cs"/>
          </a:endParaRPr>
        </a:p>
        <a:p>
          <a:r>
            <a:rPr lang="en-US" sz="1100">
              <a:solidFill>
                <a:srgbClr val="000000"/>
              </a:solidFill>
              <a:latin typeface="+mn-lt"/>
              <a:ea typeface="+mn-ea"/>
              <a:cs typeface="+mn-cs"/>
            </a:rPr>
            <a:t>Try it! Designate the data set to the right as a table. You will see that the formatting changes, and you will see two other important</a:t>
          </a:r>
          <a:r>
            <a:rPr lang="en-US" sz="1100" baseline="0">
              <a:solidFill>
                <a:srgbClr val="000000"/>
              </a:solidFill>
              <a:latin typeface="+mn-lt"/>
              <a:ea typeface="+mn-ea"/>
              <a:cs typeface="+mn-cs"/>
            </a:rPr>
            <a:t> changes. First, there is a dropdown arrow next to each attribute name. These are used for sorting and filtering, as discussed below. Second, if the cursor is inside the table, there is a new Table Tools Design tab and corresponding ribbon. It contains the tools for manipulating the table.</a:t>
          </a:r>
          <a:endParaRPr lang="en-US">
            <a:solidFill>
              <a:srgbClr val="000000"/>
            </a:solidFill>
          </a:endParaRPr>
        </a:p>
        <a:p>
          <a:pPr fontAlgn="base"/>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If you no longer want the range to be designated as a table, you can first select a table style that is "plain" (like a regular worksheet).  Then click Convert to Range on the Table Tools Design ribbon. The dropdown arrows will disappear. Try this on the table you just created.</a:t>
          </a:r>
          <a:endParaRPr lang="en-US" sz="1100">
            <a:solidFill>
              <a:srgbClr val="000000"/>
            </a:solidFill>
            <a:latin typeface="+mn-lt"/>
            <a:ea typeface="+mn-ea"/>
            <a:cs typeface="+mn-cs"/>
          </a:endParaRPr>
        </a:p>
      </xdr:txBody>
    </xdr:sp>
    <xdr:clientData/>
  </xdr:twoCellAnchor>
  <xdr:twoCellAnchor>
    <xdr:from>
      <xdr:col>1</xdr:col>
      <xdr:colOff>0</xdr:colOff>
      <xdr:row>39</xdr:row>
      <xdr:rowOff>0</xdr:rowOff>
    </xdr:from>
    <xdr:to>
      <xdr:col>9</xdr:col>
      <xdr:colOff>0</xdr:colOff>
      <xdr:row>55</xdr:row>
      <xdr:rowOff>171450</xdr:rowOff>
    </xdr:to>
    <xdr:sp macro="" textlink="">
      <xdr:nvSpPr>
        <xdr:cNvPr id="13" name="TextBox 12"/>
        <xdr:cNvSpPr txBox="1"/>
      </xdr:nvSpPr>
      <xdr:spPr>
        <a:xfrm>
          <a:off x="609600" y="7620000"/>
          <a:ext cx="5715000" cy="32194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Filtering in Tables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One of the main uses of tables is filtering,</a:t>
          </a:r>
          <a:r>
            <a:rPr lang="en-US" sz="1100" baseline="0">
              <a:solidFill>
                <a:srgbClr val="000000"/>
              </a:solidFill>
              <a:latin typeface="+mn-lt"/>
              <a:ea typeface="+mn-ea"/>
              <a:cs typeface="+mn-cs"/>
            </a:rPr>
            <a:t> that is, hiding (but not deleting) rows that don't match various conditions. Filtering is done through the dropdown arrows next to the column headings. This tutorial won't even begin to explain all of the options (because there are so many), but with a little bit of experimenting, you should be able to master them in no time. Just remember that they build upon one another. For example, if you filter on Gender so that only males are showing, and you then filter on Children so that only people with at least 2 children are showing, you will see only males with at least 2 children.</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Designate the data set to the right as a table (if you haven't already done so), and then experiment with the filters. Note that there are number filters, text filters, and date filters. Experiment with all of them.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clear a filter, click the column's dropdown arrow and select the Clear Filter item. To clear all filters, click the Clear button in the Sort &amp; Filter group on the Home ribbon. (It is also on the Data ribbon.)  Try it now by clearing all your filters.</a:t>
          </a:r>
        </a:p>
        <a:p>
          <a:endParaRPr lang="en-US" sz="1100" baseline="0">
            <a:solidFill>
              <a:srgbClr val="000000"/>
            </a:solidFill>
            <a:latin typeface="+mn-lt"/>
            <a:ea typeface="+mn-ea"/>
            <a:cs typeface="+mn-cs"/>
          </a:endParaRPr>
        </a:p>
      </xdr:txBody>
    </xdr:sp>
    <xdr:clientData/>
  </xdr:twoCellAnchor>
  <xdr:twoCellAnchor>
    <xdr:from>
      <xdr:col>1</xdr:col>
      <xdr:colOff>0</xdr:colOff>
      <xdr:row>57</xdr:row>
      <xdr:rowOff>0</xdr:rowOff>
    </xdr:from>
    <xdr:to>
      <xdr:col>9</xdr:col>
      <xdr:colOff>0</xdr:colOff>
      <xdr:row>64</xdr:row>
      <xdr:rowOff>19050</xdr:rowOff>
    </xdr:to>
    <xdr:sp macro="" textlink="">
      <xdr:nvSpPr>
        <xdr:cNvPr id="17" name="TextBox 16"/>
        <xdr:cNvSpPr txBox="1"/>
      </xdr:nvSpPr>
      <xdr:spPr>
        <a:xfrm>
          <a:off x="609600" y="11049000"/>
          <a:ext cx="5715000" cy="135255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baseline="0">
              <a:solidFill>
                <a:srgbClr val="000000"/>
              </a:solidFill>
              <a:latin typeface="+mn-lt"/>
              <a:ea typeface="+mn-ea"/>
              <a:cs typeface="+mn-cs"/>
            </a:rPr>
            <a:t>Sorting in Tables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You probably noticed that when you clicked a column dropdown arrow, there are also sorting options. Sorting was already discussed in a previous worksheet, and the options here are about the same. It is not clear that sorting in tables provides any advantages over sorting in regular (non-table) data sets.</a:t>
          </a:r>
        </a:p>
      </xdr:txBody>
    </xdr:sp>
    <xdr:clientData/>
  </xdr:twoCellAnchor>
</xdr:wsDr>
</file>

<file path=xl/drawings/drawing105.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22</xdr:row>
      <xdr:rowOff>9526</xdr:rowOff>
    </xdr:to>
    <xdr:sp macro="" textlink="">
      <xdr:nvSpPr>
        <xdr:cNvPr id="10" name="TextBox 9"/>
        <xdr:cNvSpPr txBox="1"/>
      </xdr:nvSpPr>
      <xdr:spPr>
        <a:xfrm>
          <a:off x="609600" y="571500"/>
          <a:ext cx="4876800" cy="362902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Background on Pivot Tables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Pivot tables are a manager's</a:t>
          </a:r>
          <a:r>
            <a:rPr lang="en-US" sz="1100" baseline="0">
              <a:solidFill>
                <a:srgbClr val="000000"/>
              </a:solidFill>
              <a:latin typeface="+mn-lt"/>
              <a:ea typeface="+mn-ea"/>
              <a:cs typeface="+mn-cs"/>
            </a:rPr>
            <a:t> dream. They allow you "slice and dice" data in a typical data set in all sorts of ways. Essentially, you use </a:t>
          </a:r>
          <a:r>
            <a:rPr lang="en-US" sz="1100" b="0" baseline="0">
              <a:solidFill>
                <a:srgbClr val="000000"/>
              </a:solidFill>
              <a:latin typeface="+mn-lt"/>
              <a:ea typeface="+mn-ea"/>
              <a:cs typeface="+mn-cs"/>
            </a:rPr>
            <a:t>pivot table</a:t>
          </a:r>
          <a:r>
            <a:rPr lang="en-US" sz="1100" baseline="0">
              <a:solidFill>
                <a:srgbClr val="000000"/>
              </a:solidFill>
              <a:latin typeface="+mn-lt"/>
              <a:ea typeface="+mn-ea"/>
              <a:cs typeface="+mn-cs"/>
            </a:rPr>
            <a:t>s to break down variables like revenue or items sold by categories, such as by region, by month, by store, and so on.</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Pivot tables have been in Excel since the late 1990s, and each new version has changed them slightly. Then Excel 2007 changed them a lot, or at least it made significant changes to the </a:t>
          </a:r>
          <a:r>
            <a:rPr lang="en-US" sz="1100" b="0" baseline="0">
              <a:solidFill>
                <a:srgbClr val="000000"/>
              </a:solidFill>
              <a:latin typeface="+mn-lt"/>
              <a:ea typeface="+mn-ea"/>
              <a:cs typeface="+mn-cs"/>
            </a:rPr>
            <a:t>user</a:t>
          </a:r>
          <a:r>
            <a:rPr lang="en-US" sz="1100" baseline="0">
              <a:solidFill>
                <a:srgbClr val="000000"/>
              </a:solidFill>
              <a:latin typeface="+mn-lt"/>
              <a:ea typeface="+mn-ea"/>
              <a:cs typeface="+mn-cs"/>
            </a:rPr>
            <a:t> interface for pivot tables. This was evidently in response to users who complained that the old interface was not very user friendly. With this new interface (or even the older one), an argument can be made that no tool in </a:t>
          </a:r>
          <a:r>
            <a:rPr lang="en-US" sz="1100" i="1" baseline="0">
              <a:solidFill>
                <a:srgbClr val="000000"/>
              </a:solidFill>
              <a:latin typeface="+mn-lt"/>
              <a:ea typeface="+mn-ea"/>
              <a:cs typeface="+mn-cs"/>
            </a:rPr>
            <a:t>any </a:t>
          </a:r>
          <a:r>
            <a:rPr lang="en-US" sz="1100" i="0" baseline="0">
              <a:solidFill>
                <a:srgbClr val="000000"/>
              </a:solidFill>
              <a:latin typeface="+mn-lt"/>
              <a:ea typeface="+mn-ea"/>
              <a:cs typeface="+mn-cs"/>
            </a:rPr>
            <a:t>software package enables you to get as much information as quickly and easily as Excel's pivot tables.</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Probably the only thing that makes pivot tables difficult for some users is that there are so many options. Whole books have been written about pivot tables. However, rather than read such books, you can learn the essentials as explained below and then experiment. Pivot tables are very forgiving, so don't worry about messing up.</a:t>
          </a:r>
          <a:endParaRPr lang="en-US" sz="1100">
            <a:solidFill>
              <a:srgbClr val="000000"/>
            </a:solidFill>
            <a:latin typeface="+mn-lt"/>
            <a:ea typeface="+mn-ea"/>
            <a:cs typeface="+mn-cs"/>
          </a:endParaRPr>
        </a:p>
      </xdr:txBody>
    </xdr:sp>
    <xdr:clientData/>
  </xdr:twoCellAnchor>
  <xdr:twoCellAnchor>
    <xdr:from>
      <xdr:col>1</xdr:col>
      <xdr:colOff>0</xdr:colOff>
      <xdr:row>23</xdr:row>
      <xdr:rowOff>0</xdr:rowOff>
    </xdr:from>
    <xdr:to>
      <xdr:col>9</xdr:col>
      <xdr:colOff>0</xdr:colOff>
      <xdr:row>51</xdr:row>
      <xdr:rowOff>180975</xdr:rowOff>
    </xdr:to>
    <xdr:sp macro="" textlink="">
      <xdr:nvSpPr>
        <xdr:cNvPr id="11" name="TextBox 10"/>
        <xdr:cNvSpPr txBox="1"/>
      </xdr:nvSpPr>
      <xdr:spPr>
        <a:xfrm>
          <a:off x="609600" y="4381500"/>
          <a:ext cx="4876800" cy="55149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Creating a Simple Pivot Table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 data set to the right is typical. Each</a:t>
          </a:r>
          <a:r>
            <a:rPr lang="en-US" sz="1100" baseline="0">
              <a:solidFill>
                <a:srgbClr val="000000"/>
              </a:solidFill>
              <a:latin typeface="+mn-lt"/>
              <a:ea typeface="+mn-ea"/>
              <a:cs typeface="+mn-cs"/>
            </a:rPr>
            <a:t> row is a sale to some customer. The last two variables, Items Ordered and Total Cost, are numeric, so they are candidates for breaking down by the categorical variables to their left.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create a </a:t>
          </a:r>
          <a:r>
            <a:rPr lang="en-US" sz="1100" b="0" baseline="0">
              <a:solidFill>
                <a:srgbClr val="000000"/>
              </a:solidFill>
              <a:latin typeface="+mn-lt"/>
              <a:ea typeface="+mn-ea"/>
              <a:cs typeface="+mn-cs"/>
            </a:rPr>
            <a:t>pivot table</a:t>
          </a:r>
          <a:r>
            <a:rPr lang="en-US" sz="1100" baseline="0">
              <a:solidFill>
                <a:srgbClr val="000000"/>
              </a:solidFill>
              <a:latin typeface="+mn-lt"/>
              <a:ea typeface="+mn-ea"/>
              <a:cs typeface="+mn-cs"/>
            </a:rPr>
            <a:t>, place the cursor anywhere in the data set and click the Pivot Table button on the Insert ribbon. Excel guesses the data range, which you can override if necessary, and it asks where you want the pivot table to be placed.</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Create a pivot table from this data set, and place it on a new worksheet. The new worksheet's name will be something generic like Sheet9, and it will be located just to the left of this worksheet. Rename the new worksheet Practice Pivot Table. (To keep from having to go back and forth between worksheets, you might want to copy this text box and the ones below to the new worksheet.)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You will see a blank pivot table to the left, and if the cursor is inside it, you will see a Pivot Table Field List window on the right and two PivotTable Tools tabs (Options and Design) at the top. (Remember this: the field list window and the pivot table tabs are visible </a:t>
          </a:r>
          <a:r>
            <a:rPr lang="en-US" sz="1100" i="1" baseline="0">
              <a:solidFill>
                <a:srgbClr val="000000"/>
              </a:solidFill>
              <a:latin typeface="+mn-lt"/>
              <a:ea typeface="+mn-ea"/>
              <a:cs typeface="+mn-cs"/>
            </a:rPr>
            <a:t>only </a:t>
          </a:r>
          <a:r>
            <a:rPr lang="en-US" sz="1100" i="0" baseline="0">
              <a:solidFill>
                <a:srgbClr val="000000"/>
              </a:solidFill>
              <a:latin typeface="+mn-lt"/>
              <a:ea typeface="+mn-ea"/>
              <a:cs typeface="+mn-cs"/>
            </a:rPr>
            <a:t>when the cursor is inside a pivot table. So if they disappear, you now know why.)</a:t>
          </a:r>
          <a:endParaRPr lang="en-US" sz="1100" baseline="0">
            <a:solidFill>
              <a:srgbClr val="000000"/>
            </a:solidFill>
            <a:latin typeface="+mn-lt"/>
            <a:ea typeface="+mn-ea"/>
            <a:cs typeface="+mn-cs"/>
          </a:endParaRP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The key is the field list on the right. The top pane shows all of the available fields (columns), and the bottom pane shows the four areas you can drag these to. Rather than listen to a long explanation, try the following:</a:t>
          </a:r>
        </a:p>
        <a:p>
          <a:endParaRPr lang="en-US" sz="1100" baseline="0">
            <a:solidFill>
              <a:srgbClr val="000000"/>
            </a:solidFill>
            <a:latin typeface="+mn-lt"/>
            <a:ea typeface="+mn-ea"/>
            <a:cs typeface="+mn-cs"/>
          </a:endParaRPr>
        </a:p>
        <a:p>
          <a:r>
            <a:rPr lang="en-US" sz="1100">
              <a:solidFill>
                <a:srgbClr val="000000"/>
              </a:solidFill>
              <a:latin typeface="+mn-lt"/>
              <a:ea typeface="+mn-ea"/>
              <a:cs typeface="+mn-cs"/>
            </a:rPr>
            <a:t>Drag</a:t>
          </a:r>
          <a:r>
            <a:rPr lang="en-US" sz="1100" baseline="0">
              <a:solidFill>
                <a:srgbClr val="000000"/>
              </a:solidFill>
              <a:latin typeface="+mn-lt"/>
              <a:ea typeface="+mn-ea"/>
              <a:cs typeface="+mn-cs"/>
            </a:rPr>
            <a:t> Gender to the Row Labels area, Region to the Column Labels area, Paid With to the Report Filter area, and Total Cost to the Values area. You have just broken down Total Cost by Gender, Region, and Paid With. Each number in the pivot table is the </a:t>
          </a:r>
          <a:r>
            <a:rPr lang="en-US" sz="1100" i="1" baseline="0">
              <a:solidFill>
                <a:srgbClr val="000000"/>
              </a:solidFill>
              <a:latin typeface="+mn-lt"/>
              <a:ea typeface="+mn-ea"/>
              <a:cs typeface="+mn-cs"/>
            </a:rPr>
            <a:t>sum </a:t>
          </a:r>
          <a:r>
            <a:rPr lang="en-US" sz="1100" i="0" baseline="0">
              <a:solidFill>
                <a:srgbClr val="000000"/>
              </a:solidFill>
              <a:latin typeface="+mn-lt"/>
              <a:ea typeface="+mn-ea"/>
              <a:cs typeface="+mn-cs"/>
            </a:rPr>
            <a:t>of Total Cost for its particular category values.</a:t>
          </a:r>
        </a:p>
      </xdr:txBody>
    </xdr:sp>
    <xdr:clientData/>
  </xdr:twoCellAnchor>
  <xdr:twoCellAnchor>
    <xdr:from>
      <xdr:col>1</xdr:col>
      <xdr:colOff>0</xdr:colOff>
      <xdr:row>53</xdr:row>
      <xdr:rowOff>0</xdr:rowOff>
    </xdr:from>
    <xdr:to>
      <xdr:col>9</xdr:col>
      <xdr:colOff>0</xdr:colOff>
      <xdr:row>93</xdr:row>
      <xdr:rowOff>180975</xdr:rowOff>
    </xdr:to>
    <xdr:sp macro="" textlink="">
      <xdr:nvSpPr>
        <xdr:cNvPr id="12" name="TextBox 11"/>
        <xdr:cNvSpPr txBox="1"/>
      </xdr:nvSpPr>
      <xdr:spPr>
        <a:xfrm>
          <a:off x="609600" y="10096500"/>
          <a:ext cx="4876800" cy="78009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i="0" baseline="0">
              <a:solidFill>
                <a:srgbClr val="000000"/>
              </a:solidFill>
              <a:latin typeface="+mn-lt"/>
              <a:ea typeface="+mn-ea"/>
              <a:cs typeface="+mn-cs"/>
            </a:rPr>
            <a:t>Modifying a Pivot Table</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Here are some other things you can do to the </a:t>
          </a:r>
          <a:r>
            <a:rPr lang="en-US" sz="1100" b="0" i="0" baseline="0">
              <a:solidFill>
                <a:srgbClr val="000000"/>
              </a:solidFill>
              <a:latin typeface="+mn-lt"/>
              <a:ea typeface="+mn-ea"/>
              <a:cs typeface="+mn-cs"/>
            </a:rPr>
            <a:t>pivot table</a:t>
          </a:r>
          <a:r>
            <a:rPr lang="en-US" sz="1100" i="0" baseline="0">
              <a:solidFill>
                <a:srgbClr val="000000"/>
              </a:solidFill>
              <a:latin typeface="+mn-lt"/>
              <a:ea typeface="+mn-ea"/>
              <a:cs typeface="+mn-cs"/>
            </a:rPr>
            <a:t> you just built:</a:t>
          </a:r>
          <a:endParaRPr lang="en-US">
            <a:solidFill>
              <a:srgbClr val="000000"/>
            </a:solidFill>
          </a:endParaRPr>
        </a:p>
        <a:p>
          <a:pPr fontAlgn="base"/>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1. By default, the sums are for </a:t>
          </a:r>
          <a:r>
            <a:rPr lang="en-US" sz="1100" i="1" baseline="0">
              <a:solidFill>
                <a:srgbClr val="000000"/>
              </a:solidFill>
              <a:latin typeface="+mn-lt"/>
              <a:ea typeface="+mn-ea"/>
              <a:cs typeface="+mn-cs"/>
            </a:rPr>
            <a:t>all </a:t>
          </a:r>
          <a:r>
            <a:rPr lang="en-US" sz="1100" i="0" baseline="0">
              <a:solidFill>
                <a:srgbClr val="000000"/>
              </a:solidFill>
              <a:latin typeface="+mn-lt"/>
              <a:ea typeface="+mn-ea"/>
              <a:cs typeface="+mn-cs"/>
            </a:rPr>
            <a:t>categories of the Report Filter variable. To show sums for VISA sales only, say, click the dropdown arrow next to Paid With and select VISA.</a:t>
          </a:r>
          <a:endParaRPr lang="en-US">
            <a:solidFill>
              <a:srgbClr val="000000"/>
            </a:solidFill>
          </a:endParaRPr>
        </a:p>
        <a:p>
          <a:pPr fontAlgn="base"/>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2. You can hide any row or column categories. For example, click the Column Labels dropdown list and select only Midwest and West.</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3. You can change the way Total Cost is summarized and the way its values are formatted. To do so, right-click any of the numbers in the pivot table and select Value Field Settings. (You will do this often, so remember it.) In the Summarize by list, select Average. Then click the Number Format button and select a number format in the usual way. Now you see the </a:t>
          </a:r>
          <a:r>
            <a:rPr lang="en-US" sz="1100" i="1" baseline="0">
              <a:solidFill>
                <a:srgbClr val="000000"/>
              </a:solidFill>
              <a:latin typeface="+mn-lt"/>
              <a:ea typeface="+mn-ea"/>
              <a:cs typeface="+mn-cs"/>
            </a:rPr>
            <a:t>average </a:t>
          </a:r>
          <a:r>
            <a:rPr lang="en-US" sz="1100" i="0" baseline="0">
              <a:solidFill>
                <a:srgbClr val="000000"/>
              </a:solidFill>
              <a:latin typeface="+mn-lt"/>
              <a:ea typeface="+mn-ea"/>
              <a:cs typeface="+mn-cs"/>
            </a:rPr>
            <a:t>of Total Cost for the various categories.</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4. In the bottom pane of the field settings window, drag Gender to the column area and Region to the row area. This is called </a:t>
          </a:r>
          <a:r>
            <a:rPr lang="en-US" sz="1100" i="1" baseline="0">
              <a:solidFill>
                <a:srgbClr val="000000"/>
              </a:solidFill>
              <a:latin typeface="+mn-lt"/>
              <a:ea typeface="+mn-ea"/>
              <a:cs typeface="+mn-cs"/>
            </a:rPr>
            <a:t>pivoting</a:t>
          </a:r>
          <a:r>
            <a:rPr lang="en-US" sz="1100" i="0" baseline="0">
              <a:solidFill>
                <a:srgbClr val="000000"/>
              </a:solidFill>
              <a:latin typeface="+mn-lt"/>
              <a:ea typeface="+mn-ea"/>
              <a:cs typeface="+mn-cs"/>
            </a:rPr>
            <a:t>. (So guess why they are called pivot tables!)</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5. In the bottom pane of the field settings window, drag any of the fields to a blank space on the worksheet (or simply uncheck its box in the top pane). This removes the field from the pivot table. There is no requirement that </a:t>
          </a:r>
          <a:r>
            <a:rPr lang="en-US" sz="1100" i="1" baseline="0">
              <a:solidFill>
                <a:srgbClr val="000000"/>
              </a:solidFill>
              <a:latin typeface="+mn-lt"/>
              <a:ea typeface="+mn-ea"/>
              <a:cs typeface="+mn-cs"/>
            </a:rPr>
            <a:t>each</a:t>
          </a:r>
          <a:r>
            <a:rPr lang="en-US" sz="1100" i="0" baseline="0">
              <a:solidFill>
                <a:srgbClr val="000000"/>
              </a:solidFill>
              <a:latin typeface="+mn-lt"/>
              <a:ea typeface="+mn-ea"/>
              <a:cs typeface="+mn-cs"/>
            </a:rPr>
            <a:t> of the four areas must contain a field.</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6. You can have two (or even more) fields in a given area. For example, put both Region and Time in the row area. It starts to get "busy," but you are certainly allowed to do it.</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7. You can sort the values in the row or column area through the dropdown arrows, but the sort order might not be the natural order. For example, drag Time to the row area (and drag any other variable off). The natural order is Morning, Afternoon, Evening, but this isn't what you get with a sort. To sort appropriately, select the Morning cell, and place your cursor at the bottom of the cell so that it becomes a four-way arrow, and drag it up above Afternoon.</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8. With the cursor in the pivot table, click the PivotChart button on the PivotTable Tools Options ribbon, and select a chart type. You not only get a very nice-looking Excel chart, but it updates automatically as you make changes in the pivot table. That is, the pivot table and the corresponding pivot chart are perfectly synchronized. Make some changes to the pivot table to see what happens to the chart. This is almost too good to be true!</a:t>
          </a:r>
        </a:p>
        <a:p>
          <a:endParaRPr lang="en-US" sz="1100" i="0" baseline="0">
            <a:solidFill>
              <a:srgbClr val="000000"/>
            </a:solidFill>
            <a:latin typeface="+mn-lt"/>
            <a:ea typeface="+mn-ea"/>
            <a:cs typeface="+mn-cs"/>
          </a:endParaRPr>
        </a:p>
        <a:p>
          <a:endParaRPr lang="en-US" sz="1100" i="0" baseline="0">
            <a:solidFill>
              <a:srgbClr val="000000"/>
            </a:solidFill>
            <a:latin typeface="+mn-lt"/>
            <a:ea typeface="+mn-ea"/>
            <a:cs typeface="+mn-cs"/>
          </a:endParaRPr>
        </a:p>
        <a:p>
          <a:endParaRPr lang="en-US" sz="1100" i="0" baseline="0">
            <a:solidFill>
              <a:srgbClr val="000000"/>
            </a:solidFill>
            <a:latin typeface="+mn-lt"/>
            <a:ea typeface="+mn-ea"/>
            <a:cs typeface="+mn-cs"/>
          </a:endParaRPr>
        </a:p>
        <a:p>
          <a:endParaRPr lang="en-US" sz="1100">
            <a:solidFill>
              <a:srgbClr val="000000"/>
            </a:solidFill>
            <a:latin typeface="+mn-lt"/>
            <a:ea typeface="+mn-ea"/>
            <a:cs typeface="+mn-cs"/>
          </a:endParaRPr>
        </a:p>
      </xdr:txBody>
    </xdr:sp>
    <xdr:clientData/>
  </xdr:twoCellAnchor>
  <xdr:twoCellAnchor>
    <xdr:from>
      <xdr:col>1</xdr:col>
      <xdr:colOff>0</xdr:colOff>
      <xdr:row>95</xdr:row>
      <xdr:rowOff>0</xdr:rowOff>
    </xdr:from>
    <xdr:to>
      <xdr:col>9</xdr:col>
      <xdr:colOff>0</xdr:colOff>
      <xdr:row>121</xdr:row>
      <xdr:rowOff>9525</xdr:rowOff>
    </xdr:to>
    <xdr:sp macro="" textlink="">
      <xdr:nvSpPr>
        <xdr:cNvPr id="16" name="TextBox 15"/>
        <xdr:cNvSpPr txBox="1"/>
      </xdr:nvSpPr>
      <xdr:spPr>
        <a:xfrm>
          <a:off x="609600" y="18097500"/>
          <a:ext cx="4876800" cy="49625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Summarizing and Displaying in Different Ways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If</a:t>
          </a:r>
          <a:r>
            <a:rPr lang="en-US" sz="1100" baseline="0">
              <a:solidFill>
                <a:srgbClr val="000000"/>
              </a:solidFill>
              <a:latin typeface="+mn-lt"/>
              <a:ea typeface="+mn-ea"/>
              <a:cs typeface="+mn-cs"/>
            </a:rPr>
            <a:t> the field in the Values area is numeric, as it usually is, you probably want to summarize it by sums or averages. But you can also summarize by </a:t>
          </a:r>
          <a:r>
            <a:rPr lang="en-US" sz="1100" i="0" baseline="0">
              <a:solidFill>
                <a:srgbClr val="000000"/>
              </a:solidFill>
              <a:latin typeface="+mn-lt"/>
              <a:ea typeface="+mn-ea"/>
              <a:cs typeface="+mn-cs"/>
            </a:rPr>
            <a:t>counts. </a:t>
          </a:r>
          <a:r>
            <a:rPr lang="en-US" sz="1100" i="1" baseline="0">
              <a:solidFill>
                <a:srgbClr val="000000"/>
              </a:solidFill>
              <a:latin typeface="+mn-lt"/>
              <a:ea typeface="+mn-ea"/>
              <a:cs typeface="+mn-cs"/>
            </a:rPr>
            <a:t>Then</a:t>
          </a:r>
          <a:r>
            <a:rPr lang="en-US" sz="1100" i="0" baseline="0">
              <a:solidFill>
                <a:srgbClr val="000000"/>
              </a:solidFill>
              <a:latin typeface="+mn-lt"/>
              <a:ea typeface="+mn-ea"/>
              <a:cs typeface="+mn-cs"/>
            </a:rPr>
            <a:t> </a:t>
          </a:r>
          <a:r>
            <a:rPr lang="en-US" sz="1100" i="1" baseline="0">
              <a:solidFill>
                <a:srgbClr val="000000"/>
              </a:solidFill>
              <a:latin typeface="+mn-lt"/>
              <a:ea typeface="+mn-ea"/>
              <a:cs typeface="+mn-cs"/>
            </a:rPr>
            <a:t>it doesn't matter which field is in the Values area.</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Try it! Start over by dragging everthing off the </a:t>
          </a:r>
          <a:r>
            <a:rPr lang="en-US" sz="1100" b="0" i="0" baseline="0">
              <a:solidFill>
                <a:srgbClr val="000000"/>
              </a:solidFill>
              <a:latin typeface="+mn-lt"/>
              <a:ea typeface="+mn-ea"/>
              <a:cs typeface="+mn-cs"/>
            </a:rPr>
            <a:t>pivot table</a:t>
          </a:r>
          <a:r>
            <a:rPr lang="en-US" sz="1100" i="0" baseline="0">
              <a:solidFill>
                <a:srgbClr val="000000"/>
              </a:solidFill>
              <a:latin typeface="+mn-lt"/>
              <a:ea typeface="+mn-ea"/>
              <a:cs typeface="+mn-cs"/>
            </a:rPr>
            <a:t>. Now drag Region to the row area, Gender to the column area, and </a:t>
          </a:r>
          <a:r>
            <a:rPr lang="en-US" sz="1100" i="1" baseline="0">
              <a:solidFill>
                <a:srgbClr val="000000"/>
              </a:solidFill>
              <a:latin typeface="+mn-lt"/>
              <a:ea typeface="+mn-ea"/>
              <a:cs typeface="+mn-cs"/>
            </a:rPr>
            <a:t>any </a:t>
          </a:r>
          <a:r>
            <a:rPr lang="en-US" sz="1100" i="0" baseline="0">
              <a:solidFill>
                <a:srgbClr val="000000"/>
              </a:solidFill>
              <a:latin typeface="+mn-lt"/>
              <a:ea typeface="+mn-ea"/>
              <a:cs typeface="+mn-cs"/>
            </a:rPr>
            <a:t>variable to the Values area. </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If you drag a text variable to the Values area, you get counts by default. But if you drag a numeric variable to the Values area, you will have to right-click any number in the pivot table, select Value Field Settings, and select Count to summarize by. (If you do the latter, it's a good idea to change the Custom Name in the Value Field Settings dialog box to Count, rather than Count of Total Cost. The reason is that Total Cost has nothing to do with the counts, so the default label is misleading.) You can also reformat the numbers if necessary.</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Each count shows the number of customers in the category. For example, you should see that there are 43 females from the Midwest.</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Sometimes it is more informative to display the counts as percentages. To do this, open the Value Field Settings dialog box, click the "Show values as" tab, and select "% of row" from the dropdown list. You should see, for example, that 26.5% of all female customers are from the NorthEast. Do it again, but this time select "% of column". Now you should see, for example, that 32.26% of all South customers are male. You can experiment with these and other "Show values as" options. It all depends on how you want to "tell the story."</a:t>
          </a:r>
        </a:p>
        <a:p>
          <a:endParaRPr lang="en-US" sz="1100" i="0" baseline="0">
            <a:solidFill>
              <a:srgbClr val="000000"/>
            </a:solidFill>
            <a:latin typeface="+mn-lt"/>
            <a:ea typeface="+mn-ea"/>
            <a:cs typeface="+mn-cs"/>
          </a:endParaRPr>
        </a:p>
        <a:p>
          <a:endParaRPr lang="en-US" sz="1100" i="0" baseline="0">
            <a:solidFill>
              <a:srgbClr val="000000"/>
            </a:solidFill>
            <a:latin typeface="+mn-lt"/>
            <a:ea typeface="+mn-ea"/>
            <a:cs typeface="+mn-cs"/>
          </a:endParaRPr>
        </a:p>
        <a:p>
          <a:endParaRPr lang="en-US" sz="1100" i="0" baseline="0">
            <a:solidFill>
              <a:srgbClr val="000000"/>
            </a:solidFill>
            <a:latin typeface="+mn-lt"/>
            <a:ea typeface="+mn-ea"/>
            <a:cs typeface="+mn-cs"/>
          </a:endParaRPr>
        </a:p>
        <a:p>
          <a:endParaRPr lang="en-US" sz="1100">
            <a:solidFill>
              <a:srgbClr val="000000"/>
            </a:solidFill>
            <a:latin typeface="+mn-lt"/>
            <a:ea typeface="+mn-ea"/>
            <a:cs typeface="+mn-cs"/>
          </a:endParaRPr>
        </a:p>
      </xdr:txBody>
    </xdr:sp>
    <xdr:clientData/>
  </xdr:twoCellAnchor>
  <xdr:twoCellAnchor>
    <xdr:from>
      <xdr:col>1</xdr:col>
      <xdr:colOff>0</xdr:colOff>
      <xdr:row>122</xdr:row>
      <xdr:rowOff>0</xdr:rowOff>
    </xdr:from>
    <xdr:to>
      <xdr:col>9</xdr:col>
      <xdr:colOff>0</xdr:colOff>
      <xdr:row>143</xdr:row>
      <xdr:rowOff>0</xdr:rowOff>
    </xdr:to>
    <xdr:sp macro="" textlink="">
      <xdr:nvSpPr>
        <xdr:cNvPr id="20" name="TextBox 19"/>
        <xdr:cNvSpPr txBox="1"/>
      </xdr:nvSpPr>
      <xdr:spPr>
        <a:xfrm>
          <a:off x="609600" y="23241000"/>
          <a:ext cx="4876800" cy="4000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Grouping</a:t>
          </a:r>
        </a:p>
        <a:p>
          <a:endParaRPr lang="en-US" sz="1100">
            <a:solidFill>
              <a:srgbClr val="000000"/>
            </a:solidFill>
            <a:latin typeface="+mn-lt"/>
            <a:ea typeface="+mn-ea"/>
            <a:cs typeface="+mn-cs"/>
          </a:endParaRPr>
        </a:p>
        <a:p>
          <a:r>
            <a:rPr lang="en-US" sz="1100">
              <a:solidFill>
                <a:srgbClr val="000000"/>
              </a:solidFill>
              <a:latin typeface="+mn-lt"/>
              <a:ea typeface="+mn-ea"/>
              <a:cs typeface="+mn-cs"/>
            </a:rPr>
            <a:t>Another useful feature</a:t>
          </a:r>
          <a:r>
            <a:rPr lang="en-US" sz="1100" baseline="0">
              <a:solidFill>
                <a:srgbClr val="000000"/>
              </a:solidFill>
              <a:latin typeface="+mn-lt"/>
              <a:ea typeface="+mn-ea"/>
              <a:cs typeface="+mn-cs"/>
            </a:rPr>
            <a:t> is grouping. When you drag a field to, say, the row area, you get a row for each distinct value of the field. If there many distinct values, the </a:t>
          </a:r>
          <a:r>
            <a:rPr lang="en-US" sz="1100" b="0" baseline="0">
              <a:solidFill>
                <a:srgbClr val="000000"/>
              </a:solidFill>
              <a:latin typeface="+mn-lt"/>
              <a:ea typeface="+mn-ea"/>
              <a:cs typeface="+mn-cs"/>
            </a:rPr>
            <a:t>pivot table</a:t>
          </a:r>
          <a:r>
            <a:rPr lang="en-US" sz="1100" baseline="0">
              <a:solidFill>
                <a:srgbClr val="000000"/>
              </a:solidFill>
              <a:latin typeface="+mn-lt"/>
              <a:ea typeface="+mn-ea"/>
              <a:cs typeface="+mn-cs"/>
            </a:rPr>
            <a:t> becomes unwieldy and probably not very useful. In this case, it is a good idea to group on the field.</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Start over by dragging all of the fields off the pivot table. Then drag Date to the row area and Total Cost to the Values area.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Note that there is some summarizing happening here because multiple sales were made on some of the dates, but there are so many dates that it is difficult to see any interesting trends through time. So it is useful to group on dates.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Right-click any date, select Group, and then select Month. Now you see total sales in each of the four months.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If this data set were over a multi-year period and you grouped as above, you would see </a:t>
          </a:r>
          <a:r>
            <a:rPr lang="en-US" sz="1100" i="1" baseline="0">
              <a:solidFill>
                <a:srgbClr val="000000"/>
              </a:solidFill>
              <a:latin typeface="+mn-lt"/>
              <a:ea typeface="+mn-ea"/>
              <a:cs typeface="+mn-cs"/>
            </a:rPr>
            <a:t>all </a:t>
          </a:r>
          <a:r>
            <a:rPr lang="en-US" sz="1100" i="0" baseline="0">
              <a:solidFill>
                <a:srgbClr val="000000"/>
              </a:solidFill>
              <a:latin typeface="+mn-lt"/>
              <a:ea typeface="+mn-ea"/>
              <a:cs typeface="+mn-cs"/>
            </a:rPr>
            <a:t>of the Januaries lumped together, and similarly for the other months. To see them broken down by year, the trick is to select Month </a:t>
          </a:r>
          <a:r>
            <a:rPr lang="en-US" sz="1100" i="1" baseline="0">
              <a:solidFill>
                <a:srgbClr val="000000"/>
              </a:solidFill>
              <a:latin typeface="+mn-lt"/>
              <a:ea typeface="+mn-ea"/>
              <a:cs typeface="+mn-cs"/>
            </a:rPr>
            <a:t>and </a:t>
          </a:r>
          <a:r>
            <a:rPr lang="en-US" sz="1100" i="0" baseline="0">
              <a:solidFill>
                <a:srgbClr val="000000"/>
              </a:solidFill>
              <a:latin typeface="+mn-lt"/>
              <a:ea typeface="+mn-ea"/>
              <a:cs typeface="+mn-cs"/>
            </a:rPr>
            <a:t>Year in the Group dialog box.</a:t>
          </a:r>
          <a:endParaRPr lang="en-US" sz="1100">
            <a:solidFill>
              <a:srgbClr val="000000"/>
            </a:solidFill>
            <a:latin typeface="+mn-lt"/>
            <a:ea typeface="+mn-ea"/>
            <a:cs typeface="+mn-cs"/>
          </a:endParaRPr>
        </a:p>
      </xdr:txBody>
    </xdr:sp>
    <xdr:clientData/>
  </xdr:twoCellAnchor>
  <xdr:twoCellAnchor>
    <xdr:from>
      <xdr:col>1</xdr:col>
      <xdr:colOff>0</xdr:colOff>
      <xdr:row>144</xdr:row>
      <xdr:rowOff>0</xdr:rowOff>
    </xdr:from>
    <xdr:to>
      <xdr:col>9</xdr:col>
      <xdr:colOff>0</xdr:colOff>
      <xdr:row>160</xdr:row>
      <xdr:rowOff>1</xdr:rowOff>
    </xdr:to>
    <xdr:sp macro="" textlink="">
      <xdr:nvSpPr>
        <xdr:cNvPr id="21" name="TextBox 20"/>
        <xdr:cNvSpPr txBox="1"/>
      </xdr:nvSpPr>
      <xdr:spPr>
        <a:xfrm>
          <a:off x="609600" y="27432000"/>
          <a:ext cx="4876800" cy="30480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Basing a Pivot Table on a Table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There is a distinct advantage to building a </a:t>
          </a:r>
          <a:r>
            <a:rPr lang="en-US" sz="1100" b="0">
              <a:solidFill>
                <a:srgbClr val="000000"/>
              </a:solidFill>
              <a:latin typeface="+mn-lt"/>
              <a:ea typeface="+mn-ea"/>
              <a:cs typeface="+mn-cs"/>
            </a:rPr>
            <a:t>pivot table </a:t>
          </a:r>
          <a:r>
            <a:rPr lang="en-US" sz="1100">
              <a:solidFill>
                <a:srgbClr val="000000"/>
              </a:solidFill>
              <a:latin typeface="+mn-lt"/>
              <a:ea typeface="+mn-ea"/>
              <a:cs typeface="+mn-cs"/>
            </a:rPr>
            <a:t>from a table as opposed to a fixed range. The advantage is that if you decide to add rows and/or columns to the table, the table expands automatically, as explained in the previous worksheet,</a:t>
          </a:r>
          <a:r>
            <a:rPr lang="en-US" sz="1100" baseline="0">
              <a:solidFill>
                <a:srgbClr val="000000"/>
              </a:solidFill>
              <a:latin typeface="+mn-lt"/>
              <a:ea typeface="+mn-ea"/>
              <a:cs typeface="+mn-cs"/>
            </a:rPr>
            <a:t> </a:t>
          </a:r>
          <a:r>
            <a:rPr lang="en-US" sz="1100" i="1" baseline="0">
              <a:solidFill>
                <a:srgbClr val="000000"/>
              </a:solidFill>
              <a:latin typeface="+mn-lt"/>
              <a:ea typeface="+mn-ea"/>
              <a:cs typeface="+mn-cs"/>
            </a:rPr>
            <a:t>and </a:t>
          </a:r>
          <a:r>
            <a:rPr lang="en-US" sz="1100" i="0" baseline="0">
              <a:solidFill>
                <a:srgbClr val="000000"/>
              </a:solidFill>
              <a:latin typeface="+mn-lt"/>
              <a:ea typeface="+mn-ea"/>
              <a:cs typeface="+mn-cs"/>
            </a:rPr>
            <a:t>the pivot table can then be refreshed with the click of a button to accommodate the new data. That is, you do </a:t>
          </a:r>
          <a:r>
            <a:rPr lang="en-US" sz="1100" i="1" baseline="0">
              <a:solidFill>
                <a:srgbClr val="000000"/>
              </a:solidFill>
              <a:latin typeface="+mn-lt"/>
              <a:ea typeface="+mn-ea"/>
              <a:cs typeface="+mn-cs"/>
            </a:rPr>
            <a:t>not </a:t>
          </a:r>
          <a:r>
            <a:rPr lang="en-US" sz="1100" i="0" baseline="0">
              <a:solidFill>
                <a:srgbClr val="000000"/>
              </a:solidFill>
              <a:latin typeface="+mn-lt"/>
              <a:ea typeface="+mn-ea"/>
              <a:cs typeface="+mn-cs"/>
            </a:rPr>
            <a:t>need to build a new pivot table.</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Try it! Designate the data to the right as a table. It will get a default table name, such as Table2, which you can change if you like. Then build a pivot table from the table. You will notice that the data source box (labeled Table/Range) contains the name of the table, not a range address. This is what you want. Now go back and add a new column to the right of the table (possibly with a formula) and/or add some extra data to the bottom of the table. Go back to the pivot table and click the Refresh button on the PivotTable Tools Options ribbon. The pivot table is automatically populated with the new data, a feature business managers will love!</a:t>
          </a:r>
          <a:endParaRPr lang="en-US" sz="1100">
            <a:solidFill>
              <a:srgbClr val="000000"/>
            </a:solidFill>
            <a:latin typeface="+mn-lt"/>
            <a:ea typeface="+mn-ea"/>
            <a:cs typeface="+mn-cs"/>
          </a:endParaRPr>
        </a:p>
      </xdr:txBody>
    </xdr:sp>
    <xdr:clientData/>
  </xdr:twoCellAnchor>
  <xdr:twoCellAnchor>
    <xdr:from>
      <xdr:col>1</xdr:col>
      <xdr:colOff>0</xdr:colOff>
      <xdr:row>161</xdr:row>
      <xdr:rowOff>0</xdr:rowOff>
    </xdr:from>
    <xdr:to>
      <xdr:col>9</xdr:col>
      <xdr:colOff>0</xdr:colOff>
      <xdr:row>166</xdr:row>
      <xdr:rowOff>0</xdr:rowOff>
    </xdr:to>
    <xdr:sp macro="" textlink="">
      <xdr:nvSpPr>
        <xdr:cNvPr id="22" name="TextBox 21"/>
        <xdr:cNvSpPr txBox="1"/>
      </xdr:nvSpPr>
      <xdr:spPr>
        <a:xfrm>
          <a:off x="609600" y="30670500"/>
          <a:ext cx="4876800" cy="952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Slicers (in Excel 2010 and more</a:t>
          </a:r>
          <a:r>
            <a:rPr lang="en-US" sz="1100" b="1" baseline="0">
              <a:solidFill>
                <a:srgbClr val="000000"/>
              </a:solidFill>
              <a:latin typeface="+mn-lt"/>
              <a:ea typeface="+mn-ea"/>
              <a:cs typeface="+mn-cs"/>
            </a:rPr>
            <a:t> recent versions </a:t>
          </a:r>
          <a:r>
            <a:rPr lang="en-US" sz="1100" b="1">
              <a:solidFill>
                <a:srgbClr val="000000"/>
              </a:solidFill>
              <a:latin typeface="+mn-lt"/>
              <a:ea typeface="+mn-ea"/>
              <a:cs typeface="+mn-cs"/>
            </a:rPr>
            <a:t>only)</a:t>
          </a:r>
        </a:p>
        <a:p>
          <a:endParaRPr lang="en-US" sz="1100">
            <a:solidFill>
              <a:srgbClr val="000000"/>
            </a:solidFill>
            <a:latin typeface="+mn-lt"/>
            <a:ea typeface="+mn-ea"/>
            <a:cs typeface="+mn-cs"/>
          </a:endParaRPr>
        </a:p>
        <a:p>
          <a:r>
            <a:rPr lang="en-US" sz="1100">
              <a:solidFill>
                <a:srgbClr val="000000"/>
              </a:solidFill>
              <a:latin typeface="+mn-lt"/>
              <a:ea typeface="+mn-ea"/>
              <a:cs typeface="+mn-cs"/>
            </a:rPr>
            <a:t>Excel</a:t>
          </a:r>
          <a:r>
            <a:rPr lang="en-US" sz="1100" baseline="0">
              <a:solidFill>
                <a:srgbClr val="000000"/>
              </a:solidFill>
              <a:latin typeface="+mn-lt"/>
              <a:ea typeface="+mn-ea"/>
              <a:cs typeface="+mn-cs"/>
            </a:rPr>
            <a:t> 2010 introduced a new feature for </a:t>
          </a:r>
          <a:r>
            <a:rPr lang="en-US" sz="1100" b="0" baseline="0">
              <a:solidFill>
                <a:srgbClr val="000000"/>
              </a:solidFill>
              <a:latin typeface="+mn-lt"/>
              <a:ea typeface="+mn-ea"/>
              <a:cs typeface="+mn-cs"/>
            </a:rPr>
            <a:t>pivot table</a:t>
          </a:r>
          <a:r>
            <a:rPr lang="en-US" sz="1100" baseline="0">
              <a:solidFill>
                <a:srgbClr val="000000"/>
              </a:solidFill>
              <a:latin typeface="+mn-lt"/>
              <a:ea typeface="+mn-ea"/>
              <a:cs typeface="+mn-cs"/>
            </a:rPr>
            <a:t>s called a </a:t>
          </a:r>
          <a:r>
            <a:rPr lang="en-US" sz="1100" i="1" baseline="0">
              <a:solidFill>
                <a:srgbClr val="000000"/>
              </a:solidFill>
              <a:latin typeface="+mn-lt"/>
              <a:ea typeface="+mn-ea"/>
              <a:cs typeface="+mn-cs"/>
            </a:rPr>
            <a:t>slicer</a:t>
          </a:r>
          <a:r>
            <a:rPr lang="en-US" sz="1100" i="0" baseline="0">
              <a:solidFill>
                <a:srgbClr val="000000"/>
              </a:solidFill>
              <a:latin typeface="+mn-lt"/>
              <a:ea typeface="+mn-ea"/>
              <a:cs typeface="+mn-cs"/>
            </a:rPr>
            <a:t>. See the Slicer worksheet in this tutorial for more information about this feature.</a:t>
          </a:r>
          <a:endParaRPr lang="en-US" sz="1100">
            <a:solidFill>
              <a:srgbClr val="000000"/>
            </a:solidFill>
            <a:latin typeface="+mn-lt"/>
            <a:ea typeface="+mn-ea"/>
            <a:cs typeface="+mn-cs"/>
          </a:endParaRPr>
        </a:p>
      </xdr:txBody>
    </xdr:sp>
    <xdr:clientData/>
  </xdr:twoCellAnchor>
</xdr:wsDr>
</file>

<file path=xl/drawings/drawing106.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35</xdr:row>
      <xdr:rowOff>1</xdr:rowOff>
    </xdr:to>
    <xdr:sp macro="" textlink="">
      <xdr:nvSpPr>
        <xdr:cNvPr id="7" name="TextBox 6"/>
        <xdr:cNvSpPr txBox="1"/>
      </xdr:nvSpPr>
      <xdr:spPr>
        <a:xfrm>
          <a:off x="609600" y="571500"/>
          <a:ext cx="4876800" cy="6096001"/>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Goal Seek: Solving One Equation in One Unknown</a:t>
          </a:r>
        </a:p>
        <a:p>
          <a:endParaRPr lang="en-US" sz="1100">
            <a:solidFill>
              <a:srgbClr val="000000"/>
            </a:solidFill>
            <a:latin typeface="+mn-lt"/>
            <a:ea typeface="+mn-ea"/>
            <a:cs typeface="+mn-cs"/>
          </a:endParaRPr>
        </a:p>
        <a:p>
          <a:r>
            <a:rPr lang="en-US" sz="1100">
              <a:solidFill>
                <a:srgbClr val="000000"/>
              </a:solidFill>
              <a:latin typeface="+mn-lt"/>
              <a:ea typeface="+mn-ea"/>
              <a:cs typeface="+mn-cs"/>
            </a:rPr>
            <a:t>Do you remember your high</a:t>
          </a:r>
          <a:r>
            <a:rPr lang="en-US" sz="1100" baseline="0">
              <a:solidFill>
                <a:srgbClr val="000000"/>
              </a:solidFill>
              <a:latin typeface="+mn-lt"/>
              <a:ea typeface="+mn-ea"/>
              <a:cs typeface="+mn-cs"/>
            </a:rPr>
            <a:t> school algebra class where you had to solve a single equation for a single unknown value? You can do this in Excel with the Goal Seek tool. The unknown is called a </a:t>
          </a:r>
          <a:r>
            <a:rPr lang="en-US" sz="1100" b="1" baseline="0">
              <a:solidFill>
                <a:srgbClr val="000000"/>
              </a:solidFill>
              <a:latin typeface="+mn-lt"/>
              <a:ea typeface="+mn-ea"/>
              <a:cs typeface="+mn-cs"/>
            </a:rPr>
            <a:t>changing cell</a:t>
          </a:r>
          <a:r>
            <a:rPr lang="en-US" sz="1100" b="0" baseline="0">
              <a:solidFill>
                <a:srgbClr val="000000"/>
              </a:solidFill>
              <a:latin typeface="+mn-lt"/>
              <a:ea typeface="+mn-ea"/>
              <a:cs typeface="+mn-cs"/>
            </a:rPr>
            <a:t>. Essentially, you want to change the value in this cell to force a </a:t>
          </a:r>
          <a:r>
            <a:rPr lang="en-US" sz="1100" b="0" i="1" baseline="0">
              <a:solidFill>
                <a:srgbClr val="000000"/>
              </a:solidFill>
              <a:latin typeface="+mn-lt"/>
              <a:ea typeface="+mn-ea"/>
              <a:cs typeface="+mn-cs"/>
            </a:rPr>
            <a:t>formula </a:t>
          </a:r>
          <a:r>
            <a:rPr lang="en-US" sz="1100" b="0" i="0" baseline="0">
              <a:solidFill>
                <a:srgbClr val="000000"/>
              </a:solidFill>
              <a:latin typeface="+mn-lt"/>
              <a:ea typeface="+mn-ea"/>
              <a:cs typeface="+mn-cs"/>
            </a:rPr>
            <a:t>in some other cell to be equal to a specified value. </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A simple example of this appears to the right. Demand for a company's product is determined by a linear demand curve: the higher the price, the lower the demand. The company produces exactly enough to meet demand, with the given unit cost of production. The company wants to find the breakeven price, that is, the price that makes profit equal to 0. This breakeven price can be found with Goal Seek. Here are the steps.</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1. Choose Goal Seek from the What-If Analysis dropdown on the Data ribbon.</a:t>
          </a:r>
        </a:p>
        <a:p>
          <a:r>
            <a:rPr lang="en-US" sz="1100" b="0" i="0" baseline="0">
              <a:solidFill>
                <a:srgbClr val="000000"/>
              </a:solidFill>
              <a:latin typeface="+mn-lt"/>
              <a:ea typeface="+mn-ea"/>
              <a:cs typeface="+mn-cs"/>
            </a:rPr>
            <a:t>2. Fill in the resulting dialog box as shown to the right. Specifically, the price in the blue cell should be changed so that the profit in the red cell is 0.</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If you try this, you will see that the result  isn't very interesting. It turns out that the price should be set to 100, at which point the demand is 0, and this yields no sales and no profit. It is probably more interesting to force the profit to some positive value.</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Try it! See if you can change the price so that profit equals $12,500.</a:t>
          </a:r>
        </a:p>
        <a:p>
          <a:endParaRPr lang="en-US" sz="1100" b="0" i="0" baseline="0">
            <a:solidFill>
              <a:srgbClr val="000000"/>
            </a:solidFill>
            <a:latin typeface="+mn-lt"/>
            <a:ea typeface="+mn-ea"/>
            <a:cs typeface="+mn-cs"/>
          </a:endParaRPr>
        </a:p>
        <a:p>
          <a:r>
            <a:rPr lang="en-US" sz="1100">
              <a:solidFill>
                <a:srgbClr val="000000"/>
              </a:solidFill>
              <a:latin typeface="+mn-lt"/>
              <a:ea typeface="+mn-ea"/>
              <a:cs typeface="+mn-cs"/>
            </a:rPr>
            <a:t>Note:</a:t>
          </a:r>
          <a:r>
            <a:rPr lang="en-US" sz="1100" baseline="0">
              <a:solidFill>
                <a:srgbClr val="000000"/>
              </a:solidFill>
              <a:latin typeface="+mn-lt"/>
              <a:ea typeface="+mn-ea"/>
              <a:cs typeface="+mn-cs"/>
            </a:rPr>
            <a:t> For numerical reasons, Goal Seek doesn't force profit to </a:t>
          </a:r>
          <a:r>
            <a:rPr lang="en-US" sz="1100" i="1" baseline="0">
              <a:solidFill>
                <a:srgbClr val="000000"/>
              </a:solidFill>
              <a:latin typeface="+mn-lt"/>
              <a:ea typeface="+mn-ea"/>
              <a:cs typeface="+mn-cs"/>
            </a:rPr>
            <a:t>exactly </a:t>
          </a:r>
          <a:r>
            <a:rPr lang="en-US" sz="1100" i="0" baseline="0">
              <a:solidFill>
                <a:srgbClr val="000000"/>
              </a:solidFill>
              <a:latin typeface="+mn-lt"/>
              <a:ea typeface="+mn-ea"/>
              <a:cs typeface="+mn-cs"/>
            </a:rPr>
            <a:t>the value you specify; it only gets close. For example, when you force profit to 0, you might get something like the result in the middle dialog box to the right, indicating that profit has been forced to the very small "current value" shown. If this isn't close enough, you can change an Excel setting to make it closer. Open the Excel Options dialog box and select the Formulas group. (See to the right.) Then change the "Maximum Change" to a smaller value (more decimals).</a:t>
          </a:r>
          <a:endParaRPr lang="en-US" sz="1100">
            <a:solidFill>
              <a:srgbClr val="000000"/>
            </a:solidFill>
            <a:latin typeface="+mn-lt"/>
            <a:ea typeface="+mn-ea"/>
            <a:cs typeface="+mn-cs"/>
          </a:endParaRPr>
        </a:p>
      </xdr:txBody>
    </xdr:sp>
    <xdr:clientData/>
  </xdr:twoCellAnchor>
  <xdr:twoCellAnchor editAs="oneCell">
    <xdr:from>
      <xdr:col>13</xdr:col>
      <xdr:colOff>0</xdr:colOff>
      <xdr:row>3</xdr:row>
      <xdr:rowOff>0</xdr:rowOff>
    </xdr:from>
    <xdr:to>
      <xdr:col>16</xdr:col>
      <xdr:colOff>257175</xdr:colOff>
      <xdr:row>10</xdr:row>
      <xdr:rowOff>114300</xdr:rowOff>
    </xdr:to>
    <xdr:pic>
      <xdr:nvPicPr>
        <xdr:cNvPr id="13" name="Picture 12" descr="C:\Users\Chris\Dropbox\ExcelNow\Images\GoalSeek1.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01000" y="762000"/>
          <a:ext cx="2085975"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0</xdr:colOff>
      <xdr:row>12</xdr:row>
      <xdr:rowOff>0</xdr:rowOff>
    </xdr:from>
    <xdr:to>
      <xdr:col>17</xdr:col>
      <xdr:colOff>57150</xdr:colOff>
      <xdr:row>19</xdr:row>
      <xdr:rowOff>142875</xdr:rowOff>
    </xdr:to>
    <xdr:pic>
      <xdr:nvPicPr>
        <xdr:cNvPr id="14" name="Picture 13" descr="C:\Users\Chris\Dropbox\ExcelNow\Images\GoalSeek2.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2476500"/>
          <a:ext cx="249555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21</xdr:row>
      <xdr:rowOff>0</xdr:rowOff>
    </xdr:from>
    <xdr:to>
      <xdr:col>21</xdr:col>
      <xdr:colOff>314325</xdr:colOff>
      <xdr:row>31</xdr:row>
      <xdr:rowOff>104775</xdr:rowOff>
    </xdr:to>
    <xdr:pic>
      <xdr:nvPicPr>
        <xdr:cNvPr id="15" name="Picture 14" descr="C:\Users\Chris\Dropbox\ExcelNow\Images\GoalSeek.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0" y="4191000"/>
          <a:ext cx="7096125" cy="2009775"/>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107.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36</xdr:row>
      <xdr:rowOff>47625</xdr:rowOff>
    </xdr:to>
    <xdr:sp macro="" textlink="">
      <xdr:nvSpPr>
        <xdr:cNvPr id="5" name="TextBox 4"/>
        <xdr:cNvSpPr txBox="1"/>
      </xdr:nvSpPr>
      <xdr:spPr>
        <a:xfrm>
          <a:off x="609600" y="762000"/>
          <a:ext cx="4876800" cy="63341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Optimizing with Solver</a:t>
          </a:r>
        </a:p>
        <a:p>
          <a:endParaRPr lang="en-US" sz="1100">
            <a:solidFill>
              <a:srgbClr val="000000"/>
            </a:solidFill>
          </a:endParaRPr>
        </a:p>
        <a:p>
          <a:r>
            <a:rPr lang="en-US" sz="1100">
              <a:solidFill>
                <a:srgbClr val="000000"/>
              </a:solidFill>
            </a:rPr>
            <a:t>Solver is an add-in that ships with Excel but is developed by Frontline Systems, not Microsoft. It</a:t>
          </a:r>
          <a:r>
            <a:rPr lang="en-US" sz="1100" baseline="0">
              <a:solidFill>
                <a:srgbClr val="000000"/>
              </a:solidFill>
            </a:rPr>
            <a:t> is used for constrained optimization models. There is much more about Solver models than can possibly be covered here, but basically, you must first develop a spreadsheet model that starts with numerical inputs and values of decision variables (called changing cells), and then uses formulas that capture the business logic and eventually lead to an objective, such as profit or total cost, that you want to maximize or minimize. Then you fill out a Solver dialog box to indicate the objective, the changing cells, constraints that must be satisfied, and some options. When you click the Solve button, the add-in uses powerful algorithms to find the optimal solution.</a:t>
          </a:r>
        </a:p>
        <a:p>
          <a:endParaRPr lang="en-US" sz="1100" baseline="0">
            <a:solidFill>
              <a:srgbClr val="000000"/>
            </a:solidFill>
          </a:endParaRPr>
        </a:p>
        <a:p>
          <a:r>
            <a:rPr lang="en-US" sz="1100" baseline="0">
              <a:solidFill>
                <a:srgbClr val="000000"/>
              </a:solidFill>
            </a:rPr>
            <a:t>A simple optimization model appears to the right. The objective is to find the minimal cost way to send units of some product from manufacturing plants to customer regions so that plant capacities are not exceeded and regional demands are met. The blue cells contain given inputs </a:t>
          </a:r>
          <a:r>
            <a:rPr lang="en-US" sz="1100">
              <a:solidFill>
                <a:srgbClr val="000000"/>
              </a:solidFill>
              <a:effectLst/>
              <a:latin typeface="+mn-lt"/>
              <a:ea typeface="+mn-ea"/>
              <a:cs typeface="+mn-cs"/>
            </a:rPr>
            <a:t>(the unit cost of transportation from various plant sites to various regions, the demands in the regions and the capacities of the plants)</a:t>
          </a:r>
          <a:r>
            <a:rPr lang="en-US" sz="1100" baseline="0">
              <a:solidFill>
                <a:srgbClr val="000000"/>
              </a:solidFill>
            </a:rPr>
            <a:t>, the red cells are the changing cells, and the gray cell is the objective to minimize. You can check the formulas in the yellow and gray cells that capture the business logic. (It is very simple for this model, but the logic can be much more complex in other models.)</a:t>
          </a:r>
        </a:p>
        <a:p>
          <a:endParaRPr lang="en-US" sz="1100" baseline="0">
            <a:solidFill>
              <a:srgbClr val="000000"/>
            </a:solidFill>
          </a:endParaRPr>
        </a:p>
        <a:p>
          <a:r>
            <a:rPr lang="en-US" sz="1100" baseline="0">
              <a:solidFill>
                <a:srgbClr val="000000"/>
              </a:solidFill>
            </a:rPr>
            <a:t>You then invoke Solver from the Data ribbon and fill out its main dialog box as shown to the right. Make sure to check the Non-Negative option and to choose the Simplex LP method. When you click the Solve button, the solution to the right will be found, r</a:t>
          </a:r>
          <a:r>
            <a:rPr lang="en-US" sz="1100" baseline="0">
              <a:solidFill>
                <a:srgbClr val="000000"/>
              </a:solidFill>
              <a:effectLst/>
              <a:latin typeface="+mn-lt"/>
              <a:ea typeface="+mn-ea"/>
              <a:cs typeface="+mn-cs"/>
            </a:rPr>
            <a:t>egardless of the original values in the red cells</a:t>
          </a:r>
          <a:r>
            <a:rPr lang="en-US" sz="1100" baseline="0">
              <a:solidFill>
                <a:srgbClr val="000000"/>
              </a:solidFill>
            </a:rPr>
            <a:t>. This solution minimizes total cost, while satisfying capacity and demand constraints.</a:t>
          </a:r>
        </a:p>
        <a:p>
          <a:endParaRPr lang="en-US" sz="1100" baseline="0">
            <a:solidFill>
              <a:srgbClr val="000000"/>
            </a:solidFill>
          </a:endParaRPr>
        </a:p>
        <a:p>
          <a:r>
            <a:rPr lang="en-US" sz="1100" baseline="0">
              <a:solidFill>
                <a:srgbClr val="000000"/>
              </a:solidFill>
            </a:rPr>
            <a:t>Note: If Solver is not on your Data ribbon, you need to add it in. Open the Excel Options dialog box, then Add-ins, and then the Go button. Check the Solver item to add it in. If Solver isn't in the list, you will need to run the Office installer to install it. (See the Add-ins Buttons worksheet in this tutorial for a quicker way to get to the add-ins list that was introduced in Excel 2010, and see the New Solver worksheet for changes to Solver in Excel 2010.)</a:t>
          </a:r>
          <a:endParaRPr lang="en-US" sz="1100">
            <a:solidFill>
              <a:srgbClr val="000000"/>
            </a:solidFill>
          </a:endParaRPr>
        </a:p>
      </xdr:txBody>
    </xdr:sp>
    <xdr:clientData/>
  </xdr:twoCellAnchor>
  <xdr:twoCellAnchor editAs="oneCell">
    <xdr:from>
      <xdr:col>10</xdr:col>
      <xdr:colOff>0</xdr:colOff>
      <xdr:row>23</xdr:row>
      <xdr:rowOff>0</xdr:rowOff>
    </xdr:from>
    <xdr:to>
      <xdr:col>18</xdr:col>
      <xdr:colOff>85725</xdr:colOff>
      <xdr:row>52</xdr:row>
      <xdr:rowOff>104775</xdr:rowOff>
    </xdr:to>
    <xdr:pic>
      <xdr:nvPicPr>
        <xdr:cNvPr id="7" name="Picture 6" descr="C:\Users\Chris\Dropbox\ExcelNow\Images\Solver.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0" y="4572000"/>
          <a:ext cx="5562600" cy="5629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8.xml><?xml version="1.0" encoding="utf-8"?>
<xdr:wsDr xmlns:xdr="http://schemas.openxmlformats.org/drawingml/2006/spreadsheetDrawing" xmlns:a="http://schemas.openxmlformats.org/drawingml/2006/main">
  <xdr:twoCellAnchor editAs="oneCell">
    <xdr:from>
      <xdr:col>10</xdr:col>
      <xdr:colOff>0</xdr:colOff>
      <xdr:row>3</xdr:row>
      <xdr:rowOff>0</xdr:rowOff>
    </xdr:from>
    <xdr:to>
      <xdr:col>17</xdr:col>
      <xdr:colOff>9525</xdr:colOff>
      <xdr:row>8</xdr:row>
      <xdr:rowOff>85725</xdr:rowOff>
    </xdr:to>
    <xdr:pic>
      <xdr:nvPicPr>
        <xdr:cNvPr id="3" name="Picture 2" descr="C:\Documents and Settings\Chris Albright\My Documents\My Dropbox\My Add-Ins\Excel Tutorial\Screenshots\GetExternalData.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76800" y="381000"/>
          <a:ext cx="4276725"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xdr:row>
      <xdr:rowOff>0</xdr:rowOff>
    </xdr:from>
    <xdr:to>
      <xdr:col>9</xdr:col>
      <xdr:colOff>0</xdr:colOff>
      <xdr:row>13</xdr:row>
      <xdr:rowOff>9524</xdr:rowOff>
    </xdr:to>
    <xdr:sp macro="" textlink="">
      <xdr:nvSpPr>
        <xdr:cNvPr id="5" name="TextBox 4"/>
        <xdr:cNvSpPr txBox="1"/>
      </xdr:nvSpPr>
      <xdr:spPr>
        <a:xfrm>
          <a:off x="609600" y="571500"/>
          <a:ext cx="4876800" cy="1914524"/>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Introduction to Importing External Data into Excel</a:t>
          </a:r>
        </a:p>
        <a:p>
          <a:endParaRPr lang="en-US" sz="1100">
            <a:solidFill>
              <a:srgbClr val="000000"/>
            </a:solidFill>
          </a:endParaRPr>
        </a:p>
        <a:p>
          <a:r>
            <a:rPr lang="en-US" sz="1100">
              <a:solidFill>
                <a:srgbClr val="000000"/>
              </a:solidFill>
            </a:rPr>
            <a:t>Excel's strength</a:t>
          </a:r>
          <a:r>
            <a:rPr lang="en-US" sz="1100" baseline="0">
              <a:solidFill>
                <a:srgbClr val="000000"/>
              </a:solidFill>
            </a:rPr>
            <a:t> lies in its ability to analyze data. However, the data you want to analyze will not always reside in an Excel worksheet. It might be on a Web site, in a text file, or in a database. The question, then, is how you can import the data you need into Excel. Fortunately, Excel has some very powerful tools for importing data, and, starting with Excel 2007, these tools are prominently displayed on the left side of the Data ribbon, as shown to the right. The next few sheets explain how to use these import options.</a:t>
          </a:r>
          <a:endParaRPr lang="en-US" sz="1100">
            <a:solidFill>
              <a:srgbClr val="000000"/>
            </a:solidFill>
          </a:endParaRPr>
        </a:p>
      </xdr:txBody>
    </xdr:sp>
    <xdr:clientData/>
  </xdr:twoCellAnchor>
</xdr:wsDr>
</file>

<file path=xl/drawings/drawing109.xml><?xml version="1.0" encoding="utf-8"?>
<xdr:wsDr xmlns:xdr="http://schemas.openxmlformats.org/drawingml/2006/spreadsheetDrawing" xmlns:a="http://schemas.openxmlformats.org/drawingml/2006/main">
  <xdr:twoCellAnchor editAs="oneCell">
    <xdr:from>
      <xdr:col>10</xdr:col>
      <xdr:colOff>0</xdr:colOff>
      <xdr:row>3</xdr:row>
      <xdr:rowOff>0</xdr:rowOff>
    </xdr:from>
    <xdr:to>
      <xdr:col>14</xdr:col>
      <xdr:colOff>495300</xdr:colOff>
      <xdr:row>8</xdr:row>
      <xdr:rowOff>85725</xdr:rowOff>
    </xdr:to>
    <xdr:pic>
      <xdr:nvPicPr>
        <xdr:cNvPr id="3" name="Picture 2" descr="C:\Documents and Settings\Chris Albright\My Documents\My Dropbox\My Add-Ins\Excel Tutorial\Screenshots\GetExternalData.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76800" y="381000"/>
          <a:ext cx="4276725"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xdr:row>
      <xdr:rowOff>0</xdr:rowOff>
    </xdr:from>
    <xdr:to>
      <xdr:col>9</xdr:col>
      <xdr:colOff>0</xdr:colOff>
      <xdr:row>19</xdr:row>
      <xdr:rowOff>9525</xdr:rowOff>
    </xdr:to>
    <xdr:sp macro="" textlink="">
      <xdr:nvSpPr>
        <xdr:cNvPr id="7" name="TextBox 6"/>
        <xdr:cNvSpPr txBox="1"/>
      </xdr:nvSpPr>
      <xdr:spPr>
        <a:xfrm>
          <a:off x="609600" y="762000"/>
          <a:ext cx="4876800" cy="30575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Getting Data from a</a:t>
          </a:r>
          <a:r>
            <a:rPr lang="en-US" sz="1100" b="1" baseline="0">
              <a:solidFill>
                <a:srgbClr val="000000"/>
              </a:solidFill>
            </a:rPr>
            <a:t> Built-in Connection</a:t>
          </a:r>
          <a:endParaRPr lang="en-US" sz="1100" b="1">
            <a:solidFill>
              <a:srgbClr val="000000"/>
            </a:solidFill>
          </a:endParaRPr>
        </a:p>
        <a:p>
          <a:endParaRPr lang="en-US" sz="1100">
            <a:solidFill>
              <a:srgbClr val="000000"/>
            </a:solidFill>
          </a:endParaRPr>
        </a:p>
        <a:p>
          <a:r>
            <a:rPr lang="en-US" sz="1100">
              <a:solidFill>
                <a:srgbClr val="000000"/>
              </a:solidFill>
            </a:rPr>
            <a:t>When you import data from any external source,</a:t>
          </a:r>
          <a:r>
            <a:rPr lang="en-US" sz="1100" baseline="0">
              <a:solidFill>
                <a:srgbClr val="000000"/>
              </a:solidFill>
            </a:rPr>
            <a:t> Excel creates a small text file that stores information about the source. You can see a list of all known sources by clicking the Existing Connections button to the right. In particular, Microsoft created the three connections listed to the right for your convenience. As indicated, they all refer to MSN Web sites. </a:t>
          </a:r>
        </a:p>
        <a:p>
          <a:endParaRPr lang="en-US" sz="1100" baseline="0">
            <a:solidFill>
              <a:srgbClr val="000000"/>
            </a:solidFill>
          </a:endParaRPr>
        </a:p>
        <a:p>
          <a:r>
            <a:rPr lang="en-US" sz="1100" baseline="0">
              <a:solidFill>
                <a:srgbClr val="000000"/>
              </a:solidFill>
            </a:rPr>
            <a:t>Try it! Click the Existing Connections button and then the Currency Rates link. You will see the Import Data dialog box to the right, where you can select the location for the imported data. Note that the imported data, listed below starting in column K, are </a:t>
          </a:r>
          <a:r>
            <a:rPr lang="en-US" sz="1100" i="1" baseline="0">
              <a:solidFill>
                <a:srgbClr val="000000"/>
              </a:solidFill>
            </a:rPr>
            <a:t>live</a:t>
          </a:r>
          <a:r>
            <a:rPr lang="en-US" sz="1100" i="0" baseline="0">
              <a:solidFill>
                <a:srgbClr val="000000"/>
              </a:solidFill>
            </a:rPr>
            <a:t>. If you open this file tomorrow and click Refresh All from the Data ribbon, you will get the latest currency rates.</a:t>
          </a:r>
        </a:p>
        <a:p>
          <a:endParaRPr lang="en-US" sz="1100" i="0" baseline="0">
            <a:solidFill>
              <a:srgbClr val="000000"/>
            </a:solidFill>
          </a:endParaRPr>
        </a:p>
        <a:p>
          <a:r>
            <a:rPr lang="en-US" sz="1100" b="1" i="0" baseline="0">
              <a:solidFill>
                <a:srgbClr val="000000"/>
              </a:solidFill>
            </a:rPr>
            <a:t>Note: </a:t>
          </a:r>
          <a:r>
            <a:rPr lang="en-US" sz="1100" b="0" i="0" baseline="0">
              <a:solidFill>
                <a:srgbClr val="000000"/>
              </a:solidFill>
            </a:rPr>
            <a:t>Unfortunately, this doesn't work in Excel 2013. For some reason, Microsoft decided to remove these built-in connections.</a:t>
          </a:r>
          <a:endParaRPr lang="en-US" sz="1100" b="1">
            <a:solidFill>
              <a:srgbClr val="000000"/>
            </a:solidFill>
          </a:endParaRPr>
        </a:p>
      </xdr:txBody>
    </xdr:sp>
    <xdr:clientData/>
  </xdr:twoCellAnchor>
  <xdr:twoCellAnchor editAs="oneCell">
    <xdr:from>
      <xdr:col>10</xdr:col>
      <xdr:colOff>0</xdr:colOff>
      <xdr:row>9</xdr:row>
      <xdr:rowOff>0</xdr:rowOff>
    </xdr:from>
    <xdr:to>
      <xdr:col>15</xdr:col>
      <xdr:colOff>371475</xdr:colOff>
      <xdr:row>21</xdr:row>
      <xdr:rowOff>114300</xdr:rowOff>
    </xdr:to>
    <xdr:pic>
      <xdr:nvPicPr>
        <xdr:cNvPr id="8" name="Picture 7" descr="C:\Users\Chris\Dropbox\ExcelNow\Images\Connection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62675" y="1905000"/>
          <a:ext cx="4762500" cy="2400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22</xdr:row>
      <xdr:rowOff>0</xdr:rowOff>
    </xdr:from>
    <xdr:to>
      <xdr:col>12</xdr:col>
      <xdr:colOff>57150</xdr:colOff>
      <xdr:row>30</xdr:row>
      <xdr:rowOff>0</xdr:rowOff>
    </xdr:to>
    <xdr:pic>
      <xdr:nvPicPr>
        <xdr:cNvPr id="9" name="Picture 8" descr="C:\Users\Chris\Dropbox\ExcelNow\Images\Connections1.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162675" y="4381500"/>
          <a:ext cx="2619375"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0.xml><?xml version="1.0" encoding="utf-8"?>
<xdr:wsDr xmlns:xdr="http://schemas.openxmlformats.org/drawingml/2006/spreadsheetDrawing" xmlns:a="http://schemas.openxmlformats.org/drawingml/2006/main">
  <xdr:twoCellAnchor editAs="oneCell">
    <xdr:from>
      <xdr:col>10</xdr:col>
      <xdr:colOff>0</xdr:colOff>
      <xdr:row>3</xdr:row>
      <xdr:rowOff>0</xdr:rowOff>
    </xdr:from>
    <xdr:to>
      <xdr:col>14</xdr:col>
      <xdr:colOff>533400</xdr:colOff>
      <xdr:row>8</xdr:row>
      <xdr:rowOff>85725</xdr:rowOff>
    </xdr:to>
    <xdr:pic>
      <xdr:nvPicPr>
        <xdr:cNvPr id="7" name="Picture 6" descr="C:\Documents and Settings\Chris Albright\My Documents\My Dropbox\My Add-Ins\Excel Tutorial\Screenshots\GetExternalData.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572125" y="381000"/>
          <a:ext cx="4276725"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xdr:row>
      <xdr:rowOff>0</xdr:rowOff>
    </xdr:from>
    <xdr:to>
      <xdr:col>8</xdr:col>
      <xdr:colOff>609599</xdr:colOff>
      <xdr:row>36</xdr:row>
      <xdr:rowOff>188596</xdr:rowOff>
    </xdr:to>
    <xdr:sp macro="" textlink="">
      <xdr:nvSpPr>
        <xdr:cNvPr id="9" name="TextBox 8"/>
        <xdr:cNvSpPr txBox="1"/>
      </xdr:nvSpPr>
      <xdr:spPr>
        <a:xfrm>
          <a:off x="609600" y="571500"/>
          <a:ext cx="4876799" cy="647509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Web Queries</a:t>
          </a:r>
        </a:p>
        <a:p>
          <a:endParaRPr lang="en-US" sz="1100">
            <a:solidFill>
              <a:srgbClr val="000000"/>
            </a:solidFill>
          </a:endParaRPr>
        </a:p>
        <a:p>
          <a:r>
            <a:rPr lang="en-US" sz="1100">
              <a:solidFill>
                <a:srgbClr val="000000"/>
              </a:solidFill>
            </a:rPr>
            <a:t>To say the least, there is an abundance of interesting</a:t>
          </a:r>
          <a:r>
            <a:rPr lang="en-US" sz="1100" baseline="0">
              <a:solidFill>
                <a:srgbClr val="000000"/>
              </a:solidFill>
            </a:rPr>
            <a:t> data on the Web. Because Web authors can design their sites in a variety of ways, there is no guarantee that the Web data can be imported easily into Excel, but it is worth trying with a Web query, a very simple and powerful tool.</a:t>
          </a:r>
        </a:p>
        <a:p>
          <a:endParaRPr lang="en-US" sz="1100" baseline="0">
            <a:solidFill>
              <a:srgbClr val="000000"/>
            </a:solidFill>
          </a:endParaRPr>
        </a:p>
        <a:p>
          <a:r>
            <a:rPr lang="en-US" sz="1100" baseline="0">
              <a:solidFill>
                <a:srgbClr val="000000"/>
              </a:solidFill>
            </a:rPr>
            <a:t>To understand how Web queries work, you need to understand a little about Web pages. They are all written in HTML, a markup language that has "tags" to identify different parts of a page. One such tag is the Table tag. It often indicates a rectangular array of data -- what you think of as a table -- but it is also used for all sorts of things that aren't really tables. In any case, a Web query can import anything that is surrounded by table tags. You can then decide which "tables" are of interest to you.</a:t>
          </a:r>
        </a:p>
        <a:p>
          <a:endParaRPr lang="en-US" sz="1100" baseline="0">
            <a:solidFill>
              <a:srgbClr val="000000"/>
            </a:solidFill>
          </a:endParaRPr>
        </a:p>
        <a:p>
          <a:r>
            <a:rPr lang="en-US" sz="1100" baseline="0">
              <a:solidFill>
                <a:srgbClr val="000000"/>
              </a:solidFill>
            </a:rPr>
            <a:t>Try it! First open your browser, locate a Web page that has data you want to import, and copy its URL. For this example, use the URL</a:t>
          </a:r>
        </a:p>
        <a:p>
          <a:endParaRPr lang="en-US" sz="1100" b="1" baseline="0">
            <a:solidFill>
              <a:srgbClr val="000000"/>
            </a:solidFill>
          </a:endParaRPr>
        </a:p>
        <a:p>
          <a:r>
            <a:rPr lang="en-US" sz="1100" b="1" baseline="0">
              <a:solidFill>
                <a:srgbClr val="000000"/>
              </a:solidFill>
            </a:rPr>
            <a:t>http://www.kelley.iu.edu/albrightbooks/scores.htm</a:t>
          </a:r>
          <a:r>
            <a:rPr lang="en-US" sz="1100" baseline="0">
              <a:solidFill>
                <a:srgbClr val="000000"/>
              </a:solidFill>
            </a:rPr>
            <a:t> </a:t>
          </a:r>
        </a:p>
        <a:p>
          <a:endParaRPr lang="en-US" sz="1100" baseline="0">
            <a:solidFill>
              <a:srgbClr val="000000"/>
            </a:solidFill>
          </a:endParaRPr>
        </a:p>
        <a:p>
          <a:r>
            <a:rPr lang="en-US" sz="1100" baseline="0">
              <a:solidFill>
                <a:srgbClr val="000000"/>
              </a:solidFill>
            </a:rPr>
            <a:t>(This is my own data set for illustration. Hopefully, you can find more interesting Web pages!) Then click the From Web button on the Data ribbon. This opens the New Web Query dialog box to the right. Paste your URL into the Address box and click Go. The Web page will open, with yellow arrows corresponding to the table tags on the page. Find the one(s) you want and click them, which changes them to green check marks. Then click Import. The Import Data dialog box to the right lets you choose where to start the import. (The data for this example appears below, starting in column B. Just make sure there is plenty of blank space below and to the right of the selected cell.)</a:t>
          </a:r>
        </a:p>
        <a:p>
          <a:endParaRPr lang="en-US" sz="1100" baseline="0">
            <a:solidFill>
              <a:srgbClr val="000000"/>
            </a:solidFill>
          </a:endParaRPr>
        </a:p>
        <a:p>
          <a:r>
            <a:rPr lang="en-US" sz="1100" baseline="0">
              <a:solidFill>
                <a:srgbClr val="000000"/>
              </a:solidFill>
            </a:rPr>
            <a:t>Excel keeps a link to the source of this data. To prove this to yourself, click the Connections button on the Data ribbon to see the Workbook Connections dialog box to the right. Now you can do several things. First, in case the Web data change through time, you can click Refresh to get the newest data. Second, you can click Properties, then the Definition tab, and then the Edit Query button to return to the New Web Query dialog box. You can also rename the connection, as was done here, from the Properties button. Finally, if you don't want a live link to the Web page, you can click Remove.</a:t>
          </a:r>
        </a:p>
        <a:p>
          <a:endParaRPr lang="en-US" sz="1100" baseline="0">
            <a:solidFill>
              <a:srgbClr val="000000"/>
            </a:solidFill>
          </a:endParaRPr>
        </a:p>
        <a:p>
          <a:endParaRPr lang="en-US" sz="1100">
            <a:solidFill>
              <a:srgbClr val="000000"/>
            </a:solidFill>
          </a:endParaRPr>
        </a:p>
      </xdr:txBody>
    </xdr:sp>
    <xdr:clientData/>
  </xdr:twoCellAnchor>
  <xdr:twoCellAnchor editAs="oneCell">
    <xdr:from>
      <xdr:col>10</xdr:col>
      <xdr:colOff>0</xdr:colOff>
      <xdr:row>9</xdr:row>
      <xdr:rowOff>1</xdr:rowOff>
    </xdr:from>
    <xdr:to>
      <xdr:col>15</xdr:col>
      <xdr:colOff>523875</xdr:colOff>
      <xdr:row>28</xdr:row>
      <xdr:rowOff>62815</xdr:rowOff>
    </xdr:to>
    <xdr:pic>
      <xdr:nvPicPr>
        <xdr:cNvPr id="12" name="Picture 11" descr="C:\Users\Chris\Dropbox\ExcelNow\Images\WebQuery1.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43675" y="1905001"/>
          <a:ext cx="4876800" cy="3682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29</xdr:row>
      <xdr:rowOff>0</xdr:rowOff>
    </xdr:from>
    <xdr:to>
      <xdr:col>12</xdr:col>
      <xdr:colOff>552450</xdr:colOff>
      <xdr:row>37</xdr:row>
      <xdr:rowOff>0</xdr:rowOff>
    </xdr:to>
    <xdr:pic>
      <xdr:nvPicPr>
        <xdr:cNvPr id="13" name="Picture 12" descr="C:\Users\Chris\Dropbox\ExcelNow\Images\WebQuery2.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543675" y="5715000"/>
          <a:ext cx="2619375" cy="152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38</xdr:row>
      <xdr:rowOff>0</xdr:rowOff>
    </xdr:from>
    <xdr:to>
      <xdr:col>16</xdr:col>
      <xdr:colOff>457200</xdr:colOff>
      <xdr:row>57</xdr:row>
      <xdr:rowOff>123825</xdr:rowOff>
    </xdr:to>
    <xdr:pic>
      <xdr:nvPicPr>
        <xdr:cNvPr id="14" name="Picture 13" descr="C:\Users\Chris\Dropbox\ExcelNow\Images\WebQuery3.gif"/>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543675" y="7429500"/>
          <a:ext cx="5419725" cy="3743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1.xml><?xml version="1.0" encoding="utf-8"?>
<xdr:wsDr xmlns:xdr="http://schemas.openxmlformats.org/drawingml/2006/spreadsheetDrawing" xmlns:a="http://schemas.openxmlformats.org/drawingml/2006/main">
  <xdr:twoCellAnchor editAs="oneCell">
    <xdr:from>
      <xdr:col>10</xdr:col>
      <xdr:colOff>0</xdr:colOff>
      <xdr:row>3</xdr:row>
      <xdr:rowOff>0</xdr:rowOff>
    </xdr:from>
    <xdr:to>
      <xdr:col>15</xdr:col>
      <xdr:colOff>238125</xdr:colOff>
      <xdr:row>8</xdr:row>
      <xdr:rowOff>85725</xdr:rowOff>
    </xdr:to>
    <xdr:pic>
      <xdr:nvPicPr>
        <xdr:cNvPr id="3" name="Picture 2" descr="C:\Documents and Settings\Chris Albright\My Documents\My Dropbox\My Add-Ins\Excel Tutorial\Screenshots\GetExternalData.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876800" y="381000"/>
          <a:ext cx="4276725"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xdr:row>
      <xdr:rowOff>0</xdr:rowOff>
    </xdr:from>
    <xdr:to>
      <xdr:col>9</xdr:col>
      <xdr:colOff>0</xdr:colOff>
      <xdr:row>35</xdr:row>
      <xdr:rowOff>0</xdr:rowOff>
    </xdr:to>
    <xdr:sp macro="" textlink="">
      <xdr:nvSpPr>
        <xdr:cNvPr id="8" name="TextBox 7"/>
        <xdr:cNvSpPr txBox="1"/>
      </xdr:nvSpPr>
      <xdr:spPr>
        <a:xfrm>
          <a:off x="609600" y="571500"/>
          <a:ext cx="4876800" cy="6096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Importing Data from a Text File</a:t>
          </a:r>
        </a:p>
        <a:p>
          <a:endParaRPr lang="en-US" sz="1100">
            <a:solidFill>
              <a:srgbClr val="000000"/>
            </a:solidFill>
          </a:endParaRPr>
        </a:p>
        <a:p>
          <a:r>
            <a:rPr lang="en-US" sz="1100">
              <a:solidFill>
                <a:srgbClr val="000000"/>
              </a:solidFill>
            </a:rPr>
            <a:t>Data</a:t>
          </a:r>
          <a:r>
            <a:rPr lang="en-US" sz="1100" baseline="0">
              <a:solidFill>
                <a:srgbClr val="000000"/>
              </a:solidFill>
            </a:rPr>
            <a:t> sets are often stored in "plain vanilla" text files, usually with a .txt, .dat, or .prn extension, simply because everyone can view text files. All you need is a text editor, such as Notepad. Fortunately, Excel has a wizard for importing data from a text file into Excel. It is easy to use, but you have to be careful that everything "lines up" properly in the import.</a:t>
          </a:r>
        </a:p>
        <a:p>
          <a:endParaRPr lang="en-US" sz="1100" baseline="0">
            <a:solidFill>
              <a:srgbClr val="000000"/>
            </a:solidFill>
          </a:endParaRPr>
        </a:p>
        <a:p>
          <a:r>
            <a:rPr lang="en-US" sz="1100" baseline="0">
              <a:solidFill>
                <a:srgbClr val="000000"/>
              </a:solidFill>
            </a:rPr>
            <a:t>Text files come in two varieties: fixed width and delimited. In a fixed width data set, each variable starts in the same column. For example, First Name might be in columns 1-15, Last Name might be in columns 16-30, and so on. This is a carryover from the old days of IBM punched cards, but fixed width text files are still fairly common. In contrast, in a delimited text file, pieces of data are separated by a delimiter character, the most common being a space, a tab, a common, and a semicolon. You can tell that a data set is delimited when you open it in a text editor because the columns won't line up; they are "ragged."</a:t>
          </a:r>
        </a:p>
        <a:p>
          <a:endParaRPr lang="en-US" sz="1100" baseline="0">
            <a:solidFill>
              <a:srgbClr val="000000"/>
            </a:solidFill>
          </a:endParaRPr>
        </a:p>
        <a:p>
          <a:r>
            <a:rPr lang="en-US" sz="1100" baseline="0">
              <a:solidFill>
                <a:srgbClr val="000000"/>
              </a:solidFill>
            </a:rPr>
            <a:t>Once you understand this distinction, importing text data is easy. To do so, click the From Text button on the Data ribbon, and then browse to find your text file. This launches a three-step wizard, shown in the three dialog boxes to the right. </a:t>
          </a:r>
        </a:p>
        <a:p>
          <a:endParaRPr lang="en-US" sz="1100" baseline="0">
            <a:solidFill>
              <a:srgbClr val="000000"/>
            </a:solidFill>
          </a:endParaRPr>
        </a:p>
        <a:p>
          <a:r>
            <a:rPr lang="en-US" sz="1100" baseline="0">
              <a:solidFill>
                <a:srgbClr val="000000"/>
              </a:solidFill>
            </a:rPr>
            <a:t>1. In the first, you can see from the data in the first few rows that the data are not fixed width, so Delimited is the correct choice. (You also have the option to start the import at a row other than the first row. Text files often have "junk" you don't want in the first few rows.) </a:t>
          </a:r>
        </a:p>
        <a:p>
          <a:endParaRPr lang="en-US" sz="1100" baseline="0">
            <a:solidFill>
              <a:srgbClr val="000000"/>
            </a:solidFill>
          </a:endParaRPr>
        </a:p>
        <a:p>
          <a:r>
            <a:rPr lang="en-US" sz="1100" baseline="0">
              <a:solidFill>
                <a:srgbClr val="000000"/>
              </a:solidFill>
            </a:rPr>
            <a:t>2. In the second dialog box, you can choose the delimiter, in this case, a comma. </a:t>
          </a:r>
        </a:p>
        <a:p>
          <a:endParaRPr lang="en-US" sz="1100" baseline="0">
            <a:solidFill>
              <a:srgbClr val="000000"/>
            </a:solidFill>
          </a:endParaRPr>
        </a:p>
        <a:p>
          <a:r>
            <a:rPr lang="en-US" sz="1100" baseline="0">
              <a:solidFill>
                <a:srgbClr val="000000"/>
              </a:solidFill>
            </a:rPr>
            <a:t>3. In the third dialog box, you can fine-tune the import, but it usually suffices to click the Finish button. If any fine-tuning is necessary, you can do it in Excel. </a:t>
          </a:r>
        </a:p>
        <a:p>
          <a:endParaRPr lang="en-US" sz="1100" baseline="0">
            <a:solidFill>
              <a:srgbClr val="000000"/>
            </a:solidFill>
          </a:endParaRPr>
        </a:p>
        <a:p>
          <a:r>
            <a:rPr lang="en-US" sz="1100" baseline="0">
              <a:solidFill>
                <a:srgbClr val="000000"/>
              </a:solidFill>
            </a:rPr>
            <a:t>There is a final dialog box, not shown here, where you can select the location of the imported data. For this example, the imported data are listed below. </a:t>
          </a:r>
        </a:p>
        <a:p>
          <a:endParaRPr lang="en-US" sz="1100" baseline="0">
            <a:solidFill>
              <a:srgbClr val="000000"/>
            </a:solidFill>
          </a:endParaRPr>
        </a:p>
        <a:p>
          <a:r>
            <a:rPr lang="en-US" sz="1100" baseline="0">
              <a:solidFill>
                <a:srgbClr val="000000"/>
              </a:solidFill>
            </a:rPr>
            <a:t>Always look carefully at the imported data and make sure everything lines up correctly. If it doesn't, you either have to fix the imported data or fix something in the original text file. One "small" error can completely mess up the data to be analyzed.</a:t>
          </a:r>
        </a:p>
      </xdr:txBody>
    </xdr:sp>
    <xdr:clientData/>
  </xdr:twoCellAnchor>
  <xdr:twoCellAnchor editAs="oneCell">
    <xdr:from>
      <xdr:col>10</xdr:col>
      <xdr:colOff>0</xdr:colOff>
      <xdr:row>9</xdr:row>
      <xdr:rowOff>0</xdr:rowOff>
    </xdr:from>
    <xdr:to>
      <xdr:col>15</xdr:col>
      <xdr:colOff>257175</xdr:colOff>
      <xdr:row>25</xdr:row>
      <xdr:rowOff>36146</xdr:rowOff>
    </xdr:to>
    <xdr:pic>
      <xdr:nvPicPr>
        <xdr:cNvPr id="9" name="Picture 8" descr="C:\Users\Chris\Dropbox\ExcelNow\Images\TextImport1.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34225" y="1905000"/>
          <a:ext cx="4295775" cy="30841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26</xdr:row>
      <xdr:rowOff>0</xdr:rowOff>
    </xdr:from>
    <xdr:to>
      <xdr:col>15</xdr:col>
      <xdr:colOff>273163</xdr:colOff>
      <xdr:row>42</xdr:row>
      <xdr:rowOff>47625</xdr:rowOff>
    </xdr:to>
    <xdr:pic>
      <xdr:nvPicPr>
        <xdr:cNvPr id="10" name="Picture 9" descr="C:\Users\Chris\Dropbox\ExcelNow\Images\TextImport2.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34225" y="5143500"/>
          <a:ext cx="4311763" cy="3095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43</xdr:row>
      <xdr:rowOff>0</xdr:rowOff>
    </xdr:from>
    <xdr:to>
      <xdr:col>15</xdr:col>
      <xdr:colOff>299697</xdr:colOff>
      <xdr:row>59</xdr:row>
      <xdr:rowOff>66675</xdr:rowOff>
    </xdr:to>
    <xdr:pic>
      <xdr:nvPicPr>
        <xdr:cNvPr id="11" name="Picture 10" descr="C:\Users\Chris\Dropbox\ExcelNow\Images\TextImport3.gif"/>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34225" y="8382000"/>
          <a:ext cx="4338297" cy="3114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2.xml><?xml version="1.0" encoding="utf-8"?>
<xdr:wsDr xmlns:xdr="http://schemas.openxmlformats.org/drawingml/2006/spreadsheetDrawing" xmlns:a="http://schemas.openxmlformats.org/drawingml/2006/main">
  <xdr:twoCellAnchor editAs="oneCell">
    <xdr:from>
      <xdr:col>10</xdr:col>
      <xdr:colOff>0</xdr:colOff>
      <xdr:row>3</xdr:row>
      <xdr:rowOff>0</xdr:rowOff>
    </xdr:from>
    <xdr:to>
      <xdr:col>17</xdr:col>
      <xdr:colOff>428625</xdr:colOff>
      <xdr:row>19</xdr:row>
      <xdr:rowOff>9525</xdr:rowOff>
    </xdr:to>
    <xdr:pic>
      <xdr:nvPicPr>
        <xdr:cNvPr id="5" name="Picture 4" descr="C:\Documents and Settings\Chris Albright\My Documents\My Dropbox\My Add-Ins\Excel Tutorial\Screenshots\GetExternalData2.gif"/>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15200" y="381000"/>
          <a:ext cx="4695825" cy="3057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xdr:row>
      <xdr:rowOff>0</xdr:rowOff>
    </xdr:from>
    <xdr:to>
      <xdr:col>9</xdr:col>
      <xdr:colOff>9527</xdr:colOff>
      <xdr:row>53</xdr:row>
      <xdr:rowOff>180977</xdr:rowOff>
    </xdr:to>
    <xdr:sp macro="" textlink="">
      <xdr:nvSpPr>
        <xdr:cNvPr id="7" name="TextBox 6"/>
        <xdr:cNvSpPr txBox="1"/>
      </xdr:nvSpPr>
      <xdr:spPr>
        <a:xfrm>
          <a:off x="609600" y="571500"/>
          <a:ext cx="4886327" cy="9705977"/>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Importing Data from a Database</a:t>
          </a:r>
        </a:p>
        <a:p>
          <a:endParaRPr lang="en-US" sz="1100">
            <a:solidFill>
              <a:srgbClr val="000000"/>
            </a:solidFill>
          </a:endParaRPr>
        </a:p>
        <a:p>
          <a:r>
            <a:rPr lang="en-US" sz="1100">
              <a:solidFill>
                <a:srgbClr val="000000"/>
              </a:solidFill>
            </a:rPr>
            <a:t>The previous two worksheets explain how</a:t>
          </a:r>
          <a:r>
            <a:rPr lang="en-US" sz="1100" baseline="0">
              <a:solidFill>
                <a:srgbClr val="000000"/>
              </a:solidFill>
            </a:rPr>
            <a:t> to import data from the Web or from a text file. Although these operations are common, they probably aren't as common as the importing method described here: importing data from a database. This is a huge topic, and this tutorial only scratches the surface. If you are interested in more details, an excellent and easy-to-read source is Tim Zapawa's book </a:t>
          </a:r>
          <a:r>
            <a:rPr lang="en-US" sz="1100" i="1" baseline="0">
              <a:solidFill>
                <a:srgbClr val="000000"/>
              </a:solidFill>
            </a:rPr>
            <a:t>Excel 2007 Advanced Report Development</a:t>
          </a:r>
          <a:r>
            <a:rPr lang="en-US" sz="1100" baseline="0">
              <a:solidFill>
                <a:srgbClr val="000000"/>
              </a:solidFill>
            </a:rPr>
            <a:t>. (By the time you read this, there might be a version for Excel 2010 or even a more recent version of Excel.)</a:t>
          </a:r>
        </a:p>
        <a:p>
          <a:endParaRPr lang="en-US" sz="1100" baseline="0">
            <a:solidFill>
              <a:srgbClr val="000000"/>
            </a:solidFill>
          </a:endParaRPr>
        </a:p>
        <a:p>
          <a:r>
            <a:rPr lang="en-US" sz="1100" baseline="0">
              <a:solidFill>
                <a:srgbClr val="000000"/>
              </a:solidFill>
            </a:rPr>
            <a:t>There are many database packages available for storing data, including Microsoft Access (part of the Office suite) and many server-based systems such as Microsoft's SQL Server, Oracle's RDBMS, IBM's DB2, and others. Fortunately, all of these store data in essentially the same way: as related tables, where each table stores information about a given entity such as a product, a customer, or a vendor. Also, they all use essentially the same query language, SQL (Structured Query Language), to retrieve specific subsets of the data. Because of this commonality across database packages, technologies have been developed over the past two decades that allow users (often programmers) to import database data into applications, including Excel.</a:t>
          </a:r>
        </a:p>
        <a:p>
          <a:endParaRPr lang="en-US" sz="1100" baseline="0">
            <a:solidFill>
              <a:srgbClr val="000000"/>
            </a:solidFill>
          </a:endParaRPr>
        </a:p>
        <a:p>
          <a:r>
            <a:rPr lang="en-US" sz="1100" baseline="0">
              <a:solidFill>
                <a:srgbClr val="000000"/>
              </a:solidFill>
            </a:rPr>
            <a:t>The simplest way to import database data into Excel, and the only one described in detail here, is to use the From Access button to the right. After you then browse for an Access database file, you have two options. The first is to import a </a:t>
          </a:r>
          <a:r>
            <a:rPr lang="en-US" sz="1100" i="1" baseline="0">
              <a:solidFill>
                <a:srgbClr val="000000"/>
              </a:solidFill>
            </a:rPr>
            <a:t>single </a:t>
          </a:r>
          <a:r>
            <a:rPr lang="en-US" sz="1100" i="0" baseline="0">
              <a:solidFill>
                <a:srgbClr val="000000"/>
              </a:solidFill>
            </a:rPr>
            <a:t>entire</a:t>
          </a:r>
          <a:r>
            <a:rPr lang="en-US" sz="1100" i="1" baseline="0">
              <a:solidFill>
                <a:srgbClr val="000000"/>
              </a:solidFill>
            </a:rPr>
            <a:t> </a:t>
          </a:r>
          <a:r>
            <a:rPr lang="en-US" sz="1100" baseline="0">
              <a:solidFill>
                <a:srgbClr val="000000"/>
              </a:solidFill>
            </a:rPr>
            <a:t>table. Unfortunately, this is quite limiting. For example, if you want to know about customers and orders they have placed, you need data from a Customers table </a:t>
          </a:r>
          <a:r>
            <a:rPr lang="en-US" sz="1100" i="1" baseline="0">
              <a:solidFill>
                <a:srgbClr val="000000"/>
              </a:solidFill>
            </a:rPr>
            <a:t>and </a:t>
          </a:r>
          <a:r>
            <a:rPr lang="en-US" sz="1100" i="0" baseline="0">
              <a:solidFill>
                <a:srgbClr val="000000"/>
              </a:solidFill>
            </a:rPr>
            <a:t>an Orders table; a single table doesn't suffice. The second possibility is more flexible. You can import data from a </a:t>
          </a:r>
          <a:r>
            <a:rPr lang="en-US" sz="1100" i="1" baseline="0">
              <a:solidFill>
                <a:srgbClr val="000000"/>
              </a:solidFill>
            </a:rPr>
            <a:t>named query </a:t>
          </a:r>
          <a:r>
            <a:rPr lang="en-US" sz="1100" i="0" baseline="0">
              <a:solidFill>
                <a:srgbClr val="000000"/>
              </a:solidFill>
            </a:rPr>
            <a:t>in an Access file. (The list to the right includes several named queries from the famous Northwind database provided by Microsoft.) This means that you should first create queries of interest in Access, and save them, before importing the data into Excel.  Of course, this assumes that you know how to create queries through Access's user interface. This is not difficult, but it takes some practice.</a:t>
          </a:r>
        </a:p>
        <a:p>
          <a:endParaRPr lang="en-US" sz="1100" i="0" baseline="0">
            <a:solidFill>
              <a:srgbClr val="000000"/>
            </a:solidFill>
          </a:endParaRPr>
        </a:p>
        <a:p>
          <a:r>
            <a:rPr lang="en-US" sz="1100" i="0" baseline="0">
              <a:solidFill>
                <a:srgbClr val="000000"/>
              </a:solidFill>
            </a:rPr>
            <a:t>Other import options appear under the From Other Sources dropdown list, shown to the above right. The most common of these is From Microsoft Query.  Again, Zapawa's book describes this method in great detail, so only the outline of the procedure is given here. Basically, it is a three-step process, and it is quite easy once you get used to it. In the first step, you identify the data source and the type of database you have (Access, SQL Server, Oracle, or whatever). In case of a server-based system, you must identify the server and probably provide an accepted username and password. In the second step, you create a query for the data you want. You can do this through a user interface that is very similar to the one in Access, or you can enter an SQL statement directly. Finally, in the third step, you tell Microsoft Query to return the data to Excel, in a location of your choice. As with Web queries, this creates a link to the underlying database source, so that if there are changes to the database, you can do a refresh in Excel to get the latest data. </a:t>
          </a:r>
        </a:p>
        <a:p>
          <a:endParaRPr lang="en-US" sz="1100" i="0" baseline="0">
            <a:solidFill>
              <a:srgbClr val="000000"/>
            </a:solidFill>
          </a:endParaRPr>
        </a:p>
        <a:p>
          <a:r>
            <a:rPr lang="en-US" sz="1100" i="0" baseline="0">
              <a:solidFill>
                <a:srgbClr val="000000"/>
              </a:solidFill>
            </a:rPr>
            <a:t>Admittedly, it takes some practice to master the various options for importing database data into Excel, but this is a great skill to have. Companies typically store their data in databases because this is exactly what databases are good at: storing data. But databases aren't good at data analysis, which is Excel's strength. So the more you know about importing database data into Excel, the more valuable you become.</a:t>
          </a:r>
          <a:endParaRPr lang="en-US" sz="1100" baseline="0">
            <a:solidFill>
              <a:srgbClr val="000000"/>
            </a:solidFill>
          </a:endParaRPr>
        </a:p>
        <a:p>
          <a:endParaRPr lang="en-US" sz="1100" baseline="0">
            <a:solidFill>
              <a:srgbClr val="000000"/>
            </a:solidFill>
          </a:endParaRPr>
        </a:p>
        <a:p>
          <a:endParaRPr lang="en-US" sz="1100" baseline="0">
            <a:solidFill>
              <a:srgbClr val="000000"/>
            </a:solidFill>
          </a:endParaRPr>
        </a:p>
        <a:p>
          <a:endParaRPr lang="en-US" sz="1100" baseline="0">
            <a:solidFill>
              <a:srgbClr val="000000"/>
            </a:solidFill>
          </a:endParaRPr>
        </a:p>
        <a:p>
          <a:endParaRPr lang="en-US" sz="1100">
            <a:solidFill>
              <a:srgbClr val="000000"/>
            </a:solidFill>
          </a:endParaRPr>
        </a:p>
      </xdr:txBody>
    </xdr:sp>
    <xdr:clientData/>
  </xdr:twoCellAnchor>
  <xdr:twoCellAnchor editAs="oneCell">
    <xdr:from>
      <xdr:col>10</xdr:col>
      <xdr:colOff>0</xdr:colOff>
      <xdr:row>20</xdr:row>
      <xdr:rowOff>0</xdr:rowOff>
    </xdr:from>
    <xdr:to>
      <xdr:col>20</xdr:col>
      <xdr:colOff>581025</xdr:colOff>
      <xdr:row>46</xdr:row>
      <xdr:rowOff>28575</xdr:rowOff>
    </xdr:to>
    <xdr:pic>
      <xdr:nvPicPr>
        <xdr:cNvPr id="8" name="Picture 7" descr="C:\Users\Chris\Dropbox\ExcelNow\Images\NorthwindQuerie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0" y="4000500"/>
          <a:ext cx="6677025" cy="4981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3.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13</xdr:row>
      <xdr:rowOff>9525</xdr:rowOff>
    </xdr:to>
    <xdr:sp macro="" textlink="">
      <xdr:nvSpPr>
        <xdr:cNvPr id="4" name="TextBox 3"/>
        <xdr:cNvSpPr txBox="1"/>
      </xdr:nvSpPr>
      <xdr:spPr>
        <a:xfrm>
          <a:off x="609600" y="571500"/>
          <a:ext cx="4876800" cy="19145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Tools for Making Your</a:t>
          </a:r>
          <a:r>
            <a:rPr lang="en-US" sz="1100" b="1" baseline="0">
              <a:solidFill>
                <a:srgbClr val="000000"/>
              </a:solidFill>
            </a:rPr>
            <a:t> Applications More Professional</a:t>
          </a:r>
          <a:endParaRPr lang="en-US" sz="1100" b="1">
            <a:solidFill>
              <a:srgbClr val="000000"/>
            </a:solidFill>
          </a:endParaRPr>
        </a:p>
        <a:p>
          <a:endParaRPr lang="en-US" sz="1100">
            <a:solidFill>
              <a:srgbClr val="000000"/>
            </a:solidFill>
          </a:endParaRPr>
        </a:p>
        <a:p>
          <a:r>
            <a:rPr lang="en-US" sz="1100">
              <a:solidFill>
                <a:srgbClr val="000000"/>
              </a:solidFill>
            </a:rPr>
            <a:t>As you become</a:t>
          </a:r>
          <a:r>
            <a:rPr lang="en-US" sz="1100" baseline="0">
              <a:solidFill>
                <a:srgbClr val="000000"/>
              </a:solidFill>
            </a:rPr>
            <a:t> more and more an Excel power user, you will probably find that you are creating Excel applications for your colleagues, not just for yourself. In this case, you want to make the applications as professional as possible. This often involves writing macros (with the Excel VBA programming language) to automate certain tasks. This tutorial doesn't attempt to teach you VBA, but it does illustrate some tools that require no programming and can really make a difference. You might be surprised how easy some of them are.</a:t>
          </a:r>
          <a:endParaRPr lang="en-US" sz="1100">
            <a:solidFill>
              <a:srgbClr val="000000"/>
            </a:solidFill>
          </a:endParaRPr>
        </a:p>
      </xdr:txBody>
    </xdr:sp>
    <xdr:clientData/>
  </xdr:twoCellAnchor>
</xdr:wsDr>
</file>

<file path=xl/drawings/drawing114.xml><?xml version="1.0" encoding="utf-8"?>
<xdr:wsDr xmlns:xdr="http://schemas.openxmlformats.org/drawingml/2006/spreadsheetDrawing" xmlns:a="http://schemas.openxmlformats.org/drawingml/2006/main">
  <xdr:twoCellAnchor editAs="oneCell">
    <xdr:from>
      <xdr:col>10</xdr:col>
      <xdr:colOff>0</xdr:colOff>
      <xdr:row>14</xdr:row>
      <xdr:rowOff>0</xdr:rowOff>
    </xdr:from>
    <xdr:to>
      <xdr:col>12</xdr:col>
      <xdr:colOff>571499</xdr:colOff>
      <xdr:row>26</xdr:row>
      <xdr:rowOff>15300</xdr:rowOff>
    </xdr:to>
    <xdr:pic>
      <xdr:nvPicPr>
        <xdr:cNvPr id="13" name="Picture 2" descr="C:\Documents and Settings\Chris Albright\Desktop\InsertComment.gif"/>
        <xdr:cNvPicPr>
          <a:picLocks noChangeAspect="1" noChangeArrowheads="1"/>
        </xdr:cNvPicPr>
      </xdr:nvPicPr>
      <xdr:blipFill>
        <a:blip xmlns:r="http://schemas.openxmlformats.org/officeDocument/2006/relationships" r:embed="rId1" cstate="print"/>
        <a:srcRect/>
        <a:stretch>
          <a:fillRect/>
        </a:stretch>
      </xdr:blipFill>
      <xdr:spPr bwMode="auto">
        <a:xfrm>
          <a:off x="6705600" y="2286000"/>
          <a:ext cx="1790699" cy="2301300"/>
        </a:xfrm>
        <a:prstGeom prst="rect">
          <a:avLst/>
        </a:prstGeom>
        <a:noFill/>
      </xdr:spPr>
    </xdr:pic>
    <xdr:clientData/>
  </xdr:twoCellAnchor>
  <xdr:twoCellAnchor editAs="oneCell">
    <xdr:from>
      <xdr:col>13</xdr:col>
      <xdr:colOff>0</xdr:colOff>
      <xdr:row>14</xdr:row>
      <xdr:rowOff>0</xdr:rowOff>
    </xdr:from>
    <xdr:to>
      <xdr:col>15</xdr:col>
      <xdr:colOff>352425</xdr:colOff>
      <xdr:row>26</xdr:row>
      <xdr:rowOff>11476</xdr:rowOff>
    </xdr:to>
    <xdr:pic>
      <xdr:nvPicPr>
        <xdr:cNvPr id="14" name="Picture 3" descr="C:\Documents and Settings\Chris Albright\Desktop\DeleteComment.gif"/>
        <xdr:cNvPicPr>
          <a:picLocks noChangeAspect="1" noChangeArrowheads="1"/>
        </xdr:cNvPicPr>
      </xdr:nvPicPr>
      <xdr:blipFill>
        <a:blip xmlns:r="http://schemas.openxmlformats.org/officeDocument/2006/relationships" r:embed="rId2" cstate="print"/>
        <a:srcRect/>
        <a:stretch>
          <a:fillRect/>
        </a:stretch>
      </xdr:blipFill>
      <xdr:spPr bwMode="auto">
        <a:xfrm>
          <a:off x="8534400" y="2286000"/>
          <a:ext cx="1571625" cy="2297476"/>
        </a:xfrm>
        <a:prstGeom prst="rect">
          <a:avLst/>
        </a:prstGeom>
        <a:noFill/>
      </xdr:spPr>
    </xdr:pic>
    <xdr:clientData/>
  </xdr:twoCellAnchor>
  <xdr:twoCellAnchor>
    <xdr:from>
      <xdr:col>1</xdr:col>
      <xdr:colOff>0</xdr:colOff>
      <xdr:row>3</xdr:row>
      <xdr:rowOff>0</xdr:rowOff>
    </xdr:from>
    <xdr:to>
      <xdr:col>9</xdr:col>
      <xdr:colOff>0</xdr:colOff>
      <xdr:row>13</xdr:row>
      <xdr:rowOff>0</xdr:rowOff>
    </xdr:to>
    <xdr:sp macro="" textlink="">
      <xdr:nvSpPr>
        <xdr:cNvPr id="9" name="TextBox 8"/>
        <xdr:cNvSpPr txBox="1"/>
      </xdr:nvSpPr>
      <xdr:spPr>
        <a:xfrm>
          <a:off x="609600" y="571500"/>
          <a:ext cx="4876800" cy="1905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General Documentation</a:t>
          </a:r>
        </a:p>
        <a:p>
          <a:endParaRPr lang="en-US" sz="1100">
            <a:solidFill>
              <a:srgbClr val="000000"/>
            </a:solidFill>
          </a:endParaRPr>
        </a:p>
        <a:p>
          <a:r>
            <a:rPr lang="en-US" sz="1100">
              <a:solidFill>
                <a:srgbClr val="000000"/>
              </a:solidFill>
            </a:rPr>
            <a:t>There is nothing worse than getting a spreadsheet from someone with no documentation. All you see are a lot of meaningless numbers and possibly a few not-well-thought-out</a:t>
          </a:r>
          <a:r>
            <a:rPr lang="en-US" sz="1100" baseline="0">
              <a:solidFill>
                <a:srgbClr val="000000"/>
              </a:solidFill>
            </a:rPr>
            <a:t> </a:t>
          </a:r>
          <a:r>
            <a:rPr lang="en-US" sz="1100">
              <a:solidFill>
                <a:srgbClr val="000000"/>
              </a:solidFill>
            </a:rPr>
            <a:t>labels. This is a very bad</a:t>
          </a:r>
          <a:r>
            <a:rPr lang="en-US" sz="1100" baseline="0">
              <a:solidFill>
                <a:srgbClr val="000000"/>
              </a:solidFill>
            </a:rPr>
            <a:t> practice, and you shouldn't be guilty of it. There are a number of things you can do to document your work. Of course, you should use descriptive labels and a clear, logical structure, but you can do more than this. Specifically, you can include cell comments and text boxes, as explained below.</a:t>
          </a:r>
          <a:endParaRPr lang="en-US" sz="1100">
            <a:solidFill>
              <a:srgbClr val="000000"/>
            </a:solidFill>
          </a:endParaRPr>
        </a:p>
      </xdr:txBody>
    </xdr:sp>
    <xdr:clientData/>
  </xdr:twoCellAnchor>
  <xdr:twoCellAnchor>
    <xdr:from>
      <xdr:col>1</xdr:col>
      <xdr:colOff>0</xdr:colOff>
      <xdr:row>14</xdr:row>
      <xdr:rowOff>0</xdr:rowOff>
    </xdr:from>
    <xdr:to>
      <xdr:col>9</xdr:col>
      <xdr:colOff>0</xdr:colOff>
      <xdr:row>35</xdr:row>
      <xdr:rowOff>0</xdr:rowOff>
    </xdr:to>
    <xdr:sp macro="" textlink="">
      <xdr:nvSpPr>
        <xdr:cNvPr id="15" name="TextBox 14"/>
        <xdr:cNvSpPr txBox="1"/>
      </xdr:nvSpPr>
      <xdr:spPr>
        <a:xfrm>
          <a:off x="609600" y="2667000"/>
          <a:ext cx="4876800" cy="3810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Cell Comments</a:t>
          </a:r>
        </a:p>
        <a:p>
          <a:endParaRPr lang="en-US" sz="1100">
            <a:solidFill>
              <a:srgbClr val="000000"/>
            </a:solidFill>
          </a:endParaRPr>
        </a:p>
        <a:p>
          <a:r>
            <a:rPr lang="en-US" sz="1100">
              <a:solidFill>
                <a:srgbClr val="000000"/>
              </a:solidFill>
            </a:rPr>
            <a:t>A cell comment is useful when you want to explain something that is probably not obvious in a particular cell.</a:t>
          </a:r>
          <a:r>
            <a:rPr lang="en-US" sz="1100" baseline="0">
              <a:solidFill>
                <a:srgbClr val="000000"/>
              </a:solidFill>
            </a:rPr>
            <a:t> You will know a cell contains a comment when you see a little red mark in the upper right corner of the cell. You can see the cell comment by hovering the cursor over the cell. By default, a cell comment starts with the owner's name, but you can delete this name if you like.</a:t>
          </a:r>
        </a:p>
        <a:p>
          <a:endParaRPr lang="en-US" sz="1100" baseline="0">
            <a:solidFill>
              <a:srgbClr val="000000"/>
            </a:solidFill>
          </a:endParaRPr>
        </a:p>
        <a:p>
          <a:r>
            <a:rPr lang="en-US" sz="1100" baseline="0">
              <a:solidFill>
                <a:srgbClr val="000000"/>
              </a:solidFill>
            </a:rPr>
            <a:t>To insert a cell comment in a cell, right-click the cell. If there is no existing cell comment, you will see an Insert Comment item. If there is an existing cell comment, you will see Edit Comment and Delete Comment items. (See the screenshots to the right.)</a:t>
          </a:r>
        </a:p>
        <a:p>
          <a:endParaRPr lang="en-US" sz="1100" baseline="0">
            <a:solidFill>
              <a:srgbClr val="000000"/>
            </a:solidFill>
          </a:endParaRPr>
        </a:p>
        <a:p>
          <a:r>
            <a:rPr lang="en-US" sz="1100" baseline="0">
              <a:solidFill>
                <a:srgbClr val="000000"/>
              </a:solidFill>
            </a:rPr>
            <a:t>Try it! Add the following cell comment to the blue cell to the right: </a:t>
          </a:r>
          <a:r>
            <a:rPr lang="en-US" sz="1100" b="1" baseline="0">
              <a:solidFill>
                <a:srgbClr val="000000"/>
              </a:solidFill>
            </a:rPr>
            <a:t>Sales are in $1000s.</a:t>
          </a:r>
          <a:r>
            <a:rPr lang="en-US" sz="1100" baseline="0">
              <a:solidFill>
                <a:srgbClr val="000000"/>
              </a:solidFill>
            </a:rPr>
            <a:t> Then change the comment to: </a:t>
          </a:r>
          <a:r>
            <a:rPr lang="en-US" sz="1100" b="1" baseline="0">
              <a:solidFill>
                <a:srgbClr val="000000"/>
              </a:solidFill>
            </a:rPr>
            <a:t>Monthly sales in $1000s</a:t>
          </a:r>
          <a:r>
            <a:rPr lang="en-US" sz="1100" baseline="0">
              <a:solidFill>
                <a:srgbClr val="000000"/>
              </a:solidFill>
            </a:rPr>
            <a:t>. Then delete the cell comment.</a:t>
          </a:r>
        </a:p>
        <a:p>
          <a:endParaRPr lang="en-US" sz="1100" baseline="0">
            <a:solidFill>
              <a:srgbClr val="000000"/>
            </a:solidFill>
          </a:endParaRPr>
        </a:p>
        <a:p>
          <a:r>
            <a:rPr lang="en-US" sz="1100" baseline="0">
              <a:solidFill>
                <a:srgbClr val="000000"/>
              </a:solidFill>
            </a:rPr>
            <a:t>For more on cell comments, check out the Comments group on the Review ribbon. You might not ever use all these buttons, but they could be handy if someone gives you a spreadsheet with loads of cell comments, and you want to browse through them quickly.</a:t>
          </a:r>
          <a:endParaRPr lang="en-US" sz="1100">
            <a:solidFill>
              <a:srgbClr val="000000"/>
            </a:solidFill>
          </a:endParaRPr>
        </a:p>
      </xdr:txBody>
    </xdr:sp>
    <xdr:clientData/>
  </xdr:twoCellAnchor>
  <xdr:twoCellAnchor>
    <xdr:from>
      <xdr:col>1</xdr:col>
      <xdr:colOff>0</xdr:colOff>
      <xdr:row>36</xdr:row>
      <xdr:rowOff>0</xdr:rowOff>
    </xdr:from>
    <xdr:to>
      <xdr:col>9</xdr:col>
      <xdr:colOff>0</xdr:colOff>
      <xdr:row>60</xdr:row>
      <xdr:rowOff>0</xdr:rowOff>
    </xdr:to>
    <xdr:sp macro="" textlink="">
      <xdr:nvSpPr>
        <xdr:cNvPr id="16" name="TextBox 15"/>
        <xdr:cNvSpPr txBox="1"/>
      </xdr:nvSpPr>
      <xdr:spPr>
        <a:xfrm>
          <a:off x="609600" y="6667500"/>
          <a:ext cx="4876800" cy="4572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rPr>
            <a:t>Text Boxes</a:t>
          </a:r>
        </a:p>
        <a:p>
          <a:endParaRPr lang="en-US" sz="1100">
            <a:solidFill>
              <a:srgbClr val="000000"/>
            </a:solidFill>
          </a:endParaRPr>
        </a:p>
        <a:p>
          <a:r>
            <a:rPr lang="en-US" sz="1100">
              <a:solidFill>
                <a:srgbClr val="000000"/>
              </a:solidFill>
            </a:rPr>
            <a:t>When you add explanations to your worksheets,</a:t>
          </a:r>
          <a:r>
            <a:rPr lang="en-US" sz="1100" baseline="0">
              <a:solidFill>
                <a:srgbClr val="000000"/>
              </a:solidFill>
            </a:rPr>
            <a:t> do you tend to start typing in a cell, and when it gets long enough, you continue typing on the next line, etc.? A lot of people do this. It is not a good habit, mostly because of the difficulty of editing. It is much better to use text boxes, as you see throughout this tutorial. Text boxes are much better for explanations than cells because they have word wrap. They are essentially mini-word processors that can be edited (and moved or resized) easily. You should use them in virtually every spreadsheet you create!</a:t>
          </a:r>
        </a:p>
        <a:p>
          <a:endParaRPr lang="en-US" sz="1100" baseline="0">
            <a:solidFill>
              <a:srgbClr val="000000"/>
            </a:solidFill>
          </a:endParaRPr>
        </a:p>
        <a:p>
          <a:r>
            <a:rPr lang="en-US" sz="1100" baseline="0">
              <a:solidFill>
                <a:srgbClr val="000000"/>
              </a:solidFill>
            </a:rPr>
            <a:t>To insert a text box, click the Text Box button on the Insert ribbon (see to the right, which is from Excel 2010), and drag a text box in some area of the worksheet. Then start typing. It's as easy as that.</a:t>
          </a:r>
        </a:p>
        <a:p>
          <a:endParaRPr lang="en-US" sz="1100" baseline="0">
            <a:solidFill>
              <a:srgbClr val="000000"/>
            </a:solidFill>
          </a:endParaRPr>
        </a:p>
        <a:p>
          <a:r>
            <a:rPr lang="en-US" sz="1100" baseline="0">
              <a:solidFill>
                <a:srgbClr val="000000"/>
              </a:solidFill>
            </a:rPr>
            <a:t>You might also want to change the appearance of the text box. To do so, click it twice so that the border becomes a solid line (it's a dotted line after the first click). Then right-click and choose the Format Shape item. This brings up a dialog box where you can make all sorts of changes. For example, in this tutorial all text boxes have a light gray fill and a shadow. If you like the appearance, you can again right-click and choose the Set as Default Text Box item. Then every other text box you create in that workbook will </a:t>
          </a:r>
          <a:r>
            <a:rPr lang="en-US" sz="1100" baseline="0">
              <a:solidFill>
                <a:srgbClr val="000000"/>
              </a:solidFill>
              <a:latin typeface="+mn-lt"/>
              <a:ea typeface="+mn-ea"/>
              <a:cs typeface="+mn-cs"/>
            </a:rPr>
            <a:t>automatically </a:t>
          </a:r>
          <a:r>
            <a:rPr lang="en-US" sz="1100" baseline="0">
              <a:solidFill>
                <a:srgbClr val="000000"/>
              </a:solidFill>
            </a:rPr>
            <a:t>have the same appearance.</a:t>
          </a:r>
        </a:p>
        <a:p>
          <a:endParaRPr lang="en-US" sz="1100" baseline="0">
            <a:solidFill>
              <a:srgbClr val="000000"/>
            </a:solidFill>
          </a:endParaRPr>
        </a:p>
        <a:p>
          <a:r>
            <a:rPr lang="en-US" sz="1100" baseline="0">
              <a:solidFill>
                <a:srgbClr val="000000"/>
              </a:solidFill>
            </a:rPr>
            <a:t>Try it! Create a text box to the right and enter some text. You will see that it automatically has the same appearance as the rest of the text boxes in this tutorial. Now change the appearance of your new text box in some way.</a:t>
          </a:r>
        </a:p>
      </xdr:txBody>
    </xdr:sp>
    <xdr:clientData/>
  </xdr:twoCellAnchor>
  <xdr:twoCellAnchor editAs="oneCell">
    <xdr:from>
      <xdr:col>10</xdr:col>
      <xdr:colOff>1</xdr:colOff>
      <xdr:row>36</xdr:row>
      <xdr:rowOff>0</xdr:rowOff>
    </xdr:from>
    <xdr:to>
      <xdr:col>27</xdr:col>
      <xdr:colOff>31001</xdr:colOff>
      <xdr:row>40</xdr:row>
      <xdr:rowOff>133350</xdr:rowOff>
    </xdr:to>
    <xdr:pic>
      <xdr:nvPicPr>
        <xdr:cNvPr id="10" name="Picture 9" descr="C:\Users\Chris\Dropbox\ExcelNow\Images\Insert Ribbon 2010.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1" y="7048500"/>
          <a:ext cx="10394200" cy="895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5.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17</xdr:row>
      <xdr:rowOff>9526</xdr:rowOff>
    </xdr:to>
    <xdr:sp macro="" textlink="">
      <xdr:nvSpPr>
        <xdr:cNvPr id="8" name="TextBox 7"/>
        <xdr:cNvSpPr txBox="1"/>
      </xdr:nvSpPr>
      <xdr:spPr>
        <a:xfrm>
          <a:off x="609600" y="571500"/>
          <a:ext cx="4876800" cy="267652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Background</a:t>
          </a:r>
          <a:r>
            <a:rPr lang="en-US" sz="1100" b="1" baseline="0">
              <a:solidFill>
                <a:srgbClr val="000000"/>
              </a:solidFill>
              <a:latin typeface="+mn-lt"/>
              <a:ea typeface="+mn-ea"/>
              <a:cs typeface="+mn-cs"/>
            </a:rPr>
            <a:t> on Conditional Formatting</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Of all the tools available in Excel, conditional formatting is arguably</a:t>
          </a:r>
          <a:r>
            <a:rPr lang="en-US" sz="1100" baseline="0">
              <a:solidFill>
                <a:srgbClr val="000000"/>
              </a:solidFill>
              <a:latin typeface="+mn-lt"/>
              <a:ea typeface="+mn-ea"/>
              <a:cs typeface="+mn-cs"/>
            </a:rPr>
            <a:t> the coolest. As the name implies, conditional formatting allows you to format cells depending on conditions you specify. The cool part is that the formatting changes automatically if the cell values change. For example, suppose you use conditional formatting to color a cell red if its value is greater than 100. If its current value is 90, it won't be red, but if you change its value to 110, it will turn red automatically.</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Conditional formatting was available before Excel 2007, but it wasn't very prominent, and most users didn't even know it was available. Now it is very prominent, right in the middle of the Home ribbon. It is also much easier to use. As illustrated below, many uses of conditional formatting are really easy, but a few are tricky.</a:t>
          </a:r>
          <a:endParaRPr lang="en-US" sz="1100">
            <a:solidFill>
              <a:srgbClr val="000000"/>
            </a:solidFill>
            <a:latin typeface="+mn-lt"/>
            <a:ea typeface="+mn-ea"/>
            <a:cs typeface="+mn-cs"/>
          </a:endParaRPr>
        </a:p>
      </xdr:txBody>
    </xdr:sp>
    <xdr:clientData/>
  </xdr:twoCellAnchor>
  <xdr:twoCellAnchor>
    <xdr:from>
      <xdr:col>1</xdr:col>
      <xdr:colOff>0</xdr:colOff>
      <xdr:row>18</xdr:row>
      <xdr:rowOff>0</xdr:rowOff>
    </xdr:from>
    <xdr:to>
      <xdr:col>9</xdr:col>
      <xdr:colOff>0</xdr:colOff>
      <xdr:row>39</xdr:row>
      <xdr:rowOff>180975</xdr:rowOff>
    </xdr:to>
    <xdr:sp macro="" textlink="">
      <xdr:nvSpPr>
        <xdr:cNvPr id="9" name="TextBox 8"/>
        <xdr:cNvSpPr txBox="1"/>
      </xdr:nvSpPr>
      <xdr:spPr>
        <a:xfrm>
          <a:off x="609600" y="3429000"/>
          <a:ext cx="4876800" cy="41814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Applying Some Simple Conditional Formatting</a:t>
          </a:r>
        </a:p>
        <a:p>
          <a:endParaRPr lang="en-US" sz="1100">
            <a:solidFill>
              <a:srgbClr val="000000"/>
            </a:solidFill>
            <a:latin typeface="+mn-lt"/>
            <a:ea typeface="+mn-ea"/>
            <a:cs typeface="+mn-cs"/>
          </a:endParaRPr>
        </a:p>
        <a:p>
          <a:r>
            <a:rPr lang="en-US" sz="1100">
              <a:solidFill>
                <a:srgbClr val="000000"/>
              </a:solidFill>
              <a:latin typeface="+mn-lt"/>
              <a:ea typeface="+mn-ea"/>
              <a:cs typeface="+mn-cs"/>
            </a:rPr>
            <a:t>A typical use of conditional formatting is to color all "high" values one color and all</a:t>
          </a:r>
          <a:r>
            <a:rPr lang="en-US" sz="1100" baseline="0">
              <a:solidFill>
                <a:srgbClr val="000000"/>
              </a:solidFill>
              <a:latin typeface="+mn-lt"/>
              <a:ea typeface="+mn-ea"/>
              <a:cs typeface="+mn-cs"/>
            </a:rPr>
            <a:t> "low" values another color. In the exam scores to the right, suppose you want to color all high scores green and all low scores red, where a high score is greater than the value in cell N19 and a low score is less than the value in cell N20. To do so:</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1. Select all exam scores in column K.</a:t>
          </a:r>
        </a:p>
        <a:p>
          <a:r>
            <a:rPr lang="en-US" sz="1100">
              <a:solidFill>
                <a:srgbClr val="000000"/>
              </a:solidFill>
              <a:latin typeface="+mn-lt"/>
              <a:ea typeface="+mn-ea"/>
              <a:cs typeface="+mn-cs"/>
            </a:rPr>
            <a:t>2. Click the Conditional Formatting dropdown, then Highlight</a:t>
          </a:r>
          <a:r>
            <a:rPr lang="en-US" sz="1100" baseline="0">
              <a:solidFill>
                <a:srgbClr val="000000"/>
              </a:solidFill>
              <a:latin typeface="+mn-lt"/>
              <a:ea typeface="+mn-ea"/>
              <a:cs typeface="+mn-cs"/>
            </a:rPr>
            <a:t> Cell Rules, and then Greater Than. </a:t>
          </a:r>
        </a:p>
        <a:p>
          <a:r>
            <a:rPr lang="en-US" sz="1100" baseline="0">
              <a:solidFill>
                <a:srgbClr val="000000"/>
              </a:solidFill>
              <a:latin typeface="+mn-lt"/>
              <a:ea typeface="+mn-ea"/>
              <a:cs typeface="+mn-cs"/>
            </a:rPr>
            <a:t>3. In the Greater Than dialog box, enter a cell reference to the top blue cell and select a green format of your choice.</a:t>
          </a:r>
        </a:p>
        <a:p>
          <a:r>
            <a:rPr lang="en-US" sz="1100" baseline="0">
              <a:solidFill>
                <a:srgbClr val="000000"/>
              </a:solidFill>
              <a:latin typeface="+mn-lt"/>
              <a:ea typeface="+mn-ea"/>
              <a:cs typeface="+mn-cs"/>
            </a:rPr>
            <a:t>4. Repeat steps 2 and 3 in the obvious way for the low values.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Perform the above steps. Then change the values in the blue cells and watch how the formatting changes automatically.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delete the formatting, click Conditional Formatting and then Clear Rules.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To change the formatting rules, click Conditional Formatting and then Manage Rules.</a:t>
          </a:r>
          <a:endParaRPr lang="en-US" sz="1100">
            <a:solidFill>
              <a:srgbClr val="000000"/>
            </a:solidFill>
            <a:latin typeface="+mn-lt"/>
            <a:ea typeface="+mn-ea"/>
            <a:cs typeface="+mn-cs"/>
          </a:endParaRPr>
        </a:p>
      </xdr:txBody>
    </xdr:sp>
    <xdr:clientData/>
  </xdr:twoCellAnchor>
  <xdr:twoCellAnchor>
    <xdr:from>
      <xdr:col>1</xdr:col>
      <xdr:colOff>0</xdr:colOff>
      <xdr:row>41</xdr:row>
      <xdr:rowOff>0</xdr:rowOff>
    </xdr:from>
    <xdr:to>
      <xdr:col>9</xdr:col>
      <xdr:colOff>0</xdr:colOff>
      <xdr:row>59</xdr:row>
      <xdr:rowOff>180976</xdr:rowOff>
    </xdr:to>
    <xdr:sp macro="" textlink="">
      <xdr:nvSpPr>
        <xdr:cNvPr id="11" name="TextBox 10"/>
        <xdr:cNvSpPr txBox="1"/>
      </xdr:nvSpPr>
      <xdr:spPr>
        <a:xfrm>
          <a:off x="609600" y="7810500"/>
          <a:ext cx="4876800" cy="3609976"/>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Other Built-in Conditional</a:t>
          </a:r>
          <a:r>
            <a:rPr lang="en-US" sz="1100" b="1" baseline="0">
              <a:solidFill>
                <a:srgbClr val="000000"/>
              </a:solidFill>
              <a:latin typeface="+mn-lt"/>
              <a:ea typeface="+mn-ea"/>
              <a:cs typeface="+mn-cs"/>
            </a:rPr>
            <a:t> Formatting Possibilities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As you can see when you click the Conditional Formatting dropdown, there are a lot of built-in choices</a:t>
          </a:r>
          <a:r>
            <a:rPr lang="en-US" sz="1100" baseline="0">
              <a:solidFill>
                <a:srgbClr val="000000"/>
              </a:solidFill>
              <a:latin typeface="+mn-lt"/>
              <a:ea typeface="+mn-ea"/>
              <a:cs typeface="+mn-cs"/>
            </a:rPr>
            <a:t> that are very easy to apply. Try out some of the following:</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The Highlight Cell rules let you format numbers that satisfy inequalities, as in the example above, and they also let you format text or dates that satisfy natural conditions.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The Top/Bottom rules let you format the top (or bottom) x items (or x percent of items), where you can choose x. For example, you can format the maximum number in a list by specifying the top 1 item.</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The Data Bars, Color Scales, and Icon Sets are amazing (and can be overdone).  The point of all of them is to differentiate levels of values, such as salaries or sales values.</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Use any interesting formats you like to format the dates, text, or numbers to the right. Remember that you can always modify the formats or clear them.</a:t>
          </a:r>
        </a:p>
        <a:p>
          <a:endParaRPr lang="en-US" sz="1100" baseline="0">
            <a:solidFill>
              <a:srgbClr val="000000"/>
            </a:solidFill>
            <a:latin typeface="+mn-lt"/>
            <a:ea typeface="+mn-ea"/>
            <a:cs typeface="+mn-cs"/>
          </a:endParaRPr>
        </a:p>
        <a:p>
          <a:endParaRPr lang="en-US" sz="1100">
            <a:solidFill>
              <a:srgbClr val="000000"/>
            </a:solidFill>
            <a:latin typeface="+mn-lt"/>
            <a:ea typeface="+mn-ea"/>
            <a:cs typeface="+mn-cs"/>
          </a:endParaRPr>
        </a:p>
      </xdr:txBody>
    </xdr:sp>
    <xdr:clientData/>
  </xdr:twoCellAnchor>
  <xdr:twoCellAnchor>
    <xdr:from>
      <xdr:col>1</xdr:col>
      <xdr:colOff>0</xdr:colOff>
      <xdr:row>74</xdr:row>
      <xdr:rowOff>0</xdr:rowOff>
    </xdr:from>
    <xdr:to>
      <xdr:col>9</xdr:col>
      <xdr:colOff>0</xdr:colOff>
      <xdr:row>106</xdr:row>
      <xdr:rowOff>0</xdr:rowOff>
    </xdr:to>
    <xdr:sp macro="" textlink="">
      <xdr:nvSpPr>
        <xdr:cNvPr id="12" name="TextBox 11"/>
        <xdr:cNvSpPr txBox="1"/>
      </xdr:nvSpPr>
      <xdr:spPr>
        <a:xfrm>
          <a:off x="609600" y="14097000"/>
          <a:ext cx="4876800" cy="6096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Building Your</a:t>
          </a:r>
          <a:r>
            <a:rPr lang="en-US" sz="1100" b="1" baseline="0">
              <a:solidFill>
                <a:srgbClr val="000000"/>
              </a:solidFill>
              <a:latin typeface="+mn-lt"/>
              <a:ea typeface="+mn-ea"/>
              <a:cs typeface="+mn-cs"/>
            </a:rPr>
            <a:t> Own Conditional Formatting Rules with Formulas</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You can get even more control by building your own rules. You do this by clicking </a:t>
          </a:r>
          <a:r>
            <a:rPr lang="en-US" sz="1100" baseline="0">
              <a:solidFill>
                <a:srgbClr val="000000"/>
              </a:solidFill>
              <a:latin typeface="+mn-lt"/>
              <a:ea typeface="+mn-ea"/>
              <a:cs typeface="+mn-cs"/>
            </a:rPr>
            <a:t>Conditional Formatting and then New Rule. The resulting dialog box has more options than can be explained here, but the following explains one typical and useful possibility.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The data set to the right contains monthly sales data for six regions. Actually, they have been entered as random numbers with the RANDBETWEEN function, so if you press the F9 key, they will all change in a random way. (This makes the example even more impressive!) Suppose you want to color the </a:t>
          </a:r>
          <a:r>
            <a:rPr lang="en-US" sz="1100" i="1" baseline="0">
              <a:solidFill>
                <a:srgbClr val="000000"/>
              </a:solidFill>
              <a:latin typeface="+mn-lt"/>
              <a:ea typeface="+mn-ea"/>
              <a:cs typeface="+mn-cs"/>
            </a:rPr>
            <a:t>maximum</a:t>
          </a:r>
          <a:r>
            <a:rPr lang="en-US" sz="1100" i="0" baseline="0">
              <a:solidFill>
                <a:srgbClr val="000000"/>
              </a:solidFill>
              <a:latin typeface="+mn-lt"/>
              <a:ea typeface="+mn-ea"/>
              <a:cs typeface="+mn-cs"/>
            </a:rPr>
            <a:t> sales value in each column green. One way is to do it separately for each column, formatting the top 1 item as explained above. However, this takes too much time, especially if there were many more columns. Here is a better way.</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1. Starting at the darker red cell, drag to select the entire red range.</a:t>
          </a:r>
        </a:p>
        <a:p>
          <a:r>
            <a:rPr lang="en-US" sz="1100" i="0" baseline="0">
              <a:solidFill>
                <a:srgbClr val="000000"/>
              </a:solidFill>
              <a:latin typeface="+mn-lt"/>
              <a:ea typeface="+mn-ea"/>
              <a:cs typeface="+mn-cs"/>
            </a:rPr>
            <a:t>2. Choose New Rule from Conditional Formatting, and select "Use a formula to determine which cells to format". </a:t>
          </a:r>
        </a:p>
        <a:p>
          <a:r>
            <a:rPr lang="en-US" sz="1100" i="0" baseline="0">
              <a:solidFill>
                <a:srgbClr val="000000"/>
              </a:solidFill>
              <a:latin typeface="+mn-lt"/>
              <a:ea typeface="+mn-ea"/>
              <a:cs typeface="+mn-cs"/>
            </a:rPr>
            <a:t>3. In the "Format values where this formula is true:" box, enter the formula</a:t>
          </a:r>
        </a:p>
        <a:p>
          <a:r>
            <a:rPr lang="en-US" sz="1100" b="1" i="0" baseline="0">
              <a:solidFill>
                <a:srgbClr val="000000"/>
              </a:solidFill>
              <a:latin typeface="+mn-lt"/>
              <a:ea typeface="+mn-ea"/>
              <a:cs typeface="+mn-cs"/>
            </a:rPr>
            <a:t>=(L76=MAX(L$76:L$87))</a:t>
          </a:r>
          <a:r>
            <a:rPr lang="en-US" sz="1100" b="0" i="0" baseline="0">
              <a:solidFill>
                <a:srgbClr val="000000"/>
              </a:solidFill>
              <a:latin typeface="+mn-lt"/>
              <a:ea typeface="+mn-ea"/>
              <a:cs typeface="+mn-cs"/>
            </a:rPr>
            <a:t>. Then select a green format of your choice.</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Try it! Apply the above steps to the sales data. Apply a similar formula to format the minimum value in each column red. Then press the F9 key a few times and watch how the green and red cells bounce around.</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Once you understand how this formula works, you can do some pretty amazing conditional formatting. Remember that you selected the entire sales range, but L76 is the </a:t>
          </a:r>
          <a:r>
            <a:rPr lang="en-US" sz="1100" b="0" i="1" baseline="0">
              <a:solidFill>
                <a:srgbClr val="000000"/>
              </a:solidFill>
              <a:latin typeface="+mn-lt"/>
              <a:ea typeface="+mn-ea"/>
              <a:cs typeface="+mn-cs"/>
            </a:rPr>
            <a:t>active </a:t>
          </a:r>
          <a:r>
            <a:rPr lang="en-US" sz="1100" b="0" i="0" baseline="0">
              <a:solidFill>
                <a:srgbClr val="000000"/>
              </a:solidFill>
              <a:latin typeface="+mn-lt"/>
              <a:ea typeface="+mn-ea"/>
              <a:cs typeface="+mn-cs"/>
            </a:rPr>
            <a:t>cell (because you started the dragging from it). The formula as written applies to cell L76. Specifically, if its value is the maximum value in column L, it is formatted green. But because the entire sales range is selected, the formula is applied, in a relative sense, to </a:t>
          </a:r>
          <a:r>
            <a:rPr lang="en-US" sz="1100" b="0" i="1" baseline="0">
              <a:solidFill>
                <a:srgbClr val="000000"/>
              </a:solidFill>
              <a:latin typeface="+mn-lt"/>
              <a:ea typeface="+mn-ea"/>
              <a:cs typeface="+mn-cs"/>
            </a:rPr>
            <a:t>each </a:t>
          </a:r>
          <a:r>
            <a:rPr lang="en-US" sz="1100" b="0" i="0" baseline="0">
              <a:solidFill>
                <a:srgbClr val="000000"/>
              </a:solidFill>
              <a:latin typeface="+mn-lt"/>
              <a:ea typeface="+mn-ea"/>
              <a:cs typeface="+mn-cs"/>
            </a:rPr>
            <a:t>cell in the range. The </a:t>
          </a:r>
          <a:r>
            <a:rPr lang="en-US" sz="1100" b="0" i="1" baseline="0">
              <a:solidFill>
                <a:srgbClr val="000000"/>
              </a:solidFill>
              <a:latin typeface="+mn-lt"/>
              <a:ea typeface="+mn-ea"/>
              <a:cs typeface="+mn-cs"/>
            </a:rPr>
            <a:t>rows </a:t>
          </a:r>
          <a:r>
            <a:rPr lang="en-US" sz="1100" b="0" i="0" baseline="0">
              <a:solidFill>
                <a:srgbClr val="000000"/>
              </a:solidFill>
              <a:latin typeface="+mn-lt"/>
              <a:ea typeface="+mn-ea"/>
              <a:cs typeface="+mn-cs"/>
            </a:rPr>
            <a:t>in the MAX function are made absolute because the maximum is always over these rows, but the </a:t>
          </a:r>
          <a:r>
            <a:rPr lang="en-US" sz="1100" b="0" i="1" baseline="0">
              <a:solidFill>
                <a:srgbClr val="000000"/>
              </a:solidFill>
              <a:latin typeface="+mn-lt"/>
              <a:ea typeface="+mn-ea"/>
              <a:cs typeface="+mn-cs"/>
            </a:rPr>
            <a:t>columns</a:t>
          </a:r>
          <a:r>
            <a:rPr lang="en-US" sz="1100" b="0" i="0" baseline="0">
              <a:solidFill>
                <a:srgbClr val="000000"/>
              </a:solidFill>
              <a:latin typeface="+mn-lt"/>
              <a:ea typeface="+mn-ea"/>
              <a:cs typeface="+mn-cs"/>
            </a:rPr>
            <a:t> in the MAX function are made relative because you want this formula to apply to all cells in all columns.</a:t>
          </a:r>
          <a:endParaRPr lang="en-US" sz="1100" baseline="0">
            <a:solidFill>
              <a:srgbClr val="000000"/>
            </a:solidFill>
            <a:latin typeface="+mn-lt"/>
            <a:ea typeface="+mn-ea"/>
            <a:cs typeface="+mn-cs"/>
          </a:endParaRPr>
        </a:p>
        <a:p>
          <a:endParaRPr lang="en-US" sz="1100" baseline="0">
            <a:solidFill>
              <a:srgbClr val="000000"/>
            </a:solidFill>
            <a:latin typeface="+mn-lt"/>
            <a:ea typeface="+mn-ea"/>
            <a:cs typeface="+mn-cs"/>
          </a:endParaRPr>
        </a:p>
        <a:p>
          <a:endParaRPr lang="en-US" sz="1100">
            <a:solidFill>
              <a:srgbClr val="000000"/>
            </a:solidFill>
            <a:latin typeface="+mn-lt"/>
            <a:ea typeface="+mn-ea"/>
            <a:cs typeface="+mn-cs"/>
          </a:endParaRPr>
        </a:p>
      </xdr:txBody>
    </xdr:sp>
    <xdr:clientData/>
  </xdr:twoCellAnchor>
</xdr:wsDr>
</file>

<file path=xl/drawings/drawing116.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15</xdr:row>
      <xdr:rowOff>9527</xdr:rowOff>
    </xdr:to>
    <xdr:sp macro="" textlink="">
      <xdr:nvSpPr>
        <xdr:cNvPr id="10" name="TextBox 9"/>
        <xdr:cNvSpPr txBox="1"/>
      </xdr:nvSpPr>
      <xdr:spPr>
        <a:xfrm>
          <a:off x="609600" y="571500"/>
          <a:ext cx="4876800" cy="2295527"/>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Introduction</a:t>
          </a:r>
          <a:r>
            <a:rPr lang="en-US" sz="1100" b="1" baseline="0">
              <a:solidFill>
                <a:srgbClr val="000000"/>
              </a:solidFill>
              <a:latin typeface="+mn-lt"/>
              <a:ea typeface="+mn-ea"/>
              <a:cs typeface="+mn-cs"/>
            </a:rPr>
            <a:t> to Data Validation</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At some point, you might be developing spreadsheets for others to use,</a:t>
          </a:r>
          <a:r>
            <a:rPr lang="en-US" sz="1100" baseline="0">
              <a:solidFill>
                <a:srgbClr val="000000"/>
              </a:solidFill>
              <a:latin typeface="+mn-lt"/>
              <a:ea typeface="+mn-ea"/>
              <a:cs typeface="+mn-cs"/>
            </a:rPr>
            <a:t> and you might want to force them to use certain values in certain cells because other values wouldn't make sense or wouldn't satisfy business rules. You can do this fairly easily with data validation. There are actually many, many possibilities, but only the most common are illustrated here. All of the options are found from the Data Validation item on the Data Validation dropdown on the Data ribbon. This leads to a fairly self-explanatory dialog box (see to the right). All of the examples below assume you have selected the cell you want to validate, and they assume that you have opened this dialog box and have chosen the Settings tab.</a:t>
          </a:r>
          <a:endParaRPr lang="en-US" sz="1100">
            <a:solidFill>
              <a:srgbClr val="000000"/>
            </a:solidFill>
            <a:latin typeface="+mn-lt"/>
            <a:ea typeface="+mn-ea"/>
            <a:cs typeface="+mn-cs"/>
          </a:endParaRPr>
        </a:p>
      </xdr:txBody>
    </xdr:sp>
    <xdr:clientData/>
  </xdr:twoCellAnchor>
  <xdr:twoCellAnchor>
    <xdr:from>
      <xdr:col>1</xdr:col>
      <xdr:colOff>0</xdr:colOff>
      <xdr:row>16</xdr:row>
      <xdr:rowOff>0</xdr:rowOff>
    </xdr:from>
    <xdr:to>
      <xdr:col>9</xdr:col>
      <xdr:colOff>0</xdr:colOff>
      <xdr:row>34</xdr:row>
      <xdr:rowOff>0</xdr:rowOff>
    </xdr:to>
    <xdr:sp macro="" textlink="">
      <xdr:nvSpPr>
        <xdr:cNvPr id="11" name="TextBox 10"/>
        <xdr:cNvSpPr txBox="1"/>
      </xdr:nvSpPr>
      <xdr:spPr>
        <a:xfrm>
          <a:off x="609600" y="3048000"/>
          <a:ext cx="4876800" cy="3429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Applying</a:t>
          </a:r>
          <a:r>
            <a:rPr lang="en-US" sz="1100" b="1" baseline="0">
              <a:solidFill>
                <a:srgbClr val="000000"/>
              </a:solidFill>
              <a:latin typeface="+mn-lt"/>
              <a:ea typeface="+mn-ea"/>
              <a:cs typeface="+mn-cs"/>
            </a:rPr>
            <a:t> a Simple Numerical Validation</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To allow only values between two given values:</a:t>
          </a:r>
        </a:p>
        <a:p>
          <a:endParaRPr lang="en-US" sz="1100">
            <a:solidFill>
              <a:srgbClr val="000000"/>
            </a:solidFill>
            <a:latin typeface="+mn-lt"/>
            <a:ea typeface="+mn-ea"/>
            <a:cs typeface="+mn-cs"/>
          </a:endParaRPr>
        </a:p>
        <a:p>
          <a:r>
            <a:rPr lang="en-US" sz="1100">
              <a:solidFill>
                <a:srgbClr val="000000"/>
              </a:solidFill>
              <a:latin typeface="+mn-lt"/>
              <a:ea typeface="+mn-ea"/>
              <a:cs typeface="+mn-cs"/>
            </a:rPr>
            <a:t>Choose</a:t>
          </a:r>
          <a:r>
            <a:rPr lang="en-US" sz="1100" baseline="0">
              <a:solidFill>
                <a:srgbClr val="000000"/>
              </a:solidFill>
              <a:latin typeface="+mn-lt"/>
              <a:ea typeface="+mn-ea"/>
              <a:cs typeface="+mn-cs"/>
            </a:rPr>
            <a:t> Whole Number (if you want only integers) or Decimal in the Allow dropdown list, choose Between from the resulting Data dropdown, and enter values in the Min and Max boxes. You can also place cell references in the Min and Max boxes.  You can experiment with the other options in the Data dropdown. They are all quite straightforward.</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The Data Validation dialog box has two other tabs, Input Message and Error Alert. The first allows you to create a message that the user sees when the cell is selected. The second allows you to create a message that appears if an incorrect value is entered in the cell.</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Force the values in the blue cells to the right to have values indicated by the labels to their right. Add your own input messages and error alerts. Then try entering some appropriate and inappropriate values in the blue cells.</a:t>
          </a:r>
          <a:endParaRPr lang="en-US" sz="1100">
            <a:solidFill>
              <a:srgbClr val="000000"/>
            </a:solidFill>
            <a:latin typeface="+mn-lt"/>
            <a:ea typeface="+mn-ea"/>
            <a:cs typeface="+mn-cs"/>
          </a:endParaRPr>
        </a:p>
      </xdr:txBody>
    </xdr:sp>
    <xdr:clientData/>
  </xdr:twoCellAnchor>
  <xdr:twoCellAnchor>
    <xdr:from>
      <xdr:col>1</xdr:col>
      <xdr:colOff>0</xdr:colOff>
      <xdr:row>35</xdr:row>
      <xdr:rowOff>0</xdr:rowOff>
    </xdr:from>
    <xdr:to>
      <xdr:col>9</xdr:col>
      <xdr:colOff>0</xdr:colOff>
      <xdr:row>50</xdr:row>
      <xdr:rowOff>9525</xdr:rowOff>
    </xdr:to>
    <xdr:sp macro="" textlink="">
      <xdr:nvSpPr>
        <xdr:cNvPr id="12" name="TextBox 11"/>
        <xdr:cNvSpPr txBox="1"/>
      </xdr:nvSpPr>
      <xdr:spPr>
        <a:xfrm>
          <a:off x="609600" y="6667500"/>
          <a:ext cx="4876800" cy="28670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Validating from a List</a:t>
          </a:r>
        </a:p>
        <a:p>
          <a:endParaRPr lang="en-US" sz="1100">
            <a:solidFill>
              <a:srgbClr val="000000"/>
            </a:solidFill>
            <a:latin typeface="+mn-lt"/>
            <a:ea typeface="+mn-ea"/>
            <a:cs typeface="+mn-cs"/>
          </a:endParaRPr>
        </a:p>
        <a:p>
          <a:r>
            <a:rPr lang="en-US" sz="1100">
              <a:solidFill>
                <a:srgbClr val="000000"/>
              </a:solidFill>
              <a:latin typeface="+mn-lt"/>
              <a:ea typeface="+mn-ea"/>
              <a:cs typeface="+mn-cs"/>
            </a:rPr>
            <a:t>Probably</a:t>
          </a:r>
          <a:r>
            <a:rPr lang="en-US" sz="1100" baseline="0">
              <a:solidFill>
                <a:srgbClr val="000000"/>
              </a:solidFill>
              <a:latin typeface="+mn-lt"/>
              <a:ea typeface="+mn-ea"/>
              <a:cs typeface="+mn-cs"/>
            </a:rPr>
            <a:t> the easiest data validation is to allow the user to choose from a dropdown list of values. To do this, first create the list somewhere, usually out of sight to the far right. Then from the Allow dropdown in the Data Validation dialog box, select List, and in the Source box, provide a cell reference to the list. That's all you need to do. When the user selects the cell to be validated, a dropdown arrow automatically appears, with the values in the list to choose from.</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Try it! The example to the right lets a user enter an amount to be financed, an annual interest rate, and a term (number of months to pay), and it returns the monthly payment (using the PMT function that has already been entered). Create a list out to the right somewhere that contains the possible terms: 12, 24, 36, 48, and 60, and then create a data validation for the term cell that lets the user choose from these values. Check that it works.</a:t>
          </a:r>
          <a:endParaRPr lang="en-US" sz="1100">
            <a:solidFill>
              <a:srgbClr val="000000"/>
            </a:solidFill>
            <a:latin typeface="+mn-lt"/>
            <a:ea typeface="+mn-ea"/>
            <a:cs typeface="+mn-cs"/>
          </a:endParaRPr>
        </a:p>
      </xdr:txBody>
    </xdr:sp>
    <xdr:clientData/>
  </xdr:twoCellAnchor>
  <xdr:twoCellAnchor>
    <xdr:from>
      <xdr:col>1</xdr:col>
      <xdr:colOff>0</xdr:colOff>
      <xdr:row>51</xdr:row>
      <xdr:rowOff>0</xdr:rowOff>
    </xdr:from>
    <xdr:to>
      <xdr:col>9</xdr:col>
      <xdr:colOff>0</xdr:colOff>
      <xdr:row>68</xdr:row>
      <xdr:rowOff>0</xdr:rowOff>
    </xdr:to>
    <xdr:sp macro="" textlink="">
      <xdr:nvSpPr>
        <xdr:cNvPr id="13" name="TextBox 12"/>
        <xdr:cNvSpPr txBox="1"/>
      </xdr:nvSpPr>
      <xdr:spPr>
        <a:xfrm>
          <a:off x="609600" y="9715500"/>
          <a:ext cx="4876800" cy="32385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Validating a Date</a:t>
          </a:r>
        </a:p>
        <a:p>
          <a:endParaRPr lang="en-US" sz="1100">
            <a:solidFill>
              <a:srgbClr val="000000"/>
            </a:solidFill>
            <a:latin typeface="+mn-lt"/>
            <a:ea typeface="+mn-ea"/>
            <a:cs typeface="+mn-cs"/>
          </a:endParaRPr>
        </a:p>
        <a:p>
          <a:r>
            <a:rPr lang="en-US" sz="1100">
              <a:solidFill>
                <a:srgbClr val="000000"/>
              </a:solidFill>
              <a:latin typeface="+mn-lt"/>
              <a:ea typeface="+mn-ea"/>
              <a:cs typeface="+mn-cs"/>
            </a:rPr>
            <a:t>Suppose you want to make sure the person enters a valid date in a cell. This is a great place for data validation. By choosing</a:t>
          </a:r>
          <a:r>
            <a:rPr lang="en-US" sz="1100" baseline="0">
              <a:solidFill>
                <a:srgbClr val="000000"/>
              </a:solidFill>
              <a:latin typeface="+mn-lt"/>
              <a:ea typeface="+mn-ea"/>
              <a:cs typeface="+mn-cs"/>
            </a:rPr>
            <a:t> the Date option from the Allow dropdown list, you can force users to enter only values that are recognized as dates. This is no small achievement!</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In addition, you can put limits on the dates. For example, suppose you want the person to enter the date he took out a loan. This must not only be a date, but it can't be in the future. To allow only such dates, you can select "less than or equal to" from the Data dropdown and then enter the following </a:t>
          </a:r>
          <a:r>
            <a:rPr lang="en-US" sz="1100" i="1" baseline="0">
              <a:solidFill>
                <a:srgbClr val="000000"/>
              </a:solidFill>
              <a:latin typeface="+mn-lt"/>
              <a:ea typeface="+mn-ea"/>
              <a:cs typeface="+mn-cs"/>
            </a:rPr>
            <a:t>formula</a:t>
          </a:r>
          <a:r>
            <a:rPr lang="en-US" sz="1100" i="0" baseline="0">
              <a:solidFill>
                <a:srgbClr val="000000"/>
              </a:solidFill>
              <a:latin typeface="+mn-lt"/>
              <a:ea typeface="+mn-ea"/>
              <a:cs typeface="+mn-cs"/>
            </a:rPr>
            <a:t> in the End date box: </a:t>
          </a:r>
          <a:r>
            <a:rPr lang="en-US" sz="1100" b="1" i="0" baseline="0">
              <a:solidFill>
                <a:srgbClr val="000000"/>
              </a:solidFill>
              <a:latin typeface="+mn-lt"/>
              <a:ea typeface="+mn-ea"/>
              <a:cs typeface="+mn-cs"/>
            </a:rPr>
            <a:t>=TODAY()</a:t>
          </a:r>
          <a:r>
            <a:rPr lang="en-US" sz="1100" b="0" i="0" baseline="0">
              <a:solidFill>
                <a:srgbClr val="000000"/>
              </a:solidFill>
              <a:latin typeface="+mn-lt"/>
              <a:ea typeface="+mn-ea"/>
              <a:cs typeface="+mn-cs"/>
            </a:rPr>
            <a:t>. The effect is that the user will not be allowed to enter a future date, regardless of today's date.</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Try it! Create the date validation just described in the green cell to the right. Then enter incorrect and correct entries to see how it works. (Can you change it so that only dates at least a week ago are allowed? Just change the formula slightly.)</a:t>
          </a:r>
          <a:endParaRPr lang="en-US" sz="1100">
            <a:solidFill>
              <a:srgbClr val="000000"/>
            </a:solidFill>
            <a:latin typeface="+mn-lt"/>
            <a:ea typeface="+mn-ea"/>
            <a:cs typeface="+mn-cs"/>
          </a:endParaRPr>
        </a:p>
      </xdr:txBody>
    </xdr:sp>
    <xdr:clientData/>
  </xdr:twoCellAnchor>
  <xdr:twoCellAnchor editAs="oneCell">
    <xdr:from>
      <xdr:col>10</xdr:col>
      <xdr:colOff>0</xdr:colOff>
      <xdr:row>3</xdr:row>
      <xdr:rowOff>0</xdr:rowOff>
    </xdr:from>
    <xdr:to>
      <xdr:col>15</xdr:col>
      <xdr:colOff>285750</xdr:colOff>
      <xdr:row>19</xdr:row>
      <xdr:rowOff>47625</xdr:rowOff>
    </xdr:to>
    <xdr:pic>
      <xdr:nvPicPr>
        <xdr:cNvPr id="8" name="Picture 7" descr="C:\Users\Chris\Dropbox\ExcelNow\Images\DataValidation.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0" y="762000"/>
          <a:ext cx="3886200" cy="3095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7.xml><?xml version="1.0" encoding="utf-8"?>
<xdr:wsDr xmlns:xdr="http://schemas.openxmlformats.org/drawingml/2006/spreadsheetDrawing" xmlns:a="http://schemas.openxmlformats.org/drawingml/2006/main">
  <xdr:twoCellAnchor>
    <xdr:from>
      <xdr:col>1</xdr:col>
      <xdr:colOff>0</xdr:colOff>
      <xdr:row>3</xdr:row>
      <xdr:rowOff>0</xdr:rowOff>
    </xdr:from>
    <xdr:to>
      <xdr:col>9</xdr:col>
      <xdr:colOff>0</xdr:colOff>
      <xdr:row>29</xdr:row>
      <xdr:rowOff>7622</xdr:rowOff>
    </xdr:to>
    <xdr:sp macro="" textlink="">
      <xdr:nvSpPr>
        <xdr:cNvPr id="5" name="TextBox 4"/>
        <xdr:cNvSpPr txBox="1"/>
      </xdr:nvSpPr>
      <xdr:spPr>
        <a:xfrm>
          <a:off x="609600" y="571500"/>
          <a:ext cx="4876800" cy="4960622"/>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Protecting a Worksheet or Workbook</a:t>
          </a:r>
        </a:p>
        <a:p>
          <a:endParaRPr lang="en-US" sz="1100">
            <a:solidFill>
              <a:srgbClr val="000000"/>
            </a:solidFill>
            <a:latin typeface="+mn-lt"/>
            <a:ea typeface="+mn-ea"/>
            <a:cs typeface="+mn-cs"/>
          </a:endParaRPr>
        </a:p>
        <a:p>
          <a:r>
            <a:rPr lang="en-US" sz="1100">
              <a:solidFill>
                <a:srgbClr val="000000"/>
              </a:solidFill>
              <a:latin typeface="+mn-lt"/>
              <a:ea typeface="+mn-ea"/>
              <a:cs typeface="+mn-cs"/>
            </a:rPr>
            <a:t>If you are creating an</a:t>
          </a:r>
          <a:r>
            <a:rPr lang="en-US" sz="1100" baseline="0">
              <a:solidFill>
                <a:srgbClr val="000000"/>
              </a:solidFill>
              <a:latin typeface="+mn-lt"/>
              <a:ea typeface="+mn-ea"/>
              <a:cs typeface="+mn-cs"/>
            </a:rPr>
            <a:t> Excel file for others to use, you probably don't want them to mess up the formulas you entered so carefully. In fact, you might not even want them to be able to </a:t>
          </a:r>
          <a:r>
            <a:rPr lang="en-US" sz="1100" i="1" baseline="0">
              <a:solidFill>
                <a:srgbClr val="000000"/>
              </a:solidFill>
              <a:latin typeface="+mn-lt"/>
              <a:ea typeface="+mn-ea"/>
              <a:cs typeface="+mn-cs"/>
            </a:rPr>
            <a:t>see </a:t>
          </a:r>
          <a:r>
            <a:rPr lang="en-US" sz="1100" i="0" baseline="0">
              <a:solidFill>
                <a:srgbClr val="000000"/>
              </a:solidFill>
              <a:latin typeface="+mn-lt"/>
              <a:ea typeface="+mn-ea"/>
              <a:cs typeface="+mn-cs"/>
            </a:rPr>
            <a:t>the formulas (company secrets?). Excel gives you plenty of options for protecting (or unprotecting) your work. Only a few of them are explained here. You can then experiment with others.</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The key idea is locking cells. Right-click any cell on this sheet, select Format Cells, and click the Protection tab. You will see that the Locked option is checked. By default, all cells are locked until you unlock them. But this locking has no effect until you protect the worksheet (or the workbook). Therefore, protecting is a two-step process.</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1. Unlock all cells you want users to have access to. These are typically "input" cells where a user can enter data like unit cost, amount ordered, and so on.</a:t>
          </a:r>
        </a:p>
        <a:p>
          <a:endParaRPr lang="en-US" sz="1100" i="0" baseline="0">
            <a:solidFill>
              <a:srgbClr val="000000"/>
            </a:solidFill>
            <a:latin typeface="+mn-lt"/>
            <a:ea typeface="+mn-ea"/>
            <a:cs typeface="+mn-cs"/>
          </a:endParaRPr>
        </a:p>
        <a:p>
          <a:r>
            <a:rPr lang="en-US" sz="1100" i="0" baseline="0">
              <a:solidFill>
                <a:srgbClr val="000000"/>
              </a:solidFill>
              <a:latin typeface="+mn-lt"/>
              <a:ea typeface="+mn-ea"/>
              <a:cs typeface="+mn-cs"/>
            </a:rPr>
            <a:t>2. Protect the worksheet (or workbook). To do this, select Protect Sheet (or Protect Workbook) from the Review ribbon. For example, when you select Protect Sheet, you see the dialog box to the right. You clearly have a lot of options for what you want to allow users to do. For example, with the settings shown, users will be allowed to </a:t>
          </a:r>
          <a:r>
            <a:rPr lang="en-US" sz="1100" i="1" baseline="0">
              <a:solidFill>
                <a:srgbClr val="000000"/>
              </a:solidFill>
              <a:latin typeface="+mn-lt"/>
              <a:ea typeface="+mn-ea"/>
              <a:cs typeface="+mn-cs"/>
            </a:rPr>
            <a:t>select </a:t>
          </a:r>
          <a:r>
            <a:rPr lang="en-US" sz="1100" i="0" baseline="0">
              <a:solidFill>
                <a:srgbClr val="000000"/>
              </a:solidFill>
              <a:latin typeface="+mn-lt"/>
              <a:ea typeface="+mn-ea"/>
              <a:cs typeface="+mn-cs"/>
            </a:rPr>
            <a:t>locked cells but not </a:t>
          </a:r>
          <a:r>
            <a:rPr lang="en-US" sz="1100" i="1" baseline="0">
              <a:solidFill>
                <a:srgbClr val="000000"/>
              </a:solidFill>
              <a:latin typeface="+mn-lt"/>
              <a:ea typeface="+mn-ea"/>
              <a:cs typeface="+mn-cs"/>
            </a:rPr>
            <a:t>modify </a:t>
          </a:r>
          <a:r>
            <a:rPr lang="en-US" sz="1100" i="0" baseline="0">
              <a:solidFill>
                <a:srgbClr val="000000"/>
              </a:solidFill>
              <a:latin typeface="+mn-lt"/>
              <a:ea typeface="+mn-ea"/>
              <a:cs typeface="+mn-cs"/>
            </a:rPr>
            <a:t>them. If the "Select locked cells" were unchecked, users wouldn't even be allowed to </a:t>
          </a:r>
          <a:r>
            <a:rPr lang="en-US" sz="1100" i="1" baseline="0">
              <a:solidFill>
                <a:srgbClr val="000000"/>
              </a:solidFill>
              <a:latin typeface="+mn-lt"/>
              <a:ea typeface="+mn-ea"/>
              <a:cs typeface="+mn-cs"/>
            </a:rPr>
            <a:t>select</a:t>
          </a:r>
          <a:r>
            <a:rPr lang="en-US" sz="1100" i="0" baseline="0">
              <a:solidFill>
                <a:srgbClr val="000000"/>
              </a:solidFill>
              <a:latin typeface="+mn-lt"/>
              <a:ea typeface="+mn-ea"/>
              <a:cs typeface="+mn-cs"/>
            </a:rPr>
            <a:t> locked cells, so any formulas in these cells would be hidden. Note that you can also add a password when you protect a worksheet or workbook. Just be careful to remember it. Otherwise, you won't be able to unprotect (and then modify) your own work!</a:t>
          </a:r>
        </a:p>
      </xdr:txBody>
    </xdr:sp>
    <xdr:clientData/>
  </xdr:twoCellAnchor>
  <xdr:twoCellAnchor editAs="oneCell">
    <xdr:from>
      <xdr:col>10</xdr:col>
      <xdr:colOff>0</xdr:colOff>
      <xdr:row>3</xdr:row>
      <xdr:rowOff>0</xdr:rowOff>
    </xdr:from>
    <xdr:to>
      <xdr:col>14</xdr:col>
      <xdr:colOff>9525</xdr:colOff>
      <xdr:row>18</xdr:row>
      <xdr:rowOff>133350</xdr:rowOff>
    </xdr:to>
    <xdr:pic>
      <xdr:nvPicPr>
        <xdr:cNvPr id="6" name="Picture 5" descr="C:\Users\Chris\Dropbox\ExcelNow\Images\Protect.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0" y="762000"/>
          <a:ext cx="2581275" cy="2990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8.xml><?xml version="1.0" encoding="utf-8"?>
<xdr:wsDr xmlns:xdr="http://schemas.openxmlformats.org/drawingml/2006/spreadsheetDrawing" xmlns:a="http://schemas.openxmlformats.org/drawingml/2006/main">
  <xdr:twoCellAnchor editAs="oneCell">
    <xdr:from>
      <xdr:col>10</xdr:col>
      <xdr:colOff>0</xdr:colOff>
      <xdr:row>18</xdr:row>
      <xdr:rowOff>0</xdr:rowOff>
    </xdr:from>
    <xdr:to>
      <xdr:col>11</xdr:col>
      <xdr:colOff>800100</xdr:colOff>
      <xdr:row>25</xdr:row>
      <xdr:rowOff>7434</xdr:rowOff>
    </xdr:to>
    <xdr:pic>
      <xdr:nvPicPr>
        <xdr:cNvPr id="9" name="Picture 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86400" y="3238500"/>
          <a:ext cx="1409700" cy="1340934"/>
        </a:xfrm>
        <a:prstGeom prst="rect">
          <a:avLst/>
        </a:prstGeom>
        <a:ln>
          <a:solidFill>
            <a:schemeClr val="accent1">
              <a:lumMod val="75000"/>
            </a:schemeClr>
          </a:solidFill>
        </a:ln>
      </xdr:spPr>
    </xdr:pic>
    <xdr:clientData/>
  </xdr:twoCellAnchor>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12</xdr:col>
          <xdr:colOff>47625</xdr:colOff>
          <xdr:row>9</xdr:row>
          <xdr:rowOff>0</xdr:rowOff>
        </xdr:to>
        <xdr:sp macro="" textlink="">
          <xdr:nvSpPr>
            <xdr:cNvPr id="86018" name="Group Box 2" hidden="1">
              <a:extLst>
                <a:ext uri="{63B3BB69-23CF-44E3-9099-C40C66FF867C}">
                  <a14:compatExt spid="_x0000_s86018"/>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Product purchased</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4</xdr:row>
          <xdr:rowOff>57150</xdr:rowOff>
        </xdr:from>
        <xdr:to>
          <xdr:col>12</xdr:col>
          <xdr:colOff>47625</xdr:colOff>
          <xdr:row>5</xdr:row>
          <xdr:rowOff>123825</xdr:rowOff>
        </xdr:to>
        <xdr:sp macro="" textlink="">
          <xdr:nvSpPr>
            <xdr:cNvPr id="86019" name="Option Button 3" hidden="1">
              <a:extLst>
                <a:ext uri="{63B3BB69-23CF-44E3-9099-C40C66FF867C}">
                  <a14:compatExt spid="_x0000_s860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Flat-screen TV</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5</xdr:row>
          <xdr:rowOff>180975</xdr:rowOff>
        </xdr:from>
        <xdr:to>
          <xdr:col>12</xdr:col>
          <xdr:colOff>47625</xdr:colOff>
          <xdr:row>7</xdr:row>
          <xdr:rowOff>9525</xdr:rowOff>
        </xdr:to>
        <xdr:sp macro="" textlink="">
          <xdr:nvSpPr>
            <xdr:cNvPr id="86020" name="Option Button 4" hidden="1">
              <a:extLst>
                <a:ext uri="{63B3BB69-23CF-44E3-9099-C40C66FF867C}">
                  <a14:compatExt spid="_x0000_s860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Blu-ray disc player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7</xdr:row>
          <xdr:rowOff>95250</xdr:rowOff>
        </xdr:from>
        <xdr:to>
          <xdr:col>12</xdr:col>
          <xdr:colOff>47625</xdr:colOff>
          <xdr:row>8</xdr:row>
          <xdr:rowOff>152400</xdr:rowOff>
        </xdr:to>
        <xdr:sp macro="" textlink="">
          <xdr:nvSpPr>
            <xdr:cNvPr id="86021" name="Option Button 5" hidden="1">
              <a:extLst>
                <a:ext uri="{63B3BB69-23CF-44E3-9099-C40C66FF867C}">
                  <a14:compatExt spid="_x0000_s860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Laptop computer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10</xdr:row>
          <xdr:rowOff>9525</xdr:rowOff>
        </xdr:from>
        <xdr:to>
          <xdr:col>12</xdr:col>
          <xdr:colOff>485775</xdr:colOff>
          <xdr:row>11</xdr:row>
          <xdr:rowOff>76200</xdr:rowOff>
        </xdr:to>
        <xdr:sp macro="" textlink="">
          <xdr:nvSpPr>
            <xdr:cNvPr id="86022" name="Check Box 6" hidden="1">
              <a:extLst>
                <a:ext uri="{63B3BB69-23CF-44E3-9099-C40C66FF867C}">
                  <a14:compatExt spid="_x0000_s860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Preferred customer</a:t>
              </a:r>
              <a:endParaRPr lang="en-US"/>
            </a:p>
          </xdr:txBody>
        </xdr:sp>
        <xdr:clientData/>
      </xdr:twoCellAnchor>
    </mc:Choice>
    <mc:Fallback/>
  </mc:AlternateContent>
  <xdr:twoCellAnchor>
    <xdr:from>
      <xdr:col>1</xdr:col>
      <xdr:colOff>0</xdr:colOff>
      <xdr:row>3</xdr:row>
      <xdr:rowOff>0</xdr:rowOff>
    </xdr:from>
    <xdr:to>
      <xdr:col>9</xdr:col>
      <xdr:colOff>1</xdr:colOff>
      <xdr:row>46</xdr:row>
      <xdr:rowOff>123825</xdr:rowOff>
    </xdr:to>
    <xdr:sp macro="" textlink="">
      <xdr:nvSpPr>
        <xdr:cNvPr id="10" name="TextBox 9"/>
        <xdr:cNvSpPr txBox="1"/>
      </xdr:nvSpPr>
      <xdr:spPr>
        <a:xfrm>
          <a:off x="609600" y="762000"/>
          <a:ext cx="4876801" cy="831532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t"/>
        <a:lstStyle/>
        <a:p>
          <a:r>
            <a:rPr lang="en-US" sz="1100" b="1">
              <a:solidFill>
                <a:srgbClr val="000000"/>
              </a:solidFill>
            </a:rPr>
            <a:t>Creating a User Interface with Simple Form Controls</a:t>
          </a:r>
        </a:p>
        <a:p>
          <a:endParaRPr lang="en-US" sz="1100">
            <a:solidFill>
              <a:srgbClr val="000000"/>
            </a:solidFill>
          </a:endParaRPr>
        </a:p>
        <a:p>
          <a:r>
            <a:rPr lang="en-US" sz="1100">
              <a:solidFill>
                <a:srgbClr val="000000"/>
              </a:solidFill>
            </a:rPr>
            <a:t>When</a:t>
          </a:r>
          <a:r>
            <a:rPr lang="en-US" sz="1100" baseline="0">
              <a:solidFill>
                <a:srgbClr val="000000"/>
              </a:solidFill>
            </a:rPr>
            <a:t> you fill out an online questionnaire, or when you work with almost any Windows program, you continually see "controls" such as radio buttons, check boxes, text boxes, buttons, dropdown lists, and others. You probably don't even think about how these work because you see them so often.</a:t>
          </a:r>
        </a:p>
        <a:p>
          <a:endParaRPr lang="en-US" sz="1100" baseline="0">
            <a:solidFill>
              <a:srgbClr val="000000"/>
            </a:solidFill>
          </a:endParaRPr>
        </a:p>
        <a:p>
          <a:r>
            <a:rPr lang="en-US" sz="1100" baseline="0">
              <a:solidFill>
                <a:srgbClr val="000000"/>
              </a:solidFill>
            </a:rPr>
            <a:t>The good news it is that you can add such controls to Excel worksheets, and it is remarkably easy, with no programming required. The first thing you should do is make the Developer ribbon visible. To do this in Excel 2007, click the Office button, then Excel Options, and check the third check box in the Popular group. (See the Add-ins Buttons worksheet in this tutorial for doing this in Excel 2010.) Once the Developer ribbon is visible, click the Insert dropdown to see the list of controls shown to the right. There are two groups, the "easy" Forms controls and the "advanced" ActiveX controls. The latter require some programming, so only the Forms controls are discussed here.</a:t>
          </a:r>
        </a:p>
        <a:p>
          <a:endParaRPr lang="en-US" sz="1100" baseline="0">
            <a:solidFill>
              <a:srgbClr val="000000"/>
            </a:solidFill>
          </a:endParaRPr>
        </a:p>
        <a:p>
          <a:r>
            <a:rPr lang="en-US" sz="1100" baseline="0">
              <a:solidFill>
                <a:srgbClr val="000000"/>
              </a:solidFill>
            </a:rPr>
            <a:t>To insert any of these controls on a worksheet, click the control and then drag it where you want it. The control comes alive knowing the behavior it ought to have. For example, radio (bulls-eye) buttons know that only one of them can be checked, whereas check boxes know that any number of them can be checked.</a:t>
          </a:r>
        </a:p>
        <a:p>
          <a:endParaRPr lang="en-US" sz="1100" baseline="0">
            <a:solidFill>
              <a:srgbClr val="000000"/>
            </a:solidFill>
          </a:endParaRPr>
        </a:p>
        <a:p>
          <a:r>
            <a:rPr lang="en-US" sz="1100" baseline="0">
              <a:solidFill>
                <a:srgbClr val="000000"/>
              </a:solidFill>
            </a:rPr>
            <a:t>The application has already been created, using the following steps. </a:t>
          </a:r>
        </a:p>
        <a:p>
          <a:endParaRPr lang="en-US" sz="1100" baseline="0">
            <a:solidFill>
              <a:srgbClr val="000000"/>
            </a:solidFill>
          </a:endParaRPr>
        </a:p>
        <a:p>
          <a:r>
            <a:rPr lang="en-US" sz="1100" baseline="0">
              <a:solidFill>
                <a:srgbClr val="000000"/>
              </a:solidFill>
            </a:rPr>
            <a:t>1. Create the frame at the top (</a:t>
          </a:r>
          <a:r>
            <a:rPr lang="en-US" sz="1100">
              <a:solidFill>
                <a:srgbClr val="000000"/>
              </a:solidFill>
              <a:effectLst/>
              <a:latin typeface="+mn-lt"/>
              <a:ea typeface="+mn-ea"/>
              <a:cs typeface="+mn-cs"/>
            </a:rPr>
            <a:t>by clicking the Group Box Form Control and dragging</a:t>
          </a:r>
          <a:r>
            <a:rPr lang="en-US" sz="1100" baseline="0">
              <a:solidFill>
                <a:srgbClr val="000000"/>
              </a:solidFill>
              <a:effectLst/>
              <a:latin typeface="+mn-lt"/>
              <a:ea typeface="+mn-ea"/>
              <a:cs typeface="+mn-cs"/>
            </a:rPr>
            <a:t> it to a desired location),</a:t>
          </a:r>
          <a:r>
            <a:rPr lang="en-US" sz="1100">
              <a:solidFill>
                <a:srgbClr val="000000"/>
              </a:solidFill>
              <a:effectLst/>
              <a:latin typeface="+mn-lt"/>
              <a:ea typeface="+mn-ea"/>
              <a:cs typeface="+mn-cs"/>
            </a:rPr>
            <a:t> </a:t>
          </a:r>
          <a:r>
            <a:rPr lang="en-US" sz="1100" baseline="0">
              <a:solidFill>
                <a:srgbClr val="000000"/>
              </a:solidFill>
            </a:rPr>
            <a:t>and change its label to Product purchased. </a:t>
          </a:r>
        </a:p>
        <a:p>
          <a:endParaRPr lang="en-US" sz="1100" baseline="0">
            <a:solidFill>
              <a:srgbClr val="000000"/>
            </a:solidFill>
          </a:endParaRPr>
        </a:p>
        <a:p>
          <a:r>
            <a:rPr lang="en-US" sz="1100" baseline="0">
              <a:solidFill>
                <a:srgbClr val="000000"/>
              </a:solidFill>
            </a:rPr>
            <a:t>2. Insert three radio buttons inside the frame </a:t>
          </a:r>
          <a:r>
            <a:rPr lang="en-US" sz="1100">
              <a:solidFill>
                <a:srgbClr val="000000"/>
              </a:solidFill>
              <a:effectLst/>
              <a:latin typeface="+mn-lt"/>
              <a:ea typeface="+mn-ea"/>
              <a:cs typeface="+mn-cs"/>
            </a:rPr>
            <a:t>(by clicking the Option Button Form Control and then dragging them inside the frame), </a:t>
          </a:r>
          <a:r>
            <a:rPr lang="en-US" sz="1100" baseline="0">
              <a:solidFill>
                <a:srgbClr val="000000"/>
              </a:solidFill>
            </a:rPr>
            <a:t>and change their labels to the product names.</a:t>
          </a:r>
        </a:p>
        <a:p>
          <a:endParaRPr lang="en-US" sz="1100" baseline="0">
            <a:solidFill>
              <a:srgbClr val="000000"/>
            </a:solidFill>
          </a:endParaRPr>
        </a:p>
        <a:p>
          <a:r>
            <a:rPr lang="en-US" sz="1100" baseline="0">
              <a:solidFill>
                <a:srgbClr val="000000"/>
              </a:solidFill>
            </a:rPr>
            <a:t>3. Insert a check box (outside of the frame) for preferred customers. </a:t>
          </a:r>
        </a:p>
        <a:p>
          <a:endParaRPr lang="en-US" sz="1100" baseline="0">
            <a:solidFill>
              <a:srgbClr val="000000"/>
            </a:solidFill>
          </a:endParaRPr>
        </a:p>
        <a:p>
          <a:r>
            <a:rPr lang="en-US" sz="1100" baseline="0">
              <a:solidFill>
                <a:srgbClr val="000000"/>
              </a:solidFill>
            </a:rPr>
            <a:t>4. At this point, these radio buttons and the check box aren't yet functional. To make them functional, right-click </a:t>
          </a:r>
          <a:r>
            <a:rPr lang="en-US" sz="1100" i="1" baseline="0">
              <a:solidFill>
                <a:srgbClr val="000000"/>
              </a:solidFill>
            </a:rPr>
            <a:t>any </a:t>
          </a:r>
          <a:r>
            <a:rPr lang="en-US" sz="1100" i="0" baseline="0">
              <a:solidFill>
                <a:srgbClr val="000000"/>
              </a:solidFill>
            </a:rPr>
            <a:t>one of the radio buttons and select Format Control. You will see a Control tab with a Cell link box. Select a cell out of view, such as AA1. Then depending on which radio button is selected, cell AA1 will contain 1, 2, or 3. Again, you need to do this for only one of the radio buttons. The others will automatically have the same Cell link. Similarly, create a Cell link for the check box to a cell such as AA2. Depending on whether the checkbox is checked, cell AA2 will contain TRUE or FALSE. </a:t>
          </a:r>
        </a:p>
        <a:p>
          <a:endParaRPr lang="en-US" sz="1100" i="0" baseline="0">
            <a:solidFill>
              <a:srgbClr val="000000"/>
            </a:solidFill>
          </a:endParaRPr>
        </a:p>
        <a:p>
          <a:r>
            <a:rPr lang="en-US" sz="1100" i="0" baseline="0">
              <a:solidFill>
                <a:srgbClr val="000000"/>
              </a:solidFill>
            </a:rPr>
            <a:t>5. Create formulas in the blue cells that refer to these cell links (which has already been done).</a:t>
          </a:r>
        </a:p>
        <a:p>
          <a:endParaRPr lang="en-US" sz="1100" i="0" baseline="0">
            <a:solidFill>
              <a:srgbClr val="000000"/>
            </a:solidFill>
          </a:endParaRPr>
        </a:p>
        <a:p>
          <a:r>
            <a:rPr lang="en-US" sz="1100" i="0" baseline="0">
              <a:solidFill>
                <a:srgbClr val="000000"/>
              </a:solidFill>
            </a:rPr>
            <a:t>Now try creating this application yourself.</a:t>
          </a:r>
          <a:endParaRPr lang="en-US" sz="1100">
            <a:solidFill>
              <a:srgbClr val="000000"/>
            </a:solidFill>
          </a:endParaRPr>
        </a:p>
      </xdr:txBody>
    </xdr:sp>
    <xdr:clientData/>
  </xdr:twoCellAnchor>
</xdr:wsDr>
</file>

<file path=xl/drawings/drawing119.xml><?xml version="1.0" encoding="utf-8"?>
<xdr:wsDr xmlns:xdr="http://schemas.openxmlformats.org/drawingml/2006/spreadsheetDrawing" xmlns:a="http://schemas.openxmlformats.org/drawingml/2006/main">
  <xdr:twoCellAnchor>
    <xdr:from>
      <xdr:col>1</xdr:col>
      <xdr:colOff>0</xdr:colOff>
      <xdr:row>3</xdr:row>
      <xdr:rowOff>0</xdr:rowOff>
    </xdr:from>
    <xdr:to>
      <xdr:col>8</xdr:col>
      <xdr:colOff>609599</xdr:colOff>
      <xdr:row>35</xdr:row>
      <xdr:rowOff>180975</xdr:rowOff>
    </xdr:to>
    <xdr:sp macro="" textlink="">
      <xdr:nvSpPr>
        <xdr:cNvPr id="8" name="TextBox 7"/>
        <xdr:cNvSpPr txBox="1"/>
      </xdr:nvSpPr>
      <xdr:spPr>
        <a:xfrm>
          <a:off x="609600" y="571500"/>
          <a:ext cx="4876799" cy="6086475"/>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Backgraound for Macros and VBA Programming</a:t>
          </a:r>
          <a:r>
            <a:rPr lang="en-US" sz="1100" b="1" baseline="0">
              <a:solidFill>
                <a:srgbClr val="000000"/>
              </a:solidFill>
              <a:latin typeface="+mn-lt"/>
              <a:ea typeface="+mn-ea"/>
              <a:cs typeface="+mn-cs"/>
            </a:rPr>
            <a:t> in Excel</a:t>
          </a:r>
          <a:endParaRPr lang="en-US" sz="1100" b="1">
            <a:solidFill>
              <a:srgbClr val="000000"/>
            </a:solidFill>
            <a:latin typeface="+mn-lt"/>
            <a:ea typeface="+mn-ea"/>
            <a:cs typeface="+mn-cs"/>
          </a:endParaRPr>
        </a:p>
        <a:p>
          <a:endParaRPr lang="en-US" sz="1100">
            <a:solidFill>
              <a:srgbClr val="000000"/>
            </a:solidFill>
            <a:latin typeface="+mn-lt"/>
            <a:ea typeface="+mn-ea"/>
            <a:cs typeface="+mn-cs"/>
          </a:endParaRPr>
        </a:p>
        <a:p>
          <a:r>
            <a:rPr lang="en-US" sz="1100">
              <a:solidFill>
                <a:srgbClr val="000000"/>
              </a:solidFill>
              <a:latin typeface="+mn-lt"/>
              <a:ea typeface="+mn-ea"/>
              <a:cs typeface="+mn-cs"/>
            </a:rPr>
            <a:t>If you want even more power in Excel,</a:t>
          </a:r>
          <a:r>
            <a:rPr lang="en-US" sz="1100" baseline="0">
              <a:solidFill>
                <a:srgbClr val="000000"/>
              </a:solidFill>
              <a:latin typeface="+mn-lt"/>
              <a:ea typeface="+mn-ea"/>
              <a:cs typeface="+mn-cs"/>
            </a:rPr>
            <a:t> you can automate just about any task with a macro. Macros are written in the programming language for Excel and the rest of Office, called Visual Basic for Applications (VBA). VBA is a </a:t>
          </a:r>
          <a:r>
            <a:rPr lang="en-US" sz="1100" i="1" baseline="0">
              <a:solidFill>
                <a:srgbClr val="000000"/>
              </a:solidFill>
              <a:latin typeface="+mn-lt"/>
              <a:ea typeface="+mn-ea"/>
              <a:cs typeface="+mn-cs"/>
            </a:rPr>
            <a:t>relatively</a:t>
          </a:r>
          <a:r>
            <a:rPr lang="en-US" sz="1100" i="0" baseline="0">
              <a:solidFill>
                <a:srgbClr val="000000"/>
              </a:solidFill>
              <a:latin typeface="+mn-lt"/>
              <a:ea typeface="+mn-ea"/>
              <a:cs typeface="+mn-cs"/>
            </a:rPr>
            <a:t> easy programming language to learn, but it does take some study and a lot of practice. (If you are interested, check out the </a:t>
          </a:r>
          <a:r>
            <a:rPr lang="en-US" sz="1100" i="1" baseline="0">
              <a:solidFill>
                <a:srgbClr val="000000"/>
              </a:solidFill>
              <a:latin typeface="+mn-lt"/>
              <a:ea typeface="+mn-ea"/>
              <a:cs typeface="+mn-cs"/>
            </a:rPr>
            <a:t>VBA for Modelers </a:t>
          </a:r>
          <a:r>
            <a:rPr lang="en-US" sz="1100" i="0" baseline="0">
              <a:solidFill>
                <a:srgbClr val="000000"/>
              </a:solidFill>
              <a:latin typeface="+mn-lt"/>
              <a:ea typeface="+mn-ea"/>
              <a:cs typeface="+mn-cs"/>
            </a:rPr>
            <a:t>book at http://www.kelley.iu.edu/albrightbooks.)</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Even if you know nothing about programming, you can still </a:t>
          </a:r>
          <a:r>
            <a:rPr lang="en-US" sz="1100" b="0" i="1" baseline="0">
              <a:solidFill>
                <a:srgbClr val="000000"/>
              </a:solidFill>
              <a:latin typeface="+mn-lt"/>
              <a:ea typeface="+mn-ea"/>
              <a:cs typeface="+mn-cs"/>
            </a:rPr>
            <a:t>record </a:t>
          </a:r>
          <a:r>
            <a:rPr lang="en-US" sz="1100" b="0" i="0" baseline="0">
              <a:solidFill>
                <a:srgbClr val="000000"/>
              </a:solidFill>
              <a:latin typeface="+mn-lt"/>
              <a:ea typeface="+mn-ea"/>
              <a:cs typeface="+mn-cs"/>
            </a:rPr>
            <a:t>macros to perform some simple tasks. You can then create buttons to run these macros and place them on the QAT so that they are always available to you. There are several things you should know before you start working with macros:</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1. There is a Developer tab and ribbon you should make visible (see to the right). This has various buttons for working with macros. To make it visible in Excel 2007, open the Excel Options dialog box. Under the Popular group, check the third option: Show Developer tab in the Ribbon. Once you check this option, the Developer tab will always be visible. (See the Add-ins buttons worksheet in this tutorial for how to do this in Excel 2010.)</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2. Files in Excel 2007 and more recent versions that contain macros </a:t>
          </a:r>
          <a:r>
            <a:rPr lang="en-US" sz="1100" b="0" i="1" baseline="0">
              <a:solidFill>
                <a:srgbClr val="000000"/>
              </a:solidFill>
              <a:latin typeface="+mn-lt"/>
              <a:ea typeface="+mn-ea"/>
              <a:cs typeface="+mn-cs"/>
            </a:rPr>
            <a:t>must </a:t>
          </a:r>
          <a:r>
            <a:rPr lang="en-US" sz="1100" b="0" i="0" baseline="0">
              <a:solidFill>
                <a:srgbClr val="000000"/>
              </a:solidFill>
              <a:latin typeface="+mn-lt"/>
              <a:ea typeface="+mn-ea"/>
              <a:cs typeface="+mn-cs"/>
            </a:rPr>
            <a:t>have the .xlsm extension ("m" for macro). If you try to save such a file as an .xlsx file, you won't be allowed to do so.</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3. There is a special file, Personal.xlsb, that you will probably want to record your macros to. This file opens automatically as a hidden file whenever you open Excel. Therefore, all of its macros are always available, regardless of what other Excel files are open.</a:t>
          </a:r>
        </a:p>
        <a:p>
          <a:endParaRPr lang="en-US" sz="1100" b="0" i="0" baseline="0">
            <a:solidFill>
              <a:srgbClr val="000000"/>
            </a:solidFill>
            <a:latin typeface="+mn-lt"/>
            <a:ea typeface="+mn-ea"/>
            <a:cs typeface="+mn-cs"/>
          </a:endParaRPr>
        </a:p>
        <a:p>
          <a:r>
            <a:rPr lang="en-US" sz="1100" b="0" i="0" baseline="0">
              <a:solidFill>
                <a:srgbClr val="000000"/>
              </a:solidFill>
              <a:latin typeface="+mn-lt"/>
              <a:ea typeface="+mn-ea"/>
              <a:cs typeface="+mn-cs"/>
            </a:rPr>
            <a:t>4. If you want to write your own macros, or if you want to look at recorded macros, you need to go to the VB Editor. You can do this from the Visual Basic button on the Developer tab, or more easily, with the Alt+F11 keyboard shortcut. Try it now. Press Alt+F11. This opens a new window. When you are finished looking around, you can close this window. Excel will still be open.</a:t>
          </a:r>
        </a:p>
      </xdr:txBody>
    </xdr:sp>
    <xdr:clientData/>
  </xdr:twoCellAnchor>
  <xdr:twoCellAnchor>
    <xdr:from>
      <xdr:col>1</xdr:col>
      <xdr:colOff>0</xdr:colOff>
      <xdr:row>37</xdr:row>
      <xdr:rowOff>0</xdr:rowOff>
    </xdr:from>
    <xdr:to>
      <xdr:col>8</xdr:col>
      <xdr:colOff>609599</xdr:colOff>
      <xdr:row>81</xdr:row>
      <xdr:rowOff>0</xdr:rowOff>
    </xdr:to>
    <xdr:sp macro="" textlink="">
      <xdr:nvSpPr>
        <xdr:cNvPr id="9" name="TextBox 8"/>
        <xdr:cNvSpPr txBox="1"/>
      </xdr:nvSpPr>
      <xdr:spPr>
        <a:xfrm>
          <a:off x="609600" y="7239000"/>
          <a:ext cx="4876799" cy="8382000"/>
        </a:xfrm>
        <a:prstGeom prst="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vert="horz" rtlCol="0" anchor="t"/>
        <a:lstStyle/>
        <a:p>
          <a:r>
            <a:rPr lang="en-US" sz="1100" b="1">
              <a:solidFill>
                <a:srgbClr val="000000"/>
              </a:solidFill>
              <a:latin typeface="+mn-lt"/>
              <a:ea typeface="+mn-ea"/>
              <a:cs typeface="+mn-cs"/>
            </a:rPr>
            <a:t>Recording a Macro</a:t>
          </a:r>
        </a:p>
        <a:p>
          <a:endParaRPr lang="en-US" sz="1100">
            <a:solidFill>
              <a:srgbClr val="000000"/>
            </a:solidFill>
            <a:latin typeface="+mn-lt"/>
            <a:ea typeface="+mn-ea"/>
            <a:cs typeface="+mn-cs"/>
          </a:endParaRPr>
        </a:p>
        <a:p>
          <a:r>
            <a:rPr lang="en-US" sz="1100">
              <a:solidFill>
                <a:srgbClr val="000000"/>
              </a:solidFill>
              <a:latin typeface="+mn-lt"/>
              <a:ea typeface="+mn-ea"/>
              <a:cs typeface="+mn-cs"/>
            </a:rPr>
            <a:t>Now let's record a macro and</a:t>
          </a:r>
          <a:r>
            <a:rPr lang="en-US" sz="1100" baseline="0">
              <a:solidFill>
                <a:srgbClr val="000000"/>
              </a:solidFill>
              <a:latin typeface="+mn-lt"/>
              <a:ea typeface="+mn-ea"/>
              <a:cs typeface="+mn-cs"/>
            </a:rPr>
            <a:t> then try it out. This will be a very simple macro that formats the selected cell(s) as integers, that is, as Number with zero decimals. </a:t>
          </a:r>
        </a:p>
        <a:p>
          <a:endParaRPr lang="en-US" sz="1100" baseline="0">
            <a:solidFill>
              <a:srgbClr val="000000"/>
            </a:solidFill>
            <a:latin typeface="+mn-lt"/>
            <a:ea typeface="+mn-ea"/>
            <a:cs typeface="+mn-cs"/>
          </a:endParaRPr>
        </a:p>
        <a:p>
          <a:r>
            <a:rPr lang="en-US" sz="1100" baseline="0">
              <a:solidFill>
                <a:srgbClr val="000000"/>
              </a:solidFill>
              <a:latin typeface="+mn-lt"/>
              <a:ea typeface="+mn-ea"/>
              <a:cs typeface="+mn-cs"/>
            </a:rPr>
            <a:t>1. Make the Developer ribbon visible (see above), if necessary.  Select any range such as the numbers below and to the right in column K, and click the Record Macro button on the Developer ribbon. This turns the recorder on. It will record everything you do until you turn the recorder off. </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2. When you click the Record Macro button, you will see the dialog box to the right. Fill it out as shown and click OK. You can give it a meaningful name (no spaces), and you can specify where it should be stored. The choice shown here is the Personal Macro Workbook, which is the same as the Personal.xlsb file mentioned above. This will make the macro available at all times.</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3. Now perform the task you want to record. In this case, format the selected range as Number with zero decimals.</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4. From the Developer ribbon, click the Stop Recording button. </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5. Although this is not necessary, if you want to see the recorded mcaro, press Alt-F11 and look at the module(s) under Personal on the left side of the VB Editor. (Modules are where macros are stored.) Even if you know nothing about programming or VBA, the recorded code probably makes sense. With some experience, you can modify this code to suit your exact needs. For now, though, you can leave it as is; it works fine.</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6. Now you have a nice macro, but you need a button to run it. To create such a button, click the dropdown arrow next to the QAT, and then More Commands to bring up the Customize dialog box. Under the "Choose commands from" dropdown, choose Macros. (See to the right.) Select your IntegerFormat macro from the resulting list, and click the Add&gt;&gt; button to create a button for it on the QAT. The button will have a generic icon, but if you click the Modify button, you can choose a more appealing icon.</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7. Now that you have a nice button on your QAT, try it out. Select the two numeric cells to the right in column M and click your button. They should be reformatted.</a:t>
          </a:r>
        </a:p>
        <a:p>
          <a:endParaRPr lang="en-US" sz="1100" b="0" baseline="0">
            <a:solidFill>
              <a:srgbClr val="000000"/>
            </a:solidFill>
            <a:latin typeface="+mn-lt"/>
            <a:ea typeface="+mn-ea"/>
            <a:cs typeface="+mn-cs"/>
          </a:endParaRPr>
        </a:p>
        <a:p>
          <a:r>
            <a:rPr lang="en-US" sz="1100" b="0" baseline="0">
              <a:solidFill>
                <a:srgbClr val="000000"/>
              </a:solidFill>
              <a:latin typeface="+mn-lt"/>
              <a:ea typeface="+mn-ea"/>
              <a:cs typeface="+mn-cs"/>
            </a:rPr>
            <a:t>Note that you were asked to select a range </a:t>
          </a:r>
          <a:r>
            <a:rPr lang="en-US" sz="1100" b="0" i="1" baseline="0">
              <a:solidFill>
                <a:srgbClr val="000000"/>
              </a:solidFill>
              <a:latin typeface="+mn-lt"/>
              <a:ea typeface="+mn-ea"/>
              <a:cs typeface="+mn-cs"/>
            </a:rPr>
            <a:t>before </a:t>
          </a:r>
          <a:r>
            <a:rPr lang="en-US" sz="1100" b="0" i="0" baseline="0">
              <a:solidFill>
                <a:srgbClr val="000000"/>
              </a:solidFill>
              <a:latin typeface="+mn-lt"/>
              <a:ea typeface="+mn-ea"/>
              <a:cs typeface="+mn-cs"/>
            </a:rPr>
            <a:t>recording the macro. The reason is that the macro will then apply to whatever range is selected. If you began recording and </a:t>
          </a:r>
          <a:r>
            <a:rPr lang="en-US" sz="1100" b="0" i="1" baseline="0">
              <a:solidFill>
                <a:srgbClr val="000000"/>
              </a:solidFill>
              <a:latin typeface="+mn-lt"/>
              <a:ea typeface="+mn-ea"/>
              <a:cs typeface="+mn-cs"/>
            </a:rPr>
            <a:t>then </a:t>
          </a:r>
          <a:r>
            <a:rPr lang="en-US" sz="1100" b="0" i="0" baseline="0">
              <a:solidFill>
                <a:srgbClr val="000000"/>
              </a:solidFill>
              <a:latin typeface="+mn-lt"/>
              <a:ea typeface="+mn-ea"/>
              <a:cs typeface="+mn-cs"/>
            </a:rPr>
            <a:t>selected a range such as K72:K74, your macro would work only for this specific range.</a:t>
          </a:r>
        </a:p>
        <a:p>
          <a:endParaRPr lang="en-US" sz="1100" b="0" i="0" baseline="0">
            <a:solidFill>
              <a:srgbClr val="000000"/>
            </a:solidFill>
            <a:latin typeface="+mn-lt"/>
            <a:ea typeface="+mn-ea"/>
            <a:cs typeface="+mn-cs"/>
          </a:endParaRPr>
        </a:p>
        <a:p>
          <a:r>
            <a:rPr lang="en-US" sz="1100" b="1" i="0" baseline="0">
              <a:solidFill>
                <a:srgbClr val="000000"/>
              </a:solidFill>
              <a:latin typeface="+mn-lt"/>
              <a:ea typeface="+mn-ea"/>
              <a:cs typeface="+mn-cs"/>
            </a:rPr>
            <a:t>Helpful tip: </a:t>
          </a:r>
          <a:r>
            <a:rPr lang="en-US" sz="1100" b="0" i="0" baseline="0">
              <a:solidFill>
                <a:srgbClr val="000000"/>
              </a:solidFill>
              <a:latin typeface="+mn-lt"/>
              <a:ea typeface="+mn-ea"/>
              <a:cs typeface="+mn-cs"/>
            </a:rPr>
            <a:t>There is a handy "Record macro" button at the bottom left of your Excel window. If you are currently recording a macro, this button becomes a "Stop recording" button. So the Developer tab isn't really necessary after all.</a:t>
          </a:r>
          <a:endParaRPr lang="en-US" sz="1100" b="1">
            <a:solidFill>
              <a:srgbClr val="000000"/>
            </a:solidFill>
            <a:latin typeface="+mn-lt"/>
            <a:ea typeface="+mn-ea"/>
            <a:cs typeface="+mn-cs"/>
          </a:endParaRPr>
        </a:p>
      </xdr:txBody>
    </xdr:sp>
    <xdr:clientData/>
  </xdr:twoCellAnchor>
  <xdr:twoCellAnchor editAs="oneCell">
    <xdr:from>
      <xdr:col>10</xdr:col>
      <xdr:colOff>0</xdr:colOff>
      <xdr:row>16</xdr:row>
      <xdr:rowOff>0</xdr:rowOff>
    </xdr:from>
    <xdr:to>
      <xdr:col>22</xdr:col>
      <xdr:colOff>342900</xdr:colOff>
      <xdr:row>21</xdr:row>
      <xdr:rowOff>85725</xdr:rowOff>
    </xdr:to>
    <xdr:pic>
      <xdr:nvPicPr>
        <xdr:cNvPr id="10" name="Picture 9" descr="C:\Users\Chris\Dropbox\ExcelNow\Images\DeveloperRibbon2010 1.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0" y="3238500"/>
          <a:ext cx="7658100"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37</xdr:row>
      <xdr:rowOff>0</xdr:rowOff>
    </xdr:from>
    <xdr:to>
      <xdr:col>14</xdr:col>
      <xdr:colOff>428625</xdr:colOff>
      <xdr:row>49</xdr:row>
      <xdr:rowOff>68484</xdr:rowOff>
    </xdr:to>
    <xdr:pic>
      <xdr:nvPicPr>
        <xdr:cNvPr id="12" name="Picture 11" descr="C:\Users\Chris\Dropbox\ExcelNow\Images\RecordMacro.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0" y="7239000"/>
          <a:ext cx="2867025" cy="23544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xdr:colOff>
      <xdr:row>50</xdr:row>
      <xdr:rowOff>0</xdr:rowOff>
    </xdr:from>
    <xdr:to>
      <xdr:col>18</xdr:col>
      <xdr:colOff>262547</xdr:colOff>
      <xdr:row>71</xdr:row>
      <xdr:rowOff>180975</xdr:rowOff>
    </xdr:to>
    <xdr:pic>
      <xdr:nvPicPr>
        <xdr:cNvPr id="14" name="Picture 13" descr="C:\Users\Chris\Dropbox\ExcelNow\Images\QAT.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1" y="9715500"/>
          <a:ext cx="5139346" cy="418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hris/Dropbox/ExcelNow/Unlimited%20Versions/ExcelNow%20Unlimited3.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List of Topics"/>
      <sheetName val="Search"/>
      <sheetName val="Changes in Excel 2007 and 2010"/>
      <sheetName val="Tabs and Ribbons"/>
      <sheetName val="Modifying Ribbons in 2010"/>
      <sheetName val="File and Office Buttons"/>
      <sheetName val="Quick Access Toolbar"/>
      <sheetName val="Excel Options"/>
      <sheetName val="Developer Ribbon"/>
      <sheetName val="File Extensions"/>
      <sheetName val="Opening Recent Files in 2010"/>
      <sheetName val="Selected Range Coloring in 2010"/>
      <sheetName val="New Functions in 2010"/>
      <sheetName val="Add-Ins Buttons in 2010"/>
      <sheetName val="Slicers in 2010"/>
      <sheetName val="Sparklines in 2010"/>
      <sheetName val="New Solver in 2010"/>
      <sheetName val="Excel Basics"/>
      <sheetName val="Moving and Selecting"/>
      <sheetName val="Going Home to Cell A1"/>
      <sheetName val="Splitting the Screen"/>
      <sheetName val="Selecting a Range with Keys"/>
      <sheetName val="Selecting a Range by Pointing"/>
      <sheetName val="Selecting Multiple Ranges"/>
      <sheetName val="Go To Options"/>
      <sheetName val="Copying, Cutting, Pasting"/>
      <sheetName val="Copying and Pasting"/>
      <sheetName val="Cutting and Pasting"/>
      <sheetName val="Paste Special Options"/>
      <sheetName val="Transposing a Range"/>
      <sheetName val="Office Clipboard"/>
      <sheetName val="Other Basic Tools"/>
      <sheetName val="Undoing Actions"/>
      <sheetName val="Right-Clicking"/>
      <sheetName val="Shortcut Keys"/>
      <sheetName val="Number Formats"/>
      <sheetName val="Manipulating Rows, Columns"/>
      <sheetName val="Manipulating Worksheets"/>
      <sheetName val="Filling a Series"/>
      <sheetName val="Sorting and Custom Lists"/>
      <sheetName val="Adding Hyperlinks"/>
      <sheetName val="Printing"/>
      <sheetName val="Templates"/>
      <sheetName val="Working with Formulas"/>
      <sheetName val="Relative, Absolute Addresses"/>
      <sheetName val="R1C1 Notation"/>
      <sheetName val="Range Names"/>
      <sheetName val="Calculation Options"/>
      <sheetName val="AutoSum Button"/>
      <sheetName val="Auditing formulas"/>
      <sheetName val="Evaluating a formula"/>
      <sheetName val="External Formula References"/>
      <sheetName val="Error Codes, IS Functions"/>
      <sheetName val="Array Formulas"/>
      <sheetName val="Intro to Charts"/>
      <sheetName val="Creating a Chart"/>
      <sheetName val="Modifying a Chart"/>
      <sheetName val="Locating a chart"/>
      <sheetName val="Intro to Functions"/>
      <sheetName val="Function help"/>
      <sheetName val="Two Essential Functions"/>
      <sheetName val="IF"/>
      <sheetName val="VLOOKUP"/>
      <sheetName val="Basic Summarizing Functions"/>
      <sheetName val="SUM, AVERAGE, PRODUCT"/>
      <sheetName val="COUNT, COUNTA, COUNTBLANK"/>
      <sheetName val="COUNTIF, SUMIF, AVERAGEIF"/>
      <sheetName val="COUNTIFS, SUMIFS, AVERAGEIFS"/>
      <sheetName val="SUMPRODUCT"/>
      <sheetName val="Math Functions"/>
      <sheetName val="INT, ROUND, CEILING, FLOOR"/>
      <sheetName val="ABS, SQRT, SUMSQ"/>
      <sheetName val="LN, EXP"/>
      <sheetName val="RAND, RANDBETWEEN"/>
      <sheetName val="Text Functions"/>
      <sheetName val="TRIM, VALUE"/>
      <sheetName val="Concatenating"/>
      <sheetName val="Parsing with Text to Columns"/>
      <sheetName val="Parsing with text functions"/>
      <sheetName val="Dates and Times"/>
      <sheetName val="Y2K"/>
      <sheetName val="TODAY, NOW"/>
      <sheetName val="YEAR, MONTH, DAY, WEEKDAY"/>
      <sheetName val="DATEDIF"/>
      <sheetName val="DATE, DATEVALUE"/>
      <sheetName val="NETWORKDAYS, WORKDAY"/>
      <sheetName val="Statistical Functions"/>
      <sheetName val="MIN, MAX"/>
      <sheetName val="MEDIAN, QUARTILE, PERCENTILE"/>
      <sheetName val="STDEV, VAR"/>
      <sheetName val="CORREL, COVAR"/>
      <sheetName val="RANK, LARGE, SMALL"/>
      <sheetName val="Financial Functions"/>
      <sheetName val="PMT"/>
      <sheetName val="NPV, XNPV"/>
      <sheetName val="IRR"/>
      <sheetName val="Reference Functions"/>
      <sheetName val="INDEX"/>
      <sheetName val="MATCH"/>
      <sheetName val="OFFSET"/>
      <sheetName val="INDIRECT"/>
      <sheetName val="Tools for Analyzing Data"/>
      <sheetName val="Tables"/>
      <sheetName val="Pivot Tables"/>
      <sheetName val="Practice Pivot Tables"/>
      <sheetName val="Consolidating"/>
      <sheetName val="Subtotals"/>
      <sheetName val="Data Tables"/>
      <sheetName val="Goal Seek"/>
      <sheetName val="Solver"/>
      <sheetName val="Importing External Data"/>
      <sheetName val="From a Text File"/>
      <sheetName val="From a Database"/>
      <sheetName val="From Built-in Connections"/>
      <sheetName val="From the Web"/>
      <sheetName val="Making Professional Apps"/>
      <sheetName val="Documenting Your Work"/>
      <sheetName val="Themes"/>
      <sheetName val="Styles"/>
      <sheetName val="Conditional Formatting"/>
      <sheetName val="Custom Views"/>
      <sheetName val="Scenarios"/>
      <sheetName val="Outlining"/>
      <sheetName val="Data Validation"/>
      <sheetName val="Protecting"/>
      <sheetName val="Using Form Controls"/>
      <sheetName val="Recording Macros"/>
      <sheetName val="Video Hyperlin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ow r="72">
          <cell r="AP72" t="str">
            <v>Smith</v>
          </cell>
        </row>
        <row r="73">
          <cell r="AO73">
            <v>38353</v>
          </cell>
          <cell r="AP73">
            <v>6700</v>
          </cell>
          <cell r="AQ73">
            <v>7400</v>
          </cell>
          <cell r="AR73">
            <v>5800</v>
          </cell>
          <cell r="AS73">
            <v>9000</v>
          </cell>
        </row>
        <row r="74">
          <cell r="AP74">
            <v>5800</v>
          </cell>
        </row>
        <row r="75">
          <cell r="AP75">
            <v>5000</v>
          </cell>
        </row>
        <row r="76">
          <cell r="AP76">
            <v>6700</v>
          </cell>
        </row>
        <row r="77">
          <cell r="AP77">
            <v>9400</v>
          </cell>
        </row>
        <row r="78">
          <cell r="AP78">
            <v>6200</v>
          </cell>
        </row>
        <row r="79">
          <cell r="AP79">
            <v>8700</v>
          </cell>
        </row>
      </sheetData>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 Chris Albright" refreshedDate="40409.50519398148" createdVersion="4" refreshedVersion="4" minRefreshableVersion="3" recordCount="400">
  <cacheSource type="worksheet">
    <worksheetSource ref="K4:S417" sheet="Pivot Tables"/>
  </cacheSource>
  <cacheFields count="9">
    <cacheField name="Date" numFmtId="16">
      <sharedItems containsSemiMixedTypes="0" containsNonDate="0" containsDate="1" containsString="0" minDate="2009-03-10T00:00:00" maxDate="2009-06-30T00:00:00"/>
    </cacheField>
    <cacheField name="Day" numFmtId="0">
      <sharedItems count="7">
        <s v="Mon"/>
        <s v="Tues"/>
        <s v="Wed"/>
        <s v="Thurs"/>
        <s v="Fri"/>
        <s v="Sat"/>
        <s v="Sun"/>
      </sharedItems>
    </cacheField>
    <cacheField name="Time" numFmtId="0">
      <sharedItems count="3">
        <s v="Morning"/>
        <s v="Afternoon"/>
        <s v="Evening"/>
      </sharedItems>
    </cacheField>
    <cacheField name="Region" numFmtId="0">
      <sharedItems count="4">
        <s v="West"/>
        <s v="NorthEast"/>
        <s v="South"/>
        <s v="MidWest"/>
      </sharedItems>
    </cacheField>
    <cacheField name="Paid With" numFmtId="0">
      <sharedItems/>
    </cacheField>
    <cacheField name="Gender" numFmtId="0">
      <sharedItems count="2">
        <s v="Female"/>
        <s v="Male"/>
      </sharedItems>
    </cacheField>
    <cacheField name="Items Ordered" numFmtId="0">
      <sharedItems containsMixedTypes="1" containsNumber="1" containsInteger="1" minValue="1" maxValue="9"/>
    </cacheField>
    <cacheField name="Total Cost" numFmtId="0">
      <sharedItems containsSemiMixedTypes="0" containsString="0" containsNumber="1" minValue="1" maxValue="429.98"/>
    </cacheField>
    <cacheField name="Column1" numFmtId="0">
      <sharedItems containsString="0" containsBlank="1" containsNumber="1" minValue="25.8" maxValue="485.0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00">
  <r>
    <d v="2009-03-10T00:00:00"/>
    <x v="0"/>
    <x v="0"/>
    <x v="0"/>
    <s v="VISA"/>
    <x v="0"/>
    <n v="4"/>
    <n v="136.97"/>
    <m/>
  </r>
  <r>
    <d v="2009-03-10T00:00:00"/>
    <x v="0"/>
    <x v="0"/>
    <x v="0"/>
    <s v="Mastercard"/>
    <x v="0"/>
    <n v="1"/>
    <n v="25.55"/>
    <m/>
  </r>
  <r>
    <d v="2009-03-10T00:00:00"/>
    <x v="0"/>
    <x v="1"/>
    <x v="0"/>
    <s v="VISA"/>
    <x v="0"/>
    <n v="5"/>
    <n v="113.95"/>
    <m/>
  </r>
  <r>
    <d v="2009-03-10T00:00:00"/>
    <x v="0"/>
    <x v="1"/>
    <x v="1"/>
    <s v="VISA"/>
    <x v="0"/>
    <n v="1"/>
    <n v="6.82"/>
    <m/>
  </r>
  <r>
    <d v="2009-03-10T00:00:00"/>
    <x v="0"/>
    <x v="1"/>
    <x v="0"/>
    <s v="Mastercard"/>
    <x v="1"/>
    <n v="4"/>
    <n v="147.32"/>
    <m/>
  </r>
  <r>
    <d v="2009-03-10T00:00:00"/>
    <x v="0"/>
    <x v="1"/>
    <x v="1"/>
    <s v="VISA"/>
    <x v="0"/>
    <n v="5"/>
    <n v="142.15"/>
    <m/>
  </r>
  <r>
    <d v="2009-03-11T00:00:00"/>
    <x v="1"/>
    <x v="2"/>
    <x v="0"/>
    <s v="Mastercard"/>
    <x v="1"/>
    <n v="1"/>
    <n v="18.649999999999999"/>
    <m/>
  </r>
  <r>
    <d v="2009-03-11T00:00:00"/>
    <x v="1"/>
    <x v="2"/>
    <x v="2"/>
    <s v="VISA"/>
    <x v="1"/>
    <n v="4"/>
    <n v="178.34"/>
    <m/>
  </r>
  <r>
    <d v="2009-03-11T00:00:00"/>
    <x v="1"/>
    <x v="2"/>
    <x v="0"/>
    <s v="Cash"/>
    <x v="1"/>
    <n v="2"/>
    <n v="25.83"/>
    <m/>
  </r>
  <r>
    <d v="2009-03-12T00:00:00"/>
    <x v="2"/>
    <x v="0"/>
    <x v="3"/>
    <s v="Mastercard"/>
    <x v="0"/>
    <n v="1"/>
    <n v="18.13"/>
    <m/>
  </r>
  <r>
    <d v="2009-03-12T00:00:00"/>
    <x v="2"/>
    <x v="0"/>
    <x v="1"/>
    <s v="Mastercard"/>
    <x v="0"/>
    <n v="2"/>
    <n v="54.52"/>
    <m/>
  </r>
  <r>
    <d v="2009-03-12T00:00:00"/>
    <x v="2"/>
    <x v="1"/>
    <x v="2"/>
    <s v="VISA"/>
    <x v="1"/>
    <n v="2"/>
    <n v="61.93"/>
    <m/>
  </r>
  <r>
    <d v="2009-03-13T00:00:00"/>
    <x v="3"/>
    <x v="0"/>
    <x v="1"/>
    <s v="VISA"/>
    <x v="1"/>
    <n v="3"/>
    <n v="147.68"/>
    <m/>
  </r>
  <r>
    <d v="2009-03-13T00:00:00"/>
    <x v="3"/>
    <x v="1"/>
    <x v="1"/>
    <s v="Mastercard"/>
    <x v="1"/>
    <n v="1"/>
    <n v="27.24"/>
    <m/>
  </r>
  <r>
    <d v="2009-03-14T00:00:00"/>
    <x v="4"/>
    <x v="0"/>
    <x v="0"/>
    <s v="Mastercard"/>
    <x v="0"/>
    <n v="3"/>
    <n v="46.18"/>
    <m/>
  </r>
  <r>
    <d v="2009-03-14T00:00:00"/>
    <x v="4"/>
    <x v="1"/>
    <x v="0"/>
    <s v="VISA"/>
    <x v="1"/>
    <n v="5"/>
    <n v="107.44"/>
    <m/>
  </r>
  <r>
    <d v="2009-03-14T00:00:00"/>
    <x v="4"/>
    <x v="1"/>
    <x v="2"/>
    <s v="Cash"/>
    <x v="0"/>
    <n v="6"/>
    <n v="96.53"/>
    <m/>
  </r>
  <r>
    <d v="2009-03-14T00:00:00"/>
    <x v="4"/>
    <x v="1"/>
    <x v="0"/>
    <s v="VISA"/>
    <x v="0"/>
    <n v="4"/>
    <n v="77.44"/>
    <m/>
  </r>
  <r>
    <d v="2009-03-15T00:00:00"/>
    <x v="5"/>
    <x v="0"/>
    <x v="2"/>
    <s v="Mastercard"/>
    <x v="1"/>
    <n v="1"/>
    <n v="15.19"/>
    <m/>
  </r>
  <r>
    <d v="2009-03-15T00:00:00"/>
    <x v="5"/>
    <x v="1"/>
    <x v="2"/>
    <s v="Cash"/>
    <x v="1"/>
    <n v="1"/>
    <n v="45.52"/>
    <m/>
  </r>
  <r>
    <d v="2009-03-16T00:00:00"/>
    <x v="6"/>
    <x v="0"/>
    <x v="0"/>
    <s v="VISA"/>
    <x v="1"/>
    <n v="4"/>
    <n v="157.05000000000001"/>
    <m/>
  </r>
  <r>
    <d v="2009-03-16T00:00:00"/>
    <x v="6"/>
    <x v="1"/>
    <x v="0"/>
    <s v="VISA"/>
    <x v="1"/>
    <n v="2"/>
    <n v="51.95"/>
    <m/>
  </r>
  <r>
    <d v="2009-03-16T00:00:00"/>
    <x v="6"/>
    <x v="2"/>
    <x v="0"/>
    <s v="Mastercard"/>
    <x v="0"/>
    <n v="9"/>
    <n v="429.98"/>
    <m/>
  </r>
  <r>
    <d v="2009-03-17T00:00:00"/>
    <x v="0"/>
    <x v="1"/>
    <x v="2"/>
    <s v="VISA"/>
    <x v="0"/>
    <n v="1"/>
    <n v="33.369999999999997"/>
    <m/>
  </r>
  <r>
    <d v="2009-03-17T00:00:00"/>
    <x v="0"/>
    <x v="2"/>
    <x v="0"/>
    <s v="VISA"/>
    <x v="1"/>
    <n v="3"/>
    <n v="71.84"/>
    <m/>
  </r>
  <r>
    <d v="2009-03-18T00:00:00"/>
    <x v="1"/>
    <x v="0"/>
    <x v="1"/>
    <s v="Mastercard"/>
    <x v="0"/>
    <n v="5"/>
    <n v="139.51"/>
    <m/>
  </r>
  <r>
    <d v="2009-03-18T00:00:00"/>
    <x v="1"/>
    <x v="1"/>
    <x v="2"/>
    <s v="Mastercard"/>
    <x v="1"/>
    <n v="3"/>
    <n v="78.459999999999994"/>
    <m/>
  </r>
  <r>
    <d v="2009-03-18T00:00:00"/>
    <x v="1"/>
    <x v="2"/>
    <x v="3"/>
    <s v="Mastercard"/>
    <x v="1"/>
    <n v="3"/>
    <n v="125.13"/>
    <m/>
  </r>
  <r>
    <d v="2009-03-19T00:00:00"/>
    <x v="2"/>
    <x v="1"/>
    <x v="3"/>
    <s v="VISA"/>
    <x v="1"/>
    <n v="1"/>
    <n v="14.76"/>
    <m/>
  </r>
  <r>
    <d v="2009-03-19T00:00:00"/>
    <x v="2"/>
    <x v="1"/>
    <x v="2"/>
    <s v="Cash"/>
    <x v="0"/>
    <n v="2"/>
    <n v="83.38"/>
    <m/>
  </r>
  <r>
    <d v="2009-03-20T00:00:00"/>
    <x v="3"/>
    <x v="0"/>
    <x v="0"/>
    <s v="Mastercard"/>
    <x v="0"/>
    <n v="3"/>
    <n v="104.91"/>
    <m/>
  </r>
  <r>
    <d v="2009-03-20T00:00:00"/>
    <x v="3"/>
    <x v="1"/>
    <x v="1"/>
    <s v="VISA"/>
    <x v="1"/>
    <n v="4"/>
    <n v="101.37"/>
    <m/>
  </r>
  <r>
    <d v="2009-03-20T00:00:00"/>
    <x v="3"/>
    <x v="1"/>
    <x v="1"/>
    <s v="VISA"/>
    <x v="0"/>
    <n v="2"/>
    <n v="53.16"/>
    <m/>
  </r>
  <r>
    <d v="2009-03-20T00:00:00"/>
    <x v="3"/>
    <x v="2"/>
    <x v="0"/>
    <s v="VISA"/>
    <x v="0"/>
    <n v="2"/>
    <n v="40.630000000000003"/>
    <m/>
  </r>
  <r>
    <d v="2009-03-21T00:00:00"/>
    <x v="4"/>
    <x v="0"/>
    <x v="0"/>
    <s v="VISA"/>
    <x v="0"/>
    <n v="7"/>
    <n v="286.41000000000003"/>
    <m/>
  </r>
  <r>
    <d v="2009-03-21T00:00:00"/>
    <x v="4"/>
    <x v="1"/>
    <x v="2"/>
    <s v="Mastercard"/>
    <x v="0"/>
    <n v="2"/>
    <n v="59.39"/>
    <m/>
  </r>
  <r>
    <d v="2009-03-21T00:00:00"/>
    <x v="4"/>
    <x v="2"/>
    <x v="1"/>
    <s v="VISA"/>
    <x v="1"/>
    <n v="4"/>
    <n v="185.45"/>
    <m/>
  </r>
  <r>
    <d v="2009-03-22T00:00:00"/>
    <x v="5"/>
    <x v="0"/>
    <x v="1"/>
    <s v="Mastercard"/>
    <x v="0"/>
    <n v="2"/>
    <n v="35.08"/>
    <m/>
  </r>
  <r>
    <d v="2009-03-22T00:00:00"/>
    <x v="5"/>
    <x v="0"/>
    <x v="3"/>
    <s v="Mastercard"/>
    <x v="1"/>
    <n v="2"/>
    <n v="91.62"/>
    <m/>
  </r>
  <r>
    <d v="2009-03-22T00:00:00"/>
    <x v="5"/>
    <x v="0"/>
    <x v="1"/>
    <s v="Cash"/>
    <x v="0"/>
    <n v="8"/>
    <n v="155.5"/>
    <m/>
  </r>
  <r>
    <d v="2009-03-22T00:00:00"/>
    <x v="5"/>
    <x v="2"/>
    <x v="0"/>
    <s v="VISA"/>
    <x v="1"/>
    <n v="4"/>
    <n v="20.89"/>
    <m/>
  </r>
  <r>
    <d v="2009-03-22T00:00:00"/>
    <x v="5"/>
    <x v="2"/>
    <x v="0"/>
    <s v="Mastercard"/>
    <x v="1"/>
    <n v="6"/>
    <n v="186.29"/>
    <m/>
  </r>
  <r>
    <d v="2009-03-22T00:00:00"/>
    <x v="5"/>
    <x v="2"/>
    <x v="0"/>
    <s v="Cash"/>
    <x v="0"/>
    <n v="1"/>
    <n v="42.22"/>
    <m/>
  </r>
  <r>
    <d v="2009-03-22T00:00:00"/>
    <x v="5"/>
    <x v="2"/>
    <x v="0"/>
    <s v="VISA"/>
    <x v="1"/>
    <n v="2"/>
    <n v="42.19"/>
    <m/>
  </r>
  <r>
    <d v="2009-03-23T00:00:00"/>
    <x v="6"/>
    <x v="1"/>
    <x v="3"/>
    <s v="VISA"/>
    <x v="0"/>
    <n v="1"/>
    <n v="47.86"/>
    <m/>
  </r>
  <r>
    <d v="2009-03-24T00:00:00"/>
    <x v="0"/>
    <x v="0"/>
    <x v="2"/>
    <s v="Mastercard"/>
    <x v="0"/>
    <n v="3"/>
    <n v="139.76"/>
    <m/>
  </r>
  <r>
    <d v="2009-03-24T00:00:00"/>
    <x v="0"/>
    <x v="0"/>
    <x v="1"/>
    <s v="Mastercard"/>
    <x v="0"/>
    <n v="6"/>
    <n v="186.42"/>
    <m/>
  </r>
  <r>
    <d v="2009-03-24T00:00:00"/>
    <x v="0"/>
    <x v="1"/>
    <x v="2"/>
    <s v="Mastercard"/>
    <x v="0"/>
    <n v="1"/>
    <n v="54.08"/>
    <m/>
  </r>
  <r>
    <d v="2009-03-24T00:00:00"/>
    <x v="0"/>
    <x v="1"/>
    <x v="0"/>
    <s v="Mastercard"/>
    <x v="0"/>
    <n v="3"/>
    <n v="84.98"/>
    <m/>
  </r>
  <r>
    <d v="2009-03-24T00:00:00"/>
    <x v="0"/>
    <x v="1"/>
    <x v="2"/>
    <s v="Cash"/>
    <x v="0"/>
    <n v="2"/>
    <n v="27.13"/>
    <m/>
  </r>
  <r>
    <d v="2009-03-25T00:00:00"/>
    <x v="1"/>
    <x v="0"/>
    <x v="0"/>
    <s v="Mastercard"/>
    <x v="0"/>
    <n v="2"/>
    <n v="54.7"/>
    <m/>
  </r>
  <r>
    <d v="2009-03-25T00:00:00"/>
    <x v="1"/>
    <x v="1"/>
    <x v="2"/>
    <s v="Mastercard"/>
    <x v="0"/>
    <n v="5"/>
    <n v="229.54"/>
    <m/>
  </r>
  <r>
    <d v="2009-03-25T00:00:00"/>
    <x v="1"/>
    <x v="2"/>
    <x v="0"/>
    <s v="Cash"/>
    <x v="1"/>
    <n v="4"/>
    <n v="124.21"/>
    <m/>
  </r>
  <r>
    <d v="2009-03-26T00:00:00"/>
    <x v="2"/>
    <x v="0"/>
    <x v="0"/>
    <s v="VISA"/>
    <x v="0"/>
    <n v="2"/>
    <n v="26.39"/>
    <m/>
  </r>
  <r>
    <d v="2009-03-27T00:00:00"/>
    <x v="3"/>
    <x v="0"/>
    <x v="0"/>
    <s v="Mastercard"/>
    <x v="0"/>
    <n v="4"/>
    <n v="106.97"/>
    <m/>
  </r>
  <r>
    <d v="2009-03-27T00:00:00"/>
    <x v="3"/>
    <x v="1"/>
    <x v="0"/>
    <s v="Cash"/>
    <x v="0"/>
    <n v="8"/>
    <n v="377.18"/>
    <m/>
  </r>
  <r>
    <d v="2009-03-28T00:00:00"/>
    <x v="4"/>
    <x v="0"/>
    <x v="1"/>
    <s v="Mastercard"/>
    <x v="0"/>
    <n v="1"/>
    <n v="24.31"/>
    <m/>
  </r>
  <r>
    <d v="2009-03-28T00:00:00"/>
    <x v="4"/>
    <x v="1"/>
    <x v="2"/>
    <s v="Mastercard"/>
    <x v="0"/>
    <n v="1"/>
    <n v="34.47"/>
    <m/>
  </r>
  <r>
    <d v="2009-03-28T00:00:00"/>
    <x v="4"/>
    <x v="1"/>
    <x v="0"/>
    <s v="Mastercard"/>
    <x v="1"/>
    <n v="3"/>
    <n v="106.19"/>
    <m/>
  </r>
  <r>
    <d v="2009-03-28T00:00:00"/>
    <x v="4"/>
    <x v="2"/>
    <x v="1"/>
    <s v="VISA"/>
    <x v="1"/>
    <n v="2"/>
    <n v="55.3"/>
    <m/>
  </r>
  <r>
    <d v="2009-03-29T00:00:00"/>
    <x v="5"/>
    <x v="0"/>
    <x v="1"/>
    <s v="VISA"/>
    <x v="0"/>
    <n v="2"/>
    <n v="82.98"/>
    <m/>
  </r>
  <r>
    <d v="2009-03-29T00:00:00"/>
    <x v="5"/>
    <x v="0"/>
    <x v="1"/>
    <s v="Cash"/>
    <x v="1"/>
    <n v="4"/>
    <n v="101.79"/>
    <m/>
  </r>
  <r>
    <d v="2009-03-29T00:00:00"/>
    <x v="5"/>
    <x v="0"/>
    <x v="3"/>
    <s v="Mastercard"/>
    <x v="1"/>
    <n v="3"/>
    <n v="99.28"/>
    <m/>
  </r>
  <r>
    <d v="2009-03-29T00:00:00"/>
    <x v="5"/>
    <x v="0"/>
    <x v="1"/>
    <s v="Mastercard"/>
    <x v="0"/>
    <n v="3"/>
    <n v="100.09"/>
    <m/>
  </r>
  <r>
    <d v="2009-03-29T00:00:00"/>
    <x v="5"/>
    <x v="1"/>
    <x v="1"/>
    <s v="Cash"/>
    <x v="0"/>
    <n v="3"/>
    <n v="88.91"/>
    <m/>
  </r>
  <r>
    <d v="2009-03-29T00:00:00"/>
    <x v="5"/>
    <x v="1"/>
    <x v="3"/>
    <s v="Cash"/>
    <x v="1"/>
    <n v="2"/>
    <n v="62.58"/>
    <m/>
  </r>
  <r>
    <d v="2009-03-29T00:00:00"/>
    <x v="5"/>
    <x v="1"/>
    <x v="2"/>
    <s v="VISA"/>
    <x v="0"/>
    <n v="1"/>
    <n v="28.87"/>
    <m/>
  </r>
  <r>
    <d v="2009-03-29T00:00:00"/>
    <x v="5"/>
    <x v="1"/>
    <x v="3"/>
    <s v="VISA"/>
    <x v="1"/>
    <n v="4"/>
    <n v="141.29"/>
    <m/>
  </r>
  <r>
    <d v="2009-03-29T00:00:00"/>
    <x v="5"/>
    <x v="2"/>
    <x v="1"/>
    <s v="Cash"/>
    <x v="1"/>
    <n v="4"/>
    <n v="66.540000000000006"/>
    <m/>
  </r>
  <r>
    <d v="2009-03-29T00:00:00"/>
    <x v="5"/>
    <x v="2"/>
    <x v="2"/>
    <s v="VISA"/>
    <x v="0"/>
    <n v="2"/>
    <n v="69.03"/>
    <m/>
  </r>
  <r>
    <d v="2009-03-30T00:00:00"/>
    <x v="0"/>
    <x v="1"/>
    <x v="2"/>
    <s v="Mastercard"/>
    <x v="0"/>
    <n v="2"/>
    <n v="65.510000000000005"/>
    <m/>
  </r>
  <r>
    <d v="2009-03-30T00:00:00"/>
    <x v="0"/>
    <x v="2"/>
    <x v="0"/>
    <s v="VISA"/>
    <x v="0"/>
    <n v="2"/>
    <n v="35.590000000000003"/>
    <m/>
  </r>
  <r>
    <d v="2009-03-31T00:00:00"/>
    <x v="2"/>
    <x v="1"/>
    <x v="2"/>
    <s v="VISA"/>
    <x v="0"/>
    <n v="7"/>
    <n v="320.18"/>
    <m/>
  </r>
  <r>
    <d v="2009-03-31T00:00:00"/>
    <x v="2"/>
    <x v="1"/>
    <x v="3"/>
    <s v="Mastercard"/>
    <x v="1"/>
    <n v="5"/>
    <n v="128.57"/>
    <m/>
  </r>
  <r>
    <d v="2009-03-31T00:00:00"/>
    <x v="2"/>
    <x v="2"/>
    <x v="0"/>
    <s v="Mastercard"/>
    <x v="1"/>
    <n v="6"/>
    <n v="248.42"/>
    <m/>
  </r>
  <r>
    <d v="2009-03-31T00:00:00"/>
    <x v="2"/>
    <x v="2"/>
    <x v="1"/>
    <s v="Cash"/>
    <x v="1"/>
    <n v="2"/>
    <n v="50.04"/>
    <m/>
  </r>
  <r>
    <d v="2009-04-01T00:00:00"/>
    <x v="3"/>
    <x v="0"/>
    <x v="1"/>
    <s v="Cash"/>
    <x v="1"/>
    <n v="4"/>
    <n v="145.47999999999999"/>
    <m/>
  </r>
  <r>
    <d v="2009-04-01T00:00:00"/>
    <x v="3"/>
    <x v="1"/>
    <x v="0"/>
    <s v="Mastercard"/>
    <x v="0"/>
    <n v="9"/>
    <n v="403.6"/>
    <m/>
  </r>
  <r>
    <d v="2009-04-01T00:00:00"/>
    <x v="3"/>
    <x v="1"/>
    <x v="1"/>
    <s v="Cash"/>
    <x v="0"/>
    <n v="6"/>
    <n v="284.14"/>
    <m/>
  </r>
  <r>
    <d v="2009-04-01T00:00:00"/>
    <x v="3"/>
    <x v="1"/>
    <x v="0"/>
    <s v="Mastercard"/>
    <x v="0"/>
    <n v="1"/>
    <n v="81.14"/>
    <m/>
  </r>
  <r>
    <d v="2009-04-02T00:00:00"/>
    <x v="4"/>
    <x v="0"/>
    <x v="3"/>
    <s v="Mastercard"/>
    <x v="0"/>
    <n v="3"/>
    <n v="82.36"/>
    <m/>
  </r>
  <r>
    <d v="2009-04-02T00:00:00"/>
    <x v="4"/>
    <x v="1"/>
    <x v="3"/>
    <s v="Mastercard"/>
    <x v="0"/>
    <n v="2"/>
    <n v="32.65"/>
    <m/>
  </r>
  <r>
    <d v="2009-04-02T00:00:00"/>
    <x v="4"/>
    <x v="1"/>
    <x v="1"/>
    <s v="VISA"/>
    <x v="0"/>
    <n v="6"/>
    <n v="200.7"/>
    <m/>
  </r>
  <r>
    <d v="2009-04-02T00:00:00"/>
    <x v="4"/>
    <x v="1"/>
    <x v="1"/>
    <s v="Mastercard"/>
    <x v="0"/>
    <n v="3"/>
    <n v="99.13"/>
    <m/>
  </r>
  <r>
    <d v="2009-04-03T00:00:00"/>
    <x v="5"/>
    <x v="0"/>
    <x v="2"/>
    <s v="VISA"/>
    <x v="0"/>
    <n v="4"/>
    <n v="85.88"/>
    <m/>
  </r>
  <r>
    <d v="2009-04-03T00:00:00"/>
    <x v="5"/>
    <x v="1"/>
    <x v="2"/>
    <s v="Mastercard"/>
    <x v="1"/>
    <n v="3"/>
    <n v="183.52"/>
    <m/>
  </r>
  <r>
    <d v="2009-04-03T00:00:00"/>
    <x v="5"/>
    <x v="1"/>
    <x v="0"/>
    <s v="VISA"/>
    <x v="0"/>
    <n v="2"/>
    <n v="53.87"/>
    <m/>
  </r>
  <r>
    <d v="2009-04-03T00:00:00"/>
    <x v="5"/>
    <x v="2"/>
    <x v="1"/>
    <s v="Mastercard"/>
    <x v="1"/>
    <n v="3"/>
    <n v="44.08"/>
    <m/>
  </r>
  <r>
    <d v="2009-04-04T00:00:00"/>
    <x v="6"/>
    <x v="0"/>
    <x v="3"/>
    <s v="VISA"/>
    <x v="0"/>
    <n v="1"/>
    <n v="82.34"/>
    <m/>
  </r>
  <r>
    <d v="2009-04-04T00:00:00"/>
    <x v="6"/>
    <x v="1"/>
    <x v="2"/>
    <s v="Cash"/>
    <x v="1"/>
    <n v="3"/>
    <n v="151.29"/>
    <m/>
  </r>
  <r>
    <d v="2009-04-05T00:00:00"/>
    <x v="0"/>
    <x v="0"/>
    <x v="1"/>
    <s v="VISA"/>
    <x v="1"/>
    <s v="Low"/>
    <n v="5"/>
    <n v="87.02"/>
  </r>
  <r>
    <d v="2009-04-05T00:00:00"/>
    <x v="0"/>
    <x v="1"/>
    <x v="3"/>
    <s v="VISA"/>
    <x v="1"/>
    <s v="Low"/>
    <n v="2"/>
    <n v="54.96"/>
  </r>
  <r>
    <d v="2009-04-05T00:00:00"/>
    <x v="0"/>
    <x v="1"/>
    <x v="3"/>
    <s v="Mastercard"/>
    <x v="0"/>
    <s v="Low"/>
    <n v="1"/>
    <n v="65.11"/>
  </r>
  <r>
    <d v="2009-04-05T00:00:00"/>
    <x v="0"/>
    <x v="1"/>
    <x v="1"/>
    <s v="Mastercard"/>
    <x v="0"/>
    <s v="Low"/>
    <n v="3"/>
    <n v="76.69"/>
  </r>
  <r>
    <d v="2009-04-05T00:00:00"/>
    <x v="0"/>
    <x v="2"/>
    <x v="1"/>
    <s v="VISA"/>
    <x v="0"/>
    <s v="Low"/>
    <n v="2"/>
    <n v="48.38"/>
  </r>
  <r>
    <d v="2009-04-06T00:00:00"/>
    <x v="1"/>
    <x v="0"/>
    <x v="1"/>
    <s v="Cash"/>
    <x v="0"/>
    <s v="Low"/>
    <n v="5"/>
    <n v="76.64"/>
  </r>
  <r>
    <d v="2009-04-06T00:00:00"/>
    <x v="1"/>
    <x v="1"/>
    <x v="1"/>
    <s v="VISA"/>
    <x v="0"/>
    <s v="Low"/>
    <n v="2"/>
    <n v="54.08"/>
  </r>
  <r>
    <d v="2009-04-06T00:00:00"/>
    <x v="1"/>
    <x v="1"/>
    <x v="2"/>
    <s v="Mastercard"/>
    <x v="0"/>
    <s v="Medium"/>
    <n v="3"/>
    <n v="130"/>
  </r>
  <r>
    <d v="2009-04-06T00:00:00"/>
    <x v="1"/>
    <x v="2"/>
    <x v="3"/>
    <s v="Mastercard"/>
    <x v="0"/>
    <s v="High"/>
    <n v="4"/>
    <n v="218.29"/>
  </r>
  <r>
    <d v="2009-04-07T00:00:00"/>
    <x v="2"/>
    <x v="2"/>
    <x v="0"/>
    <s v="VISA"/>
    <x v="1"/>
    <s v="Low"/>
    <n v="1"/>
    <n v="38.1"/>
  </r>
  <r>
    <d v="2009-04-08T00:00:00"/>
    <x v="3"/>
    <x v="0"/>
    <x v="1"/>
    <s v="VISA"/>
    <x v="1"/>
    <s v="Low"/>
    <n v="4"/>
    <n v="100.02"/>
  </r>
  <r>
    <d v="2009-04-08T00:00:00"/>
    <x v="3"/>
    <x v="0"/>
    <x v="0"/>
    <s v="Cash"/>
    <x v="0"/>
    <s v="High"/>
    <n v="4"/>
    <n v="248.73"/>
  </r>
  <r>
    <d v="2009-04-08T00:00:00"/>
    <x v="3"/>
    <x v="0"/>
    <x v="0"/>
    <s v="Mastercard"/>
    <x v="0"/>
    <s v="Low"/>
    <n v="2"/>
    <n v="25.8"/>
  </r>
  <r>
    <d v="2009-04-08T00:00:00"/>
    <x v="3"/>
    <x v="2"/>
    <x v="3"/>
    <s v="Cash"/>
    <x v="1"/>
    <s v="Low"/>
    <n v="1"/>
    <n v="52.83"/>
  </r>
  <r>
    <d v="2009-04-09T00:00:00"/>
    <x v="4"/>
    <x v="0"/>
    <x v="0"/>
    <s v="VISA"/>
    <x v="1"/>
    <s v="Medium"/>
    <n v="3"/>
    <n v="131.88999999999999"/>
  </r>
  <r>
    <d v="2009-04-09T00:00:00"/>
    <x v="4"/>
    <x v="0"/>
    <x v="1"/>
    <s v="Mastercard"/>
    <x v="1"/>
    <s v="Low"/>
    <n v="3"/>
    <n v="82.69"/>
  </r>
  <r>
    <d v="2009-04-09T00:00:00"/>
    <x v="4"/>
    <x v="0"/>
    <x v="0"/>
    <s v="Mastercard"/>
    <x v="1"/>
    <s v="Low"/>
    <n v="1"/>
    <n v="70.03"/>
  </r>
  <r>
    <d v="2009-04-09T00:00:00"/>
    <x v="4"/>
    <x v="0"/>
    <x v="1"/>
    <s v="Mastercard"/>
    <x v="0"/>
    <s v="High"/>
    <n v="1"/>
    <n v="102.86"/>
  </r>
  <r>
    <d v="2009-04-09T00:00:00"/>
    <x v="4"/>
    <x v="0"/>
    <x v="0"/>
    <s v="Cash"/>
    <x v="1"/>
    <s v="High"/>
    <n v="4"/>
    <n v="174.13"/>
  </r>
  <r>
    <d v="2009-04-10T00:00:00"/>
    <x v="5"/>
    <x v="0"/>
    <x v="2"/>
    <s v="Mastercard"/>
    <x v="0"/>
    <s v="Low"/>
    <n v="2"/>
    <n v="49.8"/>
  </r>
  <r>
    <d v="2009-04-10T00:00:00"/>
    <x v="5"/>
    <x v="0"/>
    <x v="3"/>
    <s v="Cash"/>
    <x v="0"/>
    <s v="Low"/>
    <n v="2"/>
    <n v="29.97"/>
  </r>
  <r>
    <d v="2009-04-10T00:00:00"/>
    <x v="5"/>
    <x v="1"/>
    <x v="3"/>
    <s v="Mastercard"/>
    <x v="1"/>
    <s v="Medium"/>
    <n v="2"/>
    <n v="82.53"/>
  </r>
  <r>
    <d v="2009-04-10T00:00:00"/>
    <x v="5"/>
    <x v="1"/>
    <x v="2"/>
    <s v="Mastercard"/>
    <x v="0"/>
    <s v="High"/>
    <n v="4"/>
    <n v="142.76"/>
  </r>
  <r>
    <d v="2009-04-10T00:00:00"/>
    <x v="5"/>
    <x v="2"/>
    <x v="1"/>
    <s v="Cash"/>
    <x v="1"/>
    <s v="Low"/>
    <n v="2"/>
    <n v="72.58"/>
  </r>
  <r>
    <d v="2009-04-10T00:00:00"/>
    <x v="5"/>
    <x v="2"/>
    <x v="3"/>
    <s v="VISA"/>
    <x v="1"/>
    <s v="Low"/>
    <n v="2"/>
    <n v="55.39"/>
  </r>
  <r>
    <d v="2009-04-11T00:00:00"/>
    <x v="6"/>
    <x v="1"/>
    <x v="0"/>
    <s v="VISA"/>
    <x v="0"/>
    <s v="High"/>
    <n v="4"/>
    <n v="206.39"/>
  </r>
  <r>
    <d v="2009-04-12T00:00:00"/>
    <x v="1"/>
    <x v="0"/>
    <x v="3"/>
    <s v="Mastercard"/>
    <x v="0"/>
    <s v="High"/>
    <n v="4"/>
    <n v="245.67"/>
  </r>
  <r>
    <d v="2009-04-12T00:00:00"/>
    <x v="1"/>
    <x v="0"/>
    <x v="1"/>
    <s v="Mastercard"/>
    <x v="0"/>
    <s v="High"/>
    <n v="5"/>
    <n v="265.69"/>
  </r>
  <r>
    <d v="2009-04-12T00:00:00"/>
    <x v="1"/>
    <x v="1"/>
    <x v="2"/>
    <s v="Mastercard"/>
    <x v="0"/>
    <s v="High"/>
    <n v="3"/>
    <n v="124.46"/>
  </r>
  <r>
    <d v="2009-04-12T00:00:00"/>
    <x v="1"/>
    <x v="1"/>
    <x v="1"/>
    <s v="Mastercard"/>
    <x v="0"/>
    <s v="High"/>
    <n v="6"/>
    <n v="206.26"/>
  </r>
  <r>
    <d v="2009-04-13T00:00:00"/>
    <x v="2"/>
    <x v="1"/>
    <x v="2"/>
    <s v="Mastercard"/>
    <x v="0"/>
    <s v="High"/>
    <n v="7"/>
    <n v="306.23"/>
  </r>
  <r>
    <d v="2009-04-14T00:00:00"/>
    <x v="4"/>
    <x v="0"/>
    <x v="2"/>
    <s v="Cash"/>
    <x v="0"/>
    <s v="Medium"/>
    <n v="1"/>
    <n v="48.12"/>
  </r>
  <r>
    <d v="2009-04-14T00:00:00"/>
    <x v="4"/>
    <x v="1"/>
    <x v="3"/>
    <s v="Mastercard"/>
    <x v="1"/>
    <s v="Medium"/>
    <n v="4"/>
    <n v="113.95"/>
  </r>
  <r>
    <d v="2009-04-14T00:00:00"/>
    <x v="4"/>
    <x v="1"/>
    <x v="0"/>
    <s v="VISA"/>
    <x v="0"/>
    <s v="High"/>
    <n v="6"/>
    <n v="261.44"/>
  </r>
  <r>
    <d v="2009-04-15T00:00:00"/>
    <x v="5"/>
    <x v="0"/>
    <x v="2"/>
    <s v="Cash"/>
    <x v="1"/>
    <s v="Low"/>
    <n v="2"/>
    <n v="59.9"/>
  </r>
  <r>
    <d v="2009-04-15T00:00:00"/>
    <x v="5"/>
    <x v="0"/>
    <x v="3"/>
    <s v="VISA"/>
    <x v="0"/>
    <s v="Medium"/>
    <n v="2"/>
    <n v="49.73"/>
  </r>
  <r>
    <d v="2009-04-15T00:00:00"/>
    <x v="5"/>
    <x v="0"/>
    <x v="3"/>
    <s v="VISA"/>
    <x v="0"/>
    <s v="Low"/>
    <n v="3"/>
    <n v="65.06"/>
  </r>
  <r>
    <d v="2009-04-15T00:00:00"/>
    <x v="5"/>
    <x v="1"/>
    <x v="0"/>
    <s v="VISA"/>
    <x v="1"/>
    <s v="Medium"/>
    <n v="4"/>
    <n v="97.71"/>
  </r>
  <r>
    <d v="2009-04-15T00:00:00"/>
    <x v="5"/>
    <x v="1"/>
    <x v="1"/>
    <s v="Cash"/>
    <x v="0"/>
    <s v="Low"/>
    <n v="1"/>
    <n v="49.84"/>
  </r>
  <r>
    <d v="2009-04-15T00:00:00"/>
    <x v="5"/>
    <x v="2"/>
    <x v="3"/>
    <s v="Cash"/>
    <x v="0"/>
    <s v="High"/>
    <n v="6"/>
    <n v="233.94"/>
  </r>
  <r>
    <d v="2009-04-15T00:00:00"/>
    <x v="5"/>
    <x v="2"/>
    <x v="0"/>
    <s v="Mastercard"/>
    <x v="0"/>
    <s v="High"/>
    <n v="9"/>
    <n v="370.26"/>
  </r>
  <r>
    <d v="2009-04-16T00:00:00"/>
    <x v="6"/>
    <x v="1"/>
    <x v="0"/>
    <s v="Cash"/>
    <x v="1"/>
    <s v="High"/>
    <n v="6"/>
    <n v="313.11"/>
  </r>
  <r>
    <d v="2009-04-16T00:00:00"/>
    <x v="6"/>
    <x v="1"/>
    <x v="1"/>
    <s v="Cash"/>
    <x v="0"/>
    <s v="Low"/>
    <n v="6"/>
    <n v="141.77000000000001"/>
  </r>
  <r>
    <d v="2009-04-16T00:00:00"/>
    <x v="6"/>
    <x v="2"/>
    <x v="2"/>
    <s v="Mastercard"/>
    <x v="0"/>
    <s v="Low"/>
    <n v="1"/>
    <n v="27.99"/>
  </r>
  <r>
    <d v="2009-04-17T00:00:00"/>
    <x v="0"/>
    <x v="0"/>
    <x v="3"/>
    <s v="VISA"/>
    <x v="0"/>
    <s v="Low"/>
    <n v="3"/>
    <n v="81.34"/>
  </r>
  <r>
    <d v="2009-04-17T00:00:00"/>
    <x v="0"/>
    <x v="1"/>
    <x v="0"/>
    <s v="VISA"/>
    <x v="0"/>
    <s v="Low"/>
    <n v="2"/>
    <n v="97.15"/>
  </r>
  <r>
    <d v="2009-04-17T00:00:00"/>
    <x v="0"/>
    <x v="2"/>
    <x v="0"/>
    <s v="Cash"/>
    <x v="1"/>
    <s v="High"/>
    <n v="7"/>
    <n v="352.49"/>
  </r>
  <r>
    <d v="2009-04-18T00:00:00"/>
    <x v="1"/>
    <x v="0"/>
    <x v="2"/>
    <s v="VISA"/>
    <x v="0"/>
    <s v="Medium"/>
    <n v="3"/>
    <n v="88.75"/>
  </r>
  <r>
    <d v="2009-04-18T00:00:00"/>
    <x v="1"/>
    <x v="1"/>
    <x v="1"/>
    <s v="VISA"/>
    <x v="0"/>
    <s v="Medium"/>
    <n v="4"/>
    <n v="107.95"/>
  </r>
  <r>
    <d v="2009-04-18T00:00:00"/>
    <x v="1"/>
    <x v="2"/>
    <x v="1"/>
    <s v="Mastercard"/>
    <x v="1"/>
    <s v="Medium"/>
    <n v="5"/>
    <n v="186.22"/>
  </r>
  <r>
    <d v="2009-04-19T00:00:00"/>
    <x v="2"/>
    <x v="0"/>
    <x v="3"/>
    <s v="Mastercard"/>
    <x v="0"/>
    <s v="Medium"/>
    <n v="4"/>
    <n v="159.22999999999999"/>
  </r>
  <r>
    <d v="2009-04-19T00:00:00"/>
    <x v="2"/>
    <x v="1"/>
    <x v="3"/>
    <s v="Mastercard"/>
    <x v="0"/>
    <s v="Low"/>
    <n v="2"/>
    <n v="82.43"/>
  </r>
  <r>
    <d v="2009-04-19T00:00:00"/>
    <x v="2"/>
    <x v="2"/>
    <x v="1"/>
    <s v="Mastercard"/>
    <x v="1"/>
    <s v="Low"/>
    <n v="4"/>
    <n v="99.42"/>
  </r>
  <r>
    <d v="2009-04-20T00:00:00"/>
    <x v="3"/>
    <x v="1"/>
    <x v="1"/>
    <s v="Cash"/>
    <x v="1"/>
    <s v="Medium"/>
    <n v="3"/>
    <n v="79.319999999999993"/>
  </r>
  <r>
    <d v="2009-04-20T00:00:00"/>
    <x v="3"/>
    <x v="2"/>
    <x v="2"/>
    <s v="VISA"/>
    <x v="1"/>
    <s v="High"/>
    <n v="3"/>
    <n v="160.01"/>
  </r>
  <r>
    <d v="2009-04-20T00:00:00"/>
    <x v="3"/>
    <x v="2"/>
    <x v="0"/>
    <s v="VISA"/>
    <x v="1"/>
    <s v="Low"/>
    <n v="2"/>
    <n v="51.99"/>
  </r>
  <r>
    <d v="2009-04-21T00:00:00"/>
    <x v="4"/>
    <x v="0"/>
    <x v="0"/>
    <s v="VISA"/>
    <x v="0"/>
    <s v="Medium"/>
    <n v="8"/>
    <n v="267.67"/>
  </r>
  <r>
    <d v="2009-04-21T00:00:00"/>
    <x v="4"/>
    <x v="1"/>
    <x v="1"/>
    <s v="Mastercard"/>
    <x v="0"/>
    <s v="High"/>
    <n v="9"/>
    <n v="429.22"/>
  </r>
  <r>
    <d v="2009-04-21T00:00:00"/>
    <x v="4"/>
    <x v="1"/>
    <x v="1"/>
    <s v="Cash"/>
    <x v="0"/>
    <s v="Low"/>
    <n v="1"/>
    <n v="46.2"/>
  </r>
  <r>
    <d v="2009-04-21T00:00:00"/>
    <x v="4"/>
    <x v="1"/>
    <x v="1"/>
    <s v="VISA"/>
    <x v="0"/>
    <s v="High"/>
    <n v="5"/>
    <n v="240.02"/>
  </r>
  <r>
    <d v="2009-04-22T00:00:00"/>
    <x v="5"/>
    <x v="0"/>
    <x v="2"/>
    <s v="Cash"/>
    <x v="1"/>
    <s v="Medium"/>
    <n v="4"/>
    <n v="157.13999999999999"/>
  </r>
  <r>
    <d v="2009-04-22T00:00:00"/>
    <x v="5"/>
    <x v="1"/>
    <x v="3"/>
    <s v="Mastercard"/>
    <x v="0"/>
    <s v="Medium"/>
    <n v="5"/>
    <n v="140.4"/>
  </r>
  <r>
    <d v="2009-04-22T00:00:00"/>
    <x v="5"/>
    <x v="2"/>
    <x v="1"/>
    <s v="Mastercard"/>
    <x v="1"/>
    <s v="High"/>
    <n v="5"/>
    <n v="204.93"/>
  </r>
  <r>
    <d v="2009-04-23T00:00:00"/>
    <x v="6"/>
    <x v="0"/>
    <x v="2"/>
    <s v="VISA"/>
    <x v="0"/>
    <s v="Medium"/>
    <n v="2"/>
    <n v="88.18"/>
  </r>
  <r>
    <d v="2009-04-23T00:00:00"/>
    <x v="6"/>
    <x v="1"/>
    <x v="2"/>
    <s v="Cash"/>
    <x v="0"/>
    <s v="Low"/>
    <n v="3"/>
    <n v="95.47"/>
  </r>
  <r>
    <d v="2009-04-24T00:00:00"/>
    <x v="0"/>
    <x v="0"/>
    <x v="2"/>
    <s v="Mastercard"/>
    <x v="0"/>
    <s v="High"/>
    <n v="5"/>
    <n v="224.73"/>
  </r>
  <r>
    <d v="2009-04-24T00:00:00"/>
    <x v="0"/>
    <x v="0"/>
    <x v="0"/>
    <s v="Mastercard"/>
    <x v="0"/>
    <s v="High"/>
    <n v="8"/>
    <n v="344.73"/>
  </r>
  <r>
    <d v="2009-04-24T00:00:00"/>
    <x v="0"/>
    <x v="1"/>
    <x v="1"/>
    <s v="VISA"/>
    <x v="0"/>
    <s v="High"/>
    <n v="4"/>
    <n v="185.32"/>
  </r>
  <r>
    <d v="2009-04-24T00:00:00"/>
    <x v="0"/>
    <x v="1"/>
    <x v="2"/>
    <s v="VISA"/>
    <x v="0"/>
    <s v="High"/>
    <n v="6"/>
    <n v="297.31"/>
  </r>
  <r>
    <d v="2009-04-24T00:00:00"/>
    <x v="0"/>
    <x v="2"/>
    <x v="2"/>
    <s v="Cash"/>
    <x v="1"/>
    <s v="High"/>
    <n v="4"/>
    <n v="223.32"/>
  </r>
  <r>
    <d v="2009-04-24T00:00:00"/>
    <x v="0"/>
    <x v="2"/>
    <x v="2"/>
    <s v="VISA"/>
    <x v="0"/>
    <s v="High"/>
    <n v="3"/>
    <n v="164.4"/>
  </r>
  <r>
    <d v="2009-04-25T00:00:00"/>
    <x v="1"/>
    <x v="0"/>
    <x v="0"/>
    <s v="Mastercard"/>
    <x v="0"/>
    <s v="Medium"/>
    <n v="2"/>
    <n v="123.57"/>
  </r>
  <r>
    <d v="2009-04-25T00:00:00"/>
    <x v="1"/>
    <x v="2"/>
    <x v="1"/>
    <s v="Mastercard"/>
    <x v="1"/>
    <s v="High"/>
    <n v="5"/>
    <n v="236.97"/>
  </r>
  <r>
    <d v="2009-04-26T00:00:00"/>
    <x v="2"/>
    <x v="0"/>
    <x v="0"/>
    <s v="VISA"/>
    <x v="0"/>
    <s v="Medium"/>
    <n v="2"/>
    <n v="82.75"/>
  </r>
  <r>
    <d v="2009-04-26T00:00:00"/>
    <x v="2"/>
    <x v="0"/>
    <x v="2"/>
    <s v="Cash"/>
    <x v="1"/>
    <s v="High"/>
    <n v="6"/>
    <n v="307.75"/>
  </r>
  <r>
    <d v="2009-04-26T00:00:00"/>
    <x v="2"/>
    <x v="1"/>
    <x v="3"/>
    <s v="Cash"/>
    <x v="0"/>
    <s v="High"/>
    <n v="4"/>
    <n v="200.73"/>
  </r>
  <r>
    <d v="2009-04-27T00:00:00"/>
    <x v="3"/>
    <x v="0"/>
    <x v="3"/>
    <s v="VISA"/>
    <x v="0"/>
    <s v="High"/>
    <n v="4"/>
    <n v="242.06"/>
  </r>
  <r>
    <d v="2009-04-27T00:00:00"/>
    <x v="3"/>
    <x v="2"/>
    <x v="2"/>
    <s v="VISA"/>
    <x v="1"/>
    <s v="High"/>
    <n v="4"/>
    <n v="215.09"/>
  </r>
  <r>
    <d v="2009-04-27T00:00:00"/>
    <x v="3"/>
    <x v="2"/>
    <x v="1"/>
    <s v="Mastercard"/>
    <x v="1"/>
    <s v="Medium"/>
    <n v="3"/>
    <n v="162.9"/>
  </r>
  <r>
    <d v="2009-04-28T00:00:00"/>
    <x v="4"/>
    <x v="1"/>
    <x v="0"/>
    <s v="Mastercard"/>
    <x v="0"/>
    <s v="High"/>
    <n v="5"/>
    <n v="214.31"/>
  </r>
  <r>
    <d v="2009-04-28T00:00:00"/>
    <x v="4"/>
    <x v="1"/>
    <x v="2"/>
    <s v="Mastercard"/>
    <x v="0"/>
    <s v="Low"/>
    <n v="1"/>
    <n v="42.07"/>
  </r>
  <r>
    <d v="2009-04-28T00:00:00"/>
    <x v="4"/>
    <x v="2"/>
    <x v="1"/>
    <s v="VISA"/>
    <x v="1"/>
    <s v="Low"/>
    <n v="2"/>
    <n v="69.05"/>
  </r>
  <r>
    <d v="2009-04-28T00:00:00"/>
    <x v="4"/>
    <x v="2"/>
    <x v="1"/>
    <s v="VISA"/>
    <x v="0"/>
    <s v="Low"/>
    <n v="4"/>
    <n v="148.9"/>
  </r>
  <r>
    <d v="2009-04-29T00:00:00"/>
    <x v="5"/>
    <x v="0"/>
    <x v="1"/>
    <s v="VISA"/>
    <x v="1"/>
    <s v="Low"/>
    <n v="4"/>
    <n v="105.74"/>
  </r>
  <r>
    <d v="2009-04-29T00:00:00"/>
    <x v="5"/>
    <x v="0"/>
    <x v="3"/>
    <s v="Mastercard"/>
    <x v="1"/>
    <s v="High"/>
    <n v="3"/>
    <n v="138.32"/>
  </r>
  <r>
    <d v="2009-04-29T00:00:00"/>
    <x v="5"/>
    <x v="1"/>
    <x v="0"/>
    <s v="Mastercard"/>
    <x v="1"/>
    <s v="Low"/>
    <n v="2"/>
    <n v="61.71"/>
  </r>
  <r>
    <d v="2009-04-29T00:00:00"/>
    <x v="5"/>
    <x v="2"/>
    <x v="2"/>
    <s v="VISA"/>
    <x v="1"/>
    <s v="High"/>
    <n v="3"/>
    <n v="120.11"/>
  </r>
  <r>
    <d v="2009-04-29T00:00:00"/>
    <x v="5"/>
    <x v="2"/>
    <x v="3"/>
    <s v="Mastercard"/>
    <x v="1"/>
    <s v="Medium"/>
    <n v="1"/>
    <n v="72.8"/>
  </r>
  <r>
    <d v="2009-04-29T00:00:00"/>
    <x v="5"/>
    <x v="2"/>
    <x v="3"/>
    <s v="Mastercard"/>
    <x v="0"/>
    <s v="Medium"/>
    <n v="2"/>
    <n v="134.86000000000001"/>
  </r>
  <r>
    <d v="2009-04-29T00:00:00"/>
    <x v="5"/>
    <x v="2"/>
    <x v="0"/>
    <s v="VISA"/>
    <x v="1"/>
    <s v="Low"/>
    <n v="4"/>
    <n v="89.75"/>
  </r>
  <r>
    <d v="2009-04-30T00:00:00"/>
    <x v="6"/>
    <x v="0"/>
    <x v="0"/>
    <s v="Mastercard"/>
    <x v="0"/>
    <s v="High"/>
    <n v="4"/>
    <n v="220.04"/>
  </r>
  <r>
    <d v="2009-04-30T00:00:00"/>
    <x v="6"/>
    <x v="1"/>
    <x v="2"/>
    <s v="Mastercard"/>
    <x v="0"/>
    <s v="High"/>
    <n v="3"/>
    <n v="168.39"/>
  </r>
  <r>
    <d v="2009-04-30T00:00:00"/>
    <x v="6"/>
    <x v="2"/>
    <x v="1"/>
    <s v="Mastercard"/>
    <x v="1"/>
    <s v="High"/>
    <n v="6"/>
    <n v="277.8"/>
  </r>
  <r>
    <d v="2009-05-01T00:00:00"/>
    <x v="0"/>
    <x v="1"/>
    <x v="1"/>
    <s v="VISA"/>
    <x v="0"/>
    <s v="Medium"/>
    <n v="3"/>
    <n v="130.49"/>
  </r>
  <r>
    <d v="2009-05-02T00:00:00"/>
    <x v="1"/>
    <x v="2"/>
    <x v="1"/>
    <s v="Cash"/>
    <x v="1"/>
    <s v="Medium"/>
    <n v="2"/>
    <n v="94.39"/>
  </r>
  <r>
    <d v="2009-05-03T00:00:00"/>
    <x v="2"/>
    <x v="1"/>
    <x v="0"/>
    <s v="Mastercard"/>
    <x v="0"/>
    <s v="Low"/>
    <n v="4"/>
    <n v="120.48"/>
  </r>
  <r>
    <d v="2009-05-03T00:00:00"/>
    <x v="2"/>
    <x v="1"/>
    <x v="2"/>
    <s v="VISA"/>
    <x v="0"/>
    <s v="High"/>
    <n v="6"/>
    <n v="304.95"/>
  </r>
  <r>
    <d v="2009-05-04T00:00:00"/>
    <x v="3"/>
    <x v="2"/>
    <x v="0"/>
    <s v="VISA"/>
    <x v="0"/>
    <s v="High"/>
    <n v="9"/>
    <n v="389.79"/>
  </r>
  <r>
    <d v="2009-05-05T00:00:00"/>
    <x v="4"/>
    <x v="0"/>
    <x v="1"/>
    <s v="VISA"/>
    <x v="0"/>
    <s v="Medium"/>
    <n v="4"/>
    <n v="161.08000000000001"/>
  </r>
  <r>
    <d v="2009-05-05T00:00:00"/>
    <x v="4"/>
    <x v="1"/>
    <x v="1"/>
    <s v="VISA"/>
    <x v="0"/>
    <s v="Low"/>
    <n v="2"/>
    <n v="69.61"/>
  </r>
  <r>
    <d v="2009-05-06T00:00:00"/>
    <x v="5"/>
    <x v="0"/>
    <x v="0"/>
    <s v="VISA"/>
    <x v="0"/>
    <s v="Low"/>
    <n v="3"/>
    <n v="59.99"/>
  </r>
  <r>
    <d v="2009-05-06T00:00:00"/>
    <x v="5"/>
    <x v="0"/>
    <x v="3"/>
    <s v="Mastercard"/>
    <x v="1"/>
    <s v="Low"/>
    <n v="2"/>
    <n v="120.78"/>
  </r>
  <r>
    <d v="2009-05-06T00:00:00"/>
    <x v="5"/>
    <x v="0"/>
    <x v="0"/>
    <s v="Cash"/>
    <x v="0"/>
    <s v="Low"/>
    <n v="3"/>
    <n v="82.3"/>
  </r>
  <r>
    <d v="2009-05-06T00:00:00"/>
    <x v="5"/>
    <x v="0"/>
    <x v="2"/>
    <s v="VISA"/>
    <x v="0"/>
    <s v="Low"/>
    <n v="2"/>
    <n v="91.88"/>
  </r>
  <r>
    <d v="2009-05-06T00:00:00"/>
    <x v="5"/>
    <x v="0"/>
    <x v="0"/>
    <s v="Mastercard"/>
    <x v="1"/>
    <s v="Medium"/>
    <n v="1"/>
    <n v="87.1"/>
  </r>
  <r>
    <d v="2009-05-06T00:00:00"/>
    <x v="5"/>
    <x v="1"/>
    <x v="3"/>
    <s v="Mastercard"/>
    <x v="0"/>
    <s v="Low"/>
    <n v="2"/>
    <n v="70.099999999999994"/>
  </r>
  <r>
    <d v="2009-05-06T00:00:00"/>
    <x v="5"/>
    <x v="1"/>
    <x v="1"/>
    <s v="Cash"/>
    <x v="0"/>
    <s v="Medium"/>
    <n v="2"/>
    <n v="106.67"/>
  </r>
  <r>
    <d v="2009-05-06T00:00:00"/>
    <x v="5"/>
    <x v="2"/>
    <x v="1"/>
    <s v="Mastercard"/>
    <x v="1"/>
    <s v="Low"/>
    <n v="1"/>
    <n v="34.31"/>
  </r>
  <r>
    <d v="2009-05-06T00:00:00"/>
    <x v="5"/>
    <x v="2"/>
    <x v="0"/>
    <s v="VISA"/>
    <x v="1"/>
    <s v="Low"/>
    <n v="3"/>
    <n v="77.69"/>
  </r>
  <r>
    <d v="2009-05-06T00:00:00"/>
    <x v="5"/>
    <x v="2"/>
    <x v="0"/>
    <s v="Mastercard"/>
    <x v="0"/>
    <s v="Low"/>
    <n v="2"/>
    <n v="85.31"/>
  </r>
  <r>
    <d v="2009-05-07T00:00:00"/>
    <x v="6"/>
    <x v="2"/>
    <x v="1"/>
    <s v="Mastercard"/>
    <x v="0"/>
    <s v="Medium"/>
    <n v="1"/>
    <n v="65.92"/>
  </r>
  <r>
    <d v="2009-05-07T00:00:00"/>
    <x v="6"/>
    <x v="2"/>
    <x v="3"/>
    <s v="Cash"/>
    <x v="0"/>
    <s v="Low"/>
    <n v="1"/>
    <n v="89.98"/>
  </r>
  <r>
    <d v="2009-05-08T00:00:00"/>
    <x v="0"/>
    <x v="0"/>
    <x v="0"/>
    <s v="VISA"/>
    <x v="0"/>
    <s v="Low"/>
    <n v="3"/>
    <n v="102.07"/>
  </r>
  <r>
    <d v="2009-05-08T00:00:00"/>
    <x v="0"/>
    <x v="1"/>
    <x v="2"/>
    <s v="VISA"/>
    <x v="0"/>
    <s v="Medium"/>
    <n v="4"/>
    <n v="199.83"/>
  </r>
  <r>
    <d v="2009-05-08T00:00:00"/>
    <x v="0"/>
    <x v="2"/>
    <x v="2"/>
    <s v="Cash"/>
    <x v="1"/>
    <s v="Medium"/>
    <n v="3"/>
    <n v="134.21"/>
  </r>
  <r>
    <d v="2009-05-08T00:00:00"/>
    <x v="0"/>
    <x v="2"/>
    <x v="2"/>
    <s v="Mastercard"/>
    <x v="1"/>
    <s v="Medium"/>
    <n v="4"/>
    <n v="188.41"/>
  </r>
  <r>
    <d v="2009-05-08T00:00:00"/>
    <x v="0"/>
    <x v="2"/>
    <x v="0"/>
    <s v="VISA"/>
    <x v="1"/>
    <s v="Medium"/>
    <n v="4"/>
    <n v="102.72"/>
  </r>
  <r>
    <d v="2009-05-08T00:00:00"/>
    <x v="0"/>
    <x v="2"/>
    <x v="0"/>
    <s v="Mastercard"/>
    <x v="1"/>
    <s v="Low"/>
    <n v="2"/>
    <n v="85.63"/>
  </r>
  <r>
    <d v="2009-05-09T00:00:00"/>
    <x v="1"/>
    <x v="0"/>
    <x v="0"/>
    <s v="Cash"/>
    <x v="1"/>
    <s v="High"/>
    <n v="4"/>
    <n v="206.87"/>
  </r>
  <r>
    <d v="2009-05-09T00:00:00"/>
    <x v="1"/>
    <x v="1"/>
    <x v="2"/>
    <s v="Mastercard"/>
    <x v="0"/>
    <s v="High"/>
    <n v="2"/>
    <n v="141.22"/>
  </r>
  <r>
    <d v="2009-05-09T00:00:00"/>
    <x v="1"/>
    <x v="2"/>
    <x v="0"/>
    <s v="VISA"/>
    <x v="1"/>
    <s v="High"/>
    <n v="10"/>
    <n v="463.4"/>
  </r>
  <r>
    <d v="2009-05-09T00:00:00"/>
    <x v="1"/>
    <x v="2"/>
    <x v="2"/>
    <s v="Mastercard"/>
    <x v="0"/>
    <s v="Medium"/>
    <n v="5"/>
    <n v="166.54"/>
  </r>
  <r>
    <d v="2009-05-10T00:00:00"/>
    <x v="2"/>
    <x v="0"/>
    <x v="3"/>
    <s v="Mastercard"/>
    <x v="0"/>
    <s v="High"/>
    <n v="6"/>
    <n v="260.62"/>
  </r>
  <r>
    <d v="2009-05-10T00:00:00"/>
    <x v="2"/>
    <x v="1"/>
    <x v="3"/>
    <s v="VISA"/>
    <x v="0"/>
    <s v="Low"/>
    <n v="1"/>
    <n v="79.16"/>
  </r>
  <r>
    <d v="2009-05-11T00:00:00"/>
    <x v="3"/>
    <x v="1"/>
    <x v="0"/>
    <s v="Mastercard"/>
    <x v="0"/>
    <s v="High"/>
    <n v="6"/>
    <n v="320.39999999999998"/>
  </r>
  <r>
    <d v="2009-05-11T00:00:00"/>
    <x v="3"/>
    <x v="2"/>
    <x v="3"/>
    <s v="Cash"/>
    <x v="1"/>
    <s v="Medium"/>
    <n v="2"/>
    <n v="79.010000000000005"/>
  </r>
  <r>
    <d v="2009-05-12T00:00:00"/>
    <x v="4"/>
    <x v="0"/>
    <x v="0"/>
    <s v="Mastercard"/>
    <x v="0"/>
    <s v="Medium"/>
    <n v="2"/>
    <n v="126.22"/>
  </r>
  <r>
    <d v="2009-05-12T00:00:00"/>
    <x v="4"/>
    <x v="2"/>
    <x v="1"/>
    <s v="VISA"/>
    <x v="1"/>
    <s v="High"/>
    <n v="5"/>
    <n v="263.45"/>
  </r>
  <r>
    <d v="2009-05-13T00:00:00"/>
    <x v="5"/>
    <x v="0"/>
    <x v="2"/>
    <s v="Cash"/>
    <x v="1"/>
    <s v="Low"/>
    <n v="3"/>
    <n v="135.86000000000001"/>
  </r>
  <r>
    <d v="2009-05-13T00:00:00"/>
    <x v="5"/>
    <x v="1"/>
    <x v="0"/>
    <s v="VISA"/>
    <x v="1"/>
    <s v="Low"/>
    <n v="1"/>
    <n v="98.74"/>
  </r>
  <r>
    <d v="2009-05-13T00:00:00"/>
    <x v="5"/>
    <x v="2"/>
    <x v="2"/>
    <s v="Mastercard"/>
    <x v="0"/>
    <s v="High"/>
    <n v="1"/>
    <n v="101.05"/>
  </r>
  <r>
    <d v="2009-05-13T00:00:00"/>
    <x v="5"/>
    <x v="2"/>
    <x v="1"/>
    <s v="Cash"/>
    <x v="1"/>
    <s v="High"/>
    <n v="7"/>
    <n v="361.6"/>
  </r>
  <r>
    <d v="2009-05-14T00:00:00"/>
    <x v="6"/>
    <x v="2"/>
    <x v="1"/>
    <s v="VISA"/>
    <x v="0"/>
    <s v="Low"/>
    <n v="3"/>
    <n v="120.56"/>
  </r>
  <r>
    <d v="2009-05-15T00:00:00"/>
    <x v="0"/>
    <x v="0"/>
    <x v="0"/>
    <s v="Mastercard"/>
    <x v="0"/>
    <s v="Low"/>
    <n v="1"/>
    <n v="52.68"/>
  </r>
  <r>
    <d v="2009-05-15T00:00:00"/>
    <x v="0"/>
    <x v="0"/>
    <x v="1"/>
    <s v="VISA"/>
    <x v="0"/>
    <s v="Low"/>
    <n v="3"/>
    <n v="99.51"/>
  </r>
  <r>
    <d v="2009-05-15T00:00:00"/>
    <x v="0"/>
    <x v="1"/>
    <x v="2"/>
    <s v="VISA"/>
    <x v="0"/>
    <s v="Low"/>
    <n v="1"/>
    <n v="85.29"/>
  </r>
  <r>
    <d v="2009-05-15T00:00:00"/>
    <x v="0"/>
    <x v="1"/>
    <x v="1"/>
    <s v="Mastercard"/>
    <x v="0"/>
    <s v="Low"/>
    <n v="3"/>
    <n v="143.59"/>
  </r>
  <r>
    <d v="2009-05-15T00:00:00"/>
    <x v="0"/>
    <x v="1"/>
    <x v="2"/>
    <s v="Mastercard"/>
    <x v="0"/>
    <s v="High"/>
    <n v="3"/>
    <n v="197.13"/>
  </r>
  <r>
    <d v="2009-05-15T00:00:00"/>
    <x v="0"/>
    <x v="1"/>
    <x v="2"/>
    <s v="VISA"/>
    <x v="0"/>
    <s v="Medium"/>
    <n v="3"/>
    <n v="190.74"/>
  </r>
  <r>
    <d v="2009-05-15T00:00:00"/>
    <x v="0"/>
    <x v="2"/>
    <x v="0"/>
    <s v="VISA"/>
    <x v="1"/>
    <s v="Low"/>
    <n v="3"/>
    <n v="111.44"/>
  </r>
  <r>
    <d v="2009-05-16T00:00:00"/>
    <x v="1"/>
    <x v="0"/>
    <x v="0"/>
    <s v="VISA"/>
    <x v="1"/>
    <s v="Medium"/>
    <n v="3"/>
    <n v="153.38999999999999"/>
  </r>
  <r>
    <d v="2009-05-16T00:00:00"/>
    <x v="1"/>
    <x v="1"/>
    <x v="3"/>
    <s v="Mastercard"/>
    <x v="0"/>
    <s v="Medium"/>
    <n v="2"/>
    <n v="65.400000000000006"/>
  </r>
  <r>
    <d v="2009-05-16T00:00:00"/>
    <x v="1"/>
    <x v="2"/>
    <x v="1"/>
    <s v="Mastercard"/>
    <x v="0"/>
    <s v="High"/>
    <n v="9"/>
    <n v="448.2"/>
  </r>
  <r>
    <d v="2009-05-16T00:00:00"/>
    <x v="1"/>
    <x v="2"/>
    <x v="2"/>
    <s v="Mastercard"/>
    <x v="1"/>
    <s v="High"/>
    <n v="2"/>
    <n v="123.19"/>
  </r>
  <r>
    <d v="2009-05-17T00:00:00"/>
    <x v="3"/>
    <x v="0"/>
    <x v="2"/>
    <s v="Mastercard"/>
    <x v="0"/>
    <s v="High"/>
    <n v="5"/>
    <n v="210.28"/>
  </r>
  <r>
    <d v="2009-05-17T00:00:00"/>
    <x v="3"/>
    <x v="0"/>
    <x v="1"/>
    <s v="Mastercard"/>
    <x v="0"/>
    <s v="High"/>
    <n v="7"/>
    <n v="349.46"/>
  </r>
  <r>
    <d v="2009-05-17T00:00:00"/>
    <x v="3"/>
    <x v="2"/>
    <x v="2"/>
    <s v="VISA"/>
    <x v="1"/>
    <s v="High"/>
    <n v="4"/>
    <n v="290.63"/>
  </r>
  <r>
    <d v="2009-05-17T00:00:00"/>
    <x v="3"/>
    <x v="2"/>
    <x v="3"/>
    <s v="Mastercard"/>
    <x v="0"/>
    <s v="Low"/>
    <n v="3"/>
    <n v="103.03"/>
  </r>
  <r>
    <d v="2009-05-18T00:00:00"/>
    <x v="4"/>
    <x v="0"/>
    <x v="2"/>
    <s v="Mastercard"/>
    <x v="1"/>
    <s v="Low"/>
    <n v="2"/>
    <n v="112.54"/>
  </r>
  <r>
    <d v="2009-05-18T00:00:00"/>
    <x v="4"/>
    <x v="1"/>
    <x v="3"/>
    <s v="VISA"/>
    <x v="1"/>
    <s v="High"/>
    <n v="8"/>
    <n v="399.36"/>
  </r>
  <r>
    <d v="2009-05-18T00:00:00"/>
    <x v="4"/>
    <x v="2"/>
    <x v="2"/>
    <s v="VISA"/>
    <x v="1"/>
    <s v="Medium"/>
    <n v="2"/>
    <n v="68.180000000000007"/>
  </r>
  <r>
    <d v="2009-05-19T00:00:00"/>
    <x v="5"/>
    <x v="0"/>
    <x v="3"/>
    <s v="Mastercard"/>
    <x v="1"/>
    <s v="Medium"/>
    <n v="3"/>
    <n v="146.58000000000001"/>
  </r>
  <r>
    <d v="2009-05-19T00:00:00"/>
    <x v="5"/>
    <x v="0"/>
    <x v="3"/>
    <s v="Cash"/>
    <x v="0"/>
    <s v="High"/>
    <n v="6"/>
    <n v="309.5"/>
  </r>
  <r>
    <d v="2009-05-19T00:00:00"/>
    <x v="5"/>
    <x v="0"/>
    <x v="0"/>
    <s v="Mastercard"/>
    <x v="1"/>
    <s v="Medium"/>
    <n v="5"/>
    <n v="177.96"/>
  </r>
  <r>
    <d v="2009-05-19T00:00:00"/>
    <x v="5"/>
    <x v="0"/>
    <x v="2"/>
    <s v="Mastercard"/>
    <x v="1"/>
    <s v="Low"/>
    <n v="2"/>
    <n v="119.46"/>
  </r>
  <r>
    <d v="2009-05-19T00:00:00"/>
    <x v="5"/>
    <x v="1"/>
    <x v="0"/>
    <s v="Cash"/>
    <x v="0"/>
    <s v="Low"/>
    <n v="3"/>
    <n v="119.66"/>
  </r>
  <r>
    <d v="2009-05-19T00:00:00"/>
    <x v="5"/>
    <x v="1"/>
    <x v="3"/>
    <s v="Cash"/>
    <x v="0"/>
    <s v="Medium"/>
    <n v="4"/>
    <n v="168.87"/>
  </r>
  <r>
    <d v="2009-05-19T00:00:00"/>
    <x v="5"/>
    <x v="1"/>
    <x v="2"/>
    <s v="Cash"/>
    <x v="0"/>
    <s v="High"/>
    <n v="4"/>
    <n v="192.39"/>
  </r>
  <r>
    <d v="2009-05-19T00:00:00"/>
    <x v="5"/>
    <x v="1"/>
    <x v="2"/>
    <s v="VISA"/>
    <x v="0"/>
    <s v="High"/>
    <n v="2"/>
    <n v="101.73"/>
  </r>
  <r>
    <d v="2009-05-19T00:00:00"/>
    <x v="5"/>
    <x v="1"/>
    <x v="1"/>
    <s v="Mastercard"/>
    <x v="1"/>
    <s v="Low"/>
    <n v="2"/>
    <n v="74.94"/>
  </r>
  <r>
    <d v="2009-05-19T00:00:00"/>
    <x v="5"/>
    <x v="2"/>
    <x v="3"/>
    <s v="Cash"/>
    <x v="0"/>
    <s v="Medium"/>
    <n v="8"/>
    <n v="291.3"/>
  </r>
  <r>
    <d v="2009-05-20T00:00:00"/>
    <x v="6"/>
    <x v="1"/>
    <x v="0"/>
    <s v="Cash"/>
    <x v="0"/>
    <s v="Medium"/>
    <n v="3"/>
    <n v="161"/>
  </r>
  <r>
    <d v="2009-05-21T00:00:00"/>
    <x v="0"/>
    <x v="1"/>
    <x v="0"/>
    <s v="VISA"/>
    <x v="0"/>
    <s v="Low"/>
    <n v="3"/>
    <n v="116.01"/>
  </r>
  <r>
    <d v="2009-05-21T00:00:00"/>
    <x v="0"/>
    <x v="1"/>
    <x v="0"/>
    <s v="VISA"/>
    <x v="1"/>
    <s v="Low"/>
    <n v="2"/>
    <n v="74.39"/>
  </r>
  <r>
    <d v="2009-05-21T00:00:00"/>
    <x v="0"/>
    <x v="2"/>
    <x v="1"/>
    <s v="VISA"/>
    <x v="1"/>
    <s v="Medium"/>
    <n v="4"/>
    <n v="226.25"/>
  </r>
  <r>
    <d v="2009-05-21T00:00:00"/>
    <x v="0"/>
    <x v="2"/>
    <x v="0"/>
    <s v="Cash"/>
    <x v="1"/>
    <s v="Medium"/>
    <n v="3"/>
    <n v="135.19"/>
  </r>
  <r>
    <d v="2009-05-22T00:00:00"/>
    <x v="1"/>
    <x v="0"/>
    <x v="0"/>
    <s v="Mastercard"/>
    <x v="1"/>
    <s v="Low"/>
    <n v="4"/>
    <n v="126.16"/>
  </r>
  <r>
    <d v="2009-05-22T00:00:00"/>
    <x v="1"/>
    <x v="1"/>
    <x v="2"/>
    <s v="Cash"/>
    <x v="0"/>
    <s v="Medium"/>
    <n v="4"/>
    <n v="156.30000000000001"/>
  </r>
  <r>
    <d v="2009-05-22T00:00:00"/>
    <x v="1"/>
    <x v="1"/>
    <x v="2"/>
    <s v="Mastercard"/>
    <x v="0"/>
    <s v="Low"/>
    <n v="3"/>
    <n v="73.42"/>
  </r>
  <r>
    <d v="2009-05-22T00:00:00"/>
    <x v="1"/>
    <x v="1"/>
    <x v="1"/>
    <s v="VISA"/>
    <x v="0"/>
    <s v="High"/>
    <n v="7"/>
    <n v="310.74"/>
  </r>
  <r>
    <d v="2009-05-22T00:00:00"/>
    <x v="1"/>
    <x v="1"/>
    <x v="1"/>
    <s v="VISA"/>
    <x v="0"/>
    <s v="High"/>
    <n v="6"/>
    <n v="296.26"/>
  </r>
  <r>
    <d v="2009-05-22T00:00:00"/>
    <x v="1"/>
    <x v="2"/>
    <x v="0"/>
    <s v="Cash"/>
    <x v="1"/>
    <s v="Low"/>
    <n v="2"/>
    <n v="115.29"/>
  </r>
  <r>
    <d v="2009-05-23T00:00:00"/>
    <x v="2"/>
    <x v="2"/>
    <x v="0"/>
    <s v="Mastercard"/>
    <x v="1"/>
    <s v="Medium"/>
    <n v="4"/>
    <n v="212.94"/>
  </r>
  <r>
    <d v="2009-05-24T00:00:00"/>
    <x v="3"/>
    <x v="0"/>
    <x v="2"/>
    <s v="VISA"/>
    <x v="0"/>
    <s v="Low"/>
    <n v="2"/>
    <n v="85.93"/>
  </r>
  <r>
    <d v="2009-05-24T00:00:00"/>
    <x v="3"/>
    <x v="1"/>
    <x v="0"/>
    <s v="Mastercard"/>
    <x v="1"/>
    <s v="Low"/>
    <n v="2"/>
    <n v="80.02"/>
  </r>
  <r>
    <d v="2009-05-24T00:00:00"/>
    <x v="3"/>
    <x v="1"/>
    <x v="1"/>
    <s v="Cash"/>
    <x v="0"/>
    <s v="High"/>
    <n v="5"/>
    <n v="286.17"/>
  </r>
  <r>
    <d v="2009-05-25T00:00:00"/>
    <x v="4"/>
    <x v="0"/>
    <x v="2"/>
    <s v="VISA"/>
    <x v="0"/>
    <s v="Medium"/>
    <n v="4"/>
    <n v="190.27"/>
  </r>
  <r>
    <d v="2009-05-25T00:00:00"/>
    <x v="4"/>
    <x v="1"/>
    <x v="1"/>
    <s v="Mastercard"/>
    <x v="1"/>
    <s v="High"/>
    <n v="5"/>
    <n v="265.24"/>
  </r>
  <r>
    <d v="2009-05-25T00:00:00"/>
    <x v="4"/>
    <x v="1"/>
    <x v="0"/>
    <s v="VISA"/>
    <x v="0"/>
    <s v="High"/>
    <n v="7"/>
    <n v="353.93"/>
  </r>
  <r>
    <d v="2009-05-26T00:00:00"/>
    <x v="5"/>
    <x v="0"/>
    <x v="1"/>
    <s v="Mastercard"/>
    <x v="1"/>
    <s v="High"/>
    <n v="5"/>
    <n v="314.77"/>
  </r>
  <r>
    <d v="2009-05-26T00:00:00"/>
    <x v="5"/>
    <x v="1"/>
    <x v="3"/>
    <s v="Mastercard"/>
    <x v="0"/>
    <s v="High"/>
    <n v="2"/>
    <n v="169.23"/>
  </r>
  <r>
    <d v="2009-05-26T00:00:00"/>
    <x v="5"/>
    <x v="2"/>
    <x v="0"/>
    <s v="VISA"/>
    <x v="0"/>
    <s v="Medium"/>
    <n v="3"/>
    <n v="149.71"/>
  </r>
  <r>
    <d v="2009-05-26T00:00:00"/>
    <x v="5"/>
    <x v="2"/>
    <x v="3"/>
    <s v="VISA"/>
    <x v="1"/>
    <s v="Medium"/>
    <n v="2"/>
    <n v="105.35"/>
  </r>
  <r>
    <d v="2009-05-27T00:00:00"/>
    <x v="0"/>
    <x v="1"/>
    <x v="2"/>
    <s v="Mastercard"/>
    <x v="0"/>
    <s v="Medium"/>
    <n v="2"/>
    <n v="111.47"/>
  </r>
  <r>
    <d v="2009-05-27T00:00:00"/>
    <x v="0"/>
    <x v="2"/>
    <x v="0"/>
    <s v="VISA"/>
    <x v="1"/>
    <s v="High"/>
    <n v="9"/>
    <n v="441.16"/>
  </r>
  <r>
    <d v="2009-05-28T00:00:00"/>
    <x v="1"/>
    <x v="0"/>
    <x v="3"/>
    <s v="VISA"/>
    <x v="0"/>
    <s v="Medium"/>
    <n v="5"/>
    <n v="179.56"/>
  </r>
  <r>
    <d v="2009-05-28T00:00:00"/>
    <x v="1"/>
    <x v="2"/>
    <x v="2"/>
    <s v="VISA"/>
    <x v="1"/>
    <s v="Medium"/>
    <n v="2"/>
    <n v="83.15"/>
  </r>
  <r>
    <d v="2009-05-29T00:00:00"/>
    <x v="2"/>
    <x v="2"/>
    <x v="2"/>
    <s v="Mastercard"/>
    <x v="1"/>
    <s v="High"/>
    <n v="4"/>
    <n v="262.86"/>
  </r>
  <r>
    <d v="2009-05-29T00:00:00"/>
    <x v="2"/>
    <x v="2"/>
    <x v="3"/>
    <s v="Mastercard"/>
    <x v="1"/>
    <s v="Low"/>
    <n v="2"/>
    <n v="82.51"/>
  </r>
  <r>
    <d v="2009-05-30T00:00:00"/>
    <x v="3"/>
    <x v="0"/>
    <x v="1"/>
    <s v="VISA"/>
    <x v="0"/>
    <s v="High"/>
    <n v="5"/>
    <n v="290.27"/>
  </r>
  <r>
    <d v="2009-05-30T00:00:00"/>
    <x v="3"/>
    <x v="0"/>
    <x v="0"/>
    <s v="Mastercard"/>
    <x v="0"/>
    <s v="Medium"/>
    <n v="5"/>
    <n v="223.08"/>
  </r>
  <r>
    <d v="2009-05-30T00:00:00"/>
    <x v="3"/>
    <x v="1"/>
    <x v="1"/>
    <s v="VISA"/>
    <x v="0"/>
    <s v="Medium"/>
    <n v="3"/>
    <n v="165.77"/>
  </r>
  <r>
    <d v="2009-05-30T00:00:00"/>
    <x v="3"/>
    <x v="2"/>
    <x v="2"/>
    <s v="Mastercard"/>
    <x v="0"/>
    <s v="Low"/>
    <n v="2"/>
    <n v="99.81"/>
  </r>
  <r>
    <d v="2009-05-31T00:00:00"/>
    <x v="4"/>
    <x v="0"/>
    <x v="1"/>
    <s v="Mastercard"/>
    <x v="0"/>
    <s v="Medium"/>
    <n v="3"/>
    <n v="158.94999999999999"/>
  </r>
  <r>
    <d v="2009-05-31T00:00:00"/>
    <x v="4"/>
    <x v="0"/>
    <x v="3"/>
    <s v="Mastercard"/>
    <x v="0"/>
    <s v="High"/>
    <n v="5"/>
    <n v="280.99"/>
  </r>
  <r>
    <d v="2009-05-31T00:00:00"/>
    <x v="4"/>
    <x v="0"/>
    <x v="2"/>
    <s v="Mastercard"/>
    <x v="0"/>
    <s v="Low"/>
    <n v="4"/>
    <n v="149.88999999999999"/>
  </r>
  <r>
    <d v="2009-05-31T00:00:00"/>
    <x v="4"/>
    <x v="1"/>
    <x v="2"/>
    <s v="VISA"/>
    <x v="0"/>
    <s v="High"/>
    <n v="7"/>
    <n v="363.52"/>
  </r>
  <r>
    <d v="2009-05-31T00:00:00"/>
    <x v="4"/>
    <x v="2"/>
    <x v="1"/>
    <s v="VISA"/>
    <x v="1"/>
    <s v="Low"/>
    <n v="2"/>
    <n v="93.97"/>
  </r>
  <r>
    <d v="2009-06-01T00:00:00"/>
    <x v="5"/>
    <x v="1"/>
    <x v="1"/>
    <s v="Mastercard"/>
    <x v="0"/>
    <s v="High"/>
    <n v="8"/>
    <n v="391.97"/>
  </r>
  <r>
    <d v="2009-06-01T00:00:00"/>
    <x v="5"/>
    <x v="1"/>
    <x v="0"/>
    <s v="VISA"/>
    <x v="0"/>
    <s v="High"/>
    <n v="5"/>
    <n v="275.54000000000002"/>
  </r>
  <r>
    <d v="2009-06-01T00:00:00"/>
    <x v="5"/>
    <x v="1"/>
    <x v="1"/>
    <s v="VISA"/>
    <x v="1"/>
    <s v="Low"/>
    <n v="1"/>
    <n v="115.55"/>
  </r>
  <r>
    <d v="2009-06-01T00:00:00"/>
    <x v="5"/>
    <x v="2"/>
    <x v="3"/>
    <s v="Mastercard"/>
    <x v="1"/>
    <s v="Medium"/>
    <n v="3"/>
    <n v="125"/>
  </r>
  <r>
    <d v="2009-06-01T00:00:00"/>
    <x v="5"/>
    <x v="2"/>
    <x v="2"/>
    <s v="Mastercard"/>
    <x v="0"/>
    <s v="Medium"/>
    <n v="1"/>
    <n v="103.15"/>
  </r>
  <r>
    <d v="2009-06-01T00:00:00"/>
    <x v="5"/>
    <x v="2"/>
    <x v="1"/>
    <s v="Mastercard"/>
    <x v="1"/>
    <s v="Medium"/>
    <n v="9"/>
    <n v="256.7"/>
  </r>
  <r>
    <d v="2009-06-01T00:00:00"/>
    <x v="5"/>
    <x v="2"/>
    <x v="3"/>
    <s v="VISA"/>
    <x v="0"/>
    <s v="Medium"/>
    <n v="1"/>
    <n v="117.99"/>
  </r>
  <r>
    <d v="2009-06-01T00:00:00"/>
    <x v="5"/>
    <x v="2"/>
    <x v="2"/>
    <s v="VISA"/>
    <x v="0"/>
    <s v="Low"/>
    <n v="2"/>
    <n v="98.55"/>
  </r>
  <r>
    <d v="2009-06-02T00:00:00"/>
    <x v="6"/>
    <x v="0"/>
    <x v="3"/>
    <s v="Cash"/>
    <x v="0"/>
    <s v="Low"/>
    <n v="2"/>
    <n v="112.93"/>
  </r>
  <r>
    <d v="2009-06-02T00:00:00"/>
    <x v="6"/>
    <x v="2"/>
    <x v="2"/>
    <s v="VISA"/>
    <x v="0"/>
    <s v="Low"/>
    <n v="2"/>
    <n v="76.3"/>
  </r>
  <r>
    <d v="2009-06-03T00:00:00"/>
    <x v="0"/>
    <x v="1"/>
    <x v="1"/>
    <s v="Cash"/>
    <x v="0"/>
    <s v="Low"/>
    <n v="2"/>
    <n v="129.80000000000001"/>
  </r>
  <r>
    <d v="2009-06-03T00:00:00"/>
    <x v="0"/>
    <x v="2"/>
    <x v="2"/>
    <s v="Mastercard"/>
    <x v="0"/>
    <s v="Low"/>
    <n v="3"/>
    <n v="140.25"/>
  </r>
  <r>
    <d v="2009-06-04T00:00:00"/>
    <x v="1"/>
    <x v="0"/>
    <x v="1"/>
    <s v="Mastercard"/>
    <x v="1"/>
    <s v="Low"/>
    <n v="3"/>
    <n v="149.79"/>
  </r>
  <r>
    <d v="2009-06-04T00:00:00"/>
    <x v="1"/>
    <x v="0"/>
    <x v="1"/>
    <s v="Mastercard"/>
    <x v="0"/>
    <s v="Medium"/>
    <n v="4"/>
    <n v="172.2"/>
  </r>
  <r>
    <d v="2009-06-04T00:00:00"/>
    <x v="1"/>
    <x v="2"/>
    <x v="0"/>
    <s v="VISA"/>
    <x v="0"/>
    <s v="High"/>
    <n v="3"/>
    <n v="139.85"/>
  </r>
  <r>
    <d v="2009-06-04T00:00:00"/>
    <x v="1"/>
    <x v="2"/>
    <x v="0"/>
    <s v="Cash"/>
    <x v="1"/>
    <s v="Low"/>
    <n v="1"/>
    <n v="96.46"/>
  </r>
  <r>
    <d v="2009-06-04T00:00:00"/>
    <x v="1"/>
    <x v="2"/>
    <x v="0"/>
    <s v="VISA"/>
    <x v="0"/>
    <s v="Medium"/>
    <n v="3"/>
    <n v="127.83"/>
  </r>
  <r>
    <d v="2009-06-05T00:00:00"/>
    <x v="2"/>
    <x v="2"/>
    <x v="1"/>
    <s v="VISA"/>
    <x v="1"/>
    <s v="Medium"/>
    <n v="6"/>
    <n v="215.88"/>
  </r>
  <r>
    <d v="2009-06-06T00:00:00"/>
    <x v="3"/>
    <x v="0"/>
    <x v="1"/>
    <s v="Mastercard"/>
    <x v="0"/>
    <s v="Medium"/>
    <n v="2"/>
    <n v="133.49"/>
  </r>
  <r>
    <d v="2009-06-06T00:00:00"/>
    <x v="3"/>
    <x v="2"/>
    <x v="0"/>
    <s v="VISA"/>
    <x v="1"/>
    <s v="Low"/>
    <n v="2"/>
    <n v="117.33"/>
  </r>
  <r>
    <d v="2009-06-07T00:00:00"/>
    <x v="4"/>
    <x v="0"/>
    <x v="0"/>
    <s v="VISA"/>
    <x v="0"/>
    <s v="Low"/>
    <n v="2"/>
    <n v="107.98"/>
  </r>
  <r>
    <d v="2009-06-07T00:00:00"/>
    <x v="4"/>
    <x v="1"/>
    <x v="3"/>
    <s v="VISA"/>
    <x v="0"/>
    <s v="Low"/>
    <n v="6"/>
    <n v="203.11"/>
  </r>
  <r>
    <d v="2009-06-07T00:00:00"/>
    <x v="4"/>
    <x v="1"/>
    <x v="0"/>
    <s v="VISA"/>
    <x v="0"/>
    <s v="Low"/>
    <n v="5"/>
    <n v="193.33"/>
  </r>
  <r>
    <d v="2009-06-07T00:00:00"/>
    <x v="4"/>
    <x v="2"/>
    <x v="1"/>
    <s v="Cash"/>
    <x v="1"/>
    <s v="High"/>
    <n v="7"/>
    <n v="343.26"/>
  </r>
  <r>
    <d v="2009-06-08T00:00:00"/>
    <x v="5"/>
    <x v="0"/>
    <x v="1"/>
    <s v="Mastercard"/>
    <x v="1"/>
    <s v="High"/>
    <n v="11"/>
    <n v="485.01"/>
  </r>
  <r>
    <d v="2009-06-08T00:00:00"/>
    <x v="5"/>
    <x v="2"/>
    <x v="3"/>
    <s v="Mastercard"/>
    <x v="0"/>
    <s v="High"/>
    <n v="4"/>
    <n v="221.93"/>
  </r>
  <r>
    <d v="2009-06-08T00:00:00"/>
    <x v="5"/>
    <x v="2"/>
    <x v="0"/>
    <s v="Cash"/>
    <x v="1"/>
    <s v="Low"/>
    <n v="2"/>
    <n v="94.04"/>
  </r>
  <r>
    <d v="2009-06-08T00:00:00"/>
    <x v="5"/>
    <x v="2"/>
    <x v="1"/>
    <s v="Mastercard"/>
    <x v="1"/>
    <s v="Low"/>
    <n v="1"/>
    <n v="113.37"/>
  </r>
  <r>
    <d v="2009-06-09T00:00:00"/>
    <x v="6"/>
    <x v="1"/>
    <x v="1"/>
    <s v="Cash"/>
    <x v="1"/>
    <s v="Medium"/>
    <n v="5"/>
    <n v="188.26"/>
  </r>
  <r>
    <d v="2009-06-10T00:00:00"/>
    <x v="0"/>
    <x v="1"/>
    <x v="0"/>
    <s v="VISA"/>
    <x v="0"/>
    <s v="Medium"/>
    <n v="4"/>
    <n v="170.19"/>
  </r>
  <r>
    <d v="2009-06-10T00:00:00"/>
    <x v="0"/>
    <x v="1"/>
    <x v="0"/>
    <s v="Cash"/>
    <x v="0"/>
    <s v="High"/>
    <n v="4"/>
    <n v="224.15"/>
  </r>
  <r>
    <d v="2009-06-10T00:00:00"/>
    <x v="0"/>
    <x v="1"/>
    <x v="1"/>
    <s v="Cash"/>
    <x v="0"/>
    <s v="High"/>
    <n v="7"/>
    <n v="352.32"/>
  </r>
  <r>
    <d v="2009-06-10T00:00:00"/>
    <x v="0"/>
    <x v="2"/>
    <x v="3"/>
    <s v="Cash"/>
    <x v="1"/>
    <s v="High"/>
    <n v="4"/>
    <n v="257.18"/>
  </r>
  <r>
    <d v="2009-06-10T00:00:00"/>
    <x v="0"/>
    <x v="2"/>
    <x v="0"/>
    <s v="VISA"/>
    <x v="1"/>
    <s v="Low"/>
    <n v="2"/>
    <n v="122.06"/>
  </r>
  <r>
    <d v="2009-06-10T00:00:00"/>
    <x v="0"/>
    <x v="2"/>
    <x v="1"/>
    <s v="VISA"/>
    <x v="1"/>
    <s v="High"/>
    <n v="4"/>
    <n v="239.95"/>
  </r>
  <r>
    <d v="2009-06-11T00:00:00"/>
    <x v="1"/>
    <x v="1"/>
    <x v="3"/>
    <s v="Mastercard"/>
    <x v="0"/>
    <s v="Low"/>
    <n v="3"/>
    <n v="124.44"/>
  </r>
  <r>
    <d v="2009-06-11T00:00:00"/>
    <x v="1"/>
    <x v="1"/>
    <x v="1"/>
    <s v="VISA"/>
    <x v="1"/>
    <s v="Low"/>
    <n v="4"/>
    <n v="116.58"/>
  </r>
  <r>
    <d v="2009-06-11T00:00:00"/>
    <x v="1"/>
    <x v="1"/>
    <x v="3"/>
    <s v="Cash"/>
    <x v="0"/>
    <s v="Medium"/>
    <n v="2"/>
    <n v="154.46"/>
  </r>
  <r>
    <d v="2009-06-11T00:00:00"/>
    <x v="1"/>
    <x v="2"/>
    <x v="3"/>
    <s v="Mastercard"/>
    <x v="1"/>
    <s v="Low"/>
    <n v="1"/>
    <n v="76.92"/>
  </r>
  <r>
    <d v="2009-06-11T00:00:00"/>
    <x v="1"/>
    <x v="2"/>
    <x v="2"/>
    <s v="Mastercard"/>
    <x v="1"/>
    <s v="Medium"/>
    <n v="4"/>
    <n v="194.85"/>
  </r>
  <r>
    <d v="2009-06-12T00:00:00"/>
    <x v="2"/>
    <x v="0"/>
    <x v="2"/>
    <s v="Mastercard"/>
    <x v="0"/>
    <s v="High"/>
    <n v="6"/>
    <n v="367.7"/>
  </r>
  <r>
    <d v="2009-06-12T00:00:00"/>
    <x v="2"/>
    <x v="2"/>
    <x v="1"/>
    <s v="Cash"/>
    <x v="1"/>
    <s v="Low"/>
    <n v="1"/>
    <n v="119.5"/>
  </r>
  <r>
    <d v="2009-06-12T00:00:00"/>
    <x v="2"/>
    <x v="2"/>
    <x v="0"/>
    <s v="Mastercard"/>
    <x v="1"/>
    <s v="High"/>
    <n v="7"/>
    <n v="270.94"/>
  </r>
  <r>
    <d v="2009-06-12T00:00:00"/>
    <x v="2"/>
    <x v="2"/>
    <x v="0"/>
    <s v="Cash"/>
    <x v="1"/>
    <s v="Low"/>
    <n v="2"/>
    <n v="94.71"/>
  </r>
  <r>
    <d v="2009-06-13T00:00:00"/>
    <x v="3"/>
    <x v="0"/>
    <x v="2"/>
    <s v="VISA"/>
    <x v="1"/>
    <s v="Low"/>
    <n v="4"/>
    <n v="154.01"/>
  </r>
  <r>
    <d v="2009-06-13T00:00:00"/>
    <x v="3"/>
    <x v="0"/>
    <x v="3"/>
    <s v="VISA"/>
    <x v="0"/>
    <s v="High"/>
    <n v="5"/>
    <n v="313.3"/>
  </r>
  <r>
    <d v="2009-06-13T00:00:00"/>
    <x v="3"/>
    <x v="1"/>
    <x v="0"/>
    <s v="VISA"/>
    <x v="1"/>
    <s v="Medium"/>
    <n v="7"/>
    <n v="217.99"/>
  </r>
  <r>
    <d v="2009-06-14T00:00:00"/>
    <x v="4"/>
    <x v="1"/>
    <x v="1"/>
    <s v="VISA"/>
    <x v="0"/>
    <s v="Low"/>
    <n v="3"/>
    <n v="127.22"/>
  </r>
  <r>
    <d v="2009-06-14T00:00:00"/>
    <x v="4"/>
    <x v="1"/>
    <x v="2"/>
    <s v="Mastercard"/>
    <x v="1"/>
    <s v="Low"/>
    <n v="1"/>
    <n v="135.97"/>
  </r>
  <r>
    <d v="2009-06-14T00:00:00"/>
    <x v="4"/>
    <x v="1"/>
    <x v="0"/>
    <s v="Mastercard"/>
    <x v="0"/>
    <s v="Low"/>
    <n v="1"/>
    <n v="87.14"/>
  </r>
  <r>
    <d v="2009-06-14T00:00:00"/>
    <x v="4"/>
    <x v="1"/>
    <x v="3"/>
    <s v="VISA"/>
    <x v="1"/>
    <s v="Low"/>
    <n v="2"/>
    <n v="96.77"/>
  </r>
  <r>
    <d v="2009-06-14T00:00:00"/>
    <x v="4"/>
    <x v="2"/>
    <x v="0"/>
    <s v="Mastercard"/>
    <x v="0"/>
    <s v="Low"/>
    <n v="1"/>
    <n v="74.739999999999995"/>
  </r>
  <r>
    <d v="2009-06-15T00:00:00"/>
    <x v="5"/>
    <x v="0"/>
    <x v="2"/>
    <s v="Cash"/>
    <x v="0"/>
    <s v="Medium"/>
    <n v="1"/>
    <n v="117.48"/>
  </r>
  <r>
    <d v="2009-06-15T00:00:00"/>
    <x v="5"/>
    <x v="0"/>
    <x v="0"/>
    <s v="VISA"/>
    <x v="1"/>
    <s v="Medium"/>
    <n v="2"/>
    <n v="132.88999999999999"/>
  </r>
  <r>
    <d v="2009-06-15T00:00:00"/>
    <x v="5"/>
    <x v="0"/>
    <x v="1"/>
    <s v="VISA"/>
    <x v="1"/>
    <s v="Medium"/>
    <n v="5"/>
    <n v="230.26"/>
  </r>
  <r>
    <d v="2009-06-15T00:00:00"/>
    <x v="5"/>
    <x v="1"/>
    <x v="1"/>
    <s v="VISA"/>
    <x v="1"/>
    <s v="High"/>
    <n v="10"/>
    <n v="451.03"/>
  </r>
  <r>
    <d v="2009-06-15T00:00:00"/>
    <x v="5"/>
    <x v="1"/>
    <x v="3"/>
    <s v="Cash"/>
    <x v="0"/>
    <s v="Low"/>
    <n v="3"/>
    <n v="153.31"/>
  </r>
  <r>
    <d v="2009-06-16T00:00:00"/>
    <x v="6"/>
    <x v="0"/>
    <x v="3"/>
    <s v="Mastercard"/>
    <x v="1"/>
    <s v="Low"/>
    <n v="3"/>
    <n v="117.79"/>
  </r>
  <r>
    <d v="2009-06-17T00:00:00"/>
    <x v="0"/>
    <x v="0"/>
    <x v="0"/>
    <s v="VISA"/>
    <x v="0"/>
    <s v="High"/>
    <n v="7"/>
    <n v="357.32"/>
  </r>
  <r>
    <d v="2009-06-17T00:00:00"/>
    <x v="0"/>
    <x v="1"/>
    <x v="2"/>
    <s v="VISA"/>
    <x v="0"/>
    <s v="High"/>
    <n v="7"/>
    <n v="374.17"/>
  </r>
  <r>
    <d v="2009-06-18T00:00:00"/>
    <x v="1"/>
    <x v="1"/>
    <x v="1"/>
    <s v="Mastercard"/>
    <x v="0"/>
    <s v="Low"/>
    <n v="3"/>
    <n v="122.28"/>
  </r>
  <r>
    <d v="2009-06-18T00:00:00"/>
    <x v="1"/>
    <x v="2"/>
    <x v="0"/>
    <s v="Mastercard"/>
    <x v="1"/>
    <s v="Low"/>
    <n v="2"/>
    <n v="122.57"/>
  </r>
  <r>
    <d v="2009-06-19T00:00:00"/>
    <x v="2"/>
    <x v="2"/>
    <x v="2"/>
    <s v="Cash"/>
    <x v="0"/>
    <s v="Medium"/>
    <n v="2"/>
    <n v="134.59"/>
  </r>
  <r>
    <d v="2009-06-19T00:00:00"/>
    <x v="2"/>
    <x v="2"/>
    <x v="2"/>
    <s v="VISA"/>
    <x v="1"/>
    <s v="Low"/>
    <n v="1"/>
    <n v="134.97999999999999"/>
  </r>
  <r>
    <d v="2009-06-19T00:00:00"/>
    <x v="2"/>
    <x v="2"/>
    <x v="3"/>
    <s v="Cash"/>
    <x v="1"/>
    <s v="Low"/>
    <n v="1"/>
    <n v="109.45"/>
  </r>
  <r>
    <d v="2009-06-20T00:00:00"/>
    <x v="3"/>
    <x v="0"/>
    <x v="0"/>
    <s v="VISA"/>
    <x v="0"/>
    <s v="Low"/>
    <n v="3"/>
    <n v="131.52000000000001"/>
  </r>
  <r>
    <d v="2009-06-21T00:00:00"/>
    <x v="4"/>
    <x v="0"/>
    <x v="3"/>
    <s v="VISA"/>
    <x v="0"/>
    <s v="Low"/>
    <n v="1"/>
    <n v="88.76"/>
  </r>
  <r>
    <d v="2009-06-21T00:00:00"/>
    <x v="4"/>
    <x v="0"/>
    <x v="2"/>
    <s v="Mastercard"/>
    <x v="0"/>
    <s v="High"/>
    <n v="2"/>
    <n v="174.28"/>
  </r>
  <r>
    <d v="2009-06-21T00:00:00"/>
    <x v="4"/>
    <x v="1"/>
    <x v="0"/>
    <s v="Mastercard"/>
    <x v="1"/>
    <s v="Low"/>
    <n v="1"/>
    <n v="100.7"/>
  </r>
  <r>
    <d v="2009-06-21T00:00:00"/>
    <x v="4"/>
    <x v="1"/>
    <x v="1"/>
    <s v="Mastercard"/>
    <x v="0"/>
    <s v="High"/>
    <n v="7"/>
    <n v="387.43"/>
  </r>
  <r>
    <d v="2009-06-21T00:00:00"/>
    <x v="4"/>
    <x v="1"/>
    <x v="0"/>
    <s v="Mastercard"/>
    <x v="0"/>
    <s v="Low"/>
    <n v="3"/>
    <n v="160.71"/>
  </r>
  <r>
    <d v="2009-06-21T00:00:00"/>
    <x v="4"/>
    <x v="2"/>
    <x v="2"/>
    <s v="Mastercard"/>
    <x v="1"/>
    <s v="Low"/>
    <n v="1"/>
    <n v="105.91"/>
  </r>
  <r>
    <d v="2009-06-21T00:00:00"/>
    <x v="4"/>
    <x v="2"/>
    <x v="0"/>
    <s v="Cash"/>
    <x v="1"/>
    <s v="Medium"/>
    <n v="1"/>
    <n v="101.46"/>
  </r>
  <r>
    <d v="2009-06-22T00:00:00"/>
    <x v="5"/>
    <x v="0"/>
    <x v="0"/>
    <s v="Mastercard"/>
    <x v="0"/>
    <s v="High"/>
    <n v="5"/>
    <n v="271.67"/>
  </r>
  <r>
    <d v="2009-06-22T00:00:00"/>
    <x v="5"/>
    <x v="0"/>
    <x v="1"/>
    <s v="Mastercard"/>
    <x v="1"/>
    <s v="Low"/>
    <n v="1"/>
    <n v="112.74"/>
  </r>
  <r>
    <d v="2009-06-22T00:00:00"/>
    <x v="5"/>
    <x v="1"/>
    <x v="1"/>
    <s v="VISA"/>
    <x v="1"/>
    <s v="Low"/>
    <n v="1"/>
    <n v="96.42"/>
  </r>
  <r>
    <d v="2009-06-22T00:00:00"/>
    <x v="5"/>
    <x v="2"/>
    <x v="1"/>
    <s v="VISA"/>
    <x v="0"/>
    <s v="High"/>
    <n v="6"/>
    <n v="271.48"/>
  </r>
  <r>
    <d v="2009-06-23T00:00:00"/>
    <x v="6"/>
    <x v="0"/>
    <x v="1"/>
    <s v="Mastercard"/>
    <x v="1"/>
    <s v="Medium"/>
    <n v="2"/>
    <n v="156.79"/>
  </r>
  <r>
    <d v="2009-06-23T00:00:00"/>
    <x v="6"/>
    <x v="0"/>
    <x v="2"/>
    <s v="Cash"/>
    <x v="0"/>
    <s v="Medium"/>
    <n v="5"/>
    <n v="249.63"/>
  </r>
  <r>
    <d v="2009-06-23T00:00:00"/>
    <x v="6"/>
    <x v="1"/>
    <x v="0"/>
    <s v="Mastercard"/>
    <x v="1"/>
    <s v="Medium"/>
    <n v="6"/>
    <n v="278.62"/>
  </r>
  <r>
    <d v="2009-06-23T00:00:00"/>
    <x v="6"/>
    <x v="2"/>
    <x v="1"/>
    <s v="VISA"/>
    <x v="1"/>
    <s v="Medium"/>
    <n v="2"/>
    <n v="84.46"/>
  </r>
  <r>
    <d v="2009-06-23T00:00:00"/>
    <x v="6"/>
    <x v="2"/>
    <x v="1"/>
    <s v="Mastercard"/>
    <x v="1"/>
    <s v="High"/>
    <n v="3"/>
    <n v="221.17"/>
  </r>
  <r>
    <d v="2009-06-23T00:00:00"/>
    <x v="6"/>
    <x v="2"/>
    <x v="0"/>
    <s v="Mastercard"/>
    <x v="1"/>
    <s v="Low"/>
    <n v="4"/>
    <n v="194.79"/>
  </r>
  <r>
    <d v="2009-06-23T00:00:00"/>
    <x v="6"/>
    <x v="2"/>
    <x v="2"/>
    <s v="Mastercard"/>
    <x v="1"/>
    <s v="High"/>
    <n v="4"/>
    <n v="199.22"/>
  </r>
  <r>
    <d v="2009-06-24T00:00:00"/>
    <x v="0"/>
    <x v="0"/>
    <x v="1"/>
    <s v="VISA"/>
    <x v="0"/>
    <s v="Low"/>
    <n v="2"/>
    <n v="141.69999999999999"/>
  </r>
  <r>
    <d v="2009-06-24T00:00:00"/>
    <x v="0"/>
    <x v="1"/>
    <x v="3"/>
    <s v="VISA"/>
    <x v="0"/>
    <s v="Medium"/>
    <n v="4"/>
    <n v="191.15"/>
  </r>
  <r>
    <d v="2009-06-24T00:00:00"/>
    <x v="0"/>
    <x v="1"/>
    <x v="1"/>
    <s v="Mastercard"/>
    <x v="0"/>
    <s v="Low"/>
    <n v="2"/>
    <n v="142.41"/>
  </r>
  <r>
    <d v="2009-06-25T00:00:00"/>
    <x v="1"/>
    <x v="0"/>
    <x v="1"/>
    <s v="Mastercard"/>
    <x v="0"/>
    <s v="Low"/>
    <n v="3"/>
    <n v="134.53"/>
  </r>
  <r>
    <d v="2009-06-25T00:00:00"/>
    <x v="1"/>
    <x v="1"/>
    <x v="0"/>
    <s v="Cash"/>
    <x v="0"/>
    <s v="High"/>
    <n v="7"/>
    <n v="374.37"/>
  </r>
  <r>
    <d v="2009-06-25T00:00:00"/>
    <x v="1"/>
    <x v="1"/>
    <x v="2"/>
    <s v="VISA"/>
    <x v="0"/>
    <s v="High"/>
    <n v="3"/>
    <n v="241.73"/>
  </r>
  <r>
    <d v="2009-06-26T00:00:00"/>
    <x v="2"/>
    <x v="0"/>
    <x v="3"/>
    <s v="Mastercard"/>
    <x v="0"/>
    <s v="High"/>
    <n v="4"/>
    <n v="278.58"/>
  </r>
  <r>
    <d v="2009-06-26T00:00:00"/>
    <x v="2"/>
    <x v="0"/>
    <x v="2"/>
    <s v="Mastercard"/>
    <x v="0"/>
    <s v="Low"/>
    <n v="1"/>
    <n v="106.25"/>
  </r>
  <r>
    <d v="2009-06-26T00:00:00"/>
    <x v="2"/>
    <x v="0"/>
    <x v="2"/>
    <s v="Cash"/>
    <x v="0"/>
    <s v="Low"/>
    <n v="3"/>
    <n v="115.71"/>
  </r>
  <r>
    <d v="2009-06-26T00:00:00"/>
    <x v="2"/>
    <x v="1"/>
    <x v="1"/>
    <s v="VISA"/>
    <x v="0"/>
    <s v="Low"/>
    <n v="1"/>
    <n v="78.34"/>
  </r>
  <r>
    <d v="2009-06-26T00:00:00"/>
    <x v="2"/>
    <x v="1"/>
    <x v="0"/>
    <s v="Mastercard"/>
    <x v="0"/>
    <s v="Medium"/>
    <n v="4"/>
    <n v="216.03"/>
  </r>
  <r>
    <d v="2009-06-26T00:00:00"/>
    <x v="2"/>
    <x v="1"/>
    <x v="0"/>
    <s v="Mastercard"/>
    <x v="0"/>
    <s v="Low"/>
    <n v="2"/>
    <n v="140.01"/>
  </r>
  <r>
    <d v="2009-06-26T00:00:00"/>
    <x v="2"/>
    <x v="2"/>
    <x v="1"/>
    <s v="Mastercard"/>
    <x v="1"/>
    <s v="High"/>
    <n v="8"/>
    <n v="458.51"/>
  </r>
  <r>
    <d v="2009-06-27T00:00:00"/>
    <x v="3"/>
    <x v="0"/>
    <x v="0"/>
    <s v="VISA"/>
    <x v="0"/>
    <s v="Medium"/>
    <n v="4"/>
    <n v="210.6"/>
  </r>
  <r>
    <d v="2009-06-27T00:00:00"/>
    <x v="3"/>
    <x v="0"/>
    <x v="2"/>
    <s v="Mastercard"/>
    <x v="0"/>
    <s v="Medium"/>
    <n v="4"/>
    <n v="189.49"/>
  </r>
  <r>
    <d v="2009-06-27T00:00:00"/>
    <x v="3"/>
    <x v="2"/>
    <x v="0"/>
    <s v="Cash"/>
    <x v="1"/>
    <s v="High"/>
    <n v="7"/>
    <n v="359.42"/>
  </r>
  <r>
    <d v="2009-06-28T00:00:00"/>
    <x v="4"/>
    <x v="0"/>
    <x v="0"/>
    <s v="Cash"/>
    <x v="0"/>
    <s v="Low"/>
    <n v="3"/>
    <n v="132.06"/>
  </r>
  <r>
    <d v="2009-06-28T00:00:00"/>
    <x v="4"/>
    <x v="0"/>
    <x v="0"/>
    <s v="VISA"/>
    <x v="0"/>
    <s v="Medium"/>
    <n v="5"/>
    <n v="252.33"/>
  </r>
  <r>
    <d v="2009-06-28T00:00:00"/>
    <x v="4"/>
    <x v="0"/>
    <x v="3"/>
    <s v="Mastercard"/>
    <x v="1"/>
    <s v="Medium"/>
    <n v="2"/>
    <n v="172.05"/>
  </r>
  <r>
    <d v="2009-06-28T00:00:00"/>
    <x v="4"/>
    <x v="1"/>
    <x v="0"/>
    <s v="Mastercard"/>
    <x v="0"/>
    <s v="Medium"/>
    <n v="4"/>
    <n v="206.19"/>
  </r>
  <r>
    <d v="2009-06-28T00:00:00"/>
    <x v="4"/>
    <x v="1"/>
    <x v="3"/>
    <s v="Mastercard"/>
    <x v="0"/>
    <s v="Medium"/>
    <n v="2"/>
    <n v="143.97999999999999"/>
  </r>
  <r>
    <d v="2009-06-28T00:00:00"/>
    <x v="4"/>
    <x v="1"/>
    <x v="1"/>
    <s v="VISA"/>
    <x v="0"/>
    <s v="High"/>
    <n v="4"/>
    <n v="276.67"/>
  </r>
  <r>
    <d v="2009-06-29T00:00:00"/>
    <x v="5"/>
    <x v="0"/>
    <x v="3"/>
    <s v="VISA"/>
    <x v="1"/>
    <s v="Low"/>
    <n v="1"/>
    <n v="111.67"/>
  </r>
  <r>
    <d v="2009-06-29T00:00:00"/>
    <x v="5"/>
    <x v="1"/>
    <x v="1"/>
    <s v="VISA"/>
    <x v="1"/>
    <s v="Medium"/>
    <n v="6"/>
    <n v="268.39"/>
  </r>
  <r>
    <d v="2009-06-29T00:00:00"/>
    <x v="5"/>
    <x v="1"/>
    <x v="1"/>
    <s v="Cash"/>
    <x v="0"/>
    <s v="Medium"/>
    <n v="3"/>
    <n v="169.11"/>
  </r>
  <r>
    <d v="2009-06-29T00:00:00"/>
    <x v="5"/>
    <x v="1"/>
    <x v="0"/>
    <s v="Mastercard"/>
    <x v="1"/>
    <s v="Medium"/>
    <n v="6"/>
    <n v="242.46"/>
  </r>
  <r>
    <d v="2009-06-29T00:00:00"/>
    <x v="5"/>
    <x v="1"/>
    <x v="1"/>
    <s v="VISA"/>
    <x v="1"/>
    <s v="Medium"/>
    <n v="4"/>
    <n v="168.64"/>
  </r>
  <r>
    <d v="2009-06-29T00:00:00"/>
    <x v="5"/>
    <x v="1"/>
    <x v="1"/>
    <s v="VISA"/>
    <x v="0"/>
    <s v="Low"/>
    <n v="1"/>
    <n v="107.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B21:G25" firstHeaderRow="1" firstDataRow="2" firstDataCol="1"/>
  <pivotFields count="9">
    <pivotField numFmtId="16" showAll="0"/>
    <pivotField showAll="0">
      <items count="8">
        <item h="1" x="6"/>
        <item x="0"/>
        <item x="2"/>
        <item x="4"/>
        <item h="1" x="5"/>
        <item x="3"/>
        <item x="1"/>
        <item t="default"/>
      </items>
    </pivotField>
    <pivotField showAll="0">
      <items count="4">
        <item x="1"/>
        <item h="1" x="2"/>
        <item h="1" x="0"/>
        <item t="default"/>
      </items>
    </pivotField>
    <pivotField axis="axisCol" showAll="0">
      <items count="5">
        <item x="3"/>
        <item x="1"/>
        <item x="2"/>
        <item x="0"/>
        <item t="default"/>
      </items>
    </pivotField>
    <pivotField showAll="0"/>
    <pivotField axis="axisRow" showAll="0">
      <items count="3">
        <item x="0"/>
        <item x="1"/>
        <item t="default"/>
      </items>
    </pivotField>
    <pivotField showAll="0"/>
    <pivotField dataField="1" showAll="0"/>
    <pivotField showAll="0"/>
  </pivotFields>
  <rowFields count="1">
    <field x="5"/>
  </rowFields>
  <rowItems count="3">
    <i>
      <x/>
    </i>
    <i>
      <x v="1"/>
    </i>
    <i t="grand">
      <x/>
    </i>
  </rowItems>
  <colFields count="1">
    <field x="3"/>
  </colFields>
  <colItems count="5">
    <i>
      <x/>
    </i>
    <i>
      <x v="1"/>
    </i>
    <i>
      <x v="2"/>
    </i>
    <i>
      <x v="3"/>
    </i>
    <i t="grand">
      <x/>
    </i>
  </colItems>
  <dataFields count="1">
    <dataField name="Sum of Total Cost"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scores" connectionId="2" autoFormatId="16" applyNumberFormats="0" applyBorderFormats="0" applyFontFormats="1" applyPatternFormats="1"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y" sourceName="Day">
  <pivotTables>
    <pivotTable tabId="119" name="PivotTable1"/>
  </pivotTables>
  <data>
    <tabular pivotCacheId="1">
      <items count="7">
        <i x="6"/>
        <i x="0" s="1"/>
        <i x="2" s="1"/>
        <i x="4" s="1"/>
        <i x="5"/>
        <i x="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ime" sourceName="Time">
  <pivotTables>
    <pivotTable tabId="119" name="PivotTable1"/>
  </pivotTables>
  <data>
    <tabular pivotCacheId="1">
      <items count="3">
        <i x="1" s="1"/>
        <i x="2"/>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y" cache="Slicer_Day" caption="Day" rowHeight="234950"/>
  <slicer name="Time" cache="Slicer_Time" caption="Time"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a:spPr>
      <a:bodyPr vertOverflow="clip" vert="horz" rtlCol="0" anchor="t"/>
      <a:lstStyle>
        <a:defPPr>
          <a:defRPr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6.xml"/><Relationship Id="rId1" Type="http://schemas.openxmlformats.org/officeDocument/2006/relationships/pivotTable" Target="../pivotTables/pivotTable1.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4.bin"/></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5.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6.bin"/></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7.bin"/></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5.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8.bin"/></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1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1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12.bin"/></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75.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76.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77.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79.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80.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81.xml"/></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13.bin"/></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83.xml"/></Relationships>
</file>

<file path=xl/worksheets/_rels/sheet8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84.xml"/></Relationships>
</file>

<file path=xl/worksheets/_rels/sheet85.xml.rels><?xml version="1.0" encoding="UTF-8" standalone="yes"?>
<Relationships xmlns="http://schemas.openxmlformats.org/package/2006/relationships"><Relationship Id="rId1" Type="http://schemas.openxmlformats.org/officeDocument/2006/relationships/drawing" Target="../drawings/drawing85.xm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86.xml"/></Relationships>
</file>

<file path=xl/worksheets/_rels/sheet87.xml.rels><?xml version="1.0" encoding="UTF-8" standalone="yes"?>
<Relationships xmlns="http://schemas.openxmlformats.org/package/2006/relationships"><Relationship Id="rId1" Type="http://schemas.openxmlformats.org/officeDocument/2006/relationships/drawing" Target="../drawings/drawing87.xml"/></Relationships>
</file>

<file path=xl/worksheets/_rels/sheet88.xml.rels><?xml version="1.0" encoding="UTF-8" standalone="yes"?>
<Relationships xmlns="http://schemas.openxmlformats.org/package/2006/relationships"><Relationship Id="rId1" Type="http://schemas.openxmlformats.org/officeDocument/2006/relationships/drawing" Target="../drawings/drawing88.xml"/></Relationships>
</file>

<file path=xl/worksheets/_rels/sheet89.xml.rels><?xml version="1.0" encoding="UTF-8" standalone="yes"?>
<Relationships xmlns="http://schemas.openxmlformats.org/package/2006/relationships"><Relationship Id="rId1" Type="http://schemas.openxmlformats.org/officeDocument/2006/relationships/drawing" Target="../drawings/drawing89.xml"/></Relationships>
</file>

<file path=xl/worksheets/_rels/sheet90.xml.rels><?xml version="1.0" encoding="UTF-8" standalone="yes"?>
<Relationships xmlns="http://schemas.openxmlformats.org/package/2006/relationships"><Relationship Id="rId1" Type="http://schemas.openxmlformats.org/officeDocument/2006/relationships/drawing" Target="../drawings/drawing90.xml"/></Relationships>
</file>

<file path=xl/worksheets/_rels/sheet91.xml.rels><?xml version="1.0" encoding="UTF-8" standalone="yes"?>
<Relationships xmlns="http://schemas.openxmlformats.org/package/2006/relationships"><Relationship Id="rId1" Type="http://schemas.openxmlformats.org/officeDocument/2006/relationships/drawing" Target="../drawings/drawing91.xml"/></Relationships>
</file>

<file path=xl/worksheets/_rels/sheet92.xml.rels><?xml version="1.0" encoding="UTF-8" standalone="yes"?>
<Relationships xmlns="http://schemas.openxmlformats.org/package/2006/relationships"><Relationship Id="rId1" Type="http://schemas.openxmlformats.org/officeDocument/2006/relationships/drawing" Target="../drawings/drawing92.xml"/></Relationships>
</file>

<file path=xl/worksheets/_rels/sheet93.xml.rels><?xml version="1.0" encoding="UTF-8" standalone="yes"?>
<Relationships xmlns="http://schemas.openxmlformats.org/package/2006/relationships"><Relationship Id="rId1" Type="http://schemas.openxmlformats.org/officeDocument/2006/relationships/drawing" Target="../drawings/drawing93.xml"/></Relationships>
</file>

<file path=xl/worksheets/_rels/sheet94.xml.rels><?xml version="1.0" encoding="UTF-8" standalone="yes"?>
<Relationships xmlns="http://schemas.openxmlformats.org/package/2006/relationships"><Relationship Id="rId1" Type="http://schemas.openxmlformats.org/officeDocument/2006/relationships/drawing" Target="../drawings/drawing94.xml"/></Relationships>
</file>

<file path=xl/worksheets/_rels/sheet95.xml.rels><?xml version="1.0" encoding="UTF-8" standalone="yes"?>
<Relationships xmlns="http://schemas.openxmlformats.org/package/2006/relationships"><Relationship Id="rId1" Type="http://schemas.openxmlformats.org/officeDocument/2006/relationships/drawing" Target="../drawings/drawing95.xml"/></Relationships>
</file>

<file path=xl/worksheets/_rels/sheet96.xml.rels><?xml version="1.0" encoding="UTF-8" standalone="yes"?>
<Relationships xmlns="http://schemas.openxmlformats.org/package/2006/relationships"><Relationship Id="rId1" Type="http://schemas.openxmlformats.org/officeDocument/2006/relationships/drawing" Target="../drawings/drawing96.xml"/></Relationships>
</file>

<file path=xl/worksheets/_rels/sheet97.xml.rels><?xml version="1.0" encoding="UTF-8" standalone="yes"?>
<Relationships xmlns="http://schemas.openxmlformats.org/package/2006/relationships"><Relationship Id="rId1" Type="http://schemas.openxmlformats.org/officeDocument/2006/relationships/drawing" Target="../drawings/drawing97.xml"/></Relationships>
</file>

<file path=xl/worksheets/_rels/sheet98.xml.rels><?xml version="1.0" encoding="UTF-8" standalone="yes"?>
<Relationships xmlns="http://schemas.openxmlformats.org/package/2006/relationships"><Relationship Id="rId1" Type="http://schemas.openxmlformats.org/officeDocument/2006/relationships/drawing" Target="../drawings/drawing98.xml"/></Relationships>
</file>

<file path=xl/worksheets/_rels/sheet99.xml.rels><?xml version="1.0" encoding="UTF-8" standalone="yes"?>
<Relationships xmlns="http://schemas.openxmlformats.org/package/2006/relationships"><Relationship Id="rId1" Type="http://schemas.openxmlformats.org/officeDocument/2006/relationships/drawing" Target="../drawings/drawing99.xml"/></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100.xml"/><Relationship Id="rId1" Type="http://schemas.openxmlformats.org/officeDocument/2006/relationships/printerSettings" Target="../printerSettings/printerSettings14.bin"/></Relationships>
</file>

<file path=xl/worksheets/_rels/sheet101.xml.rels><?xml version="1.0" encoding="UTF-8" standalone="yes"?>
<Relationships xmlns="http://schemas.openxmlformats.org/package/2006/relationships"><Relationship Id="rId1" Type="http://schemas.openxmlformats.org/officeDocument/2006/relationships/drawing" Target="../drawings/drawing101.xml"/></Relationships>
</file>

<file path=xl/worksheets/_rels/sheet102.xml.rels><?xml version="1.0" encoding="UTF-8" standalone="yes"?>
<Relationships xmlns="http://schemas.openxmlformats.org/package/2006/relationships"><Relationship Id="rId1" Type="http://schemas.openxmlformats.org/officeDocument/2006/relationships/drawing" Target="../drawings/drawing102.xml"/></Relationships>
</file>

<file path=xl/worksheets/_rels/sheet103.xml.rels><?xml version="1.0" encoding="UTF-8" standalone="yes"?>
<Relationships xmlns="http://schemas.openxmlformats.org/package/2006/relationships"><Relationship Id="rId1" Type="http://schemas.openxmlformats.org/officeDocument/2006/relationships/drawing" Target="../drawings/drawing103.xml"/></Relationships>
</file>

<file path=xl/worksheets/_rels/sheet104.xml.rels><?xml version="1.0" encoding="UTF-8" standalone="yes"?>
<Relationships xmlns="http://schemas.openxmlformats.org/package/2006/relationships"><Relationship Id="rId2" Type="http://schemas.openxmlformats.org/officeDocument/2006/relationships/drawing" Target="../drawings/drawing104.xml"/><Relationship Id="rId1" Type="http://schemas.openxmlformats.org/officeDocument/2006/relationships/printerSettings" Target="../printerSettings/printerSettings15.bin"/></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105.xml"/></Relationships>
</file>

<file path=xl/worksheets/_rels/sheet106.xml.rels><?xml version="1.0" encoding="UTF-8" standalone="yes"?>
<Relationships xmlns="http://schemas.openxmlformats.org/package/2006/relationships"><Relationship Id="rId1" Type="http://schemas.openxmlformats.org/officeDocument/2006/relationships/drawing" Target="../drawings/drawing106.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107.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108.xml"/></Relationships>
</file>

<file path=xl/worksheets/_rels/sheet109.xml.rels><?xml version="1.0" encoding="UTF-8" standalone="yes"?>
<Relationships xmlns="http://schemas.openxmlformats.org/package/2006/relationships"><Relationship Id="rId13" Type="http://schemas.openxmlformats.org/officeDocument/2006/relationships/hyperlink" Target="http://moneycentral.msn.com/detail/stock_quote?Symbol=/DKKUS" TargetMode="External"/><Relationship Id="rId18" Type="http://schemas.openxmlformats.org/officeDocument/2006/relationships/hyperlink" Target="http://moneycentral.msn.com/detail/stock_quote?Symbol=/INRUS" TargetMode="External"/><Relationship Id="rId26" Type="http://schemas.openxmlformats.org/officeDocument/2006/relationships/hyperlink" Target="http://moneycentral.msn.com/detail/stock_quote?Symbol=/MYRUS" TargetMode="External"/><Relationship Id="rId39" Type="http://schemas.openxmlformats.org/officeDocument/2006/relationships/hyperlink" Target="http://moneycentral.msn.com/detail/stock_quote?Symbol=/THBUS" TargetMode="External"/><Relationship Id="rId3" Type="http://schemas.openxmlformats.org/officeDocument/2006/relationships/hyperlink" Target="http://moneycentral.msn.com/detail/stock_quote?Symbol=/AUDUS" TargetMode="External"/><Relationship Id="rId21" Type="http://schemas.openxmlformats.org/officeDocument/2006/relationships/hyperlink" Target="http://moneycentral.msn.com/detail/stock_quote?Symbol=/JODUS" TargetMode="External"/><Relationship Id="rId34" Type="http://schemas.openxmlformats.org/officeDocument/2006/relationships/hyperlink" Target="http://moneycentral.msn.com/detail/stock_quote?Symbol=/SGDUS" TargetMode="External"/><Relationship Id="rId42" Type="http://schemas.openxmlformats.org/officeDocument/2006/relationships/hyperlink" Target="http://moneycentral.msn.com/detail/stock_quote?Symbol=/VEFUS" TargetMode="External"/><Relationship Id="rId47" Type="http://schemas.openxmlformats.org/officeDocument/2006/relationships/hyperlink" Target="http://go.microsoft.com/fwlink/?LinkId=74170" TargetMode="External"/><Relationship Id="rId50" Type="http://schemas.openxmlformats.org/officeDocument/2006/relationships/hyperlink" Target="http://moneycentral.msn.com/community/rss/MoneyFeeds.aspx" TargetMode="External"/><Relationship Id="rId7" Type="http://schemas.openxmlformats.org/officeDocument/2006/relationships/hyperlink" Target="http://moneycentral.msn.com/detail/stock_quote?Symbol=/GBPUS" TargetMode="External"/><Relationship Id="rId12" Type="http://schemas.openxmlformats.org/officeDocument/2006/relationships/hyperlink" Target="http://moneycentral.msn.com/detail/stock_quote?Symbol=/CZKUS" TargetMode="External"/><Relationship Id="rId17" Type="http://schemas.openxmlformats.org/officeDocument/2006/relationships/hyperlink" Target="http://moneycentral.msn.com/detail/stock_quote?Symbol=/HUFUS" TargetMode="External"/><Relationship Id="rId25" Type="http://schemas.openxmlformats.org/officeDocument/2006/relationships/hyperlink" Target="http://moneycentral.msn.com/detail/stock_quote?Symbol=/MADUS" TargetMode="External"/><Relationship Id="rId33" Type="http://schemas.openxmlformats.org/officeDocument/2006/relationships/hyperlink" Target="http://moneycentral.msn.com/detail/stock_quote?Symbol=/SARUS" TargetMode="External"/><Relationship Id="rId38" Type="http://schemas.openxmlformats.org/officeDocument/2006/relationships/hyperlink" Target="http://moneycentral.msn.com/detail/stock_quote?Symbol=/TWDUS" TargetMode="External"/><Relationship Id="rId46" Type="http://schemas.openxmlformats.org/officeDocument/2006/relationships/hyperlink" Target="http://officeupdate.microsoft.com/" TargetMode="External"/><Relationship Id="rId2" Type="http://schemas.openxmlformats.org/officeDocument/2006/relationships/hyperlink" Target="http://moneycentral.msn.com/detail/stock_quote?Symbol=/ARSUS" TargetMode="External"/><Relationship Id="rId16" Type="http://schemas.openxmlformats.org/officeDocument/2006/relationships/hyperlink" Target="http://moneycentral.msn.com/detail/stock_quote?Symbol=/HKDUS" TargetMode="External"/><Relationship Id="rId20" Type="http://schemas.openxmlformats.org/officeDocument/2006/relationships/hyperlink" Target="http://moneycentral.msn.com/detail/stock_quote?Symbol=/JPYUS" TargetMode="External"/><Relationship Id="rId29" Type="http://schemas.openxmlformats.org/officeDocument/2006/relationships/hyperlink" Target="http://moneycentral.msn.com/detail/stock_quote?Symbol=/OMRUS" TargetMode="External"/><Relationship Id="rId41" Type="http://schemas.openxmlformats.org/officeDocument/2006/relationships/hyperlink" Target="http://moneycentral.msn.com/detail/stock_quote?Symbol=/AEDUS" TargetMode="External"/><Relationship Id="rId1" Type="http://schemas.openxmlformats.org/officeDocument/2006/relationships/hyperlink" Target="http://moneycentral.msn.com/home.asp" TargetMode="External"/><Relationship Id="rId6" Type="http://schemas.openxmlformats.org/officeDocument/2006/relationships/hyperlink" Target="http://moneycentral.msn.com/detail/stock_quote?Symbol=/BRLUS" TargetMode="External"/><Relationship Id="rId11" Type="http://schemas.openxmlformats.org/officeDocument/2006/relationships/hyperlink" Target="http://moneycentral.msn.com/detail/stock_quote?Symbol=/COPUS" TargetMode="External"/><Relationship Id="rId24" Type="http://schemas.openxmlformats.org/officeDocument/2006/relationships/hyperlink" Target="http://moneycentral.msn.com/detail/stock_quote?Symbol=/KWDUS" TargetMode="External"/><Relationship Id="rId32" Type="http://schemas.openxmlformats.org/officeDocument/2006/relationships/hyperlink" Target="http://moneycentral.msn.com/detail/stock_quote?Symbol=/PKRUS" TargetMode="External"/><Relationship Id="rId37" Type="http://schemas.openxmlformats.org/officeDocument/2006/relationships/hyperlink" Target="http://moneycentral.msn.com/detail/stock_quote?Symbol=/CHFUS" TargetMode="External"/><Relationship Id="rId40" Type="http://schemas.openxmlformats.org/officeDocument/2006/relationships/hyperlink" Target="http://moneycentral.msn.com/detail/stock_quote?Symbol=/TNDUS" TargetMode="External"/><Relationship Id="rId45" Type="http://schemas.openxmlformats.org/officeDocument/2006/relationships/hyperlink" Target="http://moneycentral.msn.com/home.asp" TargetMode="External"/><Relationship Id="rId53" Type="http://schemas.openxmlformats.org/officeDocument/2006/relationships/drawing" Target="../drawings/drawing109.xml"/><Relationship Id="rId5" Type="http://schemas.openxmlformats.org/officeDocument/2006/relationships/hyperlink" Target="http://moneycentral.msn.com/detail/stock_quote?Symbol=/BOBUS" TargetMode="External"/><Relationship Id="rId15" Type="http://schemas.openxmlformats.org/officeDocument/2006/relationships/hyperlink" Target="http://moneycentral.msn.com/detail/stock_quote?Symbol=/EGPUS" TargetMode="External"/><Relationship Id="rId23" Type="http://schemas.openxmlformats.org/officeDocument/2006/relationships/hyperlink" Target="http://moneycentral.msn.com/detail/stock_quote?Symbol=/KRWUS" TargetMode="External"/><Relationship Id="rId28" Type="http://schemas.openxmlformats.org/officeDocument/2006/relationships/hyperlink" Target="http://moneycentral.msn.com/detail/stock_quote?Symbol=/NOKUS" TargetMode="External"/><Relationship Id="rId36" Type="http://schemas.openxmlformats.org/officeDocument/2006/relationships/hyperlink" Target="http://moneycentral.msn.com/detail/stock_quote?Symbol=/SEKUS" TargetMode="External"/><Relationship Id="rId49" Type="http://schemas.openxmlformats.org/officeDocument/2006/relationships/hyperlink" Target="http://g.msn.com/0nwenus0/AD/19" TargetMode="External"/><Relationship Id="rId10" Type="http://schemas.openxmlformats.org/officeDocument/2006/relationships/hyperlink" Target="http://moneycentral.msn.com/detail/stock_quote?Symbol=/CNYUS" TargetMode="External"/><Relationship Id="rId19" Type="http://schemas.openxmlformats.org/officeDocument/2006/relationships/hyperlink" Target="http://moneycentral.msn.com/detail/stock_quote?Symbol=/IDRUS" TargetMode="External"/><Relationship Id="rId31" Type="http://schemas.openxmlformats.org/officeDocument/2006/relationships/hyperlink" Target="http://moneycentral.msn.com/detail/stock_quote?Symbol=/PHPUS" TargetMode="External"/><Relationship Id="rId44" Type="http://schemas.openxmlformats.org/officeDocument/2006/relationships/hyperlink" Target="http://www.interactivedata-rts.com/" TargetMode="External"/><Relationship Id="rId52" Type="http://schemas.openxmlformats.org/officeDocument/2006/relationships/hyperlink" Target="http://moneycentral.msn.com/help/sitemap.asp" TargetMode="External"/><Relationship Id="rId4" Type="http://schemas.openxmlformats.org/officeDocument/2006/relationships/hyperlink" Target="http://moneycentral.msn.com/detail/stock_quote?Symbol=/BHDUS" TargetMode="External"/><Relationship Id="rId9" Type="http://schemas.openxmlformats.org/officeDocument/2006/relationships/hyperlink" Target="http://moneycentral.msn.com/detail/stock_quote?Symbol=/CLPUS" TargetMode="External"/><Relationship Id="rId14" Type="http://schemas.openxmlformats.org/officeDocument/2006/relationships/hyperlink" Target="http://moneycentral.msn.com/detail/stock_quote?Symbol=/ECUUS" TargetMode="External"/><Relationship Id="rId22" Type="http://schemas.openxmlformats.org/officeDocument/2006/relationships/hyperlink" Target="http://moneycentral.msn.com/detail/stock_quote?Symbol=/KESUS" TargetMode="External"/><Relationship Id="rId27" Type="http://schemas.openxmlformats.org/officeDocument/2006/relationships/hyperlink" Target="http://moneycentral.msn.com/detail/stock_quote?Symbol=/MXNUS" TargetMode="External"/><Relationship Id="rId30" Type="http://schemas.openxmlformats.org/officeDocument/2006/relationships/hyperlink" Target="http://moneycentral.msn.com/detail/stock_quote?Symbol=/PENUS" TargetMode="External"/><Relationship Id="rId35" Type="http://schemas.openxmlformats.org/officeDocument/2006/relationships/hyperlink" Target="http://moneycentral.msn.com/detail/stock_quote?Symbol=/ZARUS" TargetMode="External"/><Relationship Id="rId43" Type="http://schemas.openxmlformats.org/officeDocument/2006/relationships/hyperlink" Target="http://moneycentral.msn.com/inc/attributions.asp" TargetMode="External"/><Relationship Id="rId48" Type="http://schemas.openxmlformats.org/officeDocument/2006/relationships/hyperlink" Target="http://g.msn.com/0TO_/enus" TargetMode="External"/><Relationship Id="rId8" Type="http://schemas.openxmlformats.org/officeDocument/2006/relationships/hyperlink" Target="http://moneycentral.msn.com/detail/stock_quote?Symbol=/CADUS" TargetMode="External"/><Relationship Id="rId51" Type="http://schemas.openxmlformats.org/officeDocument/2006/relationships/hyperlink" Target="http://g.msn.com/aipriv/en-us" TargetMode="External"/></Relationships>
</file>

<file path=xl/worksheets/_rels/sheet11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drawing" Target="../drawings/drawing110.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111.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112.xml"/></Relationships>
</file>

<file path=xl/worksheets/_rels/sheet113.xml.rels><?xml version="1.0" encoding="UTF-8" standalone="yes"?>
<Relationships xmlns="http://schemas.openxmlformats.org/package/2006/relationships"><Relationship Id="rId2" Type="http://schemas.openxmlformats.org/officeDocument/2006/relationships/drawing" Target="../drawings/drawing113.xml"/><Relationship Id="rId1" Type="http://schemas.openxmlformats.org/officeDocument/2006/relationships/printerSettings" Target="../printerSettings/printerSettings16.bin"/></Relationships>
</file>

<file path=xl/worksheets/_rels/sheet114.xml.rels><?xml version="1.0" encoding="UTF-8" standalone="yes"?>
<Relationships xmlns="http://schemas.openxmlformats.org/package/2006/relationships"><Relationship Id="rId1" Type="http://schemas.openxmlformats.org/officeDocument/2006/relationships/drawing" Target="../drawings/drawing114.xml"/></Relationships>
</file>

<file path=xl/worksheets/_rels/sheet115.xml.rels><?xml version="1.0" encoding="UTF-8" standalone="yes"?>
<Relationships xmlns="http://schemas.openxmlformats.org/package/2006/relationships"><Relationship Id="rId1" Type="http://schemas.openxmlformats.org/officeDocument/2006/relationships/drawing" Target="../drawings/drawing115.xml"/></Relationships>
</file>

<file path=xl/worksheets/_rels/sheet116.xml.rels><?xml version="1.0" encoding="UTF-8" standalone="yes"?>
<Relationships xmlns="http://schemas.openxmlformats.org/package/2006/relationships"><Relationship Id="rId2" Type="http://schemas.openxmlformats.org/officeDocument/2006/relationships/drawing" Target="../drawings/drawing116.xml"/><Relationship Id="rId1" Type="http://schemas.openxmlformats.org/officeDocument/2006/relationships/printerSettings" Target="../printerSettings/printerSettings17.bin"/></Relationships>
</file>

<file path=xl/worksheets/_rels/sheet117.xml.rels><?xml version="1.0" encoding="UTF-8" standalone="yes"?>
<Relationships xmlns="http://schemas.openxmlformats.org/package/2006/relationships"><Relationship Id="rId2" Type="http://schemas.openxmlformats.org/officeDocument/2006/relationships/drawing" Target="../drawings/drawing117.xml"/><Relationship Id="rId1" Type="http://schemas.openxmlformats.org/officeDocument/2006/relationships/printerSettings" Target="../printerSettings/printerSettings18.bin"/></Relationships>
</file>

<file path=xl/worksheets/_rels/sheet118.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5.vml"/><Relationship Id="rId7" Type="http://schemas.openxmlformats.org/officeDocument/2006/relationships/ctrlProp" Target="../ctrlProps/ctrlProp8.xml"/><Relationship Id="rId2" Type="http://schemas.openxmlformats.org/officeDocument/2006/relationships/drawing" Target="../drawings/drawing118.xml"/><Relationship Id="rId1" Type="http://schemas.openxmlformats.org/officeDocument/2006/relationships/printerSettings" Target="../printerSettings/printerSettings19.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9.xml.rels><?xml version="1.0" encoding="UTF-8" standalone="yes"?>
<Relationships xmlns="http://schemas.openxmlformats.org/package/2006/relationships"><Relationship Id="rId1" Type="http://schemas.openxmlformats.org/officeDocument/2006/relationships/drawing" Target="../drawings/drawing1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Introduction"/>
  <dimension ref="A1:C29"/>
  <sheetViews>
    <sheetView showGridLines="0" tabSelected="1" workbookViewId="0"/>
  </sheetViews>
  <sheetFormatPr defaultRowHeight="15"/>
  <cols>
    <col min="2" max="9" width="12.7109375" customWidth="1"/>
  </cols>
  <sheetData>
    <row r="1" spans="1:1">
      <c r="A1" s="117" t="str">
        <f ca="1">"© S. Christian Albright, 2011-" &amp; YEAR(TODAY()) &amp; ", All Rights Reserved"</f>
        <v>© S. Christian Albright, 2011-2013, All Rights Reserved</v>
      </c>
    </row>
    <row r="2" spans="1:1" s="213" customFormat="1" ht="30" customHeight="1">
      <c r="A2" s="212" t="s">
        <v>745</v>
      </c>
    </row>
    <row r="29" spans="3:3">
      <c r="C29" s="65"/>
    </row>
  </sheetData>
  <hyperlinks>
    <hyperlink ref="A2" location="'List of Topics'!A1" display="Return to List of Topics sheet"/>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ListOfTopics">
    <pageSetUpPr fitToPage="1"/>
  </sheetPr>
  <dimension ref="A1:H145"/>
  <sheetViews>
    <sheetView showGridLines="0" topLeftCell="B1" workbookViewId="0">
      <selection activeCell="H2" sqref="H2"/>
    </sheetView>
  </sheetViews>
  <sheetFormatPr defaultRowHeight="15"/>
  <cols>
    <col min="1" max="1" width="3.7109375" style="65" hidden="1" customWidth="1"/>
    <col min="2" max="2" width="9.140625" style="65"/>
    <col min="3" max="3" width="4.5703125" style="107" customWidth="1"/>
    <col min="4" max="5" width="4.7109375" style="65" customWidth="1"/>
    <col min="6" max="6" width="39" style="65" bestFit="1" customWidth="1"/>
    <col min="7" max="7" width="22.7109375" style="65" customWidth="1"/>
    <col min="8" max="8" width="30.5703125" style="65" customWidth="1"/>
    <col min="9" max="9" width="2" style="65" customWidth="1"/>
    <col min="10" max="16384" width="9.140625" style="65"/>
  </cols>
  <sheetData>
    <row r="1" spans="3:8" ht="48.75" customHeight="1">
      <c r="G1" s="117" t="str">
        <f ca="1">"© S. Christian Albright, 2011-" &amp; YEAR(TODAY()) &amp; ", All Rights Reserved"</f>
        <v>© S. Christian Albright, 2011-2013, All Rights Reserved</v>
      </c>
    </row>
    <row r="2" spans="3:8">
      <c r="C2" s="107" t="s">
        <v>659</v>
      </c>
      <c r="D2" s="105" t="s">
        <v>0</v>
      </c>
      <c r="E2" s="48"/>
      <c r="F2" s="48"/>
      <c r="G2" s="48" t="s">
        <v>740</v>
      </c>
      <c r="H2" s="115"/>
    </row>
    <row r="3" spans="3:8" hidden="1">
      <c r="D3" s="107" t="s">
        <v>659</v>
      </c>
      <c r="E3" s="105" t="s">
        <v>334</v>
      </c>
      <c r="F3" s="105"/>
      <c r="G3" s="48"/>
      <c r="H3" s="48"/>
    </row>
    <row r="4" spans="3:8" hidden="1">
      <c r="D4" s="107"/>
      <c r="E4" s="48"/>
      <c r="F4" s="105" t="s">
        <v>661</v>
      </c>
      <c r="G4" s="48"/>
      <c r="H4" s="48"/>
    </row>
    <row r="5" spans="3:8" hidden="1">
      <c r="D5" s="107"/>
      <c r="E5" s="48"/>
      <c r="F5" s="105" t="s">
        <v>662</v>
      </c>
      <c r="G5" s="48"/>
      <c r="H5" s="48"/>
    </row>
    <row r="6" spans="3:8" hidden="1">
      <c r="D6" s="107"/>
      <c r="E6" s="48"/>
      <c r="F6" s="105" t="s">
        <v>331</v>
      </c>
      <c r="G6" s="48"/>
      <c r="H6" s="48"/>
    </row>
    <row r="7" spans="3:8" hidden="1">
      <c r="D7" s="107"/>
      <c r="E7" s="48"/>
      <c r="F7" s="105" t="s">
        <v>332</v>
      </c>
      <c r="G7" s="48"/>
      <c r="H7" s="48"/>
    </row>
    <row r="8" spans="3:8" hidden="1">
      <c r="D8" s="107"/>
      <c r="E8" s="48"/>
      <c r="F8" s="105" t="s">
        <v>663</v>
      </c>
      <c r="G8" s="48"/>
      <c r="H8" s="48"/>
    </row>
    <row r="9" spans="3:8" hidden="1">
      <c r="D9" s="107"/>
      <c r="E9" s="48"/>
      <c r="F9" s="105" t="s">
        <v>412</v>
      </c>
      <c r="G9" s="48"/>
      <c r="H9" s="48"/>
    </row>
    <row r="10" spans="3:8" hidden="1">
      <c r="D10" s="107" t="s">
        <v>659</v>
      </c>
      <c r="E10" s="105" t="s">
        <v>416</v>
      </c>
      <c r="F10" s="105"/>
      <c r="G10" s="48"/>
      <c r="H10" s="48"/>
    </row>
    <row r="11" spans="3:8" hidden="1">
      <c r="D11" s="107"/>
      <c r="E11" s="48"/>
      <c r="F11" s="105" t="s">
        <v>664</v>
      </c>
      <c r="G11" s="48"/>
      <c r="H11" s="48"/>
    </row>
    <row r="12" spans="3:8" hidden="1">
      <c r="D12" s="107"/>
      <c r="E12" s="48"/>
      <c r="F12" s="105" t="s">
        <v>665</v>
      </c>
      <c r="G12" s="48"/>
      <c r="H12" s="48"/>
    </row>
    <row r="13" spans="3:8" hidden="1">
      <c r="D13" s="107"/>
      <c r="E13" s="48"/>
      <c r="F13" s="105" t="s">
        <v>666</v>
      </c>
      <c r="G13" s="48"/>
      <c r="H13" s="48"/>
    </row>
    <row r="14" spans="3:8" hidden="1">
      <c r="D14" s="107"/>
      <c r="E14" s="48"/>
      <c r="F14" s="105" t="s">
        <v>667</v>
      </c>
      <c r="G14" s="48"/>
      <c r="H14" s="48"/>
    </row>
    <row r="15" spans="3:8" hidden="1">
      <c r="D15" s="107"/>
      <c r="E15" s="48"/>
      <c r="F15" s="105" t="s">
        <v>668</v>
      </c>
      <c r="G15" s="48"/>
      <c r="H15" s="48"/>
    </row>
    <row r="16" spans="3:8" hidden="1">
      <c r="D16" s="107"/>
      <c r="E16" s="48"/>
      <c r="F16" s="105" t="s">
        <v>456</v>
      </c>
      <c r="G16" s="48"/>
      <c r="H16" s="48"/>
    </row>
    <row r="17" spans="3:8" hidden="1">
      <c r="D17" s="107"/>
      <c r="E17" s="48"/>
      <c r="F17" s="105" t="s">
        <v>457</v>
      </c>
      <c r="G17" s="48"/>
      <c r="H17" s="48"/>
    </row>
    <row r="18" spans="3:8" hidden="1">
      <c r="D18" s="107"/>
      <c r="E18" s="48"/>
      <c r="F18" s="105" t="s">
        <v>477</v>
      </c>
      <c r="G18" s="48"/>
      <c r="H18" s="48"/>
    </row>
    <row r="19" spans="3:8" hidden="1">
      <c r="D19" s="107" t="s">
        <v>659</v>
      </c>
      <c r="E19" s="105" t="s">
        <v>781</v>
      </c>
      <c r="F19" s="105"/>
      <c r="G19" s="48"/>
      <c r="H19" s="48"/>
    </row>
    <row r="20" spans="3:8" hidden="1">
      <c r="D20" s="107"/>
      <c r="E20" s="48"/>
      <c r="F20" s="105" t="s">
        <v>782</v>
      </c>
      <c r="G20" s="48"/>
      <c r="H20" s="48"/>
    </row>
    <row r="21" spans="3:8" hidden="1">
      <c r="D21" s="107"/>
      <c r="E21" s="48"/>
      <c r="F21" s="105" t="s">
        <v>783</v>
      </c>
      <c r="G21" s="48"/>
      <c r="H21" s="48"/>
    </row>
    <row r="22" spans="3:8" hidden="1">
      <c r="D22" s="107"/>
      <c r="E22" s="48"/>
      <c r="F22" s="105" t="s">
        <v>784</v>
      </c>
      <c r="G22" s="48"/>
      <c r="H22" s="48"/>
    </row>
    <row r="23" spans="3:8">
      <c r="C23" s="107" t="s">
        <v>659</v>
      </c>
      <c r="D23" s="105" t="s">
        <v>639</v>
      </c>
      <c r="E23" s="48"/>
      <c r="F23" s="48"/>
      <c r="G23" s="48"/>
      <c r="H23" s="48"/>
    </row>
    <row r="24" spans="3:8" hidden="1">
      <c r="C24" s="108"/>
      <c r="D24" s="106" t="s">
        <v>659</v>
      </c>
      <c r="E24" s="105" t="s">
        <v>658</v>
      </c>
      <c r="F24" s="48"/>
      <c r="G24" s="48"/>
      <c r="H24" s="48"/>
    </row>
    <row r="25" spans="3:8" hidden="1">
      <c r="D25" s="48"/>
      <c r="E25" s="48"/>
      <c r="F25" s="105" t="s">
        <v>657</v>
      </c>
      <c r="G25" s="48"/>
      <c r="H25" s="48"/>
    </row>
    <row r="26" spans="3:8" hidden="1">
      <c r="D26" s="48"/>
      <c r="E26" s="48"/>
      <c r="F26" s="105" t="s">
        <v>656</v>
      </c>
      <c r="G26" s="48"/>
      <c r="H26" s="48"/>
    </row>
    <row r="27" spans="3:8" hidden="1">
      <c r="D27" s="48"/>
      <c r="E27" s="48"/>
      <c r="F27" s="105" t="s">
        <v>655</v>
      </c>
      <c r="G27" s="48"/>
      <c r="H27" s="48"/>
    </row>
    <row r="28" spans="3:8" hidden="1">
      <c r="D28" s="48"/>
      <c r="E28" s="48"/>
      <c r="F28" s="105" t="s">
        <v>654</v>
      </c>
      <c r="G28" s="48"/>
      <c r="H28" s="48"/>
    </row>
    <row r="29" spans="3:8" hidden="1">
      <c r="D29" s="48"/>
      <c r="E29" s="48"/>
      <c r="F29" s="105" t="s">
        <v>653</v>
      </c>
      <c r="G29" s="48"/>
      <c r="H29" s="48"/>
    </row>
    <row r="30" spans="3:8" hidden="1">
      <c r="D30" s="48"/>
      <c r="E30" s="48"/>
      <c r="F30" s="105" t="s">
        <v>652</v>
      </c>
      <c r="G30" s="48"/>
      <c r="H30" s="48"/>
    </row>
    <row r="31" spans="3:8" hidden="1">
      <c r="C31" s="108"/>
      <c r="D31" s="106" t="s">
        <v>659</v>
      </c>
      <c r="E31" s="105" t="s">
        <v>634</v>
      </c>
      <c r="F31" s="48"/>
      <c r="G31" s="48"/>
      <c r="H31" s="48"/>
    </row>
    <row r="32" spans="3:8" hidden="1">
      <c r="D32" s="48"/>
      <c r="E32" s="48"/>
      <c r="F32" s="105" t="s">
        <v>1</v>
      </c>
      <c r="G32" s="48"/>
      <c r="H32" s="48"/>
    </row>
    <row r="33" spans="3:8" hidden="1">
      <c r="D33" s="48"/>
      <c r="E33" s="48"/>
      <c r="F33" s="105" t="s">
        <v>649</v>
      </c>
      <c r="G33" s="48"/>
      <c r="H33" s="48"/>
    </row>
    <row r="34" spans="3:8" hidden="1">
      <c r="D34" s="48"/>
      <c r="E34" s="48"/>
      <c r="F34" s="105" t="s">
        <v>650</v>
      </c>
      <c r="G34" s="48"/>
      <c r="H34" s="48"/>
    </row>
    <row r="35" spans="3:8" hidden="1">
      <c r="D35" s="48"/>
      <c r="E35" s="48"/>
      <c r="F35" s="105" t="s">
        <v>651</v>
      </c>
      <c r="G35" s="48"/>
      <c r="H35" s="48"/>
    </row>
    <row r="36" spans="3:8" hidden="1">
      <c r="C36" s="108"/>
      <c r="D36" s="106" t="s">
        <v>659</v>
      </c>
      <c r="E36" s="105" t="s">
        <v>638</v>
      </c>
      <c r="F36" s="105"/>
      <c r="G36" s="48"/>
      <c r="H36" s="48"/>
    </row>
    <row r="37" spans="3:8" hidden="1">
      <c r="E37" s="48"/>
      <c r="F37" s="105" t="s">
        <v>648</v>
      </c>
      <c r="G37" s="48"/>
      <c r="H37" s="48"/>
    </row>
    <row r="38" spans="3:8" hidden="1">
      <c r="E38" s="48"/>
      <c r="F38" s="105" t="s">
        <v>669</v>
      </c>
      <c r="G38" s="48"/>
      <c r="H38" s="48"/>
    </row>
    <row r="39" spans="3:8" hidden="1">
      <c r="E39" s="48"/>
      <c r="F39" s="105" t="s">
        <v>670</v>
      </c>
      <c r="G39" s="48"/>
      <c r="H39" s="48"/>
    </row>
    <row r="40" spans="3:8" hidden="1">
      <c r="E40" s="48"/>
      <c r="F40" s="105" t="s">
        <v>671</v>
      </c>
      <c r="G40" s="48"/>
      <c r="H40" s="48"/>
    </row>
    <row r="41" spans="3:8" hidden="1">
      <c r="E41" s="48"/>
      <c r="F41" s="105" t="s">
        <v>358</v>
      </c>
      <c r="G41" s="48"/>
      <c r="H41" s="48"/>
    </row>
    <row r="42" spans="3:8" hidden="1">
      <c r="E42" s="105"/>
      <c r="F42" s="105" t="s">
        <v>635</v>
      </c>
      <c r="G42" s="48"/>
      <c r="H42" s="48"/>
    </row>
    <row r="43" spans="3:8" hidden="1">
      <c r="E43" s="105"/>
      <c r="F43" s="105" t="s">
        <v>411</v>
      </c>
      <c r="G43" s="48"/>
      <c r="H43" s="48"/>
    </row>
    <row r="44" spans="3:8">
      <c r="C44" s="107" t="s">
        <v>659</v>
      </c>
      <c r="D44" s="105" t="s">
        <v>630</v>
      </c>
      <c r="E44" s="48"/>
      <c r="F44" s="48"/>
      <c r="G44" s="48"/>
      <c r="H44" s="48"/>
    </row>
    <row r="45" spans="3:8" hidden="1">
      <c r="D45" s="48"/>
      <c r="E45" s="105" t="s">
        <v>636</v>
      </c>
      <c r="F45" s="48"/>
      <c r="G45" s="48"/>
      <c r="H45" s="48"/>
    </row>
    <row r="46" spans="3:8" hidden="1">
      <c r="D46" s="48"/>
      <c r="E46" s="105" t="s">
        <v>673</v>
      </c>
      <c r="F46" s="48"/>
      <c r="G46" s="48"/>
      <c r="H46" s="48"/>
    </row>
    <row r="47" spans="3:8" hidden="1">
      <c r="D47" s="48"/>
      <c r="E47" s="105" t="s">
        <v>633</v>
      </c>
      <c r="F47" s="48"/>
      <c r="G47" s="48"/>
      <c r="H47" s="48"/>
    </row>
    <row r="48" spans="3:8" hidden="1">
      <c r="D48" s="48"/>
      <c r="E48" s="105" t="s">
        <v>674</v>
      </c>
      <c r="F48" s="48"/>
      <c r="G48" s="48"/>
      <c r="H48" s="48"/>
    </row>
    <row r="49" spans="3:8" hidden="1">
      <c r="D49" s="48"/>
      <c r="E49" s="105" t="s">
        <v>576</v>
      </c>
      <c r="F49" s="48"/>
      <c r="G49" s="48"/>
      <c r="H49" s="48"/>
    </row>
    <row r="50" spans="3:8" hidden="1">
      <c r="D50" s="48"/>
      <c r="E50" s="105" t="s">
        <v>575</v>
      </c>
      <c r="F50" s="48"/>
      <c r="G50" s="48"/>
      <c r="H50" s="48"/>
    </row>
    <row r="51" spans="3:8" hidden="1">
      <c r="D51" s="48"/>
      <c r="E51" s="105" t="s">
        <v>675</v>
      </c>
      <c r="F51" s="48"/>
      <c r="G51" s="48"/>
      <c r="H51" s="48"/>
    </row>
    <row r="52" spans="3:8" hidden="1">
      <c r="D52" s="48"/>
      <c r="E52" s="105" t="s">
        <v>676</v>
      </c>
      <c r="F52" s="48"/>
      <c r="G52" s="48"/>
      <c r="H52" s="48"/>
    </row>
    <row r="53" spans="3:8">
      <c r="C53" s="107" t="s">
        <v>659</v>
      </c>
      <c r="D53" s="105" t="s">
        <v>631</v>
      </c>
      <c r="E53" s="105"/>
      <c r="F53" s="48"/>
      <c r="G53" s="48"/>
      <c r="H53" s="48"/>
    </row>
    <row r="54" spans="3:8" hidden="1">
      <c r="D54" s="48"/>
      <c r="E54" s="105" t="s">
        <v>677</v>
      </c>
      <c r="F54" s="48"/>
      <c r="G54" s="48"/>
      <c r="H54" s="48"/>
    </row>
    <row r="55" spans="3:8" hidden="1">
      <c r="D55" s="48"/>
      <c r="E55" s="105" t="s">
        <v>678</v>
      </c>
      <c r="F55" s="48"/>
      <c r="G55" s="48"/>
      <c r="H55" s="48"/>
    </row>
    <row r="56" spans="3:8" hidden="1">
      <c r="D56" s="48"/>
      <c r="E56" s="105" t="s">
        <v>679</v>
      </c>
      <c r="F56" s="48"/>
      <c r="G56" s="48"/>
      <c r="H56" s="48"/>
    </row>
    <row r="57" spans="3:8">
      <c r="C57" s="107" t="s">
        <v>659</v>
      </c>
      <c r="D57" s="105" t="s">
        <v>644</v>
      </c>
      <c r="E57" s="48"/>
      <c r="F57" s="48"/>
      <c r="G57" s="48"/>
      <c r="H57" s="48"/>
    </row>
    <row r="58" spans="3:8" hidden="1">
      <c r="D58" s="48"/>
      <c r="E58" s="105" t="s">
        <v>680</v>
      </c>
      <c r="F58" s="48"/>
      <c r="G58" s="48"/>
      <c r="H58" s="48"/>
    </row>
    <row r="59" spans="3:8" hidden="1">
      <c r="C59" s="108"/>
      <c r="D59" s="106" t="s">
        <v>659</v>
      </c>
      <c r="E59" s="105" t="s">
        <v>705</v>
      </c>
      <c r="F59" s="48"/>
      <c r="G59" s="48"/>
      <c r="H59" s="48"/>
    </row>
    <row r="60" spans="3:8" hidden="1">
      <c r="D60" s="48"/>
      <c r="E60" s="48"/>
      <c r="F60" s="105" t="s">
        <v>681</v>
      </c>
      <c r="G60" s="48"/>
      <c r="H60" s="48"/>
    </row>
    <row r="61" spans="3:8" hidden="1">
      <c r="D61" s="48"/>
      <c r="E61" s="48"/>
      <c r="F61" s="105" t="s">
        <v>682</v>
      </c>
      <c r="G61" s="48"/>
      <c r="H61" s="48"/>
    </row>
    <row r="62" spans="3:8" hidden="1">
      <c r="C62" s="108"/>
      <c r="D62" s="106" t="s">
        <v>659</v>
      </c>
      <c r="E62" s="105" t="s">
        <v>637</v>
      </c>
      <c r="F62" s="48"/>
      <c r="G62" s="48"/>
      <c r="H62" s="48"/>
    </row>
    <row r="63" spans="3:8" hidden="1">
      <c r="D63" s="48"/>
      <c r="E63" s="48"/>
      <c r="F63" s="105" t="s">
        <v>683</v>
      </c>
      <c r="G63" s="48"/>
      <c r="H63" s="48"/>
    </row>
    <row r="64" spans="3:8" hidden="1">
      <c r="D64" s="48"/>
      <c r="E64" s="48"/>
      <c r="F64" s="105" t="s">
        <v>684</v>
      </c>
      <c r="G64" s="48"/>
      <c r="H64" s="48"/>
    </row>
    <row r="65" spans="3:8" hidden="1">
      <c r="D65" s="105"/>
      <c r="E65" s="48"/>
      <c r="F65" s="105" t="s">
        <v>685</v>
      </c>
      <c r="G65" s="48"/>
      <c r="H65" s="48"/>
    </row>
    <row r="66" spans="3:8" hidden="1">
      <c r="D66" s="105"/>
      <c r="E66" s="48"/>
      <c r="F66" s="105" t="s">
        <v>686</v>
      </c>
      <c r="G66" s="48"/>
      <c r="H66" s="48"/>
    </row>
    <row r="67" spans="3:8" hidden="1">
      <c r="D67" s="105"/>
      <c r="E67" s="48"/>
      <c r="F67" s="105" t="s">
        <v>687</v>
      </c>
      <c r="G67" s="48"/>
      <c r="H67" s="48"/>
    </row>
    <row r="68" spans="3:8" hidden="1">
      <c r="D68" s="106" t="s">
        <v>659</v>
      </c>
      <c r="E68" s="105" t="s">
        <v>645</v>
      </c>
      <c r="F68" s="48"/>
      <c r="G68" s="48"/>
      <c r="H68" s="48"/>
    </row>
    <row r="69" spans="3:8" hidden="1">
      <c r="D69" s="106"/>
      <c r="E69" s="105"/>
      <c r="F69" s="105" t="s">
        <v>640</v>
      </c>
      <c r="G69" s="48"/>
      <c r="H69" s="48"/>
    </row>
    <row r="70" spans="3:8" hidden="1">
      <c r="D70" s="106"/>
      <c r="E70" s="105"/>
      <c r="F70" s="105" t="s">
        <v>641</v>
      </c>
      <c r="G70" s="48"/>
      <c r="H70" s="48"/>
    </row>
    <row r="71" spans="3:8" hidden="1">
      <c r="D71" s="106"/>
      <c r="E71" s="105"/>
      <c r="F71" s="105" t="s">
        <v>642</v>
      </c>
      <c r="G71" s="48"/>
      <c r="H71" s="48"/>
    </row>
    <row r="72" spans="3:8" hidden="1">
      <c r="D72" s="106"/>
      <c r="E72" s="105"/>
      <c r="F72" s="105" t="s">
        <v>643</v>
      </c>
      <c r="G72" s="48"/>
      <c r="H72" s="48"/>
    </row>
    <row r="73" spans="3:8" hidden="1">
      <c r="C73" s="108"/>
      <c r="D73" s="106" t="s">
        <v>659</v>
      </c>
      <c r="E73" s="105" t="s">
        <v>697</v>
      </c>
      <c r="F73" s="48"/>
      <c r="G73" s="48"/>
      <c r="H73" s="48"/>
    </row>
    <row r="74" spans="3:8" hidden="1">
      <c r="D74" s="105"/>
      <c r="E74" s="48"/>
      <c r="F74" s="105" t="s">
        <v>688</v>
      </c>
      <c r="G74" s="48"/>
      <c r="H74" s="48"/>
    </row>
    <row r="75" spans="3:8" hidden="1">
      <c r="D75" s="105"/>
      <c r="E75" s="105"/>
      <c r="F75" s="105" t="s">
        <v>689</v>
      </c>
      <c r="G75" s="48"/>
      <c r="H75" s="48"/>
    </row>
    <row r="76" spans="3:8" hidden="1">
      <c r="D76" s="105"/>
      <c r="E76" s="48"/>
      <c r="F76" s="105" t="s">
        <v>611</v>
      </c>
      <c r="G76" s="48"/>
      <c r="H76" s="48"/>
    </row>
    <row r="77" spans="3:8" hidden="1">
      <c r="D77" s="48"/>
      <c r="E77" s="48"/>
      <c r="F77" s="105" t="s">
        <v>690</v>
      </c>
      <c r="G77" s="48"/>
      <c r="H77" s="48"/>
    </row>
    <row r="78" spans="3:8" hidden="1">
      <c r="C78" s="108"/>
      <c r="D78" s="106" t="s">
        <v>659</v>
      </c>
      <c r="E78" s="105" t="s">
        <v>698</v>
      </c>
      <c r="F78" s="48"/>
      <c r="G78" s="48"/>
      <c r="H78" s="48"/>
    </row>
    <row r="79" spans="3:8" hidden="1">
      <c r="D79" s="105"/>
      <c r="E79" s="105"/>
      <c r="F79" s="105" t="s">
        <v>691</v>
      </c>
      <c r="G79" s="48"/>
      <c r="H79" s="48"/>
    </row>
    <row r="80" spans="3:8" hidden="1">
      <c r="D80" s="105"/>
      <c r="E80" s="48"/>
      <c r="F80" s="105" t="s">
        <v>692</v>
      </c>
      <c r="G80" s="48"/>
      <c r="H80" s="48"/>
    </row>
    <row r="81" spans="3:8" hidden="1">
      <c r="D81" s="105"/>
      <c r="E81" s="48"/>
      <c r="F81" s="105" t="s">
        <v>693</v>
      </c>
      <c r="G81" s="48"/>
      <c r="H81" s="48"/>
    </row>
    <row r="82" spans="3:8" hidden="1">
      <c r="D82" s="105"/>
      <c r="E82" s="48"/>
      <c r="F82" s="105" t="s">
        <v>694</v>
      </c>
      <c r="G82" s="48"/>
      <c r="H82" s="48"/>
    </row>
    <row r="83" spans="3:8" hidden="1">
      <c r="D83" s="105"/>
      <c r="E83" s="48"/>
      <c r="F83" s="105" t="s">
        <v>695</v>
      </c>
      <c r="G83" s="48"/>
      <c r="H83" s="48"/>
    </row>
    <row r="84" spans="3:8" hidden="1">
      <c r="D84" s="105"/>
      <c r="E84" s="48"/>
      <c r="F84" s="105" t="s">
        <v>696</v>
      </c>
      <c r="G84" s="48"/>
      <c r="H84" s="48"/>
    </row>
    <row r="85" spans="3:8" hidden="1">
      <c r="C85" s="108"/>
      <c r="D85" s="106" t="s">
        <v>659</v>
      </c>
      <c r="E85" s="105" t="s">
        <v>699</v>
      </c>
      <c r="F85" s="48"/>
      <c r="G85" s="48"/>
      <c r="H85" s="48"/>
    </row>
    <row r="86" spans="3:8" hidden="1">
      <c r="D86" s="48"/>
      <c r="E86" s="48"/>
      <c r="F86" s="105" t="s">
        <v>700</v>
      </c>
      <c r="G86" s="48"/>
      <c r="H86" s="48"/>
    </row>
    <row r="87" spans="3:8" hidden="1">
      <c r="D87" s="105"/>
      <c r="E87" s="48"/>
      <c r="F87" s="105" t="s">
        <v>701</v>
      </c>
      <c r="G87" s="48"/>
      <c r="H87" s="48"/>
    </row>
    <row r="88" spans="3:8" hidden="1">
      <c r="D88" s="105"/>
      <c r="E88" s="48"/>
      <c r="F88" s="105" t="s">
        <v>702</v>
      </c>
      <c r="G88" s="48"/>
      <c r="H88" s="48"/>
    </row>
    <row r="89" spans="3:8" hidden="1">
      <c r="D89" s="105"/>
      <c r="E89" s="48"/>
      <c r="F89" s="105" t="s">
        <v>703</v>
      </c>
      <c r="G89" s="48"/>
      <c r="H89" s="48"/>
    </row>
    <row r="90" spans="3:8" hidden="1">
      <c r="D90" s="105"/>
      <c r="E90" s="48"/>
      <c r="F90" s="105" t="s">
        <v>704</v>
      </c>
      <c r="G90" s="48"/>
      <c r="H90" s="48"/>
    </row>
    <row r="91" spans="3:8" hidden="1">
      <c r="C91" s="108"/>
      <c r="D91" s="106" t="s">
        <v>659</v>
      </c>
      <c r="E91" s="105" t="s">
        <v>706</v>
      </c>
      <c r="F91" s="48"/>
      <c r="G91" s="48"/>
      <c r="H91" s="48"/>
    </row>
    <row r="92" spans="3:8" hidden="1">
      <c r="D92" s="48"/>
      <c r="E92" s="48"/>
      <c r="F92" s="105" t="s">
        <v>707</v>
      </c>
      <c r="G92" s="48"/>
      <c r="H92" s="48"/>
    </row>
    <row r="93" spans="3:8" hidden="1">
      <c r="D93" s="105"/>
      <c r="E93" s="48"/>
      <c r="F93" s="105" t="s">
        <v>708</v>
      </c>
      <c r="G93" s="48"/>
      <c r="H93" s="48"/>
    </row>
    <row r="94" spans="3:8" hidden="1">
      <c r="D94" s="48"/>
      <c r="E94" s="48"/>
      <c r="F94" s="105" t="s">
        <v>709</v>
      </c>
      <c r="G94" s="48"/>
      <c r="H94" s="48"/>
    </row>
    <row r="95" spans="3:8" hidden="1">
      <c r="C95" s="108"/>
      <c r="D95" s="106" t="s">
        <v>659</v>
      </c>
      <c r="E95" s="105" t="s">
        <v>710</v>
      </c>
      <c r="F95" s="48"/>
      <c r="G95" s="48"/>
      <c r="H95" s="48"/>
    </row>
    <row r="96" spans="3:8" hidden="1">
      <c r="D96" s="105"/>
      <c r="E96" s="48"/>
      <c r="F96" s="105" t="s">
        <v>711</v>
      </c>
      <c r="G96" s="48"/>
      <c r="H96" s="48"/>
    </row>
    <row r="97" spans="3:8" hidden="1">
      <c r="D97" s="48"/>
      <c r="E97" s="48"/>
      <c r="F97" s="105" t="s">
        <v>712</v>
      </c>
      <c r="G97" s="48"/>
      <c r="H97" s="48"/>
    </row>
    <row r="98" spans="3:8" hidden="1">
      <c r="D98" s="48"/>
      <c r="E98" s="48"/>
      <c r="F98" s="105" t="s">
        <v>713</v>
      </c>
      <c r="G98" s="48"/>
      <c r="H98" s="48"/>
    </row>
    <row r="99" spans="3:8" hidden="1">
      <c r="D99" s="48"/>
      <c r="E99" s="48"/>
      <c r="F99" s="105" t="s">
        <v>714</v>
      </c>
      <c r="G99" s="48"/>
      <c r="H99" s="48"/>
    </row>
    <row r="100" spans="3:8">
      <c r="C100" s="107" t="s">
        <v>659</v>
      </c>
      <c r="D100" s="105" t="s">
        <v>632</v>
      </c>
      <c r="E100" s="48"/>
      <c r="F100" s="48"/>
      <c r="G100" s="48"/>
      <c r="H100" s="48"/>
    </row>
    <row r="101" spans="3:8" hidden="1">
      <c r="C101" s="108"/>
      <c r="D101" s="106" t="s">
        <v>659</v>
      </c>
      <c r="E101" s="105" t="s">
        <v>715</v>
      </c>
      <c r="F101" s="48"/>
      <c r="G101" s="48"/>
      <c r="H101" s="48"/>
    </row>
    <row r="102" spans="3:8" hidden="1">
      <c r="D102" s="105"/>
      <c r="E102" s="48"/>
      <c r="F102" s="105" t="s">
        <v>716</v>
      </c>
      <c r="G102" s="48"/>
      <c r="H102" s="48"/>
    </row>
    <row r="103" spans="3:8" hidden="1">
      <c r="D103" s="105"/>
      <c r="E103" s="48"/>
      <c r="F103" s="105" t="s">
        <v>717</v>
      </c>
      <c r="G103" s="48"/>
      <c r="H103" s="48"/>
    </row>
    <row r="104" spans="3:8" hidden="1">
      <c r="D104" s="105"/>
      <c r="E104" s="105" t="s">
        <v>388</v>
      </c>
      <c r="F104" s="48"/>
      <c r="G104" s="48"/>
      <c r="H104" s="48"/>
    </row>
    <row r="105" spans="3:8" hidden="1">
      <c r="D105" s="105"/>
      <c r="E105" s="105" t="s">
        <v>718</v>
      </c>
      <c r="F105" s="48"/>
      <c r="G105" s="48"/>
      <c r="H105" s="48"/>
    </row>
    <row r="106" spans="3:8" hidden="1">
      <c r="D106" s="105"/>
      <c r="E106" s="105" t="s">
        <v>405</v>
      </c>
      <c r="F106" s="48"/>
      <c r="G106" s="48"/>
      <c r="H106" s="48"/>
    </row>
    <row r="107" spans="3:8" hidden="1">
      <c r="D107" s="105"/>
      <c r="E107" s="105" t="s">
        <v>478</v>
      </c>
      <c r="F107" s="48"/>
      <c r="G107" s="48"/>
      <c r="H107" s="48"/>
    </row>
    <row r="108" spans="3:8">
      <c r="C108" s="107" t="s">
        <v>659</v>
      </c>
      <c r="D108" s="105" t="s">
        <v>660</v>
      </c>
      <c r="E108" s="48"/>
      <c r="F108" s="48"/>
      <c r="G108" s="48"/>
      <c r="H108" s="48"/>
    </row>
    <row r="109" spans="3:8" hidden="1">
      <c r="D109" s="48"/>
      <c r="E109" s="105" t="s">
        <v>719</v>
      </c>
      <c r="F109" s="48"/>
      <c r="G109" s="48"/>
      <c r="H109" s="48"/>
    </row>
    <row r="110" spans="3:8" hidden="1">
      <c r="D110" s="48"/>
      <c r="E110" s="105" t="s">
        <v>498</v>
      </c>
      <c r="F110" s="48"/>
      <c r="G110" s="48"/>
      <c r="H110" s="48"/>
    </row>
    <row r="111" spans="3:8" hidden="1">
      <c r="D111" s="48"/>
      <c r="E111" s="105" t="s">
        <v>720</v>
      </c>
      <c r="F111" s="48"/>
      <c r="G111" s="48"/>
      <c r="H111" s="48"/>
    </row>
    <row r="112" spans="3:8" hidden="1">
      <c r="D112" s="48"/>
      <c r="E112" s="105" t="s">
        <v>721</v>
      </c>
      <c r="F112" s="48"/>
      <c r="G112" s="48"/>
      <c r="H112" s="48"/>
    </row>
    <row r="113" spans="3:8">
      <c r="C113" s="107" t="s">
        <v>659</v>
      </c>
      <c r="D113" s="105" t="s">
        <v>726</v>
      </c>
      <c r="E113" s="48"/>
      <c r="F113" s="48"/>
      <c r="G113" s="48"/>
      <c r="H113" s="48"/>
    </row>
    <row r="114" spans="3:8" hidden="1">
      <c r="E114" s="105" t="s">
        <v>672</v>
      </c>
      <c r="G114" s="48"/>
      <c r="H114" s="48"/>
    </row>
    <row r="115" spans="3:8" hidden="1">
      <c r="D115" s="105"/>
      <c r="E115" s="105" t="s">
        <v>722</v>
      </c>
      <c r="F115" s="48"/>
      <c r="G115" s="48"/>
      <c r="H115" s="48"/>
    </row>
    <row r="116" spans="3:8" hidden="1">
      <c r="D116" s="105"/>
      <c r="E116" s="105" t="s">
        <v>723</v>
      </c>
      <c r="F116" s="48"/>
      <c r="G116" s="48"/>
      <c r="H116" s="48"/>
    </row>
    <row r="117" spans="3:8" hidden="1">
      <c r="D117" s="105"/>
      <c r="E117" s="105" t="s">
        <v>724</v>
      </c>
      <c r="F117" s="48"/>
      <c r="G117" s="48"/>
      <c r="H117" s="48"/>
    </row>
    <row r="118" spans="3:8" hidden="1">
      <c r="D118" s="105"/>
      <c r="E118" s="105" t="s">
        <v>725</v>
      </c>
      <c r="F118" s="48"/>
      <c r="G118" s="48"/>
      <c r="H118" s="48"/>
    </row>
    <row r="119" spans="3:8" hidden="1">
      <c r="D119" s="48"/>
      <c r="E119" s="105" t="s">
        <v>647</v>
      </c>
      <c r="F119" s="48"/>
      <c r="G119" s="48"/>
      <c r="H119" s="48"/>
    </row>
    <row r="120" spans="3:8" hidden="1">
      <c r="C120" s="65"/>
      <c r="F120" s="48"/>
      <c r="G120" s="48"/>
      <c r="H120" s="48"/>
    </row>
    <row r="121" spans="3:8" ht="15" customHeight="1">
      <c r="C121" s="65"/>
      <c r="F121" s="48"/>
      <c r="G121" s="48"/>
      <c r="H121" s="48"/>
    </row>
    <row r="122" spans="3:8">
      <c r="C122" s="65"/>
      <c r="F122" s="48"/>
    </row>
    <row r="123" spans="3:8">
      <c r="C123" s="65"/>
      <c r="F123" s="48"/>
      <c r="G123" s="48"/>
      <c r="H123" s="48"/>
    </row>
    <row r="124" spans="3:8">
      <c r="C124" s="65"/>
      <c r="F124" s="48"/>
      <c r="G124" s="48"/>
      <c r="H124" s="48"/>
    </row>
    <row r="125" spans="3:8">
      <c r="C125" s="65"/>
      <c r="F125" s="48"/>
      <c r="G125" s="48"/>
      <c r="H125" s="48"/>
    </row>
    <row r="126" spans="3:8">
      <c r="C126" s="65"/>
      <c r="F126" s="48"/>
      <c r="G126" s="48"/>
      <c r="H126" s="48"/>
    </row>
    <row r="127" spans="3:8">
      <c r="C127" s="65"/>
      <c r="F127" s="48"/>
      <c r="G127" s="48"/>
      <c r="H127" s="48"/>
    </row>
    <row r="128" spans="3:8">
      <c r="C128" s="65"/>
      <c r="F128" s="48"/>
      <c r="G128" s="48"/>
      <c r="H128" s="48"/>
    </row>
    <row r="129" spans="3:8">
      <c r="C129" s="65"/>
      <c r="F129" s="48"/>
      <c r="G129" s="48"/>
      <c r="H129" s="48"/>
    </row>
    <row r="130" spans="3:8">
      <c r="C130" s="65"/>
      <c r="F130" s="48"/>
      <c r="G130" s="48"/>
      <c r="H130" s="48"/>
    </row>
    <row r="131" spans="3:8">
      <c r="C131" s="65"/>
      <c r="F131" s="48"/>
      <c r="G131" s="48"/>
      <c r="H131" s="48"/>
    </row>
    <row r="132" spans="3:8">
      <c r="C132" s="65"/>
      <c r="F132" s="48"/>
      <c r="G132" s="48"/>
      <c r="H132" s="48"/>
    </row>
    <row r="133" spans="3:8">
      <c r="C133" s="65"/>
      <c r="F133" s="48"/>
      <c r="G133" s="48"/>
      <c r="H133" s="48"/>
    </row>
    <row r="134" spans="3:8">
      <c r="C134" s="65"/>
      <c r="F134" s="48"/>
      <c r="G134" s="48"/>
      <c r="H134" s="48"/>
    </row>
    <row r="135" spans="3:8">
      <c r="C135" s="65"/>
      <c r="F135" s="48"/>
      <c r="G135" s="48"/>
      <c r="H135" s="48"/>
    </row>
    <row r="136" spans="3:8">
      <c r="D136" s="48"/>
      <c r="E136" s="48"/>
      <c r="F136" s="48"/>
      <c r="G136" s="48"/>
      <c r="H136" s="48"/>
    </row>
    <row r="137" spans="3:8">
      <c r="D137" s="48"/>
      <c r="E137" s="48"/>
      <c r="F137" s="48"/>
      <c r="G137" s="48"/>
      <c r="H137" s="48"/>
    </row>
    <row r="138" spans="3:8">
      <c r="D138" s="48"/>
      <c r="E138" s="48"/>
      <c r="F138" s="48"/>
      <c r="G138" s="48"/>
      <c r="H138" s="48"/>
    </row>
    <row r="139" spans="3:8">
      <c r="D139" s="48"/>
      <c r="E139" s="48"/>
      <c r="F139" s="48"/>
      <c r="G139" s="48"/>
      <c r="H139" s="48"/>
    </row>
    <row r="140" spans="3:8">
      <c r="D140" s="48"/>
      <c r="E140" s="48"/>
      <c r="F140" s="48"/>
      <c r="G140" s="48"/>
      <c r="H140" s="48"/>
    </row>
    <row r="141" spans="3:8">
      <c r="D141" s="48"/>
      <c r="E141" s="48"/>
      <c r="F141" s="48"/>
      <c r="G141" s="48"/>
      <c r="H141" s="48"/>
    </row>
    <row r="142" spans="3:8">
      <c r="D142" s="48"/>
      <c r="E142" s="48"/>
      <c r="F142" s="48"/>
      <c r="G142" s="48"/>
      <c r="H142" s="48"/>
    </row>
    <row r="143" spans="3:8">
      <c r="D143" s="48"/>
      <c r="E143" s="48"/>
      <c r="F143" s="48"/>
      <c r="G143" s="48"/>
      <c r="H143" s="48"/>
    </row>
    <row r="144" spans="3:8">
      <c r="D144" s="48"/>
      <c r="E144" s="48"/>
      <c r="F144" s="48"/>
      <c r="G144" s="48"/>
      <c r="H144" s="48"/>
    </row>
    <row r="145" spans="3:8">
      <c r="C145" s="117"/>
      <c r="D145" s="48"/>
      <c r="E145" s="48"/>
      <c r="F145" s="48"/>
      <c r="G145" s="48"/>
      <c r="H145" s="48"/>
    </row>
  </sheetData>
  <conditionalFormatting sqref="C146:C204 C2:C144">
    <cfRule type="expression" dxfId="1" priority="3">
      <formula>(LEN(C2)=1)</formula>
    </cfRule>
  </conditionalFormatting>
  <conditionalFormatting sqref="D2:D204">
    <cfRule type="expression" dxfId="0" priority="1">
      <formula>(LEN(D2)=1)</formula>
    </cfRule>
  </conditionalFormatting>
  <hyperlinks>
    <hyperlink ref="D2" location="Introduction!A1" display="Introduction"/>
    <hyperlink ref="F29" location="'Selecting Multiple Ranges'!A1" display="Selecting Multiple Ranges"/>
    <hyperlink ref="F28" location="'Selecting a Range'!A1" display="Selecting a Range"/>
    <hyperlink ref="F27" location="'Splitting the Screen'!A1" display="Splitting the Screen"/>
    <hyperlink ref="F26" location="'Using End-arrow Combinations'!A1" display="Using End-Arrow Combinations"/>
    <hyperlink ref="F25" location="'Going Home to Cell A1'!A1" display="Going Home to Cell A1"/>
    <hyperlink ref="F30" location="'Go To Options'!A1" display="Go To Options"/>
    <hyperlink ref="F34" location="'Transposing a Range'!A1" display="Transposing a Range"/>
    <hyperlink ref="F35" location="'Cutting and Pasting'!A1" display="Cutting and Pasting"/>
    <hyperlink ref="F33" location="'Copying and Pasting Special'!A1" display="Copying and Pasting Special"/>
    <hyperlink ref="F32" location="'Copying and Pasting'!A1" display="Copying and pasting"/>
    <hyperlink ref="F37" location="'Undoing Actions'!A1" display="Undoing Actions"/>
    <hyperlink ref="F39" location="'Manipulating Worksheets'!A1" display="Manipulating worksheets"/>
    <hyperlink ref="F38" location="'Manipulating Rows, Columns'!A1" display="Manipulating rows, columns"/>
    <hyperlink ref="F41" location="Sorting!A1" display="Sorting"/>
    <hyperlink ref="F40" location="'Filling a Series'!A1" display="Filling a series"/>
    <hyperlink ref="E114" location="'Documenting your work'!A1" display="Documenting your work"/>
    <hyperlink ref="F43" location="Printing!A1" display="Printing"/>
    <hyperlink ref="E49" location="'Calculation Options'!A1" display="Calculation Options"/>
    <hyperlink ref="E48" location="'Auditing formulas'!A1" display="Auditing formulas"/>
    <hyperlink ref="E50" location="'AutoSum Button'!A1" display="AutoSum button"/>
    <hyperlink ref="E46" location="'R1C1 Notation'!A1" display="Showing formulas in R1C1 notation"/>
    <hyperlink ref="E45" location="'Relative Absolute'!A1" display="Using Absolute, Relative Addresses"/>
    <hyperlink ref="E51" location="'Evaluating a formula'!A1" display="Evaluating a formula"/>
    <hyperlink ref="E52" location="'External Formula References'!A1" display="Using External formula references"/>
    <hyperlink ref="D53" location="'Working with Charts'!A1" display="Working with Charts"/>
    <hyperlink ref="E54" location="'Creating a Chart'!A1" display="Creating a chart"/>
    <hyperlink ref="E56" location="'Modifying a Chart'!A1" display="Modifying a chart"/>
    <hyperlink ref="E55" location="'Locating a chart'!A1" display="Locating a chart"/>
    <hyperlink ref="E58" location="'Function help'!A1" display="Function help"/>
    <hyperlink ref="F61" location="VLOOKUP!A1" display="VLOOKUP function"/>
    <hyperlink ref="F60" location="If!A1" display="IF function"/>
    <hyperlink ref="F86" location="'Min, Max'!A1" display="MAX, MIN functions"/>
    <hyperlink ref="F64" location="'Count, Counta, Countblank'!A1" display="COUNT, COUNTA, COUNTBLANK functions"/>
    <hyperlink ref="F63" location="'Sum, Average'!A1" display="SUM, AVERAGE functions"/>
    <hyperlink ref="F67" location="Sumproduct!A1" display="SUMPRODUCT function"/>
    <hyperlink ref="F65" location="'Countif, Sumif, Averageif'!A1" display="COUNTIF, SUMIF, AVERAGEIF functions"/>
    <hyperlink ref="F66" location="'Countifs, Sumifs, Averageifs'!A1" display="COUNTIFS, SUMIFS, AVERAGEIFS functions"/>
    <hyperlink ref="E62" location="'Counting, Summing Functions'!A1" display="Counting, Summing, Averaging Functions"/>
    <hyperlink ref="E73" location="'Text functions'!A1" display="Text functions"/>
    <hyperlink ref="F75" location="Concatenating!A1" display="Concatenating text"/>
    <hyperlink ref="F74" location="'TRIM, VALUE'!A1" display="TRIM, VALUE functions"/>
    <hyperlink ref="F76" location="'Parsing with Text to Columns'!A1" display="Parsing with Text to Columns"/>
    <hyperlink ref="F77" location="'Parsing with text functions'!A1" display="Parsing with text functions"/>
    <hyperlink ref="E68" location="'Math Functions'!A1" display="Math Functions"/>
    <hyperlink ref="E78" location="'Date functions'!A1" display="Date functions"/>
    <hyperlink ref="F80" location="'Now, Today'!A1" display="NOW, TODAY functions"/>
    <hyperlink ref="F81" location="'Year, Month, Day, Weekday'!A1" display="YEAR, MONTH, DAY, WEEKDAY functions"/>
    <hyperlink ref="F82" location="Datedif!A1" display="DATEDIF function"/>
    <hyperlink ref="F83" location="'Date, Datevalue'!A1" display="DATE, DATEVALUE functions"/>
    <hyperlink ref="F79" location="Y2K!A1" display="Y2K problem"/>
    <hyperlink ref="F84" location="'NETWORKDAYS, WORKDAY'!A1" display="NETWORKDAYS, WORKDAY functions"/>
    <hyperlink ref="E85" location="'Statistical functions'!A1" display="Statistical functions"/>
    <hyperlink ref="F87" location="'MEDIAN, PERCENTILE, QUANTILE'!A1" display="MEDIAN, PERCENTILE, QUARTILE functions"/>
    <hyperlink ref="F88" location="'Stdev, Var'!A1" display="STDEV, VAR functions"/>
    <hyperlink ref="F90" location="'Rank, Large, Small'!A1" display="RANK, LARGE, SMALL functions"/>
    <hyperlink ref="E91" location="'Financial Functions'!A1" display="Financial functions"/>
    <hyperlink ref="F92" location="PMT!A1" display="PMT function"/>
    <hyperlink ref="F93" location="'NPV, XNPV'!A1" display="NPV, XNPV functions"/>
    <hyperlink ref="F94" location="IRR!A1" display="IRR function"/>
    <hyperlink ref="E95" location="'Reference functions'!A1" display="Reference functions"/>
    <hyperlink ref="F96" location="Index!A1" display="INDEX function"/>
    <hyperlink ref="F97" location="Match!A1" display="MATCH function"/>
    <hyperlink ref="F98" location="Offset!A1" display="OFFSET function"/>
    <hyperlink ref="F89" location="'CORREL, COVAR'!A1" display="CORREL, COVAR functions"/>
    <hyperlink ref="F99" location="Indirect!A1" display="INDIRECT function"/>
    <hyperlink ref="E101" location="'Data tables'!A1" display="Data tables"/>
    <hyperlink ref="F102" location="'One-way data table'!A1" display="One-way data tables"/>
    <hyperlink ref="F103" location="'Two-way data table'!A1" display="Two-way data tables"/>
    <hyperlink ref="E104" location="Tables!A1" display="Tables"/>
    <hyperlink ref="E105" location="'Pivot tables'!A1" display="Pivot tables"/>
    <hyperlink ref="E106" location="'Goal Seek'!A1" display="Goal Seek"/>
    <hyperlink ref="E107" location="Solver!A1" display="Solver"/>
    <hyperlink ref="D108" location="'Importing External Data'!A1" display="Importing External Data"/>
    <hyperlink ref="E110" location="'From the Web'!A1" display="From the Web"/>
    <hyperlink ref="E109" location="'From built-in connections'!A1" display="From built-in connections"/>
    <hyperlink ref="E111" location="'From a text file'!A1" display="From a text file"/>
    <hyperlink ref="E112" location="'From a database'!A1" display="From a database"/>
    <hyperlink ref="F42" location="Hyperlinks!A1" display="Using Hyperlinks"/>
    <hyperlink ref="E47" location="'Range Names'!A1" display="Using Range Names"/>
    <hyperlink ref="E116" location="'Data validation'!A1" display="Data validation"/>
    <hyperlink ref="E115" location="'Conditional formatting'!A1" display="Conditional formatting"/>
    <hyperlink ref="E117" location="Protecting!A1" display="Protecting worksheets, workbooks"/>
    <hyperlink ref="E119" location="'Recording Macros'!A1" display="Recording Macros"/>
    <hyperlink ref="E118" location="'Adding form controls'!A1" display="Adding form controls"/>
    <hyperlink ref="E3" location="'Changes in Excel 2007'!A1" display="Changes in Excel 2007"/>
    <hyperlink ref="F4" location="'Tabs, Ribbons'!A1" display="Tabs and ribbons"/>
    <hyperlink ref="F6" location="QAT!A1" display="Quick Access Toolbar (QAT)"/>
    <hyperlink ref="F7" location="'Excel Options'!A1" display="Excel Options"/>
    <hyperlink ref="F8" location="'File extensions'!A1" display="File extensions"/>
    <hyperlink ref="F5" location="'Office button'!A1" display="Office button"/>
    <hyperlink ref="F9" location="'Right-clicking'!A1" display="Right-clicking"/>
    <hyperlink ref="E10" location="'Changes in Excel 2010'!A1" display="Changes in Excel 2010"/>
    <hyperlink ref="F11" location="'File tab'!A1" display="File tab"/>
    <hyperlink ref="F12" location="'Modifying ribbons'!A1" display="Modifying ribbons"/>
    <hyperlink ref="F14" location="'New and Renamed functions'!A1" display="New and renamed functions"/>
    <hyperlink ref="F15" location="'Add-ins buttons'!A1" display="Add-ins buttons"/>
    <hyperlink ref="F16" location="Slicers!A1" display="Slicers"/>
    <hyperlink ref="F17" location="Sparklines!A1" display="Sparklines"/>
    <hyperlink ref="F13" location="'Selected range coloring'!A1" display="Selected range coloring"/>
    <hyperlink ref="F18" location="'New Solver'!A1" display="New Solver"/>
    <hyperlink ref="D23" location="'Excel Basics'!A1" display="Excel Basics"/>
    <hyperlink ref="E24" location="'Moving and Selecting'!A1" display="Moving and Selecting"/>
    <hyperlink ref="E31" location="'Copying, Cutting, Pasting'!A1" display="Copying, Cutting, Pasting"/>
    <hyperlink ref="D44" location="'Working with Formulas'!A1" display="Working with Formulas"/>
    <hyperlink ref="E36" location="'Other Basic Tools'!A1" display="Other Basic Tools"/>
    <hyperlink ref="D57" location="'Working with Functions'!A1" display="Working with Functions"/>
    <hyperlink ref="E59" location="'Two Essential Functions'!A1" display="Two Essential Excel Functions"/>
    <hyperlink ref="F69" location="'INT, ROUND'!A1" display="INT, ROUND Functions"/>
    <hyperlink ref="F70" location="'ABS, SQRT, SUMSQ'!A1" display="ABS, SQRT, SUMSQ Functions"/>
    <hyperlink ref="F71" location="'LN, EXP'!A1" display="LN, EXP Functions"/>
    <hyperlink ref="F72" location="'RAND, RANDBETWEEN'!A1" display="RAND, RANDBETWEEN Functions"/>
    <hyperlink ref="D100" location="'Tools for Analyzing Data'!A1" display="Tools for Analyzing Data"/>
    <hyperlink ref="D113" location="'Making Professional Apps'!A1" display="Making Your Applications More Professional"/>
    <hyperlink ref="E19" location="'Changes in Excel 2013'!A1" display="Changes in Excel 2013"/>
    <hyperlink ref="F20" location="'Single Document Interface'!A1" display="Single Document Interface"/>
    <hyperlink ref="F21" location="'Quick Analysis'!A1" display="Quick Analysis"/>
    <hyperlink ref="F22" location="'Flash Fill'!A1" display="Flash Fill"/>
  </hyperlinks>
  <pageMargins left="0.7" right="0.7" top="0.75" bottom="0.75" header="0.3" footer="0.3"/>
  <pageSetup scale="84" fitToHeight="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ExpandAll">
                <anchor moveWithCells="1" sizeWithCells="1">
                  <from>
                    <xdr:col>1</xdr:col>
                    <xdr:colOff>561975</xdr:colOff>
                    <xdr:row>0</xdr:row>
                    <xdr:rowOff>228600</xdr:rowOff>
                  </from>
                  <to>
                    <xdr:col>5</xdr:col>
                    <xdr:colOff>47625</xdr:colOff>
                    <xdr:row>0</xdr:row>
                    <xdr:rowOff>514350</xdr:rowOff>
                  </to>
                </anchor>
              </controlPr>
            </control>
          </mc:Choice>
        </mc:AlternateContent>
        <mc:AlternateContent xmlns:mc="http://schemas.openxmlformats.org/markup-compatibility/2006">
          <mc:Choice Requires="x14">
            <control shapeId="221186" r:id="rId5" name="Button 2">
              <controlPr defaultSize="0" print="0" autoFill="0" autoPict="0" macro="[0]!CollapseAll">
                <anchor moveWithCells="1" sizeWithCells="1">
                  <from>
                    <xdr:col>5</xdr:col>
                    <xdr:colOff>247650</xdr:colOff>
                    <xdr:row>0</xdr:row>
                    <xdr:rowOff>228600</xdr:rowOff>
                  </from>
                  <to>
                    <xdr:col>5</xdr:col>
                    <xdr:colOff>1276350</xdr:colOff>
                    <xdr:row>0</xdr:row>
                    <xdr:rowOff>514350</xdr:rowOff>
                  </to>
                </anchor>
              </controlPr>
            </control>
          </mc:Choice>
        </mc:AlternateContent>
        <mc:AlternateContent xmlns:mc="http://schemas.openxmlformats.org/markup-compatibility/2006">
          <mc:Choice Requires="x14">
            <control shapeId="221190" r:id="rId6" name="SearchButton">
              <controlPr defaultSize="0" print="0" autoFill="0" autoPict="0" macro="[0]!RunSearch">
                <anchor>
                  <from>
                    <xdr:col>8</xdr:col>
                    <xdr:colOff>114300</xdr:colOff>
                    <xdr:row>0</xdr:row>
                    <xdr:rowOff>561975</xdr:rowOff>
                  </from>
                  <to>
                    <xdr:col>10</xdr:col>
                    <xdr:colOff>57150</xdr:colOff>
                    <xdr:row>22</xdr:row>
                    <xdr:rowOff>38100</xdr:rowOff>
                  </to>
                </anchor>
              </controlPr>
            </control>
          </mc:Choice>
        </mc:AlternateContent>
        <mc:AlternateContent xmlns:mc="http://schemas.openxmlformats.org/markup-compatibility/2006">
          <mc:Choice Requires="x14">
            <control shapeId="221191" r:id="rId7" name="Button 7">
              <controlPr defaultSize="0" print="0" autoFill="0" autoPict="0" macro="[0]!RecolorTextBoxes">
                <anchor>
                  <from>
                    <xdr:col>6</xdr:col>
                    <xdr:colOff>1019175</xdr:colOff>
                    <xdr:row>134</xdr:row>
                    <xdr:rowOff>57150</xdr:rowOff>
                  </from>
                  <to>
                    <xdr:col>7</xdr:col>
                    <xdr:colOff>1714500</xdr:colOff>
                    <xdr:row>135</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9"/>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29" spans="3:3">
      <c r="C29" s="65"/>
    </row>
  </sheetData>
  <hyperlinks>
    <hyperlink ref="A2" location="'List of Topics'!A1" display="Return to List of Topics sheet"/>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9"/>
  <sheetViews>
    <sheetView showGridLines="0" workbookViewId="0"/>
  </sheetViews>
  <sheetFormatPr defaultRowHeight="15"/>
  <cols>
    <col min="2" max="9" width="10.7109375" customWidth="1"/>
  </cols>
  <sheetData>
    <row r="1" spans="1:1">
      <c r="A1" s="117" t="str">
        <f ca="1">"© S. Christian Albright, 2011-" &amp; YEAR(TODAY()) &amp; ", All Rights Reserved"</f>
        <v>© S. Christian Albright, 2011-2013, All Rights Reserved</v>
      </c>
    </row>
    <row r="2" spans="1:1" ht="30" customHeight="1">
      <c r="A2" s="212" t="s">
        <v>745</v>
      </c>
    </row>
    <row r="29" spans="3:3">
      <c r="C29" s="65"/>
    </row>
  </sheetData>
  <hyperlinks>
    <hyperlink ref="A2" location="'List of Topics'!A1" display="Return to List of Topics sheet"/>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29"/>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29" spans="3:3">
      <c r="C29" s="65"/>
    </row>
  </sheetData>
  <hyperlinks>
    <hyperlink ref="A2" location="'List of Topics'!A1" display="Return to List of Topics sheet"/>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32"/>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2" spans="3:3">
      <c r="C32" s="65"/>
    </row>
  </sheetData>
  <hyperlinks>
    <hyperlink ref="A2" location="'List of Topics'!A1" display="Return to List of Topics sheet"/>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31"/>
  <sheetViews>
    <sheetView showGridLines="0" workbookViewId="0"/>
  </sheetViews>
  <sheetFormatPr defaultRowHeight="15"/>
  <sheetData>
    <row r="1" spans="1:11">
      <c r="A1" s="117" t="str">
        <f ca="1">"© S. Christian Albright, 2011-" &amp; YEAR(TODAY()) &amp; ", All Rights Reserved"</f>
        <v>© S. Christian Albright, 2011-2013, All Rights Reserved</v>
      </c>
    </row>
    <row r="2" spans="1:11" ht="30" customHeight="1">
      <c r="A2" s="212" t="s">
        <v>745</v>
      </c>
    </row>
    <row r="4" spans="1:11">
      <c r="K4" s="47" t="s">
        <v>570</v>
      </c>
    </row>
    <row r="29" spans="3:11">
      <c r="C29" s="65"/>
    </row>
    <row r="31" spans="3:11">
      <c r="K31" s="47" t="s">
        <v>744</v>
      </c>
    </row>
  </sheetData>
  <hyperlinks>
    <hyperlink ref="A2" location="'List of Topics'!A1" display="Return to List of Topics sheet"/>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29"/>
  <sheetViews>
    <sheetView showGridLines="0" workbookViewId="0"/>
  </sheetViews>
  <sheetFormatPr defaultRowHeight="15"/>
  <sheetData>
    <row r="1" spans="1:7">
      <c r="A1" s="117" t="str">
        <f ca="1">"© S. Christian Albright, 2011-" &amp; YEAR(TODAY()) &amp; ", All Rights Reserved"</f>
        <v>© S. Christian Albright, 2011-2013, All Rights Reserved</v>
      </c>
    </row>
    <row r="2" spans="1:7" ht="30" customHeight="1">
      <c r="A2" s="212" t="s">
        <v>745</v>
      </c>
    </row>
    <row r="16" spans="1:7">
      <c r="G16" t="s">
        <v>333</v>
      </c>
    </row>
    <row r="29" spans="3:3">
      <c r="C29" s="65"/>
    </row>
  </sheetData>
  <hyperlinks>
    <hyperlink ref="A2" location="'List of Topics'!A1" display="Return to List of Topics sheet"/>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L30"/>
  <sheetViews>
    <sheetView showGridLines="0" workbookViewId="0"/>
  </sheetViews>
  <sheetFormatPr defaultRowHeight="15"/>
  <sheetData>
    <row r="1" spans="1:12">
      <c r="A1" s="117" t="str">
        <f ca="1">"© S. Christian Albright, 2011-" &amp; YEAR(TODAY()) &amp; ", All Rights Reserved"</f>
        <v>© S. Christian Albright, 2011-2013, All Rights Reserved</v>
      </c>
    </row>
    <row r="2" spans="1:12" ht="30" customHeight="1">
      <c r="A2" s="212" t="s">
        <v>745</v>
      </c>
    </row>
    <row r="3" spans="1:12">
      <c r="A3" s="117"/>
    </row>
    <row r="4" spans="1:12">
      <c r="K4" s="136" t="s">
        <v>12</v>
      </c>
      <c r="L4" s="136" t="s">
        <v>23</v>
      </c>
    </row>
    <row r="5" spans="1:12">
      <c r="K5" s="137">
        <v>39814</v>
      </c>
      <c r="L5" s="133">
        <v>3108</v>
      </c>
    </row>
    <row r="6" spans="1:12">
      <c r="K6" s="137">
        <v>39845</v>
      </c>
      <c r="L6" s="133">
        <v>3993</v>
      </c>
    </row>
    <row r="7" spans="1:12">
      <c r="K7" s="137">
        <v>39873</v>
      </c>
      <c r="L7" s="133">
        <v>1644</v>
      </c>
    </row>
    <row r="8" spans="1:12">
      <c r="K8" s="137">
        <v>39904</v>
      </c>
      <c r="L8" s="133">
        <v>3078</v>
      </c>
    </row>
    <row r="9" spans="1:12">
      <c r="K9" s="137">
        <v>39934</v>
      </c>
      <c r="L9" s="133">
        <v>1830</v>
      </c>
    </row>
    <row r="10" spans="1:12">
      <c r="K10" s="137">
        <v>39965</v>
      </c>
      <c r="L10" s="133">
        <v>3279</v>
      </c>
    </row>
    <row r="11" spans="1:12">
      <c r="K11" s="137">
        <v>39995</v>
      </c>
      <c r="L11" s="133">
        <v>3413</v>
      </c>
    </row>
    <row r="12" spans="1:12">
      <c r="K12" s="137">
        <v>40026</v>
      </c>
      <c r="L12" s="133">
        <v>1197</v>
      </c>
    </row>
    <row r="17" spans="3:7">
      <c r="G17" t="s">
        <v>333</v>
      </c>
    </row>
    <row r="30" spans="3:7">
      <c r="C30" s="65"/>
    </row>
  </sheetData>
  <hyperlinks>
    <hyperlink ref="A2" location="'List of Topics'!A1" display="Return to List of Topics sheet"/>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A3"/>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sheetData>
  <hyperlinks>
    <hyperlink ref="A2" location="'List of Topics'!A1" display="Return to List of Topics sheet"/>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A3"/>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sheetData>
  <hyperlinks>
    <hyperlink ref="A2" location="'List of Topics'!A1" display="Return to List of Topics sheet"/>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A3"/>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sheetData>
  <hyperlinks>
    <hyperlink ref="A2" location="'List of Topics'!A1" display="Return to List of Topics sheet"/>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A3"/>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sheetData>
  <hyperlinks>
    <hyperlink ref="A2" location="'List of Topics'!A1" display="Return to List of Topics sheet"/>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O17"/>
  <sheetViews>
    <sheetView showGridLines="0" workbookViewId="0"/>
  </sheetViews>
  <sheetFormatPr defaultRowHeight="15"/>
  <cols>
    <col min="11" max="11" width="14.5703125" customWidth="1"/>
    <col min="12" max="12" width="11.85546875" customWidth="1"/>
    <col min="13" max="13" width="13.42578125" bestFit="1" customWidth="1"/>
    <col min="14" max="14" width="12.28515625" bestFit="1" customWidth="1"/>
    <col min="15" max="15" width="86.7109375" bestFit="1" customWidth="1"/>
  </cols>
  <sheetData>
    <row r="1" spans="1:15">
      <c r="A1" s="117" t="str">
        <f ca="1">"© S. Christian Albright, 2011-" &amp; YEAR(TODAY()) &amp; ", All Rights Reserved"</f>
        <v>© S. Christian Albright, 2011-2013, All Rights Reserved</v>
      </c>
    </row>
    <row r="2" spans="1:15" ht="30" customHeight="1">
      <c r="A2" s="212" t="s">
        <v>745</v>
      </c>
    </row>
    <row r="3" spans="1:15">
      <c r="A3" s="117"/>
    </row>
    <row r="4" spans="1:15">
      <c r="K4" s="133" t="s">
        <v>418</v>
      </c>
      <c r="L4" s="133" t="s">
        <v>419</v>
      </c>
      <c r="M4" s="133" t="s">
        <v>441</v>
      </c>
      <c r="N4" s="133" t="s">
        <v>442</v>
      </c>
      <c r="O4" s="134" t="s">
        <v>420</v>
      </c>
    </row>
    <row r="5" spans="1:15">
      <c r="K5" s="133" t="s">
        <v>417</v>
      </c>
      <c r="L5" s="133" t="s">
        <v>421</v>
      </c>
      <c r="M5" s="135">
        <f>_xlfn.NORM.DIST(80,100,25,1)</f>
        <v>0.21185539858339661</v>
      </c>
      <c r="N5" s="135">
        <f>NORMDIST(80,100,25,1)</f>
        <v>0.21185539858339661</v>
      </c>
      <c r="O5" s="134" t="s">
        <v>443</v>
      </c>
    </row>
    <row r="6" spans="1:15">
      <c r="K6" s="133" t="s">
        <v>422</v>
      </c>
      <c r="L6" s="133" t="s">
        <v>423</v>
      </c>
      <c r="M6" s="135">
        <f>_xlfn.NORM.INV(0.8,100,25)</f>
        <v>121.04053083932287</v>
      </c>
      <c r="N6" s="135">
        <f>NORMINV(0.8,100,25)</f>
        <v>121.04053083932287</v>
      </c>
      <c r="O6" s="134" t="s">
        <v>455</v>
      </c>
    </row>
    <row r="7" spans="1:15">
      <c r="K7" s="133" t="s">
        <v>424</v>
      </c>
      <c r="L7" s="133" t="s">
        <v>425</v>
      </c>
      <c r="M7" s="135">
        <f>_xlfn.BINOM.DIST(45,100,0.5,1)</f>
        <v>0.18410080866334791</v>
      </c>
      <c r="N7" s="135">
        <f>BINOMDIST(45,100,0.5,1)</f>
        <v>0.18410080866334791</v>
      </c>
      <c r="O7" s="134" t="s">
        <v>444</v>
      </c>
    </row>
    <row r="8" spans="1:15">
      <c r="K8" s="133" t="s">
        <v>426</v>
      </c>
      <c r="L8" s="133" t="s">
        <v>427</v>
      </c>
      <c r="M8" s="133">
        <f>_xlfn.BINOM.INV(100,0.5,0.95)</f>
        <v>58</v>
      </c>
      <c r="N8" s="133">
        <f>CRITBINOM(100,0.5,0.95)</f>
        <v>58</v>
      </c>
      <c r="O8" s="134" t="s">
        <v>445</v>
      </c>
    </row>
    <row r="9" spans="1:15">
      <c r="K9" s="133" t="s">
        <v>428</v>
      </c>
      <c r="L9" s="133" t="s">
        <v>432</v>
      </c>
      <c r="M9" s="135">
        <f>_xlfn.CHISQ.DIST(15,20,1)</f>
        <v>0.2235923869802855</v>
      </c>
      <c r="N9" s="135">
        <f>1-CHIDIST(15,20)</f>
        <v>0.2235923869802855</v>
      </c>
      <c r="O9" s="134" t="s">
        <v>446</v>
      </c>
    </row>
    <row r="10" spans="1:15">
      <c r="K10" s="133" t="s">
        <v>429</v>
      </c>
      <c r="L10" s="133" t="s">
        <v>432</v>
      </c>
      <c r="M10" s="135">
        <f>_xlfn.CHISQ.DIST.RT(15,20)</f>
        <v>0.7764076130197145</v>
      </c>
      <c r="N10" s="135">
        <f>CHIDIST(15,20)</f>
        <v>0.7764076130197145</v>
      </c>
      <c r="O10" s="134" t="s">
        <v>447</v>
      </c>
    </row>
    <row r="11" spans="1:15">
      <c r="K11" s="133" t="s">
        <v>430</v>
      </c>
      <c r="L11" s="133" t="s">
        <v>433</v>
      </c>
      <c r="M11" s="135">
        <f>_xlfn.CHISQ.INV(0.25,20)</f>
        <v>15.451773539047727</v>
      </c>
      <c r="N11" s="135">
        <f>CHIINV(0.75,20)</f>
        <v>15.451773539047727</v>
      </c>
      <c r="O11" s="134" t="s">
        <v>448</v>
      </c>
    </row>
    <row r="12" spans="1:15">
      <c r="K12" s="133" t="s">
        <v>431</v>
      </c>
      <c r="L12" s="133" t="s">
        <v>433</v>
      </c>
      <c r="M12" s="135">
        <f>_xlfn.CHISQ.INV.RT(0.05,20)</f>
        <v>31.410432844230925</v>
      </c>
      <c r="N12" s="135">
        <f>CHIINV(0.05,20)</f>
        <v>31.410432844230925</v>
      </c>
      <c r="O12" s="134" t="s">
        <v>449</v>
      </c>
    </row>
    <row r="13" spans="1:15">
      <c r="K13" s="133" t="s">
        <v>434</v>
      </c>
      <c r="L13" s="133" t="s">
        <v>439</v>
      </c>
      <c r="M13" s="135">
        <f>_xlfn.T.DIST(1,20,1)</f>
        <v>0.83537171141414546</v>
      </c>
      <c r="N13" s="135">
        <f>1-TDIST(1,20,1)</f>
        <v>0.83537171141414546</v>
      </c>
      <c r="O13" s="134" t="s">
        <v>450</v>
      </c>
    </row>
    <row r="14" spans="1:15">
      <c r="K14" s="133" t="s">
        <v>435</v>
      </c>
      <c r="L14" s="133" t="s">
        <v>439</v>
      </c>
      <c r="M14" s="135">
        <f>_xlfn.T.DIST.2T(1,20)</f>
        <v>0.32925657717170909</v>
      </c>
      <c r="N14" s="135">
        <f>TDIST(1,20,2)</f>
        <v>0.32925657717170909</v>
      </c>
      <c r="O14" s="134" t="s">
        <v>454</v>
      </c>
    </row>
    <row r="15" spans="1:15">
      <c r="K15" s="133" t="s">
        <v>436</v>
      </c>
      <c r="L15" s="133" t="s">
        <v>439</v>
      </c>
      <c r="M15" s="135">
        <f>_xlfn.T.DIST.RT(1,20)</f>
        <v>0.16462828858585454</v>
      </c>
      <c r="N15" s="135">
        <f>TDIST(1,20,1)</f>
        <v>0.16462828858585454</v>
      </c>
      <c r="O15" s="134" t="s">
        <v>451</v>
      </c>
    </row>
    <row r="16" spans="1:15">
      <c r="K16" s="133" t="s">
        <v>437</v>
      </c>
      <c r="L16" s="133" t="s">
        <v>440</v>
      </c>
      <c r="M16" s="135">
        <f>_xlfn.T.INV(0.05,20)</f>
        <v>-1.7247182429207868</v>
      </c>
      <c r="N16" s="135">
        <f>-TINV(0.1,20)</f>
        <v>-1.7247182429207868</v>
      </c>
      <c r="O16" s="134" t="s">
        <v>452</v>
      </c>
    </row>
    <row r="17" spans="11:15">
      <c r="K17" s="133" t="s">
        <v>438</v>
      </c>
      <c r="L17" s="133" t="s">
        <v>440</v>
      </c>
      <c r="M17" s="135">
        <f>_xlfn.T.INV.2T(0.95,20)</f>
        <v>6.3498388741329556E-2</v>
      </c>
      <c r="N17" s="135">
        <f>TINV(0.95,20)</f>
        <v>6.3498388741329556E-2</v>
      </c>
      <c r="O17" s="134" t="s">
        <v>453</v>
      </c>
    </row>
  </sheetData>
  <hyperlinks>
    <hyperlink ref="A2" location="'List of Topics'!A1" display="Return to List of Topics sheet"/>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A3"/>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sheetData>
  <hyperlinks>
    <hyperlink ref="A2" location="'List of Topics'!A1" display="Return to List of Topics sheet"/>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G25"/>
  <sheetViews>
    <sheetView showGridLines="0" workbookViewId="0"/>
  </sheetViews>
  <sheetFormatPr defaultRowHeight="15"/>
  <cols>
    <col min="2" max="2" width="16.42578125" bestFit="1" customWidth="1"/>
    <col min="3" max="3" width="16.28515625" bestFit="1" customWidth="1"/>
    <col min="4" max="4" width="11.7109375" customWidth="1"/>
    <col min="5" max="5" width="10.28515625" customWidth="1"/>
    <col min="6" max="6" width="8" customWidth="1"/>
    <col min="7" max="7" width="11.28515625" bestFit="1" customWidth="1"/>
  </cols>
  <sheetData>
    <row r="1" spans="1:1">
      <c r="A1" s="117" t="str">
        <f ca="1">"© S. Christian Albright, 2011-" &amp; YEAR(TODAY()) &amp; ", All Rights Reserved"</f>
        <v>© S. Christian Albright, 2011-2013, All Rights Reserved</v>
      </c>
    </row>
    <row r="2" spans="1:1" ht="30" customHeight="1">
      <c r="A2" s="212" t="s">
        <v>745</v>
      </c>
    </row>
    <row r="3" spans="1:1">
      <c r="A3" s="117"/>
    </row>
    <row r="21" spans="2:7">
      <c r="B21" s="81" t="s">
        <v>468</v>
      </c>
      <c r="C21" s="81" t="s">
        <v>467</v>
      </c>
    </row>
    <row r="22" spans="2:7">
      <c r="B22" s="81" t="s">
        <v>465</v>
      </c>
      <c r="C22" t="s">
        <v>395</v>
      </c>
      <c r="D22" t="s">
        <v>391</v>
      </c>
      <c r="E22" t="s">
        <v>393</v>
      </c>
      <c r="F22" t="s">
        <v>26</v>
      </c>
      <c r="G22" t="s">
        <v>466</v>
      </c>
    </row>
    <row r="23" spans="2:7">
      <c r="B23" s="40" t="s">
        <v>304</v>
      </c>
      <c r="C23" s="62">
        <v>59.65</v>
      </c>
      <c r="D23" s="62">
        <v>878.1</v>
      </c>
      <c r="E23" s="62">
        <v>1068.58</v>
      </c>
      <c r="F23" s="62">
        <v>1205.2900000000002</v>
      </c>
      <c r="G23" s="62">
        <v>3211.62</v>
      </c>
    </row>
    <row r="24" spans="2:7">
      <c r="B24" s="40" t="s">
        <v>303</v>
      </c>
      <c r="C24" s="62">
        <v>159.32999999999998</v>
      </c>
      <c r="D24" s="62">
        <v>140.61000000000001</v>
      </c>
      <c r="E24" s="62">
        <v>141.38999999999999</v>
      </c>
      <c r="F24" s="62">
        <v>372.95</v>
      </c>
      <c r="G24" s="62">
        <v>814.28</v>
      </c>
    </row>
    <row r="25" spans="2:7">
      <c r="B25" s="40" t="s">
        <v>466</v>
      </c>
      <c r="C25" s="62">
        <v>218.98</v>
      </c>
      <c r="D25" s="62">
        <v>1018.71</v>
      </c>
      <c r="E25" s="62">
        <v>1209.9699999999998</v>
      </c>
      <c r="F25" s="62">
        <v>1578.2400000000002</v>
      </c>
      <c r="G25" s="62">
        <v>4025.8999999999996</v>
      </c>
    </row>
  </sheetData>
  <hyperlinks>
    <hyperlink ref="A2" location="'List of Topics'!A1" display="Return to List of Topics sheet"/>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4"/>
  <dimension ref="A1:P195"/>
  <sheetViews>
    <sheetView showGridLines="0" workbookViewId="0">
      <pane ySplit="8400" topLeftCell="A190"/>
      <selection pane="bottomLeft"/>
    </sheetView>
  </sheetViews>
  <sheetFormatPr defaultRowHeight="15"/>
  <sheetData>
    <row r="1" spans="1:16">
      <c r="A1" s="117" t="str">
        <f ca="1">"© S. Christian Albright, 2011-" &amp; YEAR(TODAY()) &amp; ", All Rights Reserved"</f>
        <v>© S. Christian Albright, 2011-2013, All Rights Reserved</v>
      </c>
    </row>
    <row r="2" spans="1:16" ht="30" customHeight="1">
      <c r="A2" s="212" t="s">
        <v>745</v>
      </c>
    </row>
    <row r="3" spans="1:16">
      <c r="A3" s="117"/>
    </row>
    <row r="4" spans="1:16">
      <c r="K4" s="75" t="s">
        <v>458</v>
      </c>
      <c r="L4" s="76"/>
      <c r="M4" s="76"/>
      <c r="N4" s="76"/>
      <c r="O4" s="76"/>
      <c r="P4" s="76"/>
    </row>
    <row r="5" spans="1:16">
      <c r="K5" s="77"/>
      <c r="L5" s="76"/>
      <c r="M5" s="76"/>
      <c r="N5" s="76"/>
      <c r="O5" s="76"/>
      <c r="P5" s="76"/>
    </row>
    <row r="6" spans="1:16">
      <c r="K6" s="77" t="s">
        <v>459</v>
      </c>
      <c r="L6" s="78" t="s">
        <v>460</v>
      </c>
      <c r="M6" s="78" t="s">
        <v>461</v>
      </c>
      <c r="N6" s="78" t="s">
        <v>462</v>
      </c>
      <c r="O6" s="78" t="s">
        <v>463</v>
      </c>
      <c r="P6" s="78" t="s">
        <v>464</v>
      </c>
    </row>
    <row r="7" spans="1:16">
      <c r="K7" s="79">
        <v>1</v>
      </c>
      <c r="L7" s="80">
        <v>71.89</v>
      </c>
      <c r="M7" s="80">
        <v>17.12</v>
      </c>
      <c r="N7" s="80">
        <v>27.82</v>
      </c>
      <c r="O7" s="80">
        <v>77.78</v>
      </c>
      <c r="P7" s="80">
        <v>24.64</v>
      </c>
    </row>
    <row r="8" spans="1:16">
      <c r="K8" s="79">
        <v>2</v>
      </c>
      <c r="L8" s="80">
        <v>76.3</v>
      </c>
      <c r="M8" s="80">
        <v>18.77</v>
      </c>
      <c r="N8" s="80">
        <v>29.38</v>
      </c>
      <c r="O8" s="80">
        <v>80.38</v>
      </c>
      <c r="P8" s="80">
        <v>25.36</v>
      </c>
    </row>
    <row r="9" spans="1:16">
      <c r="K9" s="79">
        <v>3</v>
      </c>
      <c r="L9" s="80">
        <v>85.59</v>
      </c>
      <c r="M9" s="80">
        <v>18.920000000000002</v>
      </c>
      <c r="N9" s="80">
        <v>31</v>
      </c>
      <c r="O9" s="80">
        <v>78.7</v>
      </c>
      <c r="P9" s="80">
        <v>25.62</v>
      </c>
    </row>
    <row r="10" spans="1:16">
      <c r="K10" s="79">
        <v>4</v>
      </c>
      <c r="L10" s="80">
        <v>76.09</v>
      </c>
      <c r="M10" s="80">
        <v>18.510000000000002</v>
      </c>
      <c r="N10" s="80">
        <v>30.84</v>
      </c>
      <c r="O10" s="80">
        <v>76.98</v>
      </c>
      <c r="P10" s="80">
        <v>24.89</v>
      </c>
    </row>
    <row r="11" spans="1:16">
      <c r="K11" s="79">
        <v>5</v>
      </c>
      <c r="L11" s="80">
        <v>72.03</v>
      </c>
      <c r="M11" s="80">
        <v>18.78</v>
      </c>
      <c r="N11" s="80">
        <v>30.4</v>
      </c>
      <c r="O11" s="80">
        <v>76.66</v>
      </c>
      <c r="P11" s="80">
        <v>26.19</v>
      </c>
    </row>
    <row r="12" spans="1:16">
      <c r="K12" s="79">
        <v>6</v>
      </c>
      <c r="L12" s="80">
        <v>71.849999999999994</v>
      </c>
      <c r="M12" s="80">
        <v>18.149999999999999</v>
      </c>
      <c r="N12" s="80">
        <v>29.69</v>
      </c>
      <c r="O12" s="80">
        <v>75.67</v>
      </c>
      <c r="P12" s="80">
        <v>25.95</v>
      </c>
    </row>
    <row r="13" spans="1:16">
      <c r="K13" s="79">
        <v>7</v>
      </c>
      <c r="L13" s="80">
        <v>67.31</v>
      </c>
      <c r="M13" s="80">
        <v>19.760000000000002</v>
      </c>
      <c r="N13" s="80">
        <v>30.62</v>
      </c>
      <c r="O13" s="80">
        <v>77.150000000000006</v>
      </c>
      <c r="P13" s="80">
        <v>25.15</v>
      </c>
    </row>
    <row r="14" spans="1:16">
      <c r="K14" s="79">
        <v>8</v>
      </c>
      <c r="L14" s="80">
        <v>70.290000000000006</v>
      </c>
      <c r="M14" s="80">
        <v>19.86</v>
      </c>
      <c r="N14" s="80">
        <v>33.1</v>
      </c>
      <c r="O14" s="80">
        <v>76.56</v>
      </c>
      <c r="P14" s="80">
        <v>25.25</v>
      </c>
    </row>
    <row r="15" spans="1:16">
      <c r="K15" s="79">
        <v>9</v>
      </c>
      <c r="L15" s="80">
        <v>71.459999999999994</v>
      </c>
      <c r="M15" s="80">
        <v>19.850000000000001</v>
      </c>
      <c r="N15" s="80">
        <v>31.11</v>
      </c>
      <c r="O15" s="80">
        <v>75.98</v>
      </c>
      <c r="P15" s="80">
        <v>25.18</v>
      </c>
    </row>
    <row r="16" spans="1:16">
      <c r="K16" s="79">
        <v>10</v>
      </c>
      <c r="L16" s="80">
        <v>67.72</v>
      </c>
      <c r="M16" s="80">
        <v>21.04</v>
      </c>
      <c r="N16" s="80">
        <v>32.32</v>
      </c>
      <c r="O16" s="80">
        <v>75.849999999999994</v>
      </c>
      <c r="P16" s="80">
        <v>25.47</v>
      </c>
    </row>
    <row r="17" spans="11:16">
      <c r="K17" s="79">
        <v>11</v>
      </c>
      <c r="L17" s="80">
        <v>63.19</v>
      </c>
      <c r="M17" s="80">
        <v>20.82</v>
      </c>
      <c r="N17" s="80">
        <v>32.049999999999997</v>
      </c>
      <c r="O17" s="80">
        <v>77.38</v>
      </c>
      <c r="P17" s="80">
        <v>25.69</v>
      </c>
    </row>
    <row r="18" spans="11:16">
      <c r="K18" s="79">
        <v>12</v>
      </c>
      <c r="L18" s="80">
        <v>64.66</v>
      </c>
      <c r="M18" s="80">
        <v>21.62</v>
      </c>
      <c r="N18" s="80">
        <v>33.270000000000003</v>
      </c>
      <c r="O18" s="80">
        <v>79.02</v>
      </c>
      <c r="P18" s="80">
        <v>26</v>
      </c>
    </row>
    <row r="19" spans="11:16">
      <c r="K19" s="79">
        <v>13</v>
      </c>
      <c r="L19" s="80">
        <v>59.96</v>
      </c>
      <c r="M19" s="80">
        <v>21.36</v>
      </c>
      <c r="N19" s="80">
        <v>32.31</v>
      </c>
      <c r="O19" s="80">
        <v>79.069999999999993</v>
      </c>
      <c r="P19" s="80">
        <v>25.54</v>
      </c>
    </row>
    <row r="20" spans="11:16">
      <c r="K20" s="79">
        <v>14</v>
      </c>
      <c r="L20" s="80">
        <v>62.72</v>
      </c>
      <c r="M20" s="80">
        <v>21.67</v>
      </c>
      <c r="N20" s="80">
        <v>32.04</v>
      </c>
      <c r="O20" s="80">
        <v>78.23</v>
      </c>
      <c r="P20" s="80">
        <v>25.73</v>
      </c>
    </row>
    <row r="21" spans="11:16">
      <c r="K21" s="79">
        <v>15</v>
      </c>
      <c r="L21" s="80">
        <v>69.790000000000006</v>
      </c>
      <c r="M21" s="80">
        <v>20.81</v>
      </c>
      <c r="N21" s="80">
        <v>32.5</v>
      </c>
      <c r="O21" s="80">
        <v>78.239999999999995</v>
      </c>
      <c r="P21" s="80">
        <v>25.77</v>
      </c>
    </row>
    <row r="22" spans="11:16">
      <c r="K22" s="79">
        <v>16</v>
      </c>
      <c r="L22" s="80">
        <v>66.47</v>
      </c>
      <c r="M22" s="80">
        <v>21.18</v>
      </c>
      <c r="N22" s="80">
        <v>31.77</v>
      </c>
      <c r="O22" s="80">
        <v>77.760000000000005</v>
      </c>
      <c r="P22" s="80">
        <v>25.6</v>
      </c>
    </row>
    <row r="23" spans="11:16">
      <c r="K23" s="79">
        <v>17</v>
      </c>
      <c r="L23" s="80">
        <v>67.040000000000006</v>
      </c>
      <c r="M23" s="80">
        <v>20.68</v>
      </c>
      <c r="N23" s="80">
        <v>32.1</v>
      </c>
      <c r="O23" s="80">
        <v>77.459999999999994</v>
      </c>
      <c r="P23" s="80">
        <v>25.67</v>
      </c>
    </row>
    <row r="24" spans="11:16">
      <c r="K24" s="79">
        <v>18</v>
      </c>
      <c r="L24" s="80">
        <v>70.39</v>
      </c>
      <c r="M24" s="80">
        <v>20.95</v>
      </c>
      <c r="N24" s="80">
        <v>31.63</v>
      </c>
      <c r="O24" s="80">
        <v>78.11</v>
      </c>
      <c r="P24" s="80">
        <v>22.84</v>
      </c>
    </row>
    <row r="25" spans="11:16">
      <c r="K25" s="79">
        <v>19</v>
      </c>
      <c r="L25" s="80">
        <v>71.89</v>
      </c>
      <c r="M25" s="80">
        <v>21.75</v>
      </c>
      <c r="N25" s="80">
        <v>32.99</v>
      </c>
      <c r="O25" s="80">
        <v>79</v>
      </c>
      <c r="P25" s="80">
        <v>22.51</v>
      </c>
    </row>
    <row r="26" spans="11:16">
      <c r="K26" s="79">
        <v>20</v>
      </c>
      <c r="L26" s="80">
        <v>67.7</v>
      </c>
      <c r="M26" s="80">
        <v>20.34</v>
      </c>
      <c r="N26" s="80">
        <v>31.29</v>
      </c>
      <c r="O26" s="80">
        <v>78.44</v>
      </c>
      <c r="P26" s="80">
        <v>21.91</v>
      </c>
    </row>
    <row r="27" spans="11:16">
      <c r="K27" s="79">
        <v>21</v>
      </c>
      <c r="L27" s="80">
        <v>64.510000000000005</v>
      </c>
      <c r="M27" s="80">
        <v>20.87</v>
      </c>
      <c r="N27" s="80">
        <v>31.19</v>
      </c>
      <c r="O27" s="80">
        <v>76.430000000000007</v>
      </c>
      <c r="P27" s="80">
        <v>21.42</v>
      </c>
    </row>
    <row r="28" spans="11:16">
      <c r="K28" s="79">
        <v>22</v>
      </c>
      <c r="L28" s="80">
        <v>63.55</v>
      </c>
      <c r="M28" s="80">
        <v>20.309999999999999</v>
      </c>
      <c r="N28" s="80">
        <v>31.69</v>
      </c>
      <c r="O28" s="80">
        <v>76.88</v>
      </c>
      <c r="P28" s="80">
        <v>22.52</v>
      </c>
    </row>
    <row r="29" spans="11:16">
      <c r="K29" s="79">
        <v>23</v>
      </c>
      <c r="L29" s="80">
        <v>61.66</v>
      </c>
      <c r="M29" s="80">
        <v>20.440000000000001</v>
      </c>
      <c r="N29" s="80">
        <v>31.56</v>
      </c>
      <c r="O29" s="80">
        <v>75.7</v>
      </c>
      <c r="P29" s="80">
        <v>21.61</v>
      </c>
    </row>
    <row r="30" spans="11:16">
      <c r="K30" s="79">
        <v>24</v>
      </c>
      <c r="L30" s="80">
        <v>59.24</v>
      </c>
      <c r="M30" s="80">
        <v>19.97</v>
      </c>
      <c r="N30" s="80">
        <v>29.16</v>
      </c>
      <c r="O30" s="80">
        <v>73.900000000000006</v>
      </c>
      <c r="P30" s="80">
        <v>20.81</v>
      </c>
    </row>
    <row r="31" spans="11:16">
      <c r="K31" s="79">
        <v>25</v>
      </c>
      <c r="L31" s="80">
        <v>57.56</v>
      </c>
      <c r="M31" s="80">
        <v>19.98</v>
      </c>
      <c r="N31" s="80">
        <v>32.270000000000003</v>
      </c>
      <c r="O31" s="80">
        <v>74.209999999999994</v>
      </c>
      <c r="P31" s="80">
        <v>20.98</v>
      </c>
    </row>
    <row r="32" spans="11:16">
      <c r="K32" s="79">
        <v>26</v>
      </c>
      <c r="L32" s="80">
        <v>58.83</v>
      </c>
      <c r="M32" s="80">
        <v>19.61</v>
      </c>
      <c r="N32" s="80">
        <v>31.9</v>
      </c>
      <c r="O32" s="80">
        <v>73.400000000000006</v>
      </c>
      <c r="P32" s="80">
        <v>21.36</v>
      </c>
    </row>
    <row r="33" spans="11:16">
      <c r="K33" s="79">
        <v>27</v>
      </c>
      <c r="L33" s="80">
        <v>57.27</v>
      </c>
      <c r="M33" s="80">
        <v>19.53</v>
      </c>
      <c r="N33" s="80">
        <v>30.94</v>
      </c>
      <c r="O33" s="80">
        <v>73.13</v>
      </c>
      <c r="P33" s="80">
        <v>22.12</v>
      </c>
    </row>
    <row r="34" spans="11:16">
      <c r="K34" s="79">
        <v>28</v>
      </c>
      <c r="L34" s="80">
        <v>55.4</v>
      </c>
      <c r="M34" s="80">
        <v>19.39</v>
      </c>
      <c r="N34" s="80">
        <v>32.08</v>
      </c>
      <c r="O34" s="80">
        <v>72.75</v>
      </c>
      <c r="P34" s="80">
        <v>22.12</v>
      </c>
    </row>
    <row r="35" spans="11:16">
      <c r="K35" s="79">
        <v>29</v>
      </c>
      <c r="L35" s="80">
        <v>50.67</v>
      </c>
      <c r="M35" s="80">
        <v>17.940000000000001</v>
      </c>
      <c r="N35" s="80">
        <v>30.04</v>
      </c>
      <c r="O35" s="80">
        <v>70.040000000000006</v>
      </c>
      <c r="P35" s="80">
        <v>21.16</v>
      </c>
    </row>
    <row r="36" spans="11:16">
      <c r="K36" s="79">
        <v>30</v>
      </c>
      <c r="L36" s="80">
        <v>60.72</v>
      </c>
      <c r="M36" s="80">
        <v>17.46</v>
      </c>
      <c r="N36" s="80">
        <v>29.81</v>
      </c>
      <c r="O36" s="80">
        <v>71.27</v>
      </c>
      <c r="P36" s="80">
        <v>22.66</v>
      </c>
    </row>
    <row r="37" spans="11:16">
      <c r="K37" s="79">
        <v>31</v>
      </c>
      <c r="L37" s="80">
        <v>65.59</v>
      </c>
      <c r="M37" s="80">
        <v>18.079999999999998</v>
      </c>
      <c r="N37" s="80">
        <v>31.36</v>
      </c>
      <c r="O37" s="80">
        <v>73.27</v>
      </c>
      <c r="P37" s="80">
        <v>23.02</v>
      </c>
    </row>
    <row r="38" spans="11:16">
      <c r="K38" s="79">
        <v>32</v>
      </c>
      <c r="L38" s="80">
        <v>68.3</v>
      </c>
      <c r="M38" s="80">
        <v>17.239999999999998</v>
      </c>
      <c r="N38" s="80">
        <v>31.68</v>
      </c>
      <c r="O38" s="80">
        <v>72.27</v>
      </c>
      <c r="P38" s="80">
        <v>23.06</v>
      </c>
    </row>
    <row r="39" spans="11:16">
      <c r="K39" s="79">
        <v>33</v>
      </c>
      <c r="L39" s="80">
        <v>63.65</v>
      </c>
      <c r="M39" s="80">
        <v>19.54</v>
      </c>
      <c r="N39" s="80">
        <v>32.28</v>
      </c>
      <c r="O39" s="80">
        <v>72.14</v>
      </c>
      <c r="P39" s="80">
        <v>23.19</v>
      </c>
    </row>
    <row r="40" spans="11:16">
      <c r="K40" s="79">
        <v>34</v>
      </c>
      <c r="L40" s="80">
        <v>67.91</v>
      </c>
      <c r="M40" s="80">
        <v>20.86</v>
      </c>
      <c r="N40" s="80">
        <v>34.69</v>
      </c>
      <c r="O40" s="80">
        <v>76.37</v>
      </c>
      <c r="P40" s="80">
        <v>24.57</v>
      </c>
    </row>
    <row r="41" spans="11:16">
      <c r="K41" s="79">
        <v>35</v>
      </c>
      <c r="L41" s="80">
        <v>68.75</v>
      </c>
      <c r="M41" s="80">
        <v>21.05</v>
      </c>
      <c r="N41" s="80">
        <v>34.409999999999997</v>
      </c>
      <c r="O41" s="80">
        <v>76.349999999999994</v>
      </c>
      <c r="P41" s="80">
        <v>24.63</v>
      </c>
    </row>
    <row r="42" spans="11:16">
      <c r="K42" s="79">
        <v>36</v>
      </c>
      <c r="L42" s="80">
        <v>68.38</v>
      </c>
      <c r="M42" s="80">
        <v>22.27</v>
      </c>
      <c r="N42" s="80">
        <v>35.68</v>
      </c>
      <c r="O42" s="80">
        <v>77.81</v>
      </c>
      <c r="P42" s="80">
        <v>24.62</v>
      </c>
    </row>
    <row r="43" spans="11:16">
      <c r="K43" s="79">
        <v>37</v>
      </c>
      <c r="L43" s="80">
        <v>72.52</v>
      </c>
      <c r="M43" s="80">
        <v>21.75</v>
      </c>
      <c r="N43" s="80">
        <v>35.32</v>
      </c>
      <c r="O43" s="80">
        <v>77.099999999999994</v>
      </c>
      <c r="P43" s="80">
        <v>24.39</v>
      </c>
    </row>
    <row r="44" spans="11:16">
      <c r="K44" s="79">
        <v>38</v>
      </c>
      <c r="L44" s="80">
        <v>74.099999999999994</v>
      </c>
      <c r="M44" s="80">
        <v>22.72</v>
      </c>
      <c r="N44" s="80">
        <v>35.409999999999997</v>
      </c>
      <c r="O44" s="80">
        <v>79.27</v>
      </c>
      <c r="P44" s="80">
        <v>25.58</v>
      </c>
    </row>
    <row r="45" spans="11:16">
      <c r="K45" s="79">
        <v>39</v>
      </c>
      <c r="L45" s="80">
        <v>73</v>
      </c>
      <c r="M45" s="80">
        <v>22.88</v>
      </c>
      <c r="N45" s="80">
        <v>34.369999999999997</v>
      </c>
      <c r="O45" s="80">
        <v>77.62</v>
      </c>
      <c r="P45" s="80">
        <v>25.4</v>
      </c>
    </row>
    <row r="46" spans="11:16">
      <c r="K46" s="79">
        <v>40</v>
      </c>
      <c r="L46" s="80">
        <v>76.98</v>
      </c>
      <c r="M46" s="80">
        <v>22.98</v>
      </c>
      <c r="N46" s="80">
        <v>35.909999999999997</v>
      </c>
      <c r="O46" s="80">
        <v>78.319999999999993</v>
      </c>
      <c r="P46" s="80">
        <v>26.06</v>
      </c>
    </row>
    <row r="47" spans="11:16">
      <c r="K47" s="79">
        <v>41</v>
      </c>
      <c r="L47" s="80">
        <v>74.22</v>
      </c>
      <c r="M47" s="80">
        <v>24.09</v>
      </c>
      <c r="N47" s="80">
        <v>36.92</v>
      </c>
      <c r="O47" s="80">
        <v>79.47</v>
      </c>
      <c r="P47" s="80">
        <v>26.55</v>
      </c>
    </row>
    <row r="48" spans="11:16">
      <c r="K48" s="79">
        <v>42</v>
      </c>
      <c r="L48" s="80">
        <v>75.02</v>
      </c>
      <c r="M48" s="80">
        <v>24.53</v>
      </c>
      <c r="N48" s="80">
        <v>38.04</v>
      </c>
      <c r="O48" s="80">
        <v>82.28</v>
      </c>
      <c r="P48" s="80">
        <v>27.03</v>
      </c>
    </row>
    <row r="49" spans="11:16">
      <c r="K49" s="79">
        <v>43</v>
      </c>
      <c r="L49" s="80">
        <v>79.95</v>
      </c>
      <c r="M49" s="80">
        <v>24.55</v>
      </c>
      <c r="N49" s="80">
        <v>38.54</v>
      </c>
      <c r="O49" s="80">
        <v>86.48</v>
      </c>
      <c r="P49" s="80">
        <v>27.09</v>
      </c>
    </row>
    <row r="50" spans="11:16">
      <c r="K50" s="79">
        <v>44</v>
      </c>
      <c r="L50" s="80">
        <v>80.41</v>
      </c>
      <c r="M50" s="80">
        <v>23.72</v>
      </c>
      <c r="N50" s="80">
        <v>37.64</v>
      </c>
      <c r="O50" s="80">
        <v>86.75</v>
      </c>
      <c r="P50" s="80">
        <v>27</v>
      </c>
    </row>
    <row r="51" spans="11:16">
      <c r="K51" s="79">
        <v>45</v>
      </c>
      <c r="L51" s="80">
        <v>78.290000000000006</v>
      </c>
      <c r="M51" s="80">
        <v>23.77</v>
      </c>
      <c r="N51" s="80">
        <v>37.409999999999997</v>
      </c>
      <c r="O51" s="80">
        <v>87.37</v>
      </c>
      <c r="P51" s="80">
        <v>27.37</v>
      </c>
    </row>
    <row r="52" spans="11:16">
      <c r="K52" s="79">
        <v>46</v>
      </c>
      <c r="L52" s="80">
        <v>83.12</v>
      </c>
      <c r="M52" s="80">
        <v>26.74</v>
      </c>
      <c r="N52" s="80">
        <v>39.14</v>
      </c>
      <c r="O52" s="80">
        <v>87.99</v>
      </c>
      <c r="P52" s="80">
        <v>27.86</v>
      </c>
    </row>
    <row r="53" spans="11:16">
      <c r="K53" s="79">
        <v>47</v>
      </c>
      <c r="L53" s="80">
        <v>85.85</v>
      </c>
      <c r="M53" s="80">
        <v>26.93</v>
      </c>
      <c r="N53" s="80">
        <v>38.93</v>
      </c>
      <c r="O53" s="80">
        <v>89.96</v>
      </c>
      <c r="P53" s="80">
        <v>28.11</v>
      </c>
    </row>
    <row r="54" spans="11:16">
      <c r="K54" s="79">
        <v>48</v>
      </c>
      <c r="L54" s="80">
        <v>91.63</v>
      </c>
      <c r="M54" s="80">
        <v>26.84</v>
      </c>
      <c r="N54" s="80">
        <v>38.72</v>
      </c>
      <c r="O54" s="80">
        <v>89.51</v>
      </c>
      <c r="P54" s="80">
        <v>28.45</v>
      </c>
    </row>
    <row r="55" spans="11:16">
      <c r="K55" s="79">
        <v>49</v>
      </c>
      <c r="L55" s="80">
        <v>91.32</v>
      </c>
      <c r="M55" s="80">
        <v>26.69</v>
      </c>
      <c r="N55" s="80">
        <v>38.6</v>
      </c>
      <c r="O55" s="80">
        <v>87.5</v>
      </c>
      <c r="P55" s="80">
        <v>27.84</v>
      </c>
    </row>
    <row r="56" spans="11:16">
      <c r="K56" s="79">
        <v>50</v>
      </c>
      <c r="L56" s="80">
        <v>88.26</v>
      </c>
      <c r="M56" s="80">
        <v>26.98</v>
      </c>
      <c r="N56" s="80">
        <v>38.799999999999997</v>
      </c>
      <c r="O56" s="80">
        <v>90</v>
      </c>
      <c r="P56" s="80">
        <v>28.11</v>
      </c>
    </row>
    <row r="57" spans="11:16">
      <c r="K57" s="79">
        <v>51</v>
      </c>
      <c r="L57" s="80">
        <v>87.72</v>
      </c>
      <c r="M57" s="80">
        <v>27.56</v>
      </c>
      <c r="N57" s="80">
        <v>39.17</v>
      </c>
      <c r="O57" s="80">
        <v>91.38</v>
      </c>
      <c r="P57" s="80">
        <v>28.86</v>
      </c>
    </row>
    <row r="58" spans="11:16">
      <c r="K58" s="79">
        <v>52</v>
      </c>
      <c r="L58" s="80">
        <v>82.2</v>
      </c>
      <c r="M58" s="80">
        <v>26.93</v>
      </c>
      <c r="N58" s="80">
        <v>39.85</v>
      </c>
      <c r="O58" s="80">
        <v>91.34</v>
      </c>
      <c r="P58" s="80">
        <v>28.34</v>
      </c>
    </row>
    <row r="59" spans="11:16">
      <c r="K59" s="79">
        <v>53</v>
      </c>
      <c r="L59" s="80">
        <v>84.84</v>
      </c>
      <c r="M59" s="80">
        <v>27.33</v>
      </c>
      <c r="N59" s="80">
        <v>40.4</v>
      </c>
      <c r="O59" s="80">
        <v>93.16</v>
      </c>
      <c r="P59" s="80">
        <v>28.55</v>
      </c>
    </row>
    <row r="60" spans="11:16">
      <c r="K60" s="79">
        <v>54</v>
      </c>
      <c r="L60" s="80">
        <v>85.05</v>
      </c>
      <c r="M60" s="80">
        <v>28.47</v>
      </c>
      <c r="N60" s="80">
        <v>41.39</v>
      </c>
      <c r="O60" s="80">
        <v>93.42</v>
      </c>
      <c r="P60" s="80">
        <v>28.34</v>
      </c>
    </row>
    <row r="61" spans="11:16">
      <c r="K61" s="79">
        <v>55</v>
      </c>
      <c r="L61" s="80">
        <v>94.62</v>
      </c>
      <c r="M61" s="80">
        <v>28.92</v>
      </c>
      <c r="N61" s="80">
        <v>42.69</v>
      </c>
      <c r="O61" s="80">
        <v>95.26</v>
      </c>
      <c r="P61" s="80">
        <v>29.84</v>
      </c>
    </row>
    <row r="62" spans="11:16">
      <c r="K62" s="79">
        <v>56</v>
      </c>
      <c r="L62" s="80">
        <v>88.5</v>
      </c>
      <c r="M62" s="80">
        <v>26.7</v>
      </c>
      <c r="N62" s="80">
        <v>41.19</v>
      </c>
      <c r="O62" s="80">
        <v>92.22</v>
      </c>
      <c r="P62" s="80">
        <v>29.74</v>
      </c>
    </row>
    <row r="63" spans="11:16">
      <c r="K63" s="79">
        <v>57</v>
      </c>
      <c r="L63" s="80">
        <v>85.38</v>
      </c>
      <c r="M63" s="80">
        <v>26.35</v>
      </c>
      <c r="N63" s="80">
        <v>40.89</v>
      </c>
      <c r="O63" s="80">
        <v>93.45</v>
      </c>
      <c r="P63" s="80">
        <v>29.26</v>
      </c>
    </row>
    <row r="64" spans="11:16">
      <c r="K64" s="79">
        <v>58</v>
      </c>
      <c r="L64" s="80">
        <v>84.75</v>
      </c>
      <c r="M64" s="80">
        <v>27.14</v>
      </c>
      <c r="N64" s="80">
        <v>41.26</v>
      </c>
      <c r="O64" s="80">
        <v>95.1</v>
      </c>
      <c r="P64" s="80">
        <v>28.86</v>
      </c>
    </row>
    <row r="65" spans="11:16">
      <c r="K65" s="79">
        <v>59</v>
      </c>
      <c r="L65" s="80">
        <v>83.27</v>
      </c>
      <c r="M65" s="80">
        <v>27.71</v>
      </c>
      <c r="N65" s="80">
        <v>41.42</v>
      </c>
      <c r="O65" s="80">
        <v>94.79</v>
      </c>
      <c r="P65" s="80">
        <v>27.71</v>
      </c>
    </row>
    <row r="66" spans="11:16">
      <c r="K66" s="79">
        <v>60</v>
      </c>
      <c r="L66" s="80">
        <v>84.83</v>
      </c>
      <c r="M66" s="80">
        <v>27.52</v>
      </c>
      <c r="N66" s="80">
        <v>41.95</v>
      </c>
      <c r="O66" s="80">
        <v>95.21</v>
      </c>
      <c r="P66" s="80">
        <v>27.57</v>
      </c>
    </row>
    <row r="67" spans="11:16">
      <c r="K67" s="79">
        <v>61</v>
      </c>
      <c r="L67" s="80">
        <v>89.07</v>
      </c>
      <c r="M67" s="80">
        <v>27.51</v>
      </c>
      <c r="N67" s="80">
        <v>40.03</v>
      </c>
      <c r="O67" s="80">
        <v>94</v>
      </c>
      <c r="P67" s="80">
        <v>27.73</v>
      </c>
    </row>
    <row r="68" spans="11:16">
      <c r="K68" s="79">
        <v>62</v>
      </c>
      <c r="L68" s="80">
        <v>85.41</v>
      </c>
      <c r="M68" s="80">
        <v>25.3</v>
      </c>
      <c r="N68" s="80">
        <v>37.93</v>
      </c>
      <c r="O68" s="80">
        <v>87.43</v>
      </c>
      <c r="P68" s="80">
        <v>26.63</v>
      </c>
    </row>
    <row r="69" spans="11:16">
      <c r="K69" s="79">
        <v>63</v>
      </c>
      <c r="L69" s="80">
        <v>87.97</v>
      </c>
      <c r="M69" s="80">
        <v>26.08</v>
      </c>
      <c r="N69" s="80">
        <v>39.340000000000003</v>
      </c>
      <c r="O69" s="80">
        <v>89.72</v>
      </c>
      <c r="P69" s="80">
        <v>26.18</v>
      </c>
    </row>
    <row r="70" spans="11:16">
      <c r="K70" s="79">
        <v>64</v>
      </c>
      <c r="L70" s="80">
        <v>89.59</v>
      </c>
      <c r="M70" s="80">
        <v>25.99</v>
      </c>
      <c r="N70" s="80">
        <v>39.22</v>
      </c>
      <c r="O70" s="80">
        <v>89.69</v>
      </c>
      <c r="P70" s="80">
        <v>26.22</v>
      </c>
    </row>
    <row r="71" spans="11:16">
      <c r="K71" s="79">
        <v>65</v>
      </c>
      <c r="L71" s="80">
        <v>93.52</v>
      </c>
      <c r="M71" s="80">
        <v>26.19</v>
      </c>
      <c r="N71" s="80">
        <v>39.729999999999997</v>
      </c>
      <c r="O71" s="80">
        <v>91.4</v>
      </c>
      <c r="P71" s="80">
        <v>26.88</v>
      </c>
    </row>
    <row r="72" spans="11:16">
      <c r="K72" s="79">
        <v>66</v>
      </c>
      <c r="L72" s="80">
        <v>92.91</v>
      </c>
      <c r="M72" s="80">
        <v>25.53</v>
      </c>
      <c r="N72" s="80">
        <v>39.450000000000003</v>
      </c>
      <c r="O72" s="80">
        <v>90.66</v>
      </c>
      <c r="P72" s="80">
        <v>26.74</v>
      </c>
    </row>
    <row r="73" spans="11:16">
      <c r="K73" s="79">
        <v>67</v>
      </c>
      <c r="L73" s="80">
        <v>94.68</v>
      </c>
      <c r="M73" s="80">
        <v>26.06</v>
      </c>
      <c r="N73" s="80">
        <v>41.08</v>
      </c>
      <c r="O73" s="80">
        <v>92.83</v>
      </c>
      <c r="P73" s="80">
        <v>27.39</v>
      </c>
    </row>
    <row r="74" spans="11:16">
      <c r="K74" s="79">
        <v>68</v>
      </c>
      <c r="L74" s="80">
        <v>90.24</v>
      </c>
      <c r="M74" s="80">
        <v>26.68</v>
      </c>
      <c r="N74" s="80">
        <v>40.47</v>
      </c>
      <c r="O74" s="80">
        <v>91.3</v>
      </c>
      <c r="P74" s="80">
        <v>27.45</v>
      </c>
    </row>
    <row r="75" spans="11:16">
      <c r="K75" s="79">
        <v>69</v>
      </c>
      <c r="L75" s="80">
        <v>90.97</v>
      </c>
      <c r="M75" s="80">
        <v>26.99</v>
      </c>
      <c r="N75" s="80">
        <v>40.659999999999997</v>
      </c>
      <c r="O75" s="80">
        <v>90.97</v>
      </c>
      <c r="P75" s="80">
        <v>27.84</v>
      </c>
    </row>
    <row r="76" spans="11:16">
      <c r="K76" s="79">
        <v>70</v>
      </c>
      <c r="L76" s="80">
        <v>99.92</v>
      </c>
      <c r="M76" s="80">
        <v>27.03</v>
      </c>
      <c r="N76" s="80">
        <v>41.56</v>
      </c>
      <c r="O76" s="80">
        <v>97.31</v>
      </c>
      <c r="P76" s="80">
        <v>28.9</v>
      </c>
    </row>
    <row r="77" spans="11:16">
      <c r="K77" s="79">
        <v>71</v>
      </c>
      <c r="L77" s="80">
        <v>100.81</v>
      </c>
      <c r="M77" s="80">
        <v>27.91</v>
      </c>
      <c r="N77" s="80">
        <v>43.03</v>
      </c>
      <c r="O77" s="80">
        <v>99.03</v>
      </c>
      <c r="P77" s="80">
        <v>29.32</v>
      </c>
    </row>
    <row r="78" spans="11:16">
      <c r="K78" s="79">
        <v>72</v>
      </c>
      <c r="L78" s="80">
        <v>108.74</v>
      </c>
      <c r="M78" s="80">
        <v>26.63</v>
      </c>
      <c r="N78" s="80">
        <v>44.46</v>
      </c>
      <c r="O78" s="80">
        <v>102.33</v>
      </c>
      <c r="P78" s="80">
        <v>29.63</v>
      </c>
    </row>
    <row r="79" spans="11:16">
      <c r="K79" s="79">
        <v>73</v>
      </c>
      <c r="L79" s="80">
        <v>110.02</v>
      </c>
      <c r="M79" s="80">
        <v>26.21</v>
      </c>
      <c r="N79" s="80">
        <v>43.81</v>
      </c>
      <c r="O79" s="80">
        <v>104.27</v>
      </c>
      <c r="P79" s="80">
        <v>29.67</v>
      </c>
    </row>
    <row r="80" spans="11:16">
      <c r="K80" s="79">
        <v>74</v>
      </c>
      <c r="L80" s="80">
        <v>113.62</v>
      </c>
      <c r="M80" s="80">
        <v>25.52</v>
      </c>
      <c r="N80" s="80">
        <v>44.83</v>
      </c>
      <c r="O80" s="80">
        <v>101.56</v>
      </c>
      <c r="P80" s="80">
        <v>29.34</v>
      </c>
    </row>
    <row r="81" spans="11:16">
      <c r="K81" s="79">
        <v>75</v>
      </c>
      <c r="L81" s="80">
        <v>118.4</v>
      </c>
      <c r="M81" s="80">
        <v>26.86</v>
      </c>
      <c r="N81" s="80">
        <v>45.02</v>
      </c>
      <c r="O81" s="80">
        <v>102.87</v>
      </c>
      <c r="P81" s="80">
        <v>29.44</v>
      </c>
    </row>
    <row r="82" spans="11:16">
      <c r="K82" s="79">
        <v>76</v>
      </c>
      <c r="L82" s="80">
        <v>124.49</v>
      </c>
      <c r="M82" s="80">
        <v>26.48</v>
      </c>
      <c r="N82" s="80">
        <v>44.99</v>
      </c>
      <c r="O82" s="80">
        <v>99.52</v>
      </c>
      <c r="P82" s="80">
        <v>28.92</v>
      </c>
    </row>
    <row r="83" spans="11:16">
      <c r="K83" s="79">
        <v>77</v>
      </c>
      <c r="L83" s="80">
        <v>120.5</v>
      </c>
      <c r="M83" s="80">
        <v>27.39</v>
      </c>
      <c r="N83" s="80">
        <v>45</v>
      </c>
      <c r="O83" s="80">
        <v>101.47</v>
      </c>
      <c r="P83" s="80">
        <v>29.35</v>
      </c>
    </row>
    <row r="84" spans="11:16">
      <c r="K84" s="79">
        <v>78</v>
      </c>
      <c r="L84" s="80">
        <v>123</v>
      </c>
      <c r="M84" s="80">
        <v>26.92</v>
      </c>
      <c r="N84" s="80">
        <v>44.48</v>
      </c>
      <c r="O84" s="80">
        <v>100.84</v>
      </c>
      <c r="P84" s="80">
        <v>28.38</v>
      </c>
    </row>
    <row r="85" spans="11:16">
      <c r="K85" s="79">
        <v>79</v>
      </c>
      <c r="L85" s="80">
        <v>122.04</v>
      </c>
      <c r="M85" s="80">
        <v>27.85</v>
      </c>
      <c r="N85" s="80">
        <v>43.93</v>
      </c>
      <c r="O85" s="80">
        <v>101.62</v>
      </c>
      <c r="P85" s="80">
        <v>28.36</v>
      </c>
    </row>
    <row r="86" spans="11:16">
      <c r="K86" s="79">
        <v>80</v>
      </c>
      <c r="L86" s="80">
        <v>132.30000000000001</v>
      </c>
      <c r="M86" s="80">
        <v>28.47</v>
      </c>
      <c r="N86" s="80">
        <v>45.26</v>
      </c>
      <c r="O86" s="80">
        <v>105.27</v>
      </c>
      <c r="P86" s="80">
        <v>28.85</v>
      </c>
    </row>
    <row r="87" spans="11:16">
      <c r="K87" s="79">
        <v>81</v>
      </c>
      <c r="L87" s="80">
        <v>137.72999999999999</v>
      </c>
      <c r="M87" s="80">
        <v>29.89</v>
      </c>
      <c r="N87" s="80">
        <v>46.51</v>
      </c>
      <c r="O87" s="80">
        <v>104.86</v>
      </c>
      <c r="P87" s="80">
        <v>28.7</v>
      </c>
    </row>
    <row r="88" spans="11:16">
      <c r="K88" s="79">
        <v>82</v>
      </c>
      <c r="L88" s="80">
        <v>143.75</v>
      </c>
      <c r="M88" s="80">
        <v>29.59</v>
      </c>
      <c r="N88" s="80">
        <v>47.78</v>
      </c>
      <c r="O88" s="80">
        <v>110.85</v>
      </c>
      <c r="P88" s="80">
        <v>29.99</v>
      </c>
    </row>
    <row r="89" spans="11:16">
      <c r="K89" s="79">
        <v>83</v>
      </c>
      <c r="L89" s="80">
        <v>143.85</v>
      </c>
      <c r="M89" s="80">
        <v>28.97</v>
      </c>
      <c r="N89" s="80">
        <v>45.74</v>
      </c>
      <c r="O89" s="80">
        <v>111.64</v>
      </c>
      <c r="P89" s="80">
        <v>28.29</v>
      </c>
    </row>
    <row r="90" spans="11:16">
      <c r="K90" s="79">
        <v>84</v>
      </c>
      <c r="L90" s="80">
        <v>131.85</v>
      </c>
      <c r="M90" s="80">
        <v>29.46</v>
      </c>
      <c r="N90" s="80">
        <v>46.67</v>
      </c>
      <c r="O90" s="80">
        <v>108.03</v>
      </c>
      <c r="P90" s="80">
        <v>27.87</v>
      </c>
    </row>
    <row r="91" spans="11:16">
      <c r="K91" s="79">
        <v>85</v>
      </c>
      <c r="L91" s="80">
        <v>125</v>
      </c>
      <c r="M91" s="80">
        <v>31.39</v>
      </c>
      <c r="N91" s="80">
        <v>46.48</v>
      </c>
      <c r="O91" s="80">
        <v>109.14</v>
      </c>
      <c r="P91" s="80">
        <v>27.63</v>
      </c>
    </row>
    <row r="92" spans="11:16">
      <c r="K92" s="79">
        <v>86</v>
      </c>
      <c r="L92" s="80">
        <v>122.06</v>
      </c>
      <c r="M92" s="80">
        <v>29.99</v>
      </c>
      <c r="N92" s="80">
        <v>46.42</v>
      </c>
      <c r="O92" s="80">
        <v>107.46</v>
      </c>
      <c r="P92" s="80">
        <v>27.29</v>
      </c>
    </row>
    <row r="93" spans="11:16">
      <c r="K93" s="79">
        <v>87</v>
      </c>
      <c r="L93" s="80">
        <v>135.30000000000001</v>
      </c>
      <c r="M93" s="80">
        <v>30.73</v>
      </c>
      <c r="N93" s="80">
        <v>47.35</v>
      </c>
      <c r="O93" s="80">
        <v>109.72</v>
      </c>
      <c r="P93" s="80">
        <v>27.83</v>
      </c>
    </row>
    <row r="94" spans="11:16">
      <c r="K94" s="79">
        <v>88</v>
      </c>
      <c r="L94" s="80">
        <v>138.47999999999999</v>
      </c>
      <c r="M94" s="80">
        <v>31.92</v>
      </c>
      <c r="N94" s="80">
        <v>48.58</v>
      </c>
      <c r="O94" s="80">
        <v>113.07</v>
      </c>
      <c r="P94" s="80">
        <v>27.75</v>
      </c>
    </row>
    <row r="95" spans="11:16">
      <c r="K95" s="79">
        <v>89</v>
      </c>
      <c r="L95" s="80">
        <v>131.77000000000001</v>
      </c>
      <c r="M95" s="80">
        <v>31.52</v>
      </c>
      <c r="N95" s="80">
        <v>48.09</v>
      </c>
      <c r="O95" s="80">
        <v>111.96</v>
      </c>
      <c r="P95" s="80">
        <v>27.47</v>
      </c>
    </row>
    <row r="96" spans="11:16">
      <c r="K96" s="79">
        <v>90</v>
      </c>
      <c r="L96" s="80">
        <v>138.81</v>
      </c>
      <c r="M96" s="80">
        <v>31.56</v>
      </c>
      <c r="N96" s="80">
        <v>47.71</v>
      </c>
      <c r="O96" s="80">
        <v>111.56</v>
      </c>
      <c r="P96" s="80">
        <v>28.05</v>
      </c>
    </row>
    <row r="97" spans="11:16">
      <c r="K97" s="79">
        <v>91</v>
      </c>
      <c r="L97" s="80">
        <v>144.15</v>
      </c>
      <c r="M97" s="80">
        <v>32.299999999999997</v>
      </c>
      <c r="N97" s="80">
        <v>49.83</v>
      </c>
      <c r="O97" s="80">
        <v>113.15</v>
      </c>
      <c r="P97" s="80">
        <v>27.67</v>
      </c>
    </row>
    <row r="98" spans="11:16">
      <c r="K98" s="79">
        <v>92</v>
      </c>
      <c r="L98" s="80">
        <v>153.47</v>
      </c>
      <c r="M98" s="80">
        <v>33.130000000000003</v>
      </c>
      <c r="N98" s="80">
        <v>49.1</v>
      </c>
      <c r="O98" s="80">
        <v>114.14</v>
      </c>
      <c r="P98" s="80">
        <v>28.45</v>
      </c>
    </row>
    <row r="99" spans="11:16">
      <c r="K99" s="79">
        <v>93</v>
      </c>
      <c r="L99" s="80">
        <v>161.44999999999999</v>
      </c>
      <c r="M99" s="80">
        <v>32.65</v>
      </c>
      <c r="N99" s="80">
        <v>50.19</v>
      </c>
      <c r="O99" s="80">
        <v>112.69</v>
      </c>
      <c r="P99" s="80">
        <v>28.82</v>
      </c>
    </row>
    <row r="100" spans="11:16">
      <c r="K100" s="79">
        <v>94</v>
      </c>
      <c r="L100" s="80">
        <v>167.25</v>
      </c>
      <c r="M100" s="80">
        <v>32.92</v>
      </c>
      <c r="N100" s="80">
        <v>50.83</v>
      </c>
      <c r="O100" s="80">
        <v>114.15</v>
      </c>
      <c r="P100" s="80">
        <v>29.14</v>
      </c>
    </row>
    <row r="101" spans="11:16">
      <c r="K101" s="79">
        <v>95</v>
      </c>
      <c r="L101" s="80">
        <v>170.42</v>
      </c>
      <c r="M101" s="80">
        <v>31.5</v>
      </c>
      <c r="N101" s="80">
        <v>50.68</v>
      </c>
      <c r="O101" s="80">
        <v>108.79</v>
      </c>
      <c r="P101" s="80">
        <v>29.14</v>
      </c>
    </row>
    <row r="102" spans="11:16">
      <c r="K102" s="79">
        <v>96</v>
      </c>
      <c r="L102" s="80">
        <v>184.7</v>
      </c>
      <c r="M102" s="80">
        <v>31.9</v>
      </c>
      <c r="N102" s="80">
        <v>51.74</v>
      </c>
      <c r="O102" s="80">
        <v>110.2</v>
      </c>
      <c r="P102" s="80">
        <v>33.83</v>
      </c>
    </row>
    <row r="103" spans="11:16">
      <c r="K103" s="79">
        <v>97</v>
      </c>
      <c r="L103" s="80">
        <v>187.87</v>
      </c>
      <c r="M103" s="80">
        <v>32.51</v>
      </c>
      <c r="N103" s="80">
        <v>51.67</v>
      </c>
      <c r="O103" s="80">
        <v>111.03</v>
      </c>
      <c r="P103" s="80">
        <v>35.79</v>
      </c>
    </row>
    <row r="104" spans="11:16">
      <c r="K104" s="79">
        <v>98</v>
      </c>
      <c r="L104" s="80">
        <v>165.37</v>
      </c>
      <c r="M104" s="80">
        <v>28.58</v>
      </c>
      <c r="N104" s="80">
        <v>47.72</v>
      </c>
      <c r="O104" s="80">
        <v>97.48</v>
      </c>
      <c r="P104" s="80">
        <v>32.58</v>
      </c>
    </row>
    <row r="105" spans="11:16">
      <c r="K105" s="79">
        <v>99</v>
      </c>
      <c r="L105" s="80">
        <v>166.39</v>
      </c>
      <c r="M105" s="80">
        <v>29.94</v>
      </c>
      <c r="N105" s="80">
        <v>50.04</v>
      </c>
      <c r="O105" s="80">
        <v>101.9</v>
      </c>
      <c r="P105" s="80">
        <v>33.03</v>
      </c>
    </row>
    <row r="106" spans="11:16">
      <c r="K106" s="79">
        <v>100</v>
      </c>
      <c r="L106" s="80">
        <v>171.54</v>
      </c>
      <c r="M106" s="80">
        <v>28.69</v>
      </c>
      <c r="N106" s="80">
        <v>48.48</v>
      </c>
      <c r="O106" s="80">
        <v>101.18</v>
      </c>
      <c r="P106" s="80">
        <v>33.049999999999997</v>
      </c>
    </row>
    <row r="107" spans="11:16">
      <c r="K107" s="79">
        <v>101</v>
      </c>
      <c r="L107" s="80">
        <v>182.22</v>
      </c>
      <c r="M107" s="80">
        <v>28.02</v>
      </c>
      <c r="N107" s="80">
        <v>50.45</v>
      </c>
      <c r="O107" s="80">
        <v>102.28</v>
      </c>
      <c r="P107" s="80">
        <v>32.56</v>
      </c>
    </row>
    <row r="108" spans="11:16">
      <c r="K108" s="79">
        <v>102</v>
      </c>
      <c r="L108" s="80">
        <v>194.3</v>
      </c>
      <c r="M108" s="80">
        <v>27.45</v>
      </c>
      <c r="N108" s="80">
        <v>51.12</v>
      </c>
      <c r="O108" s="80">
        <v>105.85</v>
      </c>
      <c r="P108" s="80">
        <v>33.46</v>
      </c>
    </row>
    <row r="109" spans="11:16">
      <c r="K109" s="79">
        <v>103</v>
      </c>
      <c r="L109" s="80">
        <v>190.39</v>
      </c>
      <c r="M109" s="80">
        <v>28.65</v>
      </c>
      <c r="N109" s="80">
        <v>51.49</v>
      </c>
      <c r="O109" s="80">
        <v>102.85</v>
      </c>
      <c r="P109" s="80">
        <v>34.22</v>
      </c>
    </row>
    <row r="110" spans="11:16">
      <c r="K110" s="79">
        <v>104</v>
      </c>
      <c r="L110" s="80">
        <v>193.91</v>
      </c>
      <c r="M110" s="80">
        <v>28.6</v>
      </c>
      <c r="N110" s="80">
        <v>51.38</v>
      </c>
      <c r="O110" s="80">
        <v>107.98</v>
      </c>
      <c r="P110" s="80">
        <v>34.94</v>
      </c>
    </row>
    <row r="111" spans="11:16">
      <c r="K111" s="79">
        <v>105</v>
      </c>
      <c r="L111" s="80">
        <v>199.83</v>
      </c>
      <c r="M111" s="80">
        <v>27.56</v>
      </c>
      <c r="N111" s="80">
        <v>50.72</v>
      </c>
      <c r="O111" s="80">
        <v>107.05</v>
      </c>
      <c r="P111" s="80">
        <v>35</v>
      </c>
    </row>
    <row r="112" spans="11:16">
      <c r="K112" s="79">
        <v>106</v>
      </c>
      <c r="L112" s="80">
        <v>180.05</v>
      </c>
      <c r="M112" s="80">
        <v>26.12</v>
      </c>
      <c r="N112" s="80">
        <v>46.29</v>
      </c>
      <c r="O112" s="80">
        <v>98.34</v>
      </c>
      <c r="P112" s="80">
        <v>33.32</v>
      </c>
    </row>
    <row r="113" spans="11:16">
      <c r="K113" s="79">
        <v>107</v>
      </c>
      <c r="L113" s="80">
        <v>172.69</v>
      </c>
      <c r="M113" s="80">
        <v>25.87</v>
      </c>
      <c r="N113" s="80">
        <v>44.44</v>
      </c>
      <c r="O113" s="80">
        <v>94.97</v>
      </c>
      <c r="P113" s="80">
        <v>32.86</v>
      </c>
    </row>
    <row r="114" spans="11:16">
      <c r="K114" s="79">
        <v>108</v>
      </c>
      <c r="L114" s="80">
        <v>161.36000000000001</v>
      </c>
      <c r="M114" s="80">
        <v>24.3</v>
      </c>
      <c r="N114" s="80">
        <v>43.21</v>
      </c>
      <c r="O114" s="80">
        <v>100.55</v>
      </c>
      <c r="P114" s="80">
        <v>31.99</v>
      </c>
    </row>
    <row r="115" spans="11:16">
      <c r="K115" s="79">
        <v>109</v>
      </c>
      <c r="L115" s="80">
        <v>130.01</v>
      </c>
      <c r="M115" s="80">
        <v>24.2</v>
      </c>
      <c r="N115" s="80">
        <v>43.2</v>
      </c>
      <c r="O115" s="80">
        <v>101.63</v>
      </c>
      <c r="P115" s="80">
        <v>31.92</v>
      </c>
    </row>
    <row r="116" spans="11:16">
      <c r="K116" s="79">
        <v>110</v>
      </c>
      <c r="L116" s="80">
        <v>133.75</v>
      </c>
      <c r="M116" s="80">
        <v>24.94</v>
      </c>
      <c r="N116" s="80">
        <v>43.87</v>
      </c>
      <c r="O116" s="80">
        <v>106.07</v>
      </c>
      <c r="P116" s="80">
        <v>29.51</v>
      </c>
    </row>
    <row r="117" spans="11:16">
      <c r="K117" s="79">
        <v>111</v>
      </c>
      <c r="L117" s="80">
        <v>125.48</v>
      </c>
      <c r="M117" s="80">
        <v>23.54</v>
      </c>
      <c r="N117" s="80">
        <v>41.36</v>
      </c>
      <c r="O117" s="80">
        <v>100.8</v>
      </c>
      <c r="P117" s="80">
        <v>27.68</v>
      </c>
    </row>
    <row r="118" spans="11:16">
      <c r="K118" s="79">
        <v>112</v>
      </c>
      <c r="L118" s="80">
        <v>124.63</v>
      </c>
      <c r="M118" s="80">
        <v>23.3</v>
      </c>
      <c r="N118" s="80">
        <v>43.33</v>
      </c>
      <c r="O118" s="80">
        <v>103.62</v>
      </c>
      <c r="P118" s="80">
        <v>27.54</v>
      </c>
    </row>
    <row r="119" spans="11:16">
      <c r="K119" s="79">
        <v>113</v>
      </c>
      <c r="L119" s="80">
        <v>119.46</v>
      </c>
      <c r="M119" s="80">
        <v>23.6</v>
      </c>
      <c r="N119" s="80">
        <v>46.81</v>
      </c>
      <c r="O119" s="80">
        <v>105.49</v>
      </c>
      <c r="P119" s="80">
        <v>26.93</v>
      </c>
    </row>
    <row r="120" spans="11:16">
      <c r="K120" s="79">
        <v>114</v>
      </c>
      <c r="L120" s="80">
        <v>125.02</v>
      </c>
      <c r="M120" s="80">
        <v>24.39</v>
      </c>
      <c r="N120" s="80">
        <v>47.18</v>
      </c>
      <c r="O120" s="80">
        <v>111.14</v>
      </c>
      <c r="P120" s="80">
        <v>26.46</v>
      </c>
    </row>
    <row r="121" spans="11:16">
      <c r="K121" s="79">
        <v>115</v>
      </c>
      <c r="L121" s="80">
        <v>122.25</v>
      </c>
      <c r="M121" s="80">
        <v>24.11</v>
      </c>
      <c r="N121" s="80">
        <v>46.72</v>
      </c>
      <c r="O121" s="80">
        <v>111.22</v>
      </c>
      <c r="P121" s="80">
        <v>27.11</v>
      </c>
    </row>
    <row r="122" spans="11:16">
      <c r="K122" s="79">
        <v>116</v>
      </c>
      <c r="L122" s="80">
        <v>126.61</v>
      </c>
      <c r="M122" s="80">
        <v>24.32</v>
      </c>
      <c r="N122" s="80">
        <v>45.43</v>
      </c>
      <c r="O122" s="80">
        <v>112.48</v>
      </c>
      <c r="P122" s="80">
        <v>27.2</v>
      </c>
    </row>
    <row r="123" spans="11:16">
      <c r="K123" s="79">
        <v>117</v>
      </c>
      <c r="L123" s="80">
        <v>133.27000000000001</v>
      </c>
      <c r="M123" s="80">
        <v>24.77</v>
      </c>
      <c r="N123" s="80">
        <v>46</v>
      </c>
      <c r="O123" s="80">
        <v>115.5</v>
      </c>
      <c r="P123" s="80">
        <v>28.39</v>
      </c>
    </row>
    <row r="124" spans="11:16">
      <c r="K124" s="79">
        <v>118</v>
      </c>
      <c r="L124" s="80">
        <v>143.01</v>
      </c>
      <c r="M124" s="80">
        <v>24.08</v>
      </c>
      <c r="N124" s="80">
        <v>45.59</v>
      </c>
      <c r="O124" s="80">
        <v>111.83</v>
      </c>
      <c r="P124" s="80">
        <v>27.15</v>
      </c>
    </row>
    <row r="125" spans="11:16">
      <c r="K125" s="79">
        <v>119</v>
      </c>
      <c r="L125" s="80">
        <v>153.08000000000001</v>
      </c>
      <c r="M125" s="80">
        <v>24.39</v>
      </c>
      <c r="N125" s="80">
        <v>45.9</v>
      </c>
      <c r="O125" s="80">
        <v>112.99</v>
      </c>
      <c r="P125" s="80">
        <v>28.37</v>
      </c>
    </row>
    <row r="126" spans="11:16">
      <c r="K126" s="79">
        <v>120</v>
      </c>
      <c r="L126" s="80">
        <v>147.13999999999999</v>
      </c>
      <c r="M126" s="80">
        <v>23.38</v>
      </c>
      <c r="N126" s="80">
        <v>44.98</v>
      </c>
      <c r="O126" s="80">
        <v>113.23</v>
      </c>
      <c r="P126" s="80">
        <v>27.51</v>
      </c>
    </row>
    <row r="127" spans="11:16">
      <c r="K127" s="79">
        <v>121</v>
      </c>
      <c r="L127" s="80">
        <v>161.04</v>
      </c>
      <c r="M127" s="80">
        <v>24.51</v>
      </c>
      <c r="N127" s="80">
        <v>47.66</v>
      </c>
      <c r="O127" s="80">
        <v>121.43</v>
      </c>
      <c r="P127" s="80">
        <v>29.18</v>
      </c>
    </row>
    <row r="128" spans="11:16">
      <c r="K128" s="79">
        <v>122</v>
      </c>
      <c r="L128" s="80">
        <v>169.73</v>
      </c>
      <c r="M128" s="80">
        <v>25.6</v>
      </c>
      <c r="N128" s="80">
        <v>46.94</v>
      </c>
      <c r="O128" s="80">
        <v>120.14</v>
      </c>
      <c r="P128" s="80">
        <v>29.02</v>
      </c>
    </row>
    <row r="129" spans="11:16">
      <c r="K129" s="79">
        <v>123</v>
      </c>
      <c r="L129" s="80">
        <v>180.94</v>
      </c>
      <c r="M129" s="80">
        <v>26.75</v>
      </c>
      <c r="N129" s="80">
        <v>47.84</v>
      </c>
      <c r="O129" s="80">
        <v>120.24</v>
      </c>
      <c r="P129" s="80">
        <v>28.44</v>
      </c>
    </row>
    <row r="130" spans="11:16">
      <c r="K130" s="79">
        <v>124</v>
      </c>
      <c r="L130" s="80">
        <v>183.45</v>
      </c>
      <c r="M130" s="80">
        <v>25.49</v>
      </c>
      <c r="N130" s="80">
        <v>48.6</v>
      </c>
      <c r="O130" s="80">
        <v>121.59</v>
      </c>
      <c r="P130" s="80">
        <v>28.59</v>
      </c>
    </row>
    <row r="131" spans="11:16">
      <c r="K131" s="79">
        <v>125</v>
      </c>
      <c r="L131" s="80">
        <v>187.62</v>
      </c>
      <c r="M131" s="80">
        <v>26.51</v>
      </c>
      <c r="N131" s="80">
        <v>46.78</v>
      </c>
      <c r="O131" s="80">
        <v>125.28</v>
      </c>
      <c r="P131" s="80">
        <v>29.28</v>
      </c>
    </row>
    <row r="132" spans="11:16">
      <c r="K132" s="79">
        <v>126</v>
      </c>
      <c r="L132" s="80">
        <v>181.17</v>
      </c>
      <c r="M132" s="80">
        <v>25.1</v>
      </c>
      <c r="N132" s="80">
        <v>44.48</v>
      </c>
      <c r="O132" s="80">
        <v>121.73</v>
      </c>
      <c r="P132" s="80">
        <v>27.39</v>
      </c>
    </row>
    <row r="133" spans="11:16">
      <c r="K133" s="79">
        <v>127</v>
      </c>
      <c r="L133" s="80">
        <v>188.75</v>
      </c>
      <c r="M133" s="80">
        <v>26.72</v>
      </c>
      <c r="N133" s="80">
        <v>46.55</v>
      </c>
      <c r="O133" s="80">
        <v>126.85</v>
      </c>
      <c r="P133" s="80">
        <v>27.65</v>
      </c>
    </row>
    <row r="134" spans="11:16">
      <c r="K134" s="79">
        <v>128</v>
      </c>
      <c r="L134" s="80">
        <v>185.64</v>
      </c>
      <c r="M134" s="80">
        <v>26.54</v>
      </c>
      <c r="N134" s="80">
        <v>47.12</v>
      </c>
      <c r="O134" s="80">
        <v>122.45</v>
      </c>
      <c r="P134" s="80">
        <v>26.84</v>
      </c>
    </row>
    <row r="135" spans="11:16">
      <c r="K135" s="79">
        <v>129</v>
      </c>
      <c r="L135" s="80">
        <v>172.37</v>
      </c>
      <c r="M135" s="80">
        <v>26.37</v>
      </c>
      <c r="N135" s="80">
        <v>47.02</v>
      </c>
      <c r="O135" s="80">
        <v>123.64</v>
      </c>
      <c r="P135" s="80">
        <v>28.38</v>
      </c>
    </row>
    <row r="136" spans="11:16">
      <c r="K136" s="79">
        <v>130</v>
      </c>
      <c r="L136" s="80">
        <v>175.27</v>
      </c>
      <c r="M136" s="80">
        <v>24.64</v>
      </c>
      <c r="N136" s="80">
        <v>45.23</v>
      </c>
      <c r="O136" s="80">
        <v>120.3</v>
      </c>
      <c r="P136" s="80">
        <v>27.56</v>
      </c>
    </row>
    <row r="137" spans="11:16">
      <c r="K137" s="79">
        <v>131</v>
      </c>
      <c r="L137" s="80">
        <v>170.09</v>
      </c>
      <c r="M137" s="80">
        <v>23.61</v>
      </c>
      <c r="N137" s="80">
        <v>44.18</v>
      </c>
      <c r="O137" s="80">
        <v>117.66</v>
      </c>
      <c r="P137" s="80">
        <v>26.98</v>
      </c>
    </row>
    <row r="138" spans="11:16">
      <c r="K138" s="79">
        <v>132</v>
      </c>
      <c r="L138" s="80">
        <v>170.12</v>
      </c>
      <c r="M138" s="80">
        <v>23.12</v>
      </c>
      <c r="N138" s="80">
        <v>43.05</v>
      </c>
      <c r="O138" s="80">
        <v>117.16</v>
      </c>
      <c r="P138" s="80">
        <v>25.37</v>
      </c>
    </row>
    <row r="139" spans="11:16">
      <c r="K139" s="79">
        <v>133</v>
      </c>
      <c r="L139" s="80">
        <v>172.58</v>
      </c>
      <c r="M139" s="80">
        <v>21.82</v>
      </c>
      <c r="N139" s="80">
        <v>41.21</v>
      </c>
      <c r="O139" s="80">
        <v>119.69</v>
      </c>
      <c r="P139" s="80">
        <v>24.65</v>
      </c>
    </row>
    <row r="140" spans="11:16">
      <c r="K140" s="79">
        <v>134</v>
      </c>
      <c r="L140" s="80">
        <v>165.15</v>
      </c>
      <c r="M140" s="80">
        <v>21.66</v>
      </c>
      <c r="N140" s="80">
        <v>43.03</v>
      </c>
      <c r="O140" s="80">
        <v>127.31</v>
      </c>
      <c r="P140" s="80">
        <v>25.25</v>
      </c>
    </row>
    <row r="141" spans="11:16">
      <c r="K141" s="79">
        <v>135</v>
      </c>
      <c r="L141" s="80">
        <v>162.12</v>
      </c>
      <c r="M141" s="80">
        <v>22.43</v>
      </c>
      <c r="N141" s="80">
        <v>43.31</v>
      </c>
      <c r="O141" s="80">
        <v>125.97</v>
      </c>
      <c r="P141" s="80">
        <v>25.54</v>
      </c>
    </row>
    <row r="142" spans="11:16">
      <c r="K142" s="79">
        <v>136</v>
      </c>
      <c r="L142" s="80">
        <v>156.66</v>
      </c>
      <c r="M142" s="80">
        <v>21.99</v>
      </c>
      <c r="N142" s="80">
        <v>43.56</v>
      </c>
      <c r="O142" s="80">
        <v>124.12</v>
      </c>
      <c r="P142" s="80">
        <v>24.84</v>
      </c>
    </row>
    <row r="143" spans="11:16">
      <c r="K143" s="79">
        <v>137</v>
      </c>
      <c r="L143" s="80">
        <v>169.55</v>
      </c>
      <c r="M143" s="80">
        <v>24.25</v>
      </c>
      <c r="N143" s="80">
        <v>45.4</v>
      </c>
      <c r="O143" s="80">
        <v>126.74</v>
      </c>
      <c r="P143" s="80">
        <v>27.47</v>
      </c>
    </row>
    <row r="144" spans="11:16">
      <c r="K144" s="79">
        <v>138</v>
      </c>
      <c r="L144" s="80">
        <v>175.74</v>
      </c>
      <c r="M144" s="80">
        <v>24.91</v>
      </c>
      <c r="N144" s="80">
        <v>45.18</v>
      </c>
      <c r="O144" s="80">
        <v>124.33</v>
      </c>
      <c r="P144" s="80">
        <v>27.15</v>
      </c>
    </row>
    <row r="145" spans="11:16">
      <c r="K145" s="79">
        <v>139</v>
      </c>
      <c r="L145" s="80">
        <v>176.79</v>
      </c>
      <c r="M145" s="80">
        <v>24.71</v>
      </c>
      <c r="N145" s="80">
        <v>46.63</v>
      </c>
      <c r="O145" s="80">
        <v>122.92</v>
      </c>
      <c r="P145" s="80">
        <v>27.29</v>
      </c>
    </row>
    <row r="146" spans="11:16">
      <c r="K146" s="79">
        <v>140</v>
      </c>
      <c r="L146" s="80">
        <v>169.53</v>
      </c>
      <c r="M146" s="80">
        <v>24.05</v>
      </c>
      <c r="N146" s="80">
        <v>46.49</v>
      </c>
      <c r="O146" s="80">
        <v>119.77</v>
      </c>
      <c r="P146" s="80">
        <v>26.75</v>
      </c>
    </row>
    <row r="147" spans="11:16">
      <c r="K147" s="79">
        <v>141</v>
      </c>
      <c r="L147" s="80">
        <v>160.18</v>
      </c>
      <c r="M147" s="80">
        <v>22.26</v>
      </c>
      <c r="N147" s="80">
        <v>44.55</v>
      </c>
      <c r="O147" s="80">
        <v>112.49</v>
      </c>
      <c r="P147" s="80">
        <v>25.14</v>
      </c>
    </row>
    <row r="148" spans="11:16">
      <c r="K148" s="79">
        <v>142</v>
      </c>
      <c r="L148" s="80">
        <v>148.94</v>
      </c>
      <c r="M148" s="80">
        <v>23.46</v>
      </c>
      <c r="N148" s="80">
        <v>46.63</v>
      </c>
      <c r="O148" s="80">
        <v>117.06</v>
      </c>
      <c r="P148" s="80">
        <v>27.08</v>
      </c>
    </row>
    <row r="149" spans="11:16">
      <c r="K149" s="79">
        <v>143</v>
      </c>
      <c r="L149" s="80">
        <v>140.91</v>
      </c>
      <c r="M149" s="80">
        <v>24.29</v>
      </c>
      <c r="N149" s="80">
        <v>47.91</v>
      </c>
      <c r="O149" s="80">
        <v>116.94</v>
      </c>
      <c r="P149" s="80">
        <v>24.66</v>
      </c>
    </row>
    <row r="150" spans="11:16">
      <c r="K150" s="79">
        <v>144</v>
      </c>
      <c r="L150" s="80">
        <v>128.24</v>
      </c>
      <c r="M150" s="80">
        <v>23.82</v>
      </c>
      <c r="N150" s="80">
        <v>47.46</v>
      </c>
      <c r="O150" s="80">
        <v>117.5</v>
      </c>
      <c r="P150" s="80">
        <v>26.86</v>
      </c>
    </row>
    <row r="151" spans="11:16">
      <c r="K151" s="79">
        <v>145</v>
      </c>
      <c r="L151" s="80">
        <v>97.07</v>
      </c>
      <c r="M151" s="80">
        <v>21.25</v>
      </c>
      <c r="N151" s="80">
        <v>42.69</v>
      </c>
      <c r="O151" s="80">
        <v>101.78</v>
      </c>
      <c r="P151" s="80">
        <v>25.8</v>
      </c>
    </row>
    <row r="152" spans="11:16">
      <c r="K152" s="79">
        <v>146</v>
      </c>
      <c r="L152" s="80">
        <v>96.8</v>
      </c>
      <c r="M152" s="80">
        <v>17.23</v>
      </c>
      <c r="N152" s="80">
        <v>36.729999999999997</v>
      </c>
      <c r="O152" s="80">
        <v>86.34</v>
      </c>
      <c r="P152" s="80">
        <v>21.08</v>
      </c>
    </row>
    <row r="153" spans="11:16">
      <c r="K153" s="79">
        <v>147</v>
      </c>
      <c r="L153" s="80">
        <v>97.4</v>
      </c>
      <c r="M153" s="80">
        <v>17.91</v>
      </c>
      <c r="N153" s="80">
        <v>39.42</v>
      </c>
      <c r="O153" s="80">
        <v>89.32</v>
      </c>
      <c r="P153" s="80">
        <v>23.46</v>
      </c>
    </row>
    <row r="154" spans="11:16">
      <c r="K154" s="79">
        <v>148</v>
      </c>
      <c r="L154" s="80">
        <v>96.38</v>
      </c>
      <c r="M154" s="80">
        <v>16.309999999999999</v>
      </c>
      <c r="N154" s="80">
        <v>32.200000000000003</v>
      </c>
      <c r="O154" s="80">
        <v>80.75</v>
      </c>
      <c r="P154" s="80">
        <v>21.53</v>
      </c>
    </row>
    <row r="155" spans="11:16">
      <c r="K155" s="79">
        <v>149</v>
      </c>
      <c r="L155" s="80">
        <v>107.59</v>
      </c>
      <c r="M155" s="80">
        <v>17.77</v>
      </c>
      <c r="N155" s="80">
        <v>38</v>
      </c>
      <c r="O155" s="80">
        <v>91.48</v>
      </c>
      <c r="P155" s="80">
        <v>21.89</v>
      </c>
    </row>
    <row r="156" spans="11:16">
      <c r="K156" s="79">
        <v>150</v>
      </c>
      <c r="L156" s="80">
        <v>98.24</v>
      </c>
      <c r="M156" s="80">
        <v>17.579999999999998</v>
      </c>
      <c r="N156" s="80">
        <v>34.39</v>
      </c>
      <c r="O156" s="80">
        <v>85.36</v>
      </c>
      <c r="P156" s="80">
        <v>21.08</v>
      </c>
    </row>
    <row r="157" spans="11:16">
      <c r="K157" s="79">
        <v>151</v>
      </c>
      <c r="L157" s="80">
        <v>90.24</v>
      </c>
      <c r="M157" s="80">
        <v>16.62</v>
      </c>
      <c r="N157" s="80">
        <v>30.24</v>
      </c>
      <c r="O157" s="80">
        <v>79.48</v>
      </c>
      <c r="P157" s="80">
        <v>19.66</v>
      </c>
    </row>
    <row r="158" spans="11:16">
      <c r="K158" s="79">
        <v>152</v>
      </c>
      <c r="L158" s="80">
        <v>82.58</v>
      </c>
      <c r="M158" s="80">
        <v>15.17</v>
      </c>
      <c r="N158" s="80">
        <v>34.39</v>
      </c>
      <c r="O158" s="80">
        <v>74.09</v>
      </c>
      <c r="P158" s="80">
        <v>19.420000000000002</v>
      </c>
    </row>
    <row r="159" spans="11:16">
      <c r="K159" s="79">
        <v>153</v>
      </c>
      <c r="L159" s="80">
        <v>92.67</v>
      </c>
      <c r="M159" s="80">
        <v>16.54</v>
      </c>
      <c r="N159" s="80">
        <v>35.020000000000003</v>
      </c>
      <c r="O159" s="80">
        <v>80.739999999999995</v>
      </c>
      <c r="P159" s="80">
        <v>19.96</v>
      </c>
    </row>
    <row r="160" spans="11:16">
      <c r="K160" s="79">
        <v>154</v>
      </c>
      <c r="L160" s="80">
        <v>94</v>
      </c>
      <c r="M160" s="80">
        <v>15.94</v>
      </c>
      <c r="N160" s="80">
        <v>33.28</v>
      </c>
      <c r="O160" s="80">
        <v>79.739999999999995</v>
      </c>
      <c r="P160" s="80">
        <v>19.61</v>
      </c>
    </row>
    <row r="161" spans="11:16">
      <c r="K161" s="79">
        <v>155</v>
      </c>
      <c r="L161" s="80">
        <v>98.27</v>
      </c>
      <c r="M161" s="80">
        <v>16.989999999999998</v>
      </c>
      <c r="N161" s="80">
        <v>35.71</v>
      </c>
      <c r="O161" s="80">
        <v>81.33</v>
      </c>
      <c r="P161" s="80">
        <v>19.11</v>
      </c>
    </row>
    <row r="162" spans="11:16">
      <c r="K162" s="79">
        <v>156</v>
      </c>
      <c r="L162" s="80">
        <v>90</v>
      </c>
      <c r="M162" s="80">
        <v>16.64</v>
      </c>
      <c r="N162" s="80">
        <v>35.22</v>
      </c>
      <c r="O162" s="80">
        <v>82.64</v>
      </c>
      <c r="P162" s="80">
        <v>18.87</v>
      </c>
    </row>
    <row r="163" spans="11:16">
      <c r="K163" s="79">
        <v>157</v>
      </c>
      <c r="L163" s="80">
        <v>85.81</v>
      </c>
      <c r="M163" s="80">
        <v>16.27</v>
      </c>
      <c r="N163" s="80">
        <v>34.79</v>
      </c>
      <c r="O163" s="80">
        <v>80.47</v>
      </c>
      <c r="P163" s="80">
        <v>18.88</v>
      </c>
    </row>
    <row r="164" spans="11:16">
      <c r="K164" s="79">
        <v>158</v>
      </c>
      <c r="L164" s="80">
        <v>90.75</v>
      </c>
      <c r="M164" s="80">
        <v>16.96</v>
      </c>
      <c r="N164" s="80">
        <v>36.619999999999997</v>
      </c>
      <c r="O164" s="80">
        <v>86.45</v>
      </c>
      <c r="P164" s="80">
        <v>20.059999999999999</v>
      </c>
    </row>
    <row r="165" spans="11:16">
      <c r="K165" s="79">
        <v>159</v>
      </c>
      <c r="L165" s="80">
        <v>90.58</v>
      </c>
      <c r="M165" s="80">
        <v>16.7</v>
      </c>
      <c r="N165" s="80">
        <v>37.299999999999997</v>
      </c>
      <c r="O165" s="80">
        <v>83.8</v>
      </c>
      <c r="P165" s="80">
        <v>19.260000000000002</v>
      </c>
    </row>
    <row r="166" spans="11:16">
      <c r="K166" s="79">
        <v>160</v>
      </c>
      <c r="L166" s="80">
        <v>82.33</v>
      </c>
      <c r="M166" s="80">
        <v>15.82</v>
      </c>
      <c r="N166" s="80">
        <v>34.590000000000003</v>
      </c>
      <c r="O166" s="80">
        <v>84.02</v>
      </c>
      <c r="P166" s="80">
        <v>19.45</v>
      </c>
    </row>
    <row r="167" spans="11:16">
      <c r="K167" s="79">
        <v>161</v>
      </c>
      <c r="L167" s="80">
        <v>88.36</v>
      </c>
      <c r="M167" s="80">
        <v>15.89</v>
      </c>
      <c r="N167" s="80">
        <v>35.61</v>
      </c>
      <c r="O167" s="80">
        <v>88.54</v>
      </c>
      <c r="P167" s="80">
        <v>16.98</v>
      </c>
    </row>
    <row r="168" spans="11:16">
      <c r="K168" s="79">
        <v>162</v>
      </c>
      <c r="L168" s="80">
        <v>90.13</v>
      </c>
      <c r="M168" s="80">
        <v>14.97</v>
      </c>
      <c r="N168" s="80">
        <v>34.57</v>
      </c>
      <c r="O168" s="80">
        <v>90.68</v>
      </c>
      <c r="P168" s="80">
        <v>16.88</v>
      </c>
    </row>
    <row r="169" spans="11:16">
      <c r="K169" s="79">
        <v>163</v>
      </c>
      <c r="L169" s="80">
        <v>99.72</v>
      </c>
      <c r="M169" s="80">
        <v>17.04</v>
      </c>
      <c r="N169" s="80">
        <v>36.659999999999997</v>
      </c>
      <c r="O169" s="80">
        <v>95.64</v>
      </c>
      <c r="P169" s="80">
        <v>19.399999999999999</v>
      </c>
    </row>
    <row r="170" spans="11:16">
      <c r="K170" s="79">
        <v>164</v>
      </c>
      <c r="L170" s="80">
        <v>99.16</v>
      </c>
      <c r="M170" s="80">
        <v>16.100000000000001</v>
      </c>
      <c r="N170" s="80">
        <v>35.69</v>
      </c>
      <c r="O170" s="80">
        <v>93.35</v>
      </c>
      <c r="P170" s="80">
        <v>18.84</v>
      </c>
    </row>
    <row r="171" spans="11:16">
      <c r="K171" s="79">
        <v>165</v>
      </c>
      <c r="L171" s="80">
        <v>91.2</v>
      </c>
      <c r="M171" s="80">
        <v>15.08</v>
      </c>
      <c r="N171" s="80">
        <v>31.08</v>
      </c>
      <c r="O171" s="80">
        <v>88.33</v>
      </c>
      <c r="P171" s="80">
        <v>17.89</v>
      </c>
    </row>
    <row r="172" spans="11:16">
      <c r="K172" s="79">
        <v>166</v>
      </c>
      <c r="L172" s="80">
        <v>89.31</v>
      </c>
      <c r="M172" s="80">
        <v>14.57</v>
      </c>
      <c r="N172" s="80">
        <v>28.88</v>
      </c>
      <c r="O172" s="80">
        <v>91.55</v>
      </c>
      <c r="P172" s="80">
        <v>16.05</v>
      </c>
    </row>
    <row r="173" spans="11:16">
      <c r="K173" s="79">
        <v>167</v>
      </c>
      <c r="L173" s="80">
        <v>85.3</v>
      </c>
      <c r="M173" s="80">
        <v>14.18</v>
      </c>
      <c r="N173" s="80">
        <v>26.84</v>
      </c>
      <c r="O173" s="80">
        <v>85.36</v>
      </c>
      <c r="P173" s="80">
        <v>15.18</v>
      </c>
    </row>
    <row r="174" spans="11:16">
      <c r="K174" s="79">
        <v>168</v>
      </c>
      <c r="L174" s="80">
        <v>95.93</v>
      </c>
      <c r="M174" s="80">
        <v>15.51</v>
      </c>
      <c r="N174" s="80">
        <v>29.39</v>
      </c>
      <c r="O174" s="80">
        <v>89.89</v>
      </c>
      <c r="P174" s="80">
        <v>16.54</v>
      </c>
    </row>
    <row r="175" spans="11:16">
      <c r="K175" s="79">
        <v>169</v>
      </c>
      <c r="L175" s="80">
        <v>101.59</v>
      </c>
      <c r="M175" s="80">
        <v>15.91</v>
      </c>
      <c r="N175" s="80">
        <v>28.79</v>
      </c>
      <c r="O175" s="80">
        <v>92.03</v>
      </c>
      <c r="P175" s="80">
        <v>16.95</v>
      </c>
    </row>
    <row r="176" spans="11:16">
      <c r="K176" s="79">
        <v>170</v>
      </c>
      <c r="L176" s="80">
        <v>106.85</v>
      </c>
      <c r="M176" s="80">
        <v>16.95</v>
      </c>
      <c r="N176" s="80">
        <v>33.26</v>
      </c>
      <c r="O176" s="80">
        <v>93.66</v>
      </c>
      <c r="P176" s="80">
        <v>18.02</v>
      </c>
    </row>
    <row r="177" spans="11:16">
      <c r="K177" s="79">
        <v>171</v>
      </c>
      <c r="L177" s="80">
        <v>115.99</v>
      </c>
      <c r="M177" s="80">
        <v>18.16</v>
      </c>
      <c r="N177" s="80">
        <v>34.08</v>
      </c>
      <c r="O177" s="80">
        <v>101.69</v>
      </c>
      <c r="P177" s="80">
        <v>18.63</v>
      </c>
    </row>
    <row r="178" spans="11:16">
      <c r="K178" s="79">
        <v>172</v>
      </c>
      <c r="L178" s="80">
        <v>119.57</v>
      </c>
      <c r="M178" s="80">
        <v>17.82</v>
      </c>
      <c r="N178" s="80">
        <v>34.36</v>
      </c>
      <c r="O178" s="80">
        <v>101.17</v>
      </c>
      <c r="P178" s="80">
        <v>19.55</v>
      </c>
    </row>
    <row r="179" spans="11:16">
      <c r="K179" s="79">
        <v>173</v>
      </c>
      <c r="L179" s="80">
        <v>123.42</v>
      </c>
      <c r="M179" s="80">
        <v>17.989999999999998</v>
      </c>
      <c r="N179" s="80">
        <v>36.22</v>
      </c>
      <c r="O179" s="80">
        <v>100.74</v>
      </c>
      <c r="P179" s="80">
        <v>19.079999999999998</v>
      </c>
    </row>
    <row r="180" spans="11:16">
      <c r="K180" s="79">
        <v>174</v>
      </c>
      <c r="L180" s="80">
        <v>123.9</v>
      </c>
      <c r="M180" s="80">
        <v>18.420000000000002</v>
      </c>
      <c r="N180" s="80">
        <v>35.72</v>
      </c>
      <c r="O180" s="80">
        <v>99.56</v>
      </c>
      <c r="P180" s="80">
        <v>20.78</v>
      </c>
    </row>
    <row r="181" spans="11:16">
      <c r="K181" s="79">
        <v>175</v>
      </c>
      <c r="L181" s="80">
        <v>127.24</v>
      </c>
      <c r="M181" s="80">
        <v>19.579999999999998</v>
      </c>
      <c r="N181" s="80">
        <v>36.44</v>
      </c>
      <c r="O181" s="80">
        <v>104.07</v>
      </c>
      <c r="P181" s="80">
        <v>20.11</v>
      </c>
    </row>
    <row r="182" spans="11:16">
      <c r="K182" s="79">
        <v>176</v>
      </c>
      <c r="L182" s="80">
        <v>129.19</v>
      </c>
      <c r="M182" s="80">
        <v>18.73</v>
      </c>
      <c r="N182" s="80">
        <v>34.61</v>
      </c>
      <c r="O182" s="80">
        <v>101.49</v>
      </c>
      <c r="P182" s="80">
        <v>19.3</v>
      </c>
    </row>
    <row r="183" spans="11:16">
      <c r="K183" s="79">
        <v>177</v>
      </c>
      <c r="L183" s="80">
        <v>122.42</v>
      </c>
      <c r="M183" s="80">
        <v>17.920000000000002</v>
      </c>
      <c r="N183" s="80">
        <v>34.94</v>
      </c>
      <c r="O183" s="80">
        <v>101.37</v>
      </c>
      <c r="P183" s="80">
        <v>20.09</v>
      </c>
    </row>
    <row r="184" spans="11:16">
      <c r="K184" s="79">
        <v>178</v>
      </c>
      <c r="L184" s="80">
        <v>122.5</v>
      </c>
      <c r="M184" s="80">
        <v>17.899999999999999</v>
      </c>
      <c r="N184" s="80">
        <v>34.07</v>
      </c>
      <c r="O184" s="80">
        <v>101.89</v>
      </c>
      <c r="P184" s="80">
        <v>19.75</v>
      </c>
    </row>
    <row r="185" spans="11:16">
      <c r="K185" s="79">
        <v>179</v>
      </c>
      <c r="L185" s="80">
        <v>135.81</v>
      </c>
      <c r="M185" s="80">
        <v>18.5</v>
      </c>
      <c r="N185" s="80">
        <v>34.28</v>
      </c>
      <c r="O185" s="80">
        <v>106.28</v>
      </c>
      <c r="P185" s="80">
        <v>20.89</v>
      </c>
    </row>
    <row r="186" spans="11:16">
      <c r="K186" s="79">
        <v>180</v>
      </c>
      <c r="L186" s="80">
        <v>144.66999999999999</v>
      </c>
      <c r="M186" s="80">
        <v>19.87</v>
      </c>
      <c r="N186" s="80">
        <v>37.270000000000003</v>
      </c>
      <c r="O186" s="80">
        <v>107.24</v>
      </c>
      <c r="P186" s="80">
        <v>22.14</v>
      </c>
    </row>
    <row r="187" spans="11:16">
      <c r="K187" s="79">
        <v>181</v>
      </c>
      <c r="L187" s="80">
        <v>136.97</v>
      </c>
      <c r="M187" s="80">
        <v>19.91</v>
      </c>
      <c r="N187" s="80">
        <v>37.76</v>
      </c>
      <c r="O187" s="80">
        <v>108.21</v>
      </c>
      <c r="P187" s="80">
        <v>23.33</v>
      </c>
    </row>
    <row r="188" spans="11:16">
      <c r="K188" s="79">
        <v>182</v>
      </c>
      <c r="L188" s="80">
        <v>139.47999999999999</v>
      </c>
      <c r="M188" s="80">
        <v>18.920000000000002</v>
      </c>
      <c r="N188" s="80">
        <v>38.35</v>
      </c>
      <c r="O188" s="80">
        <v>105.89</v>
      </c>
      <c r="P188" s="80">
        <v>24.07</v>
      </c>
    </row>
    <row r="189" spans="11:16">
      <c r="K189" s="79">
        <v>183</v>
      </c>
      <c r="L189" s="80">
        <v>142.44</v>
      </c>
      <c r="M189" s="80">
        <v>18.91</v>
      </c>
      <c r="N189" s="80">
        <v>37.61</v>
      </c>
      <c r="O189" s="80">
        <v>105.68</v>
      </c>
      <c r="P189" s="80">
        <v>23.35</v>
      </c>
    </row>
    <row r="190" spans="11:16">
      <c r="K190" s="79">
        <v>184</v>
      </c>
      <c r="L190" s="80">
        <v>140.02000000000001</v>
      </c>
      <c r="M190" s="80">
        <v>18.5</v>
      </c>
      <c r="N190" s="80">
        <v>37.85</v>
      </c>
      <c r="O190" s="80">
        <v>101.73</v>
      </c>
      <c r="P190" s="80">
        <v>23.37</v>
      </c>
    </row>
    <row r="191" spans="11:16">
      <c r="K191" s="79">
        <v>185</v>
      </c>
      <c r="L191" s="80">
        <v>138.52000000000001</v>
      </c>
      <c r="M191" s="80">
        <v>18.34</v>
      </c>
      <c r="N191" s="80">
        <v>37.24</v>
      </c>
      <c r="O191" s="80">
        <v>100.83</v>
      </c>
      <c r="P191" s="80">
        <v>22.39</v>
      </c>
    </row>
    <row r="192" spans="11:16">
      <c r="K192" s="79">
        <v>186</v>
      </c>
      <c r="L192" s="80">
        <v>151.75</v>
      </c>
      <c r="M192" s="80">
        <v>20.51</v>
      </c>
      <c r="N192" s="80">
        <v>39.979999999999997</v>
      </c>
      <c r="O192" s="80">
        <v>115.42</v>
      </c>
      <c r="P192" s="80">
        <v>24.29</v>
      </c>
    </row>
    <row r="193" spans="11:16">
      <c r="K193" s="79">
        <v>187</v>
      </c>
      <c r="L193" s="80">
        <v>159.99</v>
      </c>
      <c r="M193" s="80">
        <v>21.88</v>
      </c>
      <c r="N193" s="80">
        <v>41.72</v>
      </c>
      <c r="O193" s="80">
        <v>117.64</v>
      </c>
      <c r="P193" s="80">
        <v>23.45</v>
      </c>
    </row>
    <row r="194" spans="11:16">
      <c r="K194" s="79">
        <v>188</v>
      </c>
      <c r="L194" s="80">
        <v>160.03</v>
      </c>
      <c r="M194" s="80">
        <v>21.72</v>
      </c>
      <c r="N194" s="80">
        <v>42.19</v>
      </c>
      <c r="O194" s="80">
        <v>117.26</v>
      </c>
      <c r="P194" s="80">
        <v>23.8</v>
      </c>
    </row>
    <row r="195" spans="11:16" ht="45" customHeight="1">
      <c r="L195" s="126"/>
      <c r="M195" s="119"/>
      <c r="N195" s="119"/>
      <c r="O195" s="119"/>
      <c r="P195" s="119"/>
    </row>
  </sheetData>
  <hyperlinks>
    <hyperlink ref="A2" location="'List of Topics'!A1" display="Return to List of Topics sheet"/>
  </hyperlinks>
  <pageMargins left="0.7" right="0.7" top="0.75" bottom="0.75" header="0.3" footer="0.3"/>
  <drawing r:id="rId1"/>
  <legacyDrawing r:id="rId2"/>
  <extLst>
    <ext xmlns:x14="http://schemas.microsoft.com/office/spreadsheetml/2009/9/main" uri="{05C60535-1F16-4fd2-B633-F4F36F0B64E0}">
      <x14:sparklineGroups xmlns:xm="http://schemas.microsoft.com/office/excel/2006/main">
        <x14:sparklineGroup manualMax="0" manualMin="0"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Sparklines!L7:L194</xm:f>
              <xm:sqref>L195</xm:sqref>
            </x14:sparkline>
            <x14:sparkline>
              <xm:f>Sparklines!M7:M194</xm:f>
              <xm:sqref>M195</xm:sqref>
            </x14:sparkline>
            <x14:sparkline>
              <xm:f>Sparklines!N7:N194</xm:f>
              <xm:sqref>N195</xm:sqref>
            </x14:sparkline>
            <x14:sparkline>
              <xm:f>Sparklines!O7:O194</xm:f>
              <xm:sqref>O195</xm:sqref>
            </x14:sparkline>
            <x14:sparkline>
              <xm:f>Sparklines!P7:P194</xm:f>
              <xm:sqref>P195</xm:sqref>
            </x14:sparkline>
          </x14:sparklines>
        </x14:sparklineGroup>
      </x14:sparklineGroup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A3"/>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sheetData>
  <hyperlinks>
    <hyperlink ref="A2" location="'List of Topics'!A1" display="Return to List of Topics sheet"/>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15"/>
  <sheetViews>
    <sheetView showGridLines="0" workbookViewId="0"/>
  </sheetViews>
  <sheetFormatPr defaultRowHeight="15"/>
  <sheetData>
    <row r="1" spans="1:11">
      <c r="A1" s="117" t="str">
        <f ca="1">"© S. Christian Albright, 2011-" &amp; YEAR(TODAY()) &amp; ", All Rights Reserved"</f>
        <v>© S. Christian Albright, 2011-2013, All Rights Reserved</v>
      </c>
    </row>
    <row r="2" spans="1:11" ht="30" customHeight="1">
      <c r="A2" s="212" t="s">
        <v>745</v>
      </c>
    </row>
    <row r="4" spans="1:11">
      <c r="K4" s="52" t="s">
        <v>746</v>
      </c>
    </row>
    <row r="7" spans="1:11">
      <c r="K7" s="55"/>
    </row>
    <row r="8" spans="1:11">
      <c r="K8" s="59"/>
    </row>
    <row r="11" spans="1:11">
      <c r="K11" s="47" t="s">
        <v>747</v>
      </c>
    </row>
    <row r="15" spans="1:11">
      <c r="K15" s="48"/>
    </row>
  </sheetData>
  <hyperlinks>
    <hyperlink ref="A2" location="'List of Topics'!A1" display="Return to List of Topics sheet"/>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sheetData>
  <hyperlinks>
    <hyperlink ref="A2" location="'List of Topics'!A1" display="Return to List of Topics sheet"/>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T36"/>
  <sheetViews>
    <sheetView showGridLines="0" workbookViewId="0"/>
  </sheetViews>
  <sheetFormatPr defaultRowHeight="15"/>
  <sheetData>
    <row r="1" spans="1:20">
      <c r="A1" s="117" t="str">
        <f ca="1">"© S. Christian Albright, 2011-" &amp; YEAR(TODAY()) &amp; ", All Rights Reserved"</f>
        <v>© S. Christian Albright, 2011-2013, All Rights Reserved</v>
      </c>
    </row>
    <row r="2" spans="1:20" ht="30" customHeight="1">
      <c r="A2" s="212" t="s">
        <v>745</v>
      </c>
    </row>
    <row r="4" spans="1:20">
      <c r="K4" s="216" t="s">
        <v>175</v>
      </c>
      <c r="L4" s="218" t="s">
        <v>22</v>
      </c>
      <c r="M4" s="218" t="s">
        <v>379</v>
      </c>
      <c r="N4" s="218" t="s">
        <v>389</v>
      </c>
      <c r="O4" s="218" t="s">
        <v>748</v>
      </c>
      <c r="P4" s="218" t="s">
        <v>302</v>
      </c>
      <c r="Q4" s="218" t="s">
        <v>749</v>
      </c>
      <c r="R4" s="221" t="s">
        <v>400</v>
      </c>
      <c r="S4" s="222" t="s">
        <v>401</v>
      </c>
      <c r="T4" s="221" t="s">
        <v>750</v>
      </c>
    </row>
    <row r="5" spans="1:20">
      <c r="K5" s="217">
        <v>40974</v>
      </c>
      <c r="L5" s="219" t="s">
        <v>751</v>
      </c>
      <c r="M5" s="40" t="s">
        <v>381</v>
      </c>
      <c r="N5" s="40" t="s">
        <v>26</v>
      </c>
      <c r="O5" s="220" t="s">
        <v>752</v>
      </c>
      <c r="P5" s="40" t="s">
        <v>304</v>
      </c>
      <c r="Q5" s="40" t="s">
        <v>385</v>
      </c>
      <c r="R5" s="8">
        <v>4</v>
      </c>
      <c r="S5" s="71">
        <v>136.97</v>
      </c>
      <c r="T5" s="71">
        <v>79.97</v>
      </c>
    </row>
    <row r="6" spans="1:20">
      <c r="K6" s="217">
        <v>40974</v>
      </c>
      <c r="L6" s="219" t="s">
        <v>751</v>
      </c>
      <c r="M6" s="40" t="s">
        <v>381</v>
      </c>
      <c r="N6" s="40" t="s">
        <v>26</v>
      </c>
      <c r="O6" s="40" t="s">
        <v>753</v>
      </c>
      <c r="P6" s="40" t="s">
        <v>304</v>
      </c>
      <c r="Q6" s="40" t="s">
        <v>754</v>
      </c>
      <c r="R6" s="8">
        <v>1</v>
      </c>
      <c r="S6" s="71">
        <v>25.55</v>
      </c>
      <c r="T6" s="71">
        <v>25.55</v>
      </c>
    </row>
    <row r="7" spans="1:20">
      <c r="K7" s="217">
        <v>40974</v>
      </c>
      <c r="L7" s="219" t="s">
        <v>751</v>
      </c>
      <c r="M7" s="40" t="s">
        <v>382</v>
      </c>
      <c r="N7" s="40" t="s">
        <v>26</v>
      </c>
      <c r="O7" s="220" t="s">
        <v>752</v>
      </c>
      <c r="P7" s="40" t="s">
        <v>304</v>
      </c>
      <c r="Q7" s="40" t="s">
        <v>754</v>
      </c>
      <c r="R7" s="8">
        <v>5</v>
      </c>
      <c r="S7" s="71">
        <v>113.95</v>
      </c>
      <c r="T7" s="71">
        <v>90.47</v>
      </c>
    </row>
    <row r="8" spans="1:20">
      <c r="K8" s="217">
        <v>40974</v>
      </c>
      <c r="L8" s="219" t="s">
        <v>751</v>
      </c>
      <c r="M8" s="40" t="s">
        <v>382</v>
      </c>
      <c r="N8" s="40" t="s">
        <v>391</v>
      </c>
      <c r="O8" s="40" t="s">
        <v>753</v>
      </c>
      <c r="P8" s="40" t="s">
        <v>304</v>
      </c>
      <c r="Q8" s="40" t="s">
        <v>386</v>
      </c>
      <c r="R8" s="8">
        <v>1</v>
      </c>
      <c r="S8" s="71">
        <v>6.82</v>
      </c>
      <c r="T8" s="71">
        <v>6.82</v>
      </c>
    </row>
    <row r="9" spans="1:20">
      <c r="K9" s="217">
        <v>40974</v>
      </c>
      <c r="L9" s="219" t="s">
        <v>751</v>
      </c>
      <c r="M9" s="40" t="s">
        <v>382</v>
      </c>
      <c r="N9" s="40" t="s">
        <v>26</v>
      </c>
      <c r="O9" s="220" t="s">
        <v>752</v>
      </c>
      <c r="P9" s="40" t="s">
        <v>303</v>
      </c>
      <c r="Q9" s="40" t="s">
        <v>754</v>
      </c>
      <c r="R9" s="8">
        <v>4</v>
      </c>
      <c r="S9" s="71">
        <v>147.32</v>
      </c>
      <c r="T9" s="71">
        <v>83.21</v>
      </c>
    </row>
    <row r="10" spans="1:20">
      <c r="K10" s="217">
        <v>40974</v>
      </c>
      <c r="L10" s="219" t="s">
        <v>751</v>
      </c>
      <c r="M10" s="40" t="s">
        <v>382</v>
      </c>
      <c r="N10" s="40" t="s">
        <v>391</v>
      </c>
      <c r="O10" s="40" t="s">
        <v>753</v>
      </c>
      <c r="P10" s="40" t="s">
        <v>304</v>
      </c>
      <c r="Q10" s="40" t="s">
        <v>754</v>
      </c>
      <c r="R10" s="8">
        <v>5</v>
      </c>
      <c r="S10" s="71">
        <v>142.15</v>
      </c>
      <c r="T10" s="71">
        <v>50.9</v>
      </c>
    </row>
    <row r="11" spans="1:20">
      <c r="K11" s="217">
        <v>40975</v>
      </c>
      <c r="L11" s="219" t="s">
        <v>394</v>
      </c>
      <c r="M11" s="40" t="s">
        <v>383</v>
      </c>
      <c r="N11" s="40" t="s">
        <v>26</v>
      </c>
      <c r="O11" s="40" t="s">
        <v>753</v>
      </c>
      <c r="P11" s="40" t="s">
        <v>303</v>
      </c>
      <c r="Q11" s="40" t="s">
        <v>386</v>
      </c>
      <c r="R11" s="8">
        <v>1</v>
      </c>
      <c r="S11" s="71">
        <v>18.649999999999999</v>
      </c>
      <c r="T11" s="71">
        <v>18.649999999999999</v>
      </c>
    </row>
    <row r="12" spans="1:20">
      <c r="K12" s="217">
        <v>40975</v>
      </c>
      <c r="L12" s="219" t="s">
        <v>394</v>
      </c>
      <c r="M12" s="40" t="s">
        <v>383</v>
      </c>
      <c r="N12" s="40" t="s">
        <v>393</v>
      </c>
      <c r="O12" s="40" t="s">
        <v>753</v>
      </c>
      <c r="P12" s="40" t="s">
        <v>303</v>
      </c>
      <c r="Q12" s="40" t="s">
        <v>385</v>
      </c>
      <c r="R12" s="8">
        <v>4</v>
      </c>
      <c r="S12" s="71">
        <v>178.34</v>
      </c>
      <c r="T12" s="71">
        <v>161.93</v>
      </c>
    </row>
    <row r="13" spans="1:20">
      <c r="K13" s="217">
        <v>40975</v>
      </c>
      <c r="L13" s="219" t="s">
        <v>394</v>
      </c>
      <c r="M13" s="40" t="s">
        <v>383</v>
      </c>
      <c r="N13" s="40" t="s">
        <v>26</v>
      </c>
      <c r="O13" s="40" t="s">
        <v>753</v>
      </c>
      <c r="P13" s="40" t="s">
        <v>303</v>
      </c>
      <c r="Q13" s="40" t="s">
        <v>386</v>
      </c>
      <c r="R13" s="8">
        <v>2</v>
      </c>
      <c r="S13" s="71">
        <v>25.83</v>
      </c>
      <c r="T13" s="71">
        <v>15.91</v>
      </c>
    </row>
    <row r="14" spans="1:20">
      <c r="K14" s="217">
        <v>40976</v>
      </c>
      <c r="L14" s="219" t="s">
        <v>755</v>
      </c>
      <c r="M14" s="40" t="s">
        <v>381</v>
      </c>
      <c r="N14" s="40" t="s">
        <v>395</v>
      </c>
      <c r="O14" s="40" t="s">
        <v>753</v>
      </c>
      <c r="P14" s="40" t="s">
        <v>304</v>
      </c>
      <c r="Q14" s="40" t="s">
        <v>386</v>
      </c>
      <c r="R14" s="8">
        <v>1</v>
      </c>
      <c r="S14" s="71">
        <v>18.13</v>
      </c>
      <c r="T14" s="71">
        <v>18.13</v>
      </c>
    </row>
    <row r="15" spans="1:20">
      <c r="K15" s="217">
        <v>40976</v>
      </c>
      <c r="L15" s="219" t="s">
        <v>755</v>
      </c>
      <c r="M15" s="40" t="s">
        <v>381</v>
      </c>
      <c r="N15" s="40" t="s">
        <v>391</v>
      </c>
      <c r="O15" s="220" t="s">
        <v>752</v>
      </c>
      <c r="P15" s="40" t="s">
        <v>304</v>
      </c>
      <c r="Q15" s="40" t="s">
        <v>754</v>
      </c>
      <c r="R15" s="8">
        <v>2</v>
      </c>
      <c r="S15" s="71">
        <v>54.52</v>
      </c>
      <c r="T15" s="71">
        <v>54.38</v>
      </c>
    </row>
    <row r="16" spans="1:20">
      <c r="K16" s="217">
        <v>40976</v>
      </c>
      <c r="L16" s="219" t="s">
        <v>755</v>
      </c>
      <c r="M16" s="40" t="s">
        <v>382</v>
      </c>
      <c r="N16" s="40" t="s">
        <v>393</v>
      </c>
      <c r="O16" s="40" t="s">
        <v>753</v>
      </c>
      <c r="P16" s="40" t="s">
        <v>303</v>
      </c>
      <c r="Q16" s="40" t="s">
        <v>754</v>
      </c>
      <c r="R16" s="8">
        <v>2</v>
      </c>
      <c r="S16" s="71">
        <v>61.93</v>
      </c>
      <c r="T16" s="71">
        <v>56.32</v>
      </c>
    </row>
    <row r="17" spans="11:20">
      <c r="K17" s="217">
        <v>40977</v>
      </c>
      <c r="L17" s="219" t="s">
        <v>397</v>
      </c>
      <c r="M17" s="40" t="s">
        <v>381</v>
      </c>
      <c r="N17" s="40" t="s">
        <v>391</v>
      </c>
      <c r="O17" s="220" t="s">
        <v>752</v>
      </c>
      <c r="P17" s="40" t="s">
        <v>303</v>
      </c>
      <c r="Q17" s="40" t="s">
        <v>385</v>
      </c>
      <c r="R17" s="8">
        <v>3</v>
      </c>
      <c r="S17" s="71">
        <v>147.68</v>
      </c>
      <c r="T17" s="71">
        <v>96.64</v>
      </c>
    </row>
    <row r="18" spans="11:20">
      <c r="K18" s="217">
        <v>40977</v>
      </c>
      <c r="L18" s="219" t="s">
        <v>397</v>
      </c>
      <c r="M18" s="40" t="s">
        <v>382</v>
      </c>
      <c r="N18" s="40" t="s">
        <v>391</v>
      </c>
      <c r="O18" s="40" t="s">
        <v>753</v>
      </c>
      <c r="P18" s="40" t="s">
        <v>303</v>
      </c>
      <c r="Q18" s="40" t="s">
        <v>386</v>
      </c>
      <c r="R18" s="8">
        <v>1</v>
      </c>
      <c r="S18" s="71">
        <v>27.24</v>
      </c>
      <c r="T18" s="71">
        <v>27.24</v>
      </c>
    </row>
    <row r="19" spans="11:20">
      <c r="K19" s="217">
        <v>40978</v>
      </c>
      <c r="L19" s="219" t="s">
        <v>398</v>
      </c>
      <c r="M19" s="40" t="s">
        <v>381</v>
      </c>
      <c r="N19" s="40" t="s">
        <v>26</v>
      </c>
      <c r="O19" s="40" t="s">
        <v>753</v>
      </c>
      <c r="P19" s="40" t="s">
        <v>304</v>
      </c>
      <c r="Q19" s="40" t="s">
        <v>386</v>
      </c>
      <c r="R19" s="8">
        <v>3</v>
      </c>
      <c r="S19" s="71">
        <v>46.18</v>
      </c>
      <c r="T19" s="71">
        <v>44.27</v>
      </c>
    </row>
    <row r="20" spans="11:20">
      <c r="K20" s="217">
        <v>40978</v>
      </c>
      <c r="L20" s="219" t="s">
        <v>398</v>
      </c>
      <c r="M20" s="40" t="s">
        <v>382</v>
      </c>
      <c r="N20" s="40" t="s">
        <v>26</v>
      </c>
      <c r="O20" s="40" t="s">
        <v>753</v>
      </c>
      <c r="P20" s="40" t="s">
        <v>303</v>
      </c>
      <c r="Q20" s="40" t="s">
        <v>386</v>
      </c>
      <c r="R20" s="8">
        <v>5</v>
      </c>
      <c r="S20" s="71">
        <v>107.44</v>
      </c>
      <c r="T20" s="71">
        <v>91.64</v>
      </c>
    </row>
    <row r="21" spans="11:20">
      <c r="K21" s="217">
        <v>40978</v>
      </c>
      <c r="L21" s="219" t="s">
        <v>398</v>
      </c>
      <c r="M21" s="40" t="s">
        <v>382</v>
      </c>
      <c r="N21" s="40" t="s">
        <v>393</v>
      </c>
      <c r="O21" s="220" t="s">
        <v>752</v>
      </c>
      <c r="P21" s="40" t="s">
        <v>304</v>
      </c>
      <c r="Q21" s="40" t="s">
        <v>754</v>
      </c>
      <c r="R21" s="8">
        <v>6</v>
      </c>
      <c r="S21" s="71">
        <v>96.53</v>
      </c>
      <c r="T21" s="71">
        <v>93.68</v>
      </c>
    </row>
    <row r="22" spans="11:20">
      <c r="K22" s="217">
        <v>40978</v>
      </c>
      <c r="L22" s="219" t="s">
        <v>398</v>
      </c>
      <c r="M22" s="40" t="s">
        <v>382</v>
      </c>
      <c r="N22" s="40" t="s">
        <v>26</v>
      </c>
      <c r="O22" s="220" t="s">
        <v>752</v>
      </c>
      <c r="P22" s="40" t="s">
        <v>304</v>
      </c>
      <c r="Q22" s="40" t="s">
        <v>754</v>
      </c>
      <c r="R22" s="8">
        <v>4</v>
      </c>
      <c r="S22" s="71">
        <v>77.44</v>
      </c>
      <c r="T22" s="71">
        <v>77.28</v>
      </c>
    </row>
    <row r="23" spans="11:20">
      <c r="K23" s="217">
        <v>40979</v>
      </c>
      <c r="L23" s="219" t="s">
        <v>399</v>
      </c>
      <c r="M23" s="40" t="s">
        <v>381</v>
      </c>
      <c r="N23" s="40" t="s">
        <v>393</v>
      </c>
      <c r="O23" s="40" t="s">
        <v>753</v>
      </c>
      <c r="P23" s="40" t="s">
        <v>303</v>
      </c>
      <c r="Q23" s="40" t="s">
        <v>386</v>
      </c>
      <c r="R23" s="8">
        <v>1</v>
      </c>
      <c r="S23" s="71">
        <v>15.19</v>
      </c>
      <c r="T23" s="71">
        <v>15.19</v>
      </c>
    </row>
    <row r="24" spans="11:20">
      <c r="K24" s="217">
        <v>40979</v>
      </c>
      <c r="L24" s="219" t="s">
        <v>399</v>
      </c>
      <c r="M24" s="40" t="s">
        <v>382</v>
      </c>
      <c r="N24" s="40" t="s">
        <v>393</v>
      </c>
      <c r="O24" s="40" t="s">
        <v>753</v>
      </c>
      <c r="P24" s="40" t="s">
        <v>303</v>
      </c>
      <c r="Q24" s="40" t="s">
        <v>754</v>
      </c>
      <c r="R24" s="8">
        <v>1</v>
      </c>
      <c r="S24" s="71">
        <v>45.52</v>
      </c>
      <c r="T24" s="71">
        <v>45.52</v>
      </c>
    </row>
    <row r="26" spans="11:20">
      <c r="K26" s="47" t="s">
        <v>756</v>
      </c>
    </row>
    <row r="36" spans="11:11">
      <c r="K36" s="47" t="s">
        <v>757</v>
      </c>
    </row>
  </sheetData>
  <hyperlinks>
    <hyperlink ref="A2" location="'List of Topics'!A1" display="Return to List of Topics sheet"/>
  </hyperlinks>
  <pageMargins left="0.7" right="0.7" top="0.75" bottom="0.75" header="0.3" footer="0.3"/>
  <drawing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R29"/>
  <sheetViews>
    <sheetView showGridLines="0" workbookViewId="0"/>
  </sheetViews>
  <sheetFormatPr defaultRowHeight="15"/>
  <cols>
    <col min="11" max="11" width="19.28515625" bestFit="1" customWidth="1"/>
    <col min="12" max="12" width="10.140625" customWidth="1"/>
    <col min="13" max="13" width="7.28515625" customWidth="1"/>
    <col min="14" max="14" width="10.5703125" customWidth="1"/>
    <col min="15" max="15" width="15.7109375" bestFit="1" customWidth="1"/>
    <col min="16" max="16" width="18.5703125" bestFit="1" customWidth="1"/>
    <col min="17" max="17" width="8.85546875"/>
    <col min="18" max="18" width="15.42578125" customWidth="1"/>
  </cols>
  <sheetData>
    <row r="1" spans="1:18">
      <c r="A1" s="117" t="str">
        <f ca="1">"© S. Christian Albright, 2011-" &amp; YEAR(TODAY()) &amp; ", All Rights Reserved"</f>
        <v>© S. Christian Albright, 2011-2013, All Rights Reserved</v>
      </c>
    </row>
    <row r="2" spans="1:18" ht="30" customHeight="1">
      <c r="A2" s="212" t="s">
        <v>745</v>
      </c>
    </row>
    <row r="4" spans="1:18">
      <c r="K4" s="47" t="s">
        <v>758</v>
      </c>
    </row>
    <row r="5" spans="1:18">
      <c r="K5" t="s">
        <v>759</v>
      </c>
      <c r="L5" s="124" t="s">
        <v>760</v>
      </c>
      <c r="M5" s="124" t="s">
        <v>761</v>
      </c>
      <c r="N5" s="124" t="s">
        <v>762</v>
      </c>
      <c r="O5" s="124" t="s">
        <v>763</v>
      </c>
      <c r="P5" s="124" t="s">
        <v>764</v>
      </c>
      <c r="Q5" s="124" t="s">
        <v>765</v>
      </c>
      <c r="R5" s="124" t="s">
        <v>766</v>
      </c>
    </row>
    <row r="7" spans="1:18">
      <c r="K7" s="47" t="s">
        <v>767</v>
      </c>
    </row>
    <row r="8" spans="1:18">
      <c r="K8" t="s">
        <v>159</v>
      </c>
      <c r="L8" s="224"/>
      <c r="M8" s="225"/>
      <c r="N8" s="225"/>
      <c r="O8" s="119"/>
      <c r="P8" s="119"/>
      <c r="Q8" s="119"/>
      <c r="R8" s="119"/>
    </row>
    <row r="9" spans="1:18">
      <c r="K9" t="s">
        <v>768</v>
      </c>
      <c r="L9" s="224"/>
      <c r="M9" s="225"/>
      <c r="N9" s="225"/>
      <c r="O9" s="119"/>
      <c r="P9" s="119"/>
      <c r="Q9" s="119"/>
      <c r="R9" s="119"/>
    </row>
    <row r="10" spans="1:18">
      <c r="K10" t="s">
        <v>769</v>
      </c>
      <c r="L10" s="224"/>
      <c r="M10" s="225"/>
      <c r="N10" s="225"/>
      <c r="O10" s="119"/>
      <c r="P10" s="119"/>
      <c r="Q10" s="119"/>
      <c r="R10" s="119"/>
    </row>
    <row r="11" spans="1:18">
      <c r="K11" t="s">
        <v>770</v>
      </c>
      <c r="L11" s="224"/>
      <c r="M11" s="225"/>
      <c r="N11" s="225"/>
      <c r="O11" s="119"/>
      <c r="P11" s="119"/>
      <c r="Q11" s="119"/>
      <c r="R11" s="119"/>
    </row>
    <row r="12" spans="1:18">
      <c r="K12" t="s">
        <v>771</v>
      </c>
      <c r="L12" s="224"/>
      <c r="M12" s="225"/>
      <c r="N12" s="225"/>
      <c r="O12" s="119"/>
      <c r="P12" s="119"/>
      <c r="Q12" s="119"/>
      <c r="R12" s="119"/>
    </row>
    <row r="13" spans="1:18">
      <c r="K13" t="s">
        <v>772</v>
      </c>
      <c r="L13" s="224"/>
      <c r="M13" s="225"/>
      <c r="N13" s="225"/>
      <c r="O13" s="119"/>
      <c r="P13" s="119"/>
      <c r="Q13" s="119"/>
      <c r="R13" s="119"/>
    </row>
    <row r="14" spans="1:18">
      <c r="K14" t="s">
        <v>773</v>
      </c>
      <c r="L14" s="224"/>
      <c r="M14" s="225"/>
      <c r="N14" s="225"/>
      <c r="O14" s="119"/>
      <c r="P14" s="119"/>
      <c r="Q14" s="119"/>
      <c r="R14" s="119"/>
    </row>
    <row r="15" spans="1:18">
      <c r="K15" t="s">
        <v>774</v>
      </c>
      <c r="L15" s="224"/>
      <c r="M15" s="225"/>
      <c r="N15" s="225"/>
      <c r="O15" s="119"/>
      <c r="P15" s="119"/>
      <c r="Q15" s="119"/>
      <c r="R15" s="119"/>
    </row>
    <row r="16" spans="1:18">
      <c r="K16" t="s">
        <v>775</v>
      </c>
      <c r="L16" s="224"/>
      <c r="M16" s="225"/>
      <c r="N16" s="225"/>
      <c r="O16" s="119"/>
      <c r="P16" s="119"/>
      <c r="Q16" s="119"/>
      <c r="R16" s="119"/>
    </row>
    <row r="17" spans="11:18">
      <c r="K17" t="s">
        <v>776</v>
      </c>
      <c r="L17" s="224"/>
      <c r="M17" s="225"/>
      <c r="N17" s="225"/>
      <c r="O17" s="119"/>
      <c r="P17" s="119"/>
      <c r="Q17" s="119"/>
      <c r="R17" s="119"/>
    </row>
    <row r="19" spans="11:18">
      <c r="K19" s="47" t="s">
        <v>777</v>
      </c>
      <c r="O19" s="47" t="s">
        <v>778</v>
      </c>
    </row>
    <row r="20" spans="11:18">
      <c r="K20" s="223">
        <v>123.78</v>
      </c>
      <c r="L20" s="6">
        <v>123</v>
      </c>
      <c r="M20" s="6">
        <v>78</v>
      </c>
      <c r="O20" s="34">
        <v>41326</v>
      </c>
      <c r="P20" s="6">
        <v>2013</v>
      </c>
      <c r="Q20" s="6">
        <v>2</v>
      </c>
      <c r="R20" s="6">
        <v>21</v>
      </c>
    </row>
    <row r="22" spans="11:18">
      <c r="K22" s="47" t="s">
        <v>779</v>
      </c>
      <c r="M22" s="65"/>
      <c r="O22" s="47" t="s">
        <v>780</v>
      </c>
    </row>
    <row r="23" spans="11:18">
      <c r="K23" s="223">
        <v>12658.9</v>
      </c>
      <c r="L23" s="6"/>
      <c r="M23" s="6"/>
      <c r="O23" s="34">
        <v>40911</v>
      </c>
      <c r="P23" s="6"/>
      <c r="Q23" s="6"/>
      <c r="R23" s="6"/>
    </row>
    <row r="24" spans="11:18">
      <c r="K24" s="223">
        <v>540.99</v>
      </c>
      <c r="L24" s="6"/>
      <c r="M24" s="6"/>
      <c r="O24" s="34">
        <v>36611</v>
      </c>
      <c r="P24" s="6"/>
      <c r="Q24" s="6"/>
      <c r="R24" s="6"/>
    </row>
    <row r="25" spans="11:18">
      <c r="K25" s="223">
        <v>231.29</v>
      </c>
      <c r="L25" s="6"/>
      <c r="M25" s="6"/>
      <c r="O25" s="34">
        <v>36287</v>
      </c>
      <c r="P25" s="6"/>
      <c r="Q25" s="6"/>
      <c r="R25" s="6"/>
    </row>
    <row r="26" spans="11:18">
      <c r="K26" s="223">
        <v>32478.18</v>
      </c>
      <c r="L26" s="6"/>
      <c r="M26" s="6"/>
      <c r="O26" s="34">
        <v>39542</v>
      </c>
      <c r="P26" s="6"/>
      <c r="Q26" s="6"/>
      <c r="R26" s="6"/>
    </row>
    <row r="27" spans="11:18">
      <c r="K27" s="223">
        <v>53.67</v>
      </c>
      <c r="L27" s="6"/>
      <c r="M27" s="6"/>
      <c r="O27" s="34">
        <v>27928</v>
      </c>
      <c r="P27" s="6"/>
      <c r="Q27" s="6"/>
      <c r="R27" s="6"/>
    </row>
    <row r="28" spans="11:18">
      <c r="K28" s="223">
        <v>93.1</v>
      </c>
      <c r="L28" s="6"/>
      <c r="M28" s="6"/>
      <c r="O28" s="34">
        <v>36614</v>
      </c>
      <c r="P28" s="6"/>
      <c r="Q28" s="6"/>
      <c r="R28" s="6"/>
    </row>
    <row r="29" spans="11:18">
      <c r="K29" s="223">
        <v>4754.1229999999996</v>
      </c>
      <c r="L29" s="6"/>
      <c r="M29" s="6"/>
      <c r="O29" s="34">
        <v>41998</v>
      </c>
      <c r="P29" s="6"/>
      <c r="Q29" s="6"/>
      <c r="R29" s="6"/>
    </row>
  </sheetData>
  <hyperlinks>
    <hyperlink ref="A2" location="'List of Topics'!A1" display="Return to List of Topics sheet"/>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30"/>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row r="30" spans="3:3">
      <c r="C30" s="65"/>
    </row>
  </sheetData>
  <hyperlinks>
    <hyperlink ref="A2" location="'List of Topics'!A1" display="Return to List of Topics sheet"/>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A3"/>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sheetData>
  <hyperlinks>
    <hyperlink ref="A2" location="'List of Topics'!A1" display="Return to List of Topics sheet"/>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4"/>
  <sheetViews>
    <sheetView showGridLines="0" workbookViewId="0"/>
  </sheetViews>
  <sheetFormatPr defaultColWidth="8.85546875"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row r="4" spans="1:1">
      <c r="A4" s="117"/>
    </row>
  </sheetData>
  <hyperlinks>
    <hyperlink ref="A2" location="'List of Topics'!A1" display="Return to List of Topics sheet"/>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34"/>
  <sheetViews>
    <sheetView showGridLines="0" workbookViewId="0"/>
  </sheetViews>
  <sheetFormatPr defaultRowHeight="15"/>
  <cols>
    <col min="2" max="9" width="9.7109375" customWidth="1"/>
  </cols>
  <sheetData>
    <row r="1" spans="1:14">
      <c r="A1" s="117" t="str">
        <f ca="1">"© S. Christian Albright, 2011-" &amp; YEAR(TODAY()) &amp; ", All Rights Reserved"</f>
        <v>© S. Christian Albright, 2011-2013, All Rights Reserved</v>
      </c>
    </row>
    <row r="2" spans="1:14" ht="30" customHeight="1">
      <c r="A2" s="212" t="s">
        <v>745</v>
      </c>
    </row>
    <row r="3" spans="1:14">
      <c r="A3" s="117"/>
    </row>
    <row r="8" spans="1:14" ht="15.75" thickBot="1"/>
    <row r="9" spans="1:14" ht="15.75" thickBot="1">
      <c r="K9" s="132">
        <v>8</v>
      </c>
      <c r="L9" s="124">
        <v>1</v>
      </c>
      <c r="M9" s="124">
        <v>1</v>
      </c>
      <c r="N9" s="132">
        <v>1</v>
      </c>
    </row>
    <row r="10" spans="1:14">
      <c r="K10" s="124">
        <v>5</v>
      </c>
      <c r="L10" s="124">
        <v>5</v>
      </c>
      <c r="M10" s="124">
        <v>7</v>
      </c>
      <c r="N10" s="124">
        <v>6</v>
      </c>
    </row>
    <row r="11" spans="1:14">
      <c r="K11" s="124">
        <v>10</v>
      </c>
      <c r="L11" s="124">
        <v>5</v>
      </c>
      <c r="M11" s="124">
        <v>3</v>
      </c>
      <c r="N11" s="124">
        <v>10</v>
      </c>
    </row>
    <row r="12" spans="1:14">
      <c r="K12" s="124">
        <v>10</v>
      </c>
      <c r="L12" s="124">
        <v>10</v>
      </c>
      <c r="M12" s="124">
        <v>5</v>
      </c>
      <c r="N12" s="124">
        <v>9</v>
      </c>
    </row>
    <row r="13" spans="1:14">
      <c r="K13" s="124">
        <v>5</v>
      </c>
      <c r="L13" s="124">
        <v>4</v>
      </c>
      <c r="M13" s="124">
        <v>3</v>
      </c>
      <c r="N13" s="124">
        <v>4</v>
      </c>
    </row>
    <row r="14" spans="1:14" ht="15.75" thickBot="1">
      <c r="K14" s="124">
        <v>7</v>
      </c>
      <c r="L14" s="124">
        <v>4</v>
      </c>
      <c r="M14" s="124">
        <v>5</v>
      </c>
      <c r="N14" s="124">
        <v>1</v>
      </c>
    </row>
    <row r="15" spans="1:14" ht="15.75" thickBot="1">
      <c r="K15" s="132">
        <v>2</v>
      </c>
      <c r="L15" s="124">
        <v>8</v>
      </c>
      <c r="M15" s="124">
        <v>9</v>
      </c>
      <c r="N15" s="132">
        <v>10</v>
      </c>
    </row>
    <row r="18" spans="3:14" ht="15.75" thickBot="1"/>
    <row r="19" spans="3:14" ht="15.75" thickBot="1">
      <c r="K19" s="120">
        <v>8</v>
      </c>
      <c r="L19" s="121">
        <v>1</v>
      </c>
      <c r="M19" s="121">
        <v>1</v>
      </c>
      <c r="N19" s="120">
        <v>1</v>
      </c>
    </row>
    <row r="20" spans="3:14">
      <c r="K20" s="121">
        <v>5</v>
      </c>
      <c r="L20" s="121">
        <v>5</v>
      </c>
      <c r="M20" s="121">
        <v>7</v>
      </c>
      <c r="N20" s="121">
        <v>6</v>
      </c>
    </row>
    <row r="21" spans="3:14">
      <c r="K21" s="121">
        <v>10</v>
      </c>
      <c r="L21" s="121">
        <v>5</v>
      </c>
      <c r="M21" s="121">
        <v>3</v>
      </c>
      <c r="N21" s="121">
        <v>10</v>
      </c>
    </row>
    <row r="22" spans="3:14">
      <c r="K22" s="121">
        <v>10</v>
      </c>
      <c r="L22" s="121">
        <v>10</v>
      </c>
      <c r="M22" s="121">
        <v>5</v>
      </c>
      <c r="N22" s="121">
        <v>9</v>
      </c>
    </row>
    <row r="23" spans="3:14">
      <c r="K23" s="121">
        <v>5</v>
      </c>
      <c r="L23" s="121">
        <v>4</v>
      </c>
      <c r="M23" s="121">
        <v>3</v>
      </c>
      <c r="N23" s="121">
        <v>4</v>
      </c>
    </row>
    <row r="24" spans="3:14" ht="15.75" thickBot="1">
      <c r="K24" s="121">
        <v>7</v>
      </c>
      <c r="L24" s="121">
        <v>4</v>
      </c>
      <c r="M24" s="121">
        <v>5</v>
      </c>
      <c r="N24" s="121">
        <v>1</v>
      </c>
    </row>
    <row r="25" spans="3:14" ht="15.75" thickBot="1">
      <c r="K25" s="120">
        <v>2</v>
      </c>
      <c r="L25" s="121">
        <v>8</v>
      </c>
      <c r="M25" s="121">
        <v>9</v>
      </c>
      <c r="N25" s="120">
        <v>10</v>
      </c>
    </row>
    <row r="27" spans="3:14" ht="15.75" thickBot="1"/>
    <row r="28" spans="3:14" ht="15.75" thickBot="1">
      <c r="K28" s="122">
        <v>8</v>
      </c>
      <c r="L28" s="123">
        <v>1</v>
      </c>
      <c r="M28" s="123"/>
      <c r="N28" s="122">
        <v>1</v>
      </c>
    </row>
    <row r="29" spans="3:14">
      <c r="K29" s="123">
        <v>5</v>
      </c>
      <c r="L29" s="123">
        <v>5</v>
      </c>
      <c r="M29" s="123">
        <v>7</v>
      </c>
      <c r="N29" s="123"/>
    </row>
    <row r="30" spans="3:14">
      <c r="K30" s="123">
        <v>10</v>
      </c>
      <c r="L30" s="123">
        <v>5</v>
      </c>
      <c r="M30" s="123">
        <v>3</v>
      </c>
      <c r="N30" s="123">
        <v>10</v>
      </c>
    </row>
    <row r="31" spans="3:14">
      <c r="C31" s="65"/>
      <c r="K31" s="123">
        <v>10</v>
      </c>
      <c r="L31" s="123">
        <v>10</v>
      </c>
      <c r="M31" s="123"/>
      <c r="N31" s="123">
        <v>9</v>
      </c>
    </row>
    <row r="32" spans="3:14">
      <c r="K32" s="123"/>
      <c r="L32" s="123">
        <v>4</v>
      </c>
      <c r="M32" s="123">
        <v>3</v>
      </c>
      <c r="N32" s="123">
        <v>4</v>
      </c>
    </row>
    <row r="33" spans="11:14" ht="15.75" thickBot="1">
      <c r="K33" s="123">
        <v>7</v>
      </c>
      <c r="L33" s="123">
        <v>4</v>
      </c>
      <c r="M33" s="123">
        <v>5</v>
      </c>
      <c r="N33" s="123">
        <v>1</v>
      </c>
    </row>
    <row r="34" spans="11:14" ht="15.75" thickBot="1">
      <c r="K34" s="122">
        <v>2</v>
      </c>
      <c r="L34" s="123"/>
      <c r="M34" s="123">
        <v>9</v>
      </c>
      <c r="N34" s="122">
        <v>10</v>
      </c>
    </row>
  </sheetData>
  <hyperlinks>
    <hyperlink ref="A2" location="'List of Topics'!A1" display="Return to List of Topics sheet"/>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266"/>
  <sheetViews>
    <sheetView showGridLines="0" workbookViewId="0"/>
  </sheetViews>
  <sheetFormatPr defaultRowHeight="15"/>
  <sheetData>
    <row r="1" spans="1:30">
      <c r="A1" s="117" t="str">
        <f ca="1">"© S. Christian Albright, 2011-" &amp; YEAR(TODAY()) &amp; ", All Rights Reserved"</f>
        <v>© S. Christian Albright, 2011-2013, All Rights Reserved</v>
      </c>
    </row>
    <row r="2" spans="1:30" ht="30" customHeight="1">
      <c r="A2" s="212" t="s">
        <v>745</v>
      </c>
    </row>
    <row r="3" spans="1:30">
      <c r="A3" s="117"/>
    </row>
    <row r="4" spans="1:30">
      <c r="K4">
        <v>61</v>
      </c>
      <c r="L4">
        <v>91</v>
      </c>
      <c r="M4">
        <v>84</v>
      </c>
      <c r="N4">
        <v>8</v>
      </c>
      <c r="O4">
        <v>3</v>
      </c>
      <c r="P4">
        <v>62</v>
      </c>
      <c r="Q4">
        <v>11</v>
      </c>
      <c r="R4">
        <v>33</v>
      </c>
      <c r="S4">
        <v>83</v>
      </c>
      <c r="T4">
        <v>70</v>
      </c>
      <c r="U4">
        <v>84</v>
      </c>
      <c r="V4">
        <v>94</v>
      </c>
      <c r="W4">
        <v>30</v>
      </c>
      <c r="X4">
        <v>49</v>
      </c>
      <c r="Y4">
        <v>86</v>
      </c>
      <c r="Z4">
        <v>7</v>
      </c>
      <c r="AA4">
        <v>18</v>
      </c>
      <c r="AB4">
        <v>39</v>
      </c>
      <c r="AC4">
        <v>54</v>
      </c>
      <c r="AD4">
        <v>4</v>
      </c>
    </row>
    <row r="5" spans="1:30">
      <c r="K5">
        <v>95</v>
      </c>
      <c r="L5">
        <v>8</v>
      </c>
      <c r="M5">
        <v>14</v>
      </c>
      <c r="N5">
        <v>68</v>
      </c>
      <c r="O5">
        <v>33</v>
      </c>
      <c r="P5">
        <v>23</v>
      </c>
      <c r="Q5">
        <v>13</v>
      </c>
      <c r="R5">
        <v>12</v>
      </c>
      <c r="S5">
        <v>3</v>
      </c>
      <c r="T5">
        <v>100</v>
      </c>
      <c r="U5">
        <v>42</v>
      </c>
      <c r="V5">
        <v>23</v>
      </c>
      <c r="W5">
        <v>85</v>
      </c>
      <c r="X5">
        <v>57</v>
      </c>
      <c r="Y5">
        <v>84</v>
      </c>
      <c r="Z5">
        <v>89</v>
      </c>
      <c r="AA5">
        <v>53</v>
      </c>
      <c r="AB5">
        <v>25</v>
      </c>
      <c r="AC5">
        <v>57</v>
      </c>
      <c r="AD5">
        <v>97</v>
      </c>
    </row>
    <row r="6" spans="1:30">
      <c r="K6">
        <v>33</v>
      </c>
      <c r="L6">
        <v>93</v>
      </c>
      <c r="M6">
        <v>80</v>
      </c>
      <c r="N6">
        <v>5</v>
      </c>
      <c r="O6">
        <v>60</v>
      </c>
      <c r="P6">
        <v>30</v>
      </c>
      <c r="Q6">
        <v>13</v>
      </c>
      <c r="R6">
        <v>34</v>
      </c>
      <c r="S6">
        <v>23</v>
      </c>
      <c r="T6">
        <v>57</v>
      </c>
      <c r="U6">
        <v>56</v>
      </c>
      <c r="V6">
        <v>82</v>
      </c>
      <c r="W6">
        <v>3</v>
      </c>
      <c r="X6">
        <v>62</v>
      </c>
      <c r="Y6">
        <v>89</v>
      </c>
      <c r="Z6">
        <v>17</v>
      </c>
      <c r="AA6">
        <v>6</v>
      </c>
      <c r="AB6">
        <v>28</v>
      </c>
      <c r="AC6">
        <v>99</v>
      </c>
      <c r="AD6">
        <v>26</v>
      </c>
    </row>
    <row r="7" spans="1:30">
      <c r="K7">
        <v>49</v>
      </c>
      <c r="L7">
        <v>47</v>
      </c>
      <c r="M7">
        <v>37</v>
      </c>
      <c r="N7">
        <v>41</v>
      </c>
      <c r="O7">
        <v>56</v>
      </c>
      <c r="P7">
        <v>38</v>
      </c>
      <c r="Q7">
        <v>46</v>
      </c>
      <c r="R7">
        <v>50</v>
      </c>
      <c r="S7">
        <v>100</v>
      </c>
      <c r="T7">
        <v>40</v>
      </c>
      <c r="U7">
        <v>59</v>
      </c>
      <c r="V7">
        <v>34</v>
      </c>
      <c r="W7">
        <v>22</v>
      </c>
      <c r="X7">
        <v>37</v>
      </c>
      <c r="Y7">
        <v>39</v>
      </c>
      <c r="Z7">
        <v>24</v>
      </c>
      <c r="AA7">
        <v>64</v>
      </c>
      <c r="AB7">
        <v>31</v>
      </c>
      <c r="AC7">
        <v>5</v>
      </c>
      <c r="AD7">
        <v>86</v>
      </c>
    </row>
    <row r="8" spans="1:30">
      <c r="K8">
        <v>10</v>
      </c>
      <c r="L8">
        <v>65</v>
      </c>
      <c r="M8">
        <v>46</v>
      </c>
      <c r="N8">
        <v>42</v>
      </c>
      <c r="O8">
        <v>52</v>
      </c>
      <c r="P8">
        <v>90</v>
      </c>
      <c r="Q8">
        <v>37</v>
      </c>
      <c r="R8">
        <v>31</v>
      </c>
      <c r="S8">
        <v>56</v>
      </c>
      <c r="T8">
        <v>29</v>
      </c>
      <c r="U8">
        <v>78</v>
      </c>
      <c r="V8">
        <v>88</v>
      </c>
      <c r="W8">
        <v>67</v>
      </c>
      <c r="X8">
        <v>62</v>
      </c>
      <c r="Y8">
        <v>23</v>
      </c>
      <c r="Z8">
        <v>32</v>
      </c>
      <c r="AA8">
        <v>72</v>
      </c>
      <c r="AB8">
        <v>65</v>
      </c>
      <c r="AC8">
        <v>32</v>
      </c>
      <c r="AD8">
        <v>98</v>
      </c>
    </row>
    <row r="9" spans="1:30">
      <c r="K9">
        <v>14</v>
      </c>
      <c r="L9">
        <v>69</v>
      </c>
      <c r="M9">
        <v>15</v>
      </c>
      <c r="N9">
        <v>73</v>
      </c>
      <c r="O9">
        <v>11</v>
      </c>
      <c r="P9">
        <v>75</v>
      </c>
      <c r="Q9">
        <v>77</v>
      </c>
      <c r="R9">
        <v>36</v>
      </c>
      <c r="S9">
        <v>66</v>
      </c>
      <c r="T9">
        <v>32</v>
      </c>
      <c r="U9">
        <v>97</v>
      </c>
      <c r="V9">
        <v>51</v>
      </c>
      <c r="W9">
        <v>41</v>
      </c>
      <c r="X9">
        <v>90</v>
      </c>
      <c r="Y9">
        <v>79</v>
      </c>
      <c r="Z9">
        <v>49</v>
      </c>
      <c r="AA9">
        <v>16</v>
      </c>
      <c r="AB9">
        <v>49</v>
      </c>
      <c r="AC9">
        <v>75</v>
      </c>
      <c r="AD9">
        <v>78</v>
      </c>
    </row>
    <row r="10" spans="1:30">
      <c r="K10">
        <v>21</v>
      </c>
      <c r="L10">
        <v>80</v>
      </c>
      <c r="M10">
        <v>46</v>
      </c>
      <c r="N10">
        <v>93</v>
      </c>
      <c r="O10">
        <v>35</v>
      </c>
      <c r="P10">
        <v>95</v>
      </c>
      <c r="Q10">
        <v>35</v>
      </c>
      <c r="R10">
        <v>95</v>
      </c>
      <c r="S10">
        <v>27</v>
      </c>
      <c r="T10">
        <v>25</v>
      </c>
      <c r="U10">
        <v>39</v>
      </c>
      <c r="V10">
        <v>33</v>
      </c>
      <c r="W10">
        <v>93</v>
      </c>
      <c r="X10">
        <v>81</v>
      </c>
      <c r="Y10">
        <v>44</v>
      </c>
      <c r="Z10">
        <v>4</v>
      </c>
      <c r="AA10">
        <v>88</v>
      </c>
      <c r="AB10">
        <v>50</v>
      </c>
      <c r="AC10">
        <v>19</v>
      </c>
      <c r="AD10">
        <v>1</v>
      </c>
    </row>
    <row r="11" spans="1:30">
      <c r="K11">
        <v>8</v>
      </c>
      <c r="L11">
        <v>74</v>
      </c>
      <c r="M11">
        <v>24</v>
      </c>
      <c r="N11">
        <v>77</v>
      </c>
      <c r="O11">
        <v>9</v>
      </c>
      <c r="P11">
        <v>92</v>
      </c>
      <c r="Q11">
        <v>46</v>
      </c>
      <c r="R11">
        <v>28</v>
      </c>
      <c r="S11">
        <v>100</v>
      </c>
      <c r="T11">
        <v>22</v>
      </c>
      <c r="U11">
        <v>31</v>
      </c>
      <c r="V11">
        <v>97</v>
      </c>
      <c r="W11">
        <v>78</v>
      </c>
      <c r="X11">
        <v>79</v>
      </c>
      <c r="Y11">
        <v>17</v>
      </c>
      <c r="Z11">
        <v>62</v>
      </c>
      <c r="AA11">
        <v>1</v>
      </c>
      <c r="AB11">
        <v>69</v>
      </c>
      <c r="AC11">
        <v>26</v>
      </c>
      <c r="AD11">
        <v>74</v>
      </c>
    </row>
    <row r="12" spans="1:30">
      <c r="K12">
        <v>94</v>
      </c>
      <c r="L12">
        <v>33</v>
      </c>
      <c r="M12">
        <v>56</v>
      </c>
      <c r="N12">
        <v>88</v>
      </c>
      <c r="O12">
        <v>51</v>
      </c>
      <c r="P12">
        <v>73</v>
      </c>
      <c r="Q12">
        <v>22</v>
      </c>
      <c r="R12">
        <v>39</v>
      </c>
      <c r="S12">
        <v>93</v>
      </c>
      <c r="T12">
        <v>77</v>
      </c>
      <c r="U12">
        <v>39</v>
      </c>
      <c r="V12">
        <v>51</v>
      </c>
      <c r="W12">
        <v>75</v>
      </c>
      <c r="X12">
        <v>63</v>
      </c>
      <c r="Y12">
        <v>6</v>
      </c>
      <c r="Z12">
        <v>63</v>
      </c>
      <c r="AA12">
        <v>31</v>
      </c>
      <c r="AB12">
        <v>7</v>
      </c>
      <c r="AC12">
        <v>55</v>
      </c>
      <c r="AD12">
        <v>24</v>
      </c>
    </row>
    <row r="13" spans="1:30">
      <c r="K13">
        <v>84</v>
      </c>
      <c r="L13">
        <v>17</v>
      </c>
      <c r="M13">
        <v>60</v>
      </c>
      <c r="N13">
        <v>87</v>
      </c>
      <c r="O13">
        <v>32</v>
      </c>
      <c r="P13">
        <v>46</v>
      </c>
      <c r="Q13">
        <v>100</v>
      </c>
      <c r="R13">
        <v>61</v>
      </c>
      <c r="S13">
        <v>83</v>
      </c>
      <c r="T13">
        <v>71</v>
      </c>
      <c r="U13">
        <v>93</v>
      </c>
      <c r="V13">
        <v>74</v>
      </c>
      <c r="W13">
        <v>34</v>
      </c>
      <c r="X13">
        <v>52</v>
      </c>
      <c r="Y13">
        <v>4</v>
      </c>
      <c r="Z13">
        <v>26</v>
      </c>
      <c r="AA13">
        <v>55</v>
      </c>
      <c r="AB13">
        <v>60</v>
      </c>
      <c r="AC13">
        <v>27</v>
      </c>
      <c r="AD13">
        <v>51</v>
      </c>
    </row>
    <row r="14" spans="1:30">
      <c r="K14">
        <v>62</v>
      </c>
      <c r="L14">
        <v>79</v>
      </c>
      <c r="M14">
        <v>43</v>
      </c>
      <c r="N14">
        <v>80</v>
      </c>
      <c r="O14">
        <v>11</v>
      </c>
      <c r="P14">
        <v>9</v>
      </c>
      <c r="Q14">
        <v>24</v>
      </c>
      <c r="R14">
        <v>52</v>
      </c>
      <c r="S14">
        <v>22</v>
      </c>
      <c r="T14">
        <v>58</v>
      </c>
      <c r="U14">
        <v>80</v>
      </c>
      <c r="V14">
        <v>41</v>
      </c>
      <c r="W14">
        <v>93</v>
      </c>
      <c r="X14">
        <v>77</v>
      </c>
      <c r="Y14">
        <v>33</v>
      </c>
      <c r="Z14">
        <v>8</v>
      </c>
      <c r="AA14">
        <v>38</v>
      </c>
      <c r="AB14">
        <v>89</v>
      </c>
      <c r="AC14">
        <v>95</v>
      </c>
      <c r="AD14">
        <v>20</v>
      </c>
    </row>
    <row r="15" spans="1:30">
      <c r="K15">
        <v>16</v>
      </c>
      <c r="L15">
        <v>29</v>
      </c>
      <c r="M15">
        <v>76</v>
      </c>
      <c r="N15">
        <v>6</v>
      </c>
      <c r="O15">
        <v>90</v>
      </c>
      <c r="P15">
        <v>32</v>
      </c>
      <c r="Q15">
        <v>40</v>
      </c>
      <c r="R15">
        <v>62</v>
      </c>
      <c r="S15">
        <v>94</v>
      </c>
      <c r="T15">
        <v>34</v>
      </c>
      <c r="U15">
        <v>34</v>
      </c>
      <c r="V15">
        <v>91</v>
      </c>
      <c r="W15">
        <v>57</v>
      </c>
      <c r="X15">
        <v>9</v>
      </c>
      <c r="Y15">
        <v>49</v>
      </c>
      <c r="Z15">
        <v>93</v>
      </c>
      <c r="AA15">
        <v>62</v>
      </c>
      <c r="AB15">
        <v>45</v>
      </c>
      <c r="AC15">
        <v>7</v>
      </c>
      <c r="AD15">
        <v>62</v>
      </c>
    </row>
    <row r="16" spans="1:30">
      <c r="K16">
        <v>93</v>
      </c>
      <c r="L16">
        <v>54</v>
      </c>
      <c r="M16">
        <v>2</v>
      </c>
      <c r="N16">
        <v>11</v>
      </c>
      <c r="O16">
        <v>82</v>
      </c>
      <c r="P16">
        <v>33</v>
      </c>
      <c r="Q16">
        <v>18</v>
      </c>
      <c r="R16">
        <v>31</v>
      </c>
      <c r="S16">
        <v>42</v>
      </c>
      <c r="T16">
        <v>58</v>
      </c>
      <c r="U16">
        <v>13</v>
      </c>
      <c r="V16">
        <v>20</v>
      </c>
      <c r="W16">
        <v>20</v>
      </c>
      <c r="X16">
        <v>58</v>
      </c>
      <c r="Y16">
        <v>23</v>
      </c>
      <c r="Z16">
        <v>16</v>
      </c>
      <c r="AA16">
        <v>69</v>
      </c>
      <c r="AB16">
        <v>51</v>
      </c>
      <c r="AC16">
        <v>15</v>
      </c>
      <c r="AD16">
        <v>70</v>
      </c>
    </row>
    <row r="17" spans="3:30">
      <c r="K17">
        <v>6</v>
      </c>
      <c r="L17">
        <v>39</v>
      </c>
      <c r="M17">
        <v>52</v>
      </c>
      <c r="N17">
        <v>66</v>
      </c>
      <c r="O17">
        <v>33</v>
      </c>
      <c r="P17">
        <v>2</v>
      </c>
      <c r="Q17">
        <v>23</v>
      </c>
      <c r="R17">
        <v>49</v>
      </c>
      <c r="S17">
        <v>87</v>
      </c>
      <c r="T17">
        <v>46</v>
      </c>
      <c r="U17">
        <v>75</v>
      </c>
      <c r="V17">
        <v>58</v>
      </c>
      <c r="W17">
        <v>95</v>
      </c>
      <c r="X17">
        <v>64</v>
      </c>
      <c r="Y17">
        <v>9</v>
      </c>
      <c r="Z17">
        <v>8</v>
      </c>
      <c r="AA17">
        <v>100</v>
      </c>
      <c r="AB17">
        <v>60</v>
      </c>
      <c r="AC17">
        <v>65</v>
      </c>
      <c r="AD17">
        <v>68</v>
      </c>
    </row>
    <row r="18" spans="3:30">
      <c r="K18">
        <v>28</v>
      </c>
      <c r="L18">
        <v>91</v>
      </c>
      <c r="M18">
        <v>57</v>
      </c>
      <c r="N18">
        <v>78</v>
      </c>
      <c r="O18">
        <v>29</v>
      </c>
      <c r="P18">
        <v>82</v>
      </c>
      <c r="Q18">
        <v>24</v>
      </c>
      <c r="R18">
        <v>88</v>
      </c>
      <c r="S18">
        <v>45</v>
      </c>
      <c r="T18">
        <v>3</v>
      </c>
      <c r="U18">
        <v>30</v>
      </c>
      <c r="V18">
        <v>36</v>
      </c>
      <c r="W18">
        <v>90</v>
      </c>
      <c r="X18">
        <v>61</v>
      </c>
      <c r="Y18">
        <v>40</v>
      </c>
      <c r="Z18">
        <v>12</v>
      </c>
      <c r="AA18">
        <v>19</v>
      </c>
      <c r="AB18">
        <v>89</v>
      </c>
      <c r="AC18">
        <v>39</v>
      </c>
      <c r="AD18">
        <v>34</v>
      </c>
    </row>
    <row r="19" spans="3:30">
      <c r="K19">
        <v>66</v>
      </c>
      <c r="L19">
        <v>28</v>
      </c>
      <c r="M19">
        <v>57</v>
      </c>
      <c r="N19">
        <v>51</v>
      </c>
      <c r="O19">
        <v>87</v>
      </c>
      <c r="P19">
        <v>44</v>
      </c>
      <c r="Q19">
        <v>99</v>
      </c>
      <c r="R19">
        <v>18</v>
      </c>
      <c r="S19">
        <v>32</v>
      </c>
      <c r="T19">
        <v>34</v>
      </c>
      <c r="U19">
        <v>71</v>
      </c>
      <c r="V19">
        <v>54</v>
      </c>
      <c r="W19">
        <v>65</v>
      </c>
      <c r="X19">
        <v>39</v>
      </c>
      <c r="Y19">
        <v>72</v>
      </c>
      <c r="Z19">
        <v>94</v>
      </c>
      <c r="AA19">
        <v>59</v>
      </c>
      <c r="AB19">
        <v>47</v>
      </c>
      <c r="AC19">
        <v>24</v>
      </c>
      <c r="AD19">
        <v>86</v>
      </c>
    </row>
    <row r="20" spans="3:30">
      <c r="K20">
        <v>56</v>
      </c>
      <c r="L20">
        <v>100</v>
      </c>
      <c r="M20">
        <v>36</v>
      </c>
      <c r="N20">
        <v>48</v>
      </c>
      <c r="O20">
        <v>46</v>
      </c>
      <c r="P20">
        <v>60</v>
      </c>
      <c r="Q20">
        <v>71</v>
      </c>
      <c r="R20">
        <v>33</v>
      </c>
      <c r="S20">
        <v>30</v>
      </c>
      <c r="T20">
        <v>26</v>
      </c>
      <c r="U20">
        <v>38</v>
      </c>
      <c r="V20">
        <v>78</v>
      </c>
      <c r="W20">
        <v>44</v>
      </c>
      <c r="X20">
        <v>4</v>
      </c>
      <c r="Y20">
        <v>59</v>
      </c>
      <c r="Z20">
        <v>90</v>
      </c>
      <c r="AA20">
        <v>43</v>
      </c>
      <c r="AB20">
        <v>100</v>
      </c>
      <c r="AC20">
        <v>9</v>
      </c>
      <c r="AD20">
        <v>70</v>
      </c>
    </row>
    <row r="21" spans="3:30">
      <c r="K21">
        <v>3</v>
      </c>
      <c r="L21">
        <v>34</v>
      </c>
      <c r="M21">
        <v>87</v>
      </c>
      <c r="N21">
        <v>45</v>
      </c>
      <c r="O21">
        <v>45</v>
      </c>
      <c r="P21">
        <v>76</v>
      </c>
      <c r="Q21">
        <v>85</v>
      </c>
      <c r="R21">
        <v>86</v>
      </c>
      <c r="S21">
        <v>28</v>
      </c>
      <c r="T21">
        <v>100</v>
      </c>
      <c r="U21">
        <v>70</v>
      </c>
      <c r="V21">
        <v>72</v>
      </c>
      <c r="W21">
        <v>45</v>
      </c>
      <c r="X21">
        <v>7</v>
      </c>
      <c r="Y21">
        <v>49</v>
      </c>
      <c r="Z21">
        <v>10</v>
      </c>
      <c r="AA21">
        <v>21</v>
      </c>
      <c r="AB21">
        <v>27</v>
      </c>
      <c r="AC21">
        <v>54</v>
      </c>
      <c r="AD21">
        <v>43</v>
      </c>
    </row>
    <row r="22" spans="3:30">
      <c r="K22">
        <v>33</v>
      </c>
      <c r="L22">
        <v>13</v>
      </c>
      <c r="M22">
        <v>50</v>
      </c>
      <c r="N22">
        <v>83</v>
      </c>
      <c r="O22">
        <v>53</v>
      </c>
      <c r="P22">
        <v>20</v>
      </c>
      <c r="Q22">
        <v>83</v>
      </c>
      <c r="R22">
        <v>13</v>
      </c>
      <c r="S22">
        <v>7</v>
      </c>
      <c r="T22">
        <v>27</v>
      </c>
      <c r="U22">
        <v>92</v>
      </c>
      <c r="V22">
        <v>43</v>
      </c>
      <c r="W22">
        <v>19</v>
      </c>
      <c r="X22">
        <v>59</v>
      </c>
      <c r="Y22">
        <v>8</v>
      </c>
      <c r="Z22">
        <v>91</v>
      </c>
      <c r="AA22">
        <v>55</v>
      </c>
      <c r="AB22">
        <v>42</v>
      </c>
      <c r="AC22">
        <v>23</v>
      </c>
      <c r="AD22">
        <v>11</v>
      </c>
    </row>
    <row r="23" spans="3:30">
      <c r="K23">
        <v>34</v>
      </c>
      <c r="L23">
        <v>55</v>
      </c>
      <c r="M23">
        <v>3</v>
      </c>
      <c r="N23">
        <v>9</v>
      </c>
      <c r="O23">
        <v>67</v>
      </c>
      <c r="P23">
        <v>99</v>
      </c>
      <c r="Q23">
        <v>25</v>
      </c>
      <c r="R23">
        <v>33</v>
      </c>
      <c r="S23">
        <v>93</v>
      </c>
      <c r="T23">
        <v>18</v>
      </c>
      <c r="U23">
        <v>92</v>
      </c>
      <c r="V23">
        <v>16</v>
      </c>
      <c r="W23">
        <v>9</v>
      </c>
      <c r="X23">
        <v>95</v>
      </c>
      <c r="Y23">
        <v>61</v>
      </c>
      <c r="Z23">
        <v>27</v>
      </c>
      <c r="AA23">
        <v>11</v>
      </c>
      <c r="AB23">
        <v>5</v>
      </c>
      <c r="AC23">
        <v>36</v>
      </c>
      <c r="AD23">
        <v>4</v>
      </c>
    </row>
    <row r="24" spans="3:30">
      <c r="K24">
        <v>80</v>
      </c>
      <c r="L24">
        <v>45</v>
      </c>
      <c r="M24">
        <v>89</v>
      </c>
      <c r="N24">
        <v>83</v>
      </c>
      <c r="O24">
        <v>23</v>
      </c>
      <c r="P24">
        <v>31</v>
      </c>
      <c r="Q24">
        <v>12</v>
      </c>
      <c r="R24">
        <v>14</v>
      </c>
      <c r="S24">
        <v>27</v>
      </c>
      <c r="T24">
        <v>75</v>
      </c>
      <c r="U24">
        <v>89</v>
      </c>
      <c r="V24">
        <v>99</v>
      </c>
      <c r="W24">
        <v>9</v>
      </c>
      <c r="X24">
        <v>46</v>
      </c>
      <c r="Y24">
        <v>3</v>
      </c>
      <c r="Z24">
        <v>51</v>
      </c>
      <c r="AA24">
        <v>38</v>
      </c>
      <c r="AB24">
        <v>24</v>
      </c>
      <c r="AC24">
        <v>33</v>
      </c>
      <c r="AD24">
        <v>63</v>
      </c>
    </row>
    <row r="25" spans="3:30">
      <c r="K25">
        <v>53</v>
      </c>
      <c r="L25">
        <v>96</v>
      </c>
      <c r="M25">
        <v>54</v>
      </c>
      <c r="N25">
        <v>41</v>
      </c>
      <c r="O25">
        <v>100</v>
      </c>
      <c r="P25">
        <v>1</v>
      </c>
      <c r="Q25">
        <v>28</v>
      </c>
      <c r="R25">
        <v>21</v>
      </c>
      <c r="S25">
        <v>29</v>
      </c>
      <c r="T25">
        <v>68</v>
      </c>
      <c r="U25">
        <v>76</v>
      </c>
      <c r="V25">
        <v>44</v>
      </c>
      <c r="W25">
        <v>97</v>
      </c>
      <c r="X25">
        <v>68</v>
      </c>
      <c r="Y25">
        <v>7</v>
      </c>
      <c r="Z25">
        <v>19</v>
      </c>
      <c r="AA25">
        <v>6</v>
      </c>
      <c r="AB25">
        <v>5</v>
      </c>
      <c r="AC25">
        <v>58</v>
      </c>
      <c r="AD25">
        <v>66</v>
      </c>
    </row>
    <row r="26" spans="3:30">
      <c r="K26">
        <v>77</v>
      </c>
      <c r="L26">
        <v>57</v>
      </c>
      <c r="M26">
        <v>38</v>
      </c>
      <c r="N26">
        <v>52</v>
      </c>
      <c r="O26">
        <v>44</v>
      </c>
      <c r="P26">
        <v>94</v>
      </c>
      <c r="Q26">
        <v>46</v>
      </c>
      <c r="R26">
        <v>72</v>
      </c>
      <c r="S26">
        <v>50</v>
      </c>
      <c r="T26">
        <v>83</v>
      </c>
      <c r="U26">
        <v>56</v>
      </c>
      <c r="V26">
        <v>12</v>
      </c>
      <c r="W26">
        <v>29</v>
      </c>
      <c r="X26">
        <v>60</v>
      </c>
      <c r="Y26">
        <v>65</v>
      </c>
      <c r="Z26">
        <v>93</v>
      </c>
      <c r="AA26">
        <v>60</v>
      </c>
      <c r="AB26">
        <v>21</v>
      </c>
      <c r="AC26">
        <v>8</v>
      </c>
      <c r="AD26">
        <v>47</v>
      </c>
    </row>
    <row r="27" spans="3:30">
      <c r="K27">
        <v>64</v>
      </c>
      <c r="L27">
        <v>86</v>
      </c>
      <c r="M27">
        <v>26</v>
      </c>
      <c r="N27">
        <v>30</v>
      </c>
      <c r="O27">
        <v>35</v>
      </c>
      <c r="P27">
        <v>69</v>
      </c>
      <c r="Q27">
        <v>52</v>
      </c>
      <c r="R27">
        <v>28</v>
      </c>
      <c r="S27">
        <v>48</v>
      </c>
      <c r="T27">
        <v>27</v>
      </c>
      <c r="U27">
        <v>67</v>
      </c>
      <c r="V27">
        <v>62</v>
      </c>
      <c r="W27">
        <v>52</v>
      </c>
      <c r="X27">
        <v>39</v>
      </c>
      <c r="Y27">
        <v>46</v>
      </c>
      <c r="Z27">
        <v>20</v>
      </c>
      <c r="AA27">
        <v>82</v>
      </c>
      <c r="AB27">
        <v>66</v>
      </c>
      <c r="AC27">
        <v>58</v>
      </c>
      <c r="AD27">
        <v>1</v>
      </c>
    </row>
    <row r="28" spans="3:30">
      <c r="K28">
        <v>39</v>
      </c>
      <c r="L28">
        <v>28</v>
      </c>
      <c r="M28">
        <v>43</v>
      </c>
      <c r="N28">
        <v>41</v>
      </c>
      <c r="O28">
        <v>27</v>
      </c>
      <c r="P28">
        <v>86</v>
      </c>
      <c r="Q28">
        <v>76</v>
      </c>
      <c r="R28">
        <v>44</v>
      </c>
      <c r="S28">
        <v>12</v>
      </c>
      <c r="T28">
        <v>47</v>
      </c>
      <c r="U28">
        <v>79</v>
      </c>
      <c r="V28">
        <v>46</v>
      </c>
      <c r="W28">
        <v>32</v>
      </c>
      <c r="X28">
        <v>58</v>
      </c>
      <c r="Y28">
        <v>36</v>
      </c>
      <c r="Z28">
        <v>71</v>
      </c>
      <c r="AA28">
        <v>83</v>
      </c>
      <c r="AB28">
        <v>52</v>
      </c>
      <c r="AC28">
        <v>40</v>
      </c>
      <c r="AD28">
        <v>39</v>
      </c>
    </row>
    <row r="29" spans="3:30">
      <c r="K29">
        <v>75</v>
      </c>
      <c r="L29">
        <v>97</v>
      </c>
      <c r="M29">
        <v>99</v>
      </c>
      <c r="N29">
        <v>71</v>
      </c>
      <c r="O29">
        <v>66</v>
      </c>
      <c r="P29">
        <v>63</v>
      </c>
      <c r="Q29">
        <v>42</v>
      </c>
      <c r="R29">
        <v>63</v>
      </c>
      <c r="S29">
        <v>15</v>
      </c>
      <c r="T29">
        <v>91</v>
      </c>
      <c r="U29">
        <v>40</v>
      </c>
      <c r="V29">
        <v>1</v>
      </c>
      <c r="W29">
        <v>68</v>
      </c>
      <c r="X29">
        <v>95</v>
      </c>
      <c r="Y29">
        <v>2</v>
      </c>
      <c r="Z29">
        <v>61</v>
      </c>
      <c r="AA29">
        <v>97</v>
      </c>
      <c r="AB29">
        <v>54</v>
      </c>
      <c r="AC29">
        <v>39</v>
      </c>
      <c r="AD29">
        <v>61</v>
      </c>
    </row>
    <row r="30" spans="3:30">
      <c r="C30" s="65"/>
      <c r="K30">
        <v>58</v>
      </c>
      <c r="L30">
        <v>14</v>
      </c>
      <c r="M30">
        <v>66</v>
      </c>
      <c r="N30">
        <v>95</v>
      </c>
      <c r="O30">
        <v>35</v>
      </c>
      <c r="P30">
        <v>18</v>
      </c>
      <c r="Q30">
        <v>41</v>
      </c>
      <c r="R30">
        <v>32</v>
      </c>
      <c r="S30">
        <v>29</v>
      </c>
      <c r="T30">
        <v>35</v>
      </c>
      <c r="U30">
        <v>46</v>
      </c>
      <c r="V30">
        <v>96</v>
      </c>
      <c r="W30">
        <v>80</v>
      </c>
      <c r="X30">
        <v>77</v>
      </c>
      <c r="Y30">
        <v>31</v>
      </c>
      <c r="Z30">
        <v>34</v>
      </c>
      <c r="AA30">
        <v>12</v>
      </c>
      <c r="AB30">
        <v>49</v>
      </c>
      <c r="AC30">
        <v>70</v>
      </c>
      <c r="AD30">
        <v>96</v>
      </c>
    </row>
    <row r="31" spans="3:30">
      <c r="K31">
        <v>56</v>
      </c>
      <c r="L31">
        <v>58</v>
      </c>
      <c r="M31">
        <v>57</v>
      </c>
      <c r="N31">
        <v>81</v>
      </c>
      <c r="O31">
        <v>48</v>
      </c>
      <c r="P31">
        <v>63</v>
      </c>
      <c r="Q31">
        <v>27</v>
      </c>
      <c r="R31">
        <v>54</v>
      </c>
      <c r="S31">
        <v>97</v>
      </c>
      <c r="T31">
        <v>81</v>
      </c>
      <c r="U31">
        <v>34</v>
      </c>
      <c r="V31">
        <v>12</v>
      </c>
      <c r="W31">
        <v>85</v>
      </c>
      <c r="X31">
        <v>9</v>
      </c>
      <c r="Y31">
        <v>66</v>
      </c>
      <c r="Z31">
        <v>69</v>
      </c>
      <c r="AA31">
        <v>72</v>
      </c>
      <c r="AB31">
        <v>40</v>
      </c>
      <c r="AC31">
        <v>83</v>
      </c>
      <c r="AD31">
        <v>90</v>
      </c>
    </row>
    <row r="32" spans="3:30">
      <c r="K32">
        <v>5</v>
      </c>
      <c r="L32">
        <v>99</v>
      </c>
      <c r="M32">
        <v>11</v>
      </c>
      <c r="N32">
        <v>59</v>
      </c>
      <c r="O32">
        <v>7</v>
      </c>
      <c r="P32">
        <v>8</v>
      </c>
      <c r="Q32">
        <v>84</v>
      </c>
      <c r="R32">
        <v>56</v>
      </c>
      <c r="S32">
        <v>76</v>
      </c>
      <c r="T32">
        <v>54</v>
      </c>
      <c r="U32">
        <v>23</v>
      </c>
      <c r="V32">
        <v>33</v>
      </c>
      <c r="W32">
        <v>77</v>
      </c>
      <c r="X32">
        <v>7</v>
      </c>
      <c r="Y32">
        <v>2</v>
      </c>
      <c r="Z32">
        <v>2</v>
      </c>
      <c r="AA32">
        <v>19</v>
      </c>
      <c r="AB32">
        <v>80</v>
      </c>
      <c r="AC32">
        <v>23</v>
      </c>
      <c r="AD32">
        <v>27</v>
      </c>
    </row>
    <row r="33" spans="11:30">
      <c r="K33">
        <v>80</v>
      </c>
      <c r="L33">
        <v>67</v>
      </c>
      <c r="M33">
        <v>47</v>
      </c>
      <c r="N33">
        <v>99</v>
      </c>
      <c r="O33">
        <v>77</v>
      </c>
      <c r="P33">
        <v>50</v>
      </c>
      <c r="Q33">
        <v>42</v>
      </c>
      <c r="R33">
        <v>90</v>
      </c>
      <c r="S33">
        <v>92</v>
      </c>
      <c r="T33">
        <v>86</v>
      </c>
      <c r="U33">
        <v>59</v>
      </c>
      <c r="V33">
        <v>59</v>
      </c>
      <c r="W33">
        <v>94</v>
      </c>
      <c r="X33">
        <v>24</v>
      </c>
      <c r="Y33">
        <v>17</v>
      </c>
      <c r="Z33">
        <v>90</v>
      </c>
      <c r="AA33">
        <v>11</v>
      </c>
      <c r="AB33">
        <v>46</v>
      </c>
      <c r="AC33">
        <v>62</v>
      </c>
      <c r="AD33">
        <v>32</v>
      </c>
    </row>
    <row r="34" spans="11:30">
      <c r="K34">
        <v>6</v>
      </c>
      <c r="L34">
        <v>22</v>
      </c>
      <c r="M34">
        <v>30</v>
      </c>
      <c r="N34">
        <v>3</v>
      </c>
      <c r="O34">
        <v>40</v>
      </c>
      <c r="P34">
        <v>19</v>
      </c>
      <c r="Q34">
        <v>67</v>
      </c>
      <c r="R34">
        <v>32</v>
      </c>
      <c r="S34">
        <v>57</v>
      </c>
      <c r="T34">
        <v>49</v>
      </c>
      <c r="U34">
        <v>8</v>
      </c>
      <c r="V34">
        <v>63</v>
      </c>
      <c r="W34">
        <v>64</v>
      </c>
      <c r="X34">
        <v>10</v>
      </c>
      <c r="Y34">
        <v>34</v>
      </c>
      <c r="Z34">
        <v>41</v>
      </c>
      <c r="AA34">
        <v>80</v>
      </c>
      <c r="AB34">
        <v>87</v>
      </c>
      <c r="AC34">
        <v>45</v>
      </c>
      <c r="AD34">
        <v>58</v>
      </c>
    </row>
    <row r="35" spans="11:30">
      <c r="K35">
        <v>52</v>
      </c>
      <c r="L35">
        <v>100</v>
      </c>
      <c r="M35">
        <v>67</v>
      </c>
      <c r="N35">
        <v>91</v>
      </c>
      <c r="O35">
        <v>27</v>
      </c>
      <c r="P35">
        <v>59</v>
      </c>
      <c r="Q35">
        <v>11</v>
      </c>
      <c r="R35">
        <v>72</v>
      </c>
      <c r="S35">
        <v>12</v>
      </c>
      <c r="T35">
        <v>79</v>
      </c>
      <c r="U35">
        <v>9</v>
      </c>
      <c r="V35">
        <v>27</v>
      </c>
      <c r="W35">
        <v>31</v>
      </c>
      <c r="X35">
        <v>20</v>
      </c>
      <c r="Y35">
        <v>25</v>
      </c>
      <c r="Z35">
        <v>54</v>
      </c>
      <c r="AA35">
        <v>5</v>
      </c>
      <c r="AB35">
        <v>13</v>
      </c>
      <c r="AC35">
        <v>91</v>
      </c>
      <c r="AD35">
        <v>100</v>
      </c>
    </row>
    <row r="36" spans="11:30">
      <c r="K36">
        <v>83</v>
      </c>
      <c r="L36">
        <v>32</v>
      </c>
      <c r="M36">
        <v>19</v>
      </c>
      <c r="N36">
        <v>90</v>
      </c>
      <c r="O36">
        <v>44</v>
      </c>
      <c r="P36">
        <v>22</v>
      </c>
      <c r="Q36">
        <v>100</v>
      </c>
      <c r="R36">
        <v>11</v>
      </c>
      <c r="S36">
        <v>18</v>
      </c>
      <c r="T36">
        <v>68</v>
      </c>
      <c r="U36">
        <v>91</v>
      </c>
      <c r="V36">
        <v>99</v>
      </c>
      <c r="W36">
        <v>41</v>
      </c>
      <c r="X36">
        <v>92</v>
      </c>
      <c r="Y36">
        <v>91</v>
      </c>
      <c r="Z36">
        <v>19</v>
      </c>
      <c r="AA36">
        <v>30</v>
      </c>
      <c r="AB36">
        <v>18</v>
      </c>
      <c r="AC36">
        <v>86</v>
      </c>
      <c r="AD36">
        <v>8</v>
      </c>
    </row>
    <row r="37" spans="11:30">
      <c r="K37">
        <v>8</v>
      </c>
      <c r="L37">
        <v>51</v>
      </c>
      <c r="M37">
        <v>93</v>
      </c>
      <c r="N37">
        <v>30</v>
      </c>
      <c r="O37">
        <v>28</v>
      </c>
      <c r="P37">
        <v>55</v>
      </c>
      <c r="Q37">
        <v>97</v>
      </c>
      <c r="R37">
        <v>60</v>
      </c>
      <c r="S37">
        <v>46</v>
      </c>
      <c r="T37">
        <v>59</v>
      </c>
      <c r="U37">
        <v>77</v>
      </c>
      <c r="V37">
        <v>45</v>
      </c>
      <c r="W37">
        <v>7</v>
      </c>
      <c r="X37">
        <v>12</v>
      </c>
      <c r="Y37">
        <v>6</v>
      </c>
      <c r="Z37">
        <v>57</v>
      </c>
      <c r="AA37">
        <v>47</v>
      </c>
      <c r="AB37">
        <v>28</v>
      </c>
      <c r="AC37">
        <v>83</v>
      </c>
      <c r="AD37">
        <v>98</v>
      </c>
    </row>
    <row r="38" spans="11:30">
      <c r="K38">
        <v>55</v>
      </c>
      <c r="L38">
        <v>21</v>
      </c>
      <c r="M38">
        <v>30</v>
      </c>
      <c r="N38">
        <v>49</v>
      </c>
      <c r="O38">
        <v>5</v>
      </c>
      <c r="P38">
        <v>26</v>
      </c>
      <c r="Q38">
        <v>1</v>
      </c>
      <c r="R38">
        <v>16</v>
      </c>
      <c r="S38">
        <v>86</v>
      </c>
      <c r="T38">
        <v>85</v>
      </c>
      <c r="U38">
        <v>86</v>
      </c>
      <c r="V38">
        <v>100</v>
      </c>
      <c r="W38">
        <v>90</v>
      </c>
      <c r="X38">
        <v>83</v>
      </c>
      <c r="Y38">
        <v>1</v>
      </c>
      <c r="Z38">
        <v>63</v>
      </c>
      <c r="AA38">
        <v>61</v>
      </c>
      <c r="AB38">
        <v>64</v>
      </c>
      <c r="AC38">
        <v>84</v>
      </c>
      <c r="AD38">
        <v>67</v>
      </c>
    </row>
    <row r="39" spans="11:30">
      <c r="K39">
        <v>51</v>
      </c>
      <c r="L39">
        <v>88</v>
      </c>
      <c r="M39">
        <v>93</v>
      </c>
      <c r="N39">
        <v>61</v>
      </c>
      <c r="O39">
        <v>96</v>
      </c>
      <c r="P39">
        <v>88</v>
      </c>
      <c r="Q39">
        <v>59</v>
      </c>
      <c r="R39">
        <v>68</v>
      </c>
      <c r="S39">
        <v>44</v>
      </c>
      <c r="T39">
        <v>95</v>
      </c>
      <c r="U39">
        <v>13</v>
      </c>
      <c r="V39">
        <v>18</v>
      </c>
      <c r="W39">
        <v>81</v>
      </c>
      <c r="X39">
        <v>23</v>
      </c>
      <c r="Y39">
        <v>31</v>
      </c>
      <c r="Z39">
        <v>28</v>
      </c>
      <c r="AA39">
        <v>35</v>
      </c>
      <c r="AB39">
        <v>80</v>
      </c>
      <c r="AC39">
        <v>70</v>
      </c>
      <c r="AD39">
        <v>59</v>
      </c>
    </row>
    <row r="40" spans="11:30">
      <c r="K40">
        <v>39</v>
      </c>
      <c r="L40">
        <v>97</v>
      </c>
      <c r="M40">
        <v>37</v>
      </c>
      <c r="N40">
        <v>14</v>
      </c>
      <c r="O40">
        <v>25</v>
      </c>
      <c r="P40">
        <v>17</v>
      </c>
      <c r="Q40">
        <v>44</v>
      </c>
      <c r="R40">
        <v>69</v>
      </c>
      <c r="S40">
        <v>92</v>
      </c>
      <c r="T40">
        <v>16</v>
      </c>
      <c r="U40">
        <v>86</v>
      </c>
      <c r="V40">
        <v>68</v>
      </c>
      <c r="W40">
        <v>83</v>
      </c>
      <c r="X40">
        <v>22</v>
      </c>
      <c r="Y40">
        <v>89</v>
      </c>
      <c r="Z40">
        <v>64</v>
      </c>
      <c r="AA40">
        <v>80</v>
      </c>
      <c r="AB40">
        <v>60</v>
      </c>
      <c r="AC40">
        <v>12</v>
      </c>
      <c r="AD40">
        <v>26</v>
      </c>
    </row>
    <row r="41" spans="11:30">
      <c r="K41">
        <v>50</v>
      </c>
      <c r="L41">
        <v>80</v>
      </c>
      <c r="M41">
        <v>41</v>
      </c>
      <c r="N41">
        <v>96</v>
      </c>
      <c r="O41">
        <v>76</v>
      </c>
      <c r="P41">
        <v>49</v>
      </c>
      <c r="Q41">
        <v>43</v>
      </c>
      <c r="R41">
        <v>27</v>
      </c>
      <c r="S41">
        <v>73</v>
      </c>
      <c r="T41">
        <v>88</v>
      </c>
      <c r="U41">
        <v>11</v>
      </c>
      <c r="V41">
        <v>79</v>
      </c>
      <c r="W41">
        <v>6</v>
      </c>
      <c r="X41">
        <v>16</v>
      </c>
      <c r="Y41">
        <v>40</v>
      </c>
      <c r="Z41">
        <v>73</v>
      </c>
      <c r="AA41">
        <v>91</v>
      </c>
      <c r="AB41">
        <v>36</v>
      </c>
      <c r="AC41">
        <v>4</v>
      </c>
      <c r="AD41">
        <v>86</v>
      </c>
    </row>
    <row r="42" spans="11:30">
      <c r="K42">
        <v>42</v>
      </c>
      <c r="L42">
        <v>73</v>
      </c>
      <c r="M42">
        <v>4</v>
      </c>
      <c r="N42">
        <v>25</v>
      </c>
      <c r="O42">
        <v>21</v>
      </c>
      <c r="P42">
        <v>30</v>
      </c>
      <c r="Q42">
        <v>74</v>
      </c>
      <c r="R42">
        <v>44</v>
      </c>
      <c r="S42">
        <v>68</v>
      </c>
      <c r="T42">
        <v>36</v>
      </c>
      <c r="U42">
        <v>69</v>
      </c>
      <c r="V42">
        <v>98</v>
      </c>
      <c r="W42">
        <v>35</v>
      </c>
      <c r="X42">
        <v>16</v>
      </c>
      <c r="Y42">
        <v>18</v>
      </c>
      <c r="Z42">
        <v>54</v>
      </c>
      <c r="AA42">
        <v>88</v>
      </c>
      <c r="AB42">
        <v>24</v>
      </c>
      <c r="AC42">
        <v>57</v>
      </c>
      <c r="AD42">
        <v>41</v>
      </c>
    </row>
    <row r="43" spans="11:30">
      <c r="K43">
        <v>48</v>
      </c>
      <c r="L43">
        <v>60</v>
      </c>
      <c r="M43">
        <v>26</v>
      </c>
      <c r="N43">
        <v>34</v>
      </c>
      <c r="O43">
        <v>87</v>
      </c>
      <c r="P43">
        <v>79</v>
      </c>
      <c r="Q43">
        <v>62</v>
      </c>
      <c r="R43">
        <v>96</v>
      </c>
      <c r="S43">
        <v>39</v>
      </c>
      <c r="T43">
        <v>45</v>
      </c>
      <c r="U43">
        <v>13</v>
      </c>
      <c r="V43">
        <v>91</v>
      </c>
      <c r="W43">
        <v>85</v>
      </c>
      <c r="X43">
        <v>3</v>
      </c>
      <c r="Y43">
        <v>47</v>
      </c>
      <c r="Z43">
        <v>50</v>
      </c>
      <c r="AA43">
        <v>2</v>
      </c>
      <c r="AB43">
        <v>16</v>
      </c>
      <c r="AC43">
        <v>61</v>
      </c>
      <c r="AD43">
        <v>94</v>
      </c>
    </row>
    <row r="44" spans="11:30">
      <c r="K44">
        <v>54</v>
      </c>
      <c r="L44">
        <v>12</v>
      </c>
      <c r="M44">
        <v>31</v>
      </c>
      <c r="N44">
        <v>66</v>
      </c>
      <c r="O44">
        <v>87</v>
      </c>
      <c r="P44">
        <v>68</v>
      </c>
      <c r="Q44">
        <v>48</v>
      </c>
      <c r="R44">
        <v>34</v>
      </c>
      <c r="S44">
        <v>46</v>
      </c>
      <c r="T44">
        <v>29</v>
      </c>
      <c r="U44">
        <v>50</v>
      </c>
      <c r="V44">
        <v>88</v>
      </c>
      <c r="W44">
        <v>14</v>
      </c>
      <c r="X44">
        <v>43</v>
      </c>
      <c r="Y44">
        <v>47</v>
      </c>
      <c r="Z44">
        <v>47</v>
      </c>
      <c r="AA44">
        <v>90</v>
      </c>
      <c r="AB44">
        <v>15</v>
      </c>
      <c r="AC44">
        <v>46</v>
      </c>
      <c r="AD44">
        <v>73</v>
      </c>
    </row>
    <row r="45" spans="11:30">
      <c r="K45">
        <v>15</v>
      </c>
      <c r="L45">
        <v>63</v>
      </c>
      <c r="M45">
        <v>54</v>
      </c>
      <c r="N45">
        <v>42</v>
      </c>
      <c r="O45">
        <v>15</v>
      </c>
      <c r="P45">
        <v>32</v>
      </c>
      <c r="Q45">
        <v>73</v>
      </c>
      <c r="R45">
        <v>11</v>
      </c>
      <c r="S45">
        <v>91</v>
      </c>
      <c r="T45">
        <v>96</v>
      </c>
      <c r="U45">
        <v>14</v>
      </c>
      <c r="V45">
        <v>29</v>
      </c>
      <c r="W45">
        <v>64</v>
      </c>
      <c r="X45">
        <v>78</v>
      </c>
      <c r="Y45">
        <v>57</v>
      </c>
      <c r="Z45">
        <v>91</v>
      </c>
      <c r="AA45">
        <v>27</v>
      </c>
      <c r="AB45">
        <v>89</v>
      </c>
      <c r="AC45">
        <v>65</v>
      </c>
      <c r="AD45">
        <v>24</v>
      </c>
    </row>
    <row r="46" spans="11:30">
      <c r="K46">
        <v>28</v>
      </c>
      <c r="L46">
        <v>41</v>
      </c>
      <c r="M46">
        <v>18</v>
      </c>
      <c r="N46">
        <v>72</v>
      </c>
      <c r="O46">
        <v>18</v>
      </c>
      <c r="P46">
        <v>36</v>
      </c>
      <c r="Q46">
        <v>54</v>
      </c>
      <c r="R46">
        <v>96</v>
      </c>
      <c r="S46">
        <v>3</v>
      </c>
      <c r="T46">
        <v>50</v>
      </c>
      <c r="U46">
        <v>58</v>
      </c>
      <c r="V46">
        <v>89</v>
      </c>
      <c r="W46">
        <v>69</v>
      </c>
      <c r="X46">
        <v>40</v>
      </c>
      <c r="Y46">
        <v>42</v>
      </c>
      <c r="Z46">
        <v>5</v>
      </c>
      <c r="AA46">
        <v>10</v>
      </c>
      <c r="AB46">
        <v>90</v>
      </c>
      <c r="AC46">
        <v>97</v>
      </c>
      <c r="AD46">
        <v>7</v>
      </c>
    </row>
    <row r="47" spans="11:30">
      <c r="K47">
        <v>28</v>
      </c>
      <c r="L47">
        <v>15</v>
      </c>
      <c r="M47">
        <v>100</v>
      </c>
      <c r="N47">
        <v>28</v>
      </c>
      <c r="O47">
        <v>4</v>
      </c>
      <c r="P47">
        <v>9</v>
      </c>
      <c r="Q47">
        <v>94</v>
      </c>
      <c r="R47">
        <v>43</v>
      </c>
      <c r="S47">
        <v>56</v>
      </c>
      <c r="T47">
        <v>98</v>
      </c>
      <c r="U47">
        <v>80</v>
      </c>
      <c r="V47">
        <v>86</v>
      </c>
      <c r="W47">
        <v>71</v>
      </c>
      <c r="X47">
        <v>40</v>
      </c>
      <c r="Y47">
        <v>15</v>
      </c>
      <c r="Z47">
        <v>90</v>
      </c>
      <c r="AA47">
        <v>70</v>
      </c>
      <c r="AB47">
        <v>18</v>
      </c>
      <c r="AC47">
        <v>61</v>
      </c>
      <c r="AD47">
        <v>100</v>
      </c>
    </row>
    <row r="48" spans="11:30">
      <c r="K48">
        <v>99</v>
      </c>
      <c r="L48">
        <v>3</v>
      </c>
      <c r="M48">
        <v>52</v>
      </c>
      <c r="N48">
        <v>27</v>
      </c>
      <c r="O48">
        <v>39</v>
      </c>
      <c r="P48">
        <v>60</v>
      </c>
      <c r="Q48">
        <v>4</v>
      </c>
      <c r="R48">
        <v>18</v>
      </c>
      <c r="S48">
        <v>63</v>
      </c>
      <c r="T48">
        <v>56</v>
      </c>
      <c r="U48">
        <v>22</v>
      </c>
      <c r="V48">
        <v>66</v>
      </c>
      <c r="W48">
        <v>36</v>
      </c>
      <c r="X48">
        <v>51</v>
      </c>
      <c r="Y48">
        <v>18</v>
      </c>
      <c r="Z48">
        <v>29</v>
      </c>
      <c r="AA48">
        <v>14</v>
      </c>
      <c r="AB48">
        <v>33</v>
      </c>
      <c r="AC48">
        <v>53</v>
      </c>
      <c r="AD48">
        <v>55</v>
      </c>
    </row>
    <row r="49" spans="11:30">
      <c r="K49">
        <v>24</v>
      </c>
      <c r="L49">
        <v>32</v>
      </c>
      <c r="M49">
        <v>55</v>
      </c>
      <c r="N49">
        <v>62</v>
      </c>
      <c r="O49">
        <v>100</v>
      </c>
      <c r="P49">
        <v>30</v>
      </c>
      <c r="Q49">
        <v>82</v>
      </c>
      <c r="R49">
        <v>17</v>
      </c>
      <c r="S49">
        <v>79</v>
      </c>
      <c r="T49">
        <v>11</v>
      </c>
      <c r="U49">
        <v>41</v>
      </c>
      <c r="V49">
        <v>86</v>
      </c>
      <c r="W49">
        <v>87</v>
      </c>
      <c r="X49">
        <v>71</v>
      </c>
      <c r="Y49">
        <v>67</v>
      </c>
      <c r="Z49">
        <v>93</v>
      </c>
      <c r="AA49">
        <v>38</v>
      </c>
      <c r="AB49">
        <v>54</v>
      </c>
      <c r="AC49">
        <v>44</v>
      </c>
      <c r="AD49">
        <v>71</v>
      </c>
    </row>
    <row r="50" spans="11:30">
      <c r="K50">
        <v>19</v>
      </c>
      <c r="L50">
        <v>28</v>
      </c>
      <c r="M50">
        <v>46</v>
      </c>
      <c r="N50">
        <v>73</v>
      </c>
      <c r="O50">
        <v>83</v>
      </c>
      <c r="P50">
        <v>78</v>
      </c>
      <c r="Q50">
        <v>96</v>
      </c>
      <c r="R50">
        <v>39</v>
      </c>
      <c r="S50">
        <v>32</v>
      </c>
      <c r="T50">
        <v>42</v>
      </c>
      <c r="U50">
        <v>45</v>
      </c>
      <c r="V50">
        <v>66</v>
      </c>
      <c r="W50">
        <v>2</v>
      </c>
      <c r="X50">
        <v>7</v>
      </c>
      <c r="Y50">
        <v>87</v>
      </c>
      <c r="Z50">
        <v>67</v>
      </c>
      <c r="AA50">
        <v>4</v>
      </c>
      <c r="AB50">
        <v>45</v>
      </c>
      <c r="AC50">
        <v>69</v>
      </c>
      <c r="AD50">
        <v>90</v>
      </c>
    </row>
    <row r="51" spans="11:30">
      <c r="K51">
        <v>21</v>
      </c>
      <c r="L51">
        <v>31</v>
      </c>
      <c r="M51">
        <v>14</v>
      </c>
      <c r="N51">
        <v>78</v>
      </c>
      <c r="O51">
        <v>87</v>
      </c>
      <c r="P51">
        <v>14</v>
      </c>
      <c r="Q51">
        <v>49</v>
      </c>
      <c r="R51">
        <v>85</v>
      </c>
      <c r="S51">
        <v>75</v>
      </c>
      <c r="T51">
        <v>84</v>
      </c>
      <c r="U51">
        <v>43</v>
      </c>
      <c r="V51">
        <v>63</v>
      </c>
      <c r="W51">
        <v>48</v>
      </c>
      <c r="X51">
        <v>88</v>
      </c>
      <c r="Y51">
        <v>61</v>
      </c>
      <c r="Z51">
        <v>71</v>
      </c>
      <c r="AA51">
        <v>20</v>
      </c>
      <c r="AB51">
        <v>71</v>
      </c>
      <c r="AC51">
        <v>58</v>
      </c>
      <c r="AD51">
        <v>32</v>
      </c>
    </row>
    <row r="52" spans="11:30">
      <c r="K52">
        <v>30</v>
      </c>
      <c r="L52">
        <v>76</v>
      </c>
      <c r="M52">
        <v>53</v>
      </c>
      <c r="N52">
        <v>91</v>
      </c>
      <c r="O52">
        <v>46</v>
      </c>
      <c r="P52">
        <v>94</v>
      </c>
      <c r="Q52">
        <v>2</v>
      </c>
      <c r="R52">
        <v>64</v>
      </c>
      <c r="S52">
        <v>34</v>
      </c>
      <c r="T52">
        <v>41</v>
      </c>
      <c r="U52">
        <v>41</v>
      </c>
      <c r="V52">
        <v>26</v>
      </c>
      <c r="W52">
        <v>17</v>
      </c>
      <c r="X52">
        <v>44</v>
      </c>
      <c r="Y52">
        <v>46</v>
      </c>
      <c r="Z52">
        <v>100</v>
      </c>
      <c r="AA52">
        <v>63</v>
      </c>
      <c r="AB52">
        <v>29</v>
      </c>
      <c r="AC52">
        <v>24</v>
      </c>
      <c r="AD52">
        <v>7</v>
      </c>
    </row>
    <row r="53" spans="11:30">
      <c r="K53">
        <v>93</v>
      </c>
      <c r="L53">
        <v>98</v>
      </c>
      <c r="M53">
        <v>84</v>
      </c>
      <c r="N53">
        <v>86</v>
      </c>
      <c r="O53">
        <v>97</v>
      </c>
      <c r="P53">
        <v>9</v>
      </c>
      <c r="Q53">
        <v>98</v>
      </c>
      <c r="R53">
        <v>94</v>
      </c>
      <c r="S53">
        <v>44</v>
      </c>
      <c r="T53">
        <v>61</v>
      </c>
      <c r="U53">
        <v>47</v>
      </c>
      <c r="V53">
        <v>37</v>
      </c>
      <c r="W53">
        <v>24</v>
      </c>
      <c r="X53">
        <v>28</v>
      </c>
      <c r="Y53">
        <v>75</v>
      </c>
      <c r="Z53">
        <v>84</v>
      </c>
      <c r="AA53">
        <v>24</v>
      </c>
      <c r="AB53">
        <v>96</v>
      </c>
      <c r="AC53">
        <v>11</v>
      </c>
      <c r="AD53">
        <v>4</v>
      </c>
    </row>
    <row r="54" spans="11:30">
      <c r="K54">
        <v>32</v>
      </c>
      <c r="L54">
        <v>54</v>
      </c>
      <c r="M54">
        <v>80</v>
      </c>
      <c r="N54">
        <v>51</v>
      </c>
      <c r="O54">
        <v>59</v>
      </c>
      <c r="P54">
        <v>62</v>
      </c>
      <c r="Q54">
        <v>6</v>
      </c>
      <c r="R54">
        <v>8</v>
      </c>
      <c r="S54">
        <v>29</v>
      </c>
      <c r="T54">
        <v>4</v>
      </c>
      <c r="U54">
        <v>30</v>
      </c>
      <c r="V54">
        <v>63</v>
      </c>
      <c r="W54">
        <v>63</v>
      </c>
      <c r="X54">
        <v>77</v>
      </c>
      <c r="Y54">
        <v>3</v>
      </c>
      <c r="Z54">
        <v>11</v>
      </c>
      <c r="AA54">
        <v>68</v>
      </c>
      <c r="AB54">
        <v>60</v>
      </c>
      <c r="AC54">
        <v>60</v>
      </c>
      <c r="AD54">
        <v>52</v>
      </c>
    </row>
    <row r="55" spans="11:30">
      <c r="K55">
        <v>35</v>
      </c>
      <c r="L55">
        <v>32</v>
      </c>
      <c r="M55">
        <v>25</v>
      </c>
      <c r="N55">
        <v>34</v>
      </c>
      <c r="O55">
        <v>37</v>
      </c>
      <c r="P55">
        <v>83</v>
      </c>
      <c r="Q55">
        <v>51</v>
      </c>
      <c r="R55">
        <v>54</v>
      </c>
      <c r="S55">
        <v>45</v>
      </c>
      <c r="T55">
        <v>52</v>
      </c>
      <c r="U55">
        <v>57</v>
      </c>
      <c r="V55">
        <v>4</v>
      </c>
      <c r="W55">
        <v>41</v>
      </c>
      <c r="X55">
        <v>22</v>
      </c>
      <c r="Y55">
        <v>37</v>
      </c>
      <c r="Z55">
        <v>31</v>
      </c>
      <c r="AA55">
        <v>48</v>
      </c>
      <c r="AB55">
        <v>24</v>
      </c>
      <c r="AC55">
        <v>53</v>
      </c>
      <c r="AD55">
        <v>36</v>
      </c>
    </row>
    <row r="56" spans="11:30">
      <c r="K56">
        <v>82</v>
      </c>
      <c r="L56">
        <v>86</v>
      </c>
      <c r="M56">
        <v>46</v>
      </c>
      <c r="N56">
        <v>28</v>
      </c>
      <c r="O56">
        <v>54</v>
      </c>
      <c r="P56">
        <v>56</v>
      </c>
      <c r="Q56">
        <v>26</v>
      </c>
      <c r="R56">
        <v>57</v>
      </c>
      <c r="S56">
        <v>3</v>
      </c>
      <c r="T56">
        <v>67</v>
      </c>
      <c r="U56">
        <v>91</v>
      </c>
      <c r="V56">
        <v>83</v>
      </c>
      <c r="W56">
        <v>73</v>
      </c>
      <c r="X56">
        <v>74</v>
      </c>
      <c r="Y56">
        <v>6</v>
      </c>
      <c r="Z56">
        <v>54</v>
      </c>
      <c r="AA56">
        <v>46</v>
      </c>
      <c r="AB56">
        <v>32</v>
      </c>
      <c r="AC56">
        <v>19</v>
      </c>
      <c r="AD56">
        <v>80</v>
      </c>
    </row>
    <row r="57" spans="11:30">
      <c r="K57">
        <v>23</v>
      </c>
      <c r="L57">
        <v>94</v>
      </c>
      <c r="M57">
        <v>71</v>
      </c>
      <c r="N57">
        <v>95</v>
      </c>
      <c r="O57">
        <v>56</v>
      </c>
      <c r="P57">
        <v>37</v>
      </c>
      <c r="Q57">
        <v>97</v>
      </c>
      <c r="R57">
        <v>84</v>
      </c>
      <c r="S57">
        <v>7</v>
      </c>
      <c r="T57">
        <v>68</v>
      </c>
      <c r="U57">
        <v>8</v>
      </c>
      <c r="V57">
        <v>51</v>
      </c>
      <c r="W57">
        <v>24</v>
      </c>
      <c r="X57">
        <v>19</v>
      </c>
      <c r="Y57">
        <v>55</v>
      </c>
      <c r="Z57">
        <v>32</v>
      </c>
      <c r="AA57">
        <v>8</v>
      </c>
      <c r="AB57">
        <v>2</v>
      </c>
      <c r="AC57">
        <v>67</v>
      </c>
      <c r="AD57">
        <v>19</v>
      </c>
    </row>
    <row r="58" spans="11:30">
      <c r="K58">
        <v>59</v>
      </c>
      <c r="L58">
        <v>62</v>
      </c>
      <c r="M58">
        <v>88</v>
      </c>
      <c r="N58">
        <v>21</v>
      </c>
      <c r="O58">
        <v>2</v>
      </c>
      <c r="P58">
        <v>57</v>
      </c>
      <c r="Q58">
        <v>19</v>
      </c>
      <c r="R58">
        <v>66</v>
      </c>
      <c r="S58">
        <v>65</v>
      </c>
      <c r="T58">
        <v>32</v>
      </c>
      <c r="U58">
        <v>89</v>
      </c>
      <c r="V58">
        <v>11</v>
      </c>
      <c r="W58">
        <v>58</v>
      </c>
      <c r="X58">
        <v>49</v>
      </c>
      <c r="Y58">
        <v>47</v>
      </c>
      <c r="Z58">
        <v>38</v>
      </c>
      <c r="AA58">
        <v>28</v>
      </c>
      <c r="AB58">
        <v>49</v>
      </c>
      <c r="AC58">
        <v>39</v>
      </c>
      <c r="AD58">
        <v>31</v>
      </c>
    </row>
    <row r="59" spans="11:30">
      <c r="K59">
        <v>17</v>
      </c>
      <c r="L59">
        <v>19</v>
      </c>
      <c r="M59">
        <v>95</v>
      </c>
      <c r="N59">
        <v>63</v>
      </c>
      <c r="O59">
        <v>4</v>
      </c>
      <c r="P59">
        <v>99</v>
      </c>
      <c r="Q59">
        <v>93</v>
      </c>
      <c r="R59">
        <v>50</v>
      </c>
      <c r="S59">
        <v>100</v>
      </c>
      <c r="T59">
        <v>2</v>
      </c>
      <c r="U59">
        <v>28</v>
      </c>
      <c r="V59">
        <v>34</v>
      </c>
      <c r="W59">
        <v>92</v>
      </c>
      <c r="X59">
        <v>64</v>
      </c>
      <c r="Y59">
        <v>34</v>
      </c>
      <c r="Z59">
        <v>58</v>
      </c>
      <c r="AA59">
        <v>32</v>
      </c>
      <c r="AB59">
        <v>14</v>
      </c>
      <c r="AC59">
        <v>27</v>
      </c>
      <c r="AD59">
        <v>14</v>
      </c>
    </row>
    <row r="60" spans="11:30">
      <c r="K60">
        <v>4</v>
      </c>
      <c r="L60">
        <v>62</v>
      </c>
      <c r="M60">
        <v>36</v>
      </c>
      <c r="N60">
        <v>55</v>
      </c>
      <c r="O60">
        <v>37</v>
      </c>
      <c r="P60">
        <v>49</v>
      </c>
      <c r="Q60">
        <v>11</v>
      </c>
      <c r="R60">
        <v>62</v>
      </c>
      <c r="S60">
        <v>7</v>
      </c>
      <c r="T60">
        <v>70</v>
      </c>
      <c r="U60">
        <v>31</v>
      </c>
      <c r="V60">
        <v>11</v>
      </c>
      <c r="W60">
        <v>67</v>
      </c>
      <c r="X60">
        <v>64</v>
      </c>
      <c r="Y60">
        <v>54</v>
      </c>
      <c r="Z60">
        <v>37</v>
      </c>
      <c r="AA60">
        <v>90</v>
      </c>
      <c r="AB60">
        <v>40</v>
      </c>
      <c r="AC60">
        <v>81</v>
      </c>
      <c r="AD60">
        <v>97</v>
      </c>
    </row>
    <row r="61" spans="11:30">
      <c r="K61">
        <v>67</v>
      </c>
      <c r="L61">
        <v>58</v>
      </c>
      <c r="M61">
        <v>54</v>
      </c>
      <c r="N61">
        <v>91</v>
      </c>
      <c r="O61">
        <v>39</v>
      </c>
      <c r="P61">
        <v>76</v>
      </c>
      <c r="Q61">
        <v>25</v>
      </c>
      <c r="R61">
        <v>22</v>
      </c>
      <c r="S61">
        <v>55</v>
      </c>
      <c r="T61">
        <v>23</v>
      </c>
      <c r="U61">
        <v>23</v>
      </c>
      <c r="V61">
        <v>66</v>
      </c>
      <c r="W61">
        <v>74</v>
      </c>
      <c r="X61">
        <v>49</v>
      </c>
      <c r="Y61">
        <v>57</v>
      </c>
      <c r="Z61">
        <v>66</v>
      </c>
      <c r="AA61">
        <v>3</v>
      </c>
      <c r="AB61">
        <v>23</v>
      </c>
      <c r="AC61">
        <v>17</v>
      </c>
      <c r="AD61">
        <v>76</v>
      </c>
    </row>
    <row r="62" spans="11:30">
      <c r="K62">
        <v>17</v>
      </c>
      <c r="L62">
        <v>41</v>
      </c>
      <c r="M62">
        <v>21</v>
      </c>
      <c r="N62">
        <v>18</v>
      </c>
      <c r="O62">
        <v>24</v>
      </c>
      <c r="P62">
        <v>6</v>
      </c>
      <c r="Q62">
        <v>65</v>
      </c>
      <c r="R62">
        <v>10</v>
      </c>
      <c r="S62">
        <v>83</v>
      </c>
      <c r="T62">
        <v>45</v>
      </c>
      <c r="U62">
        <v>42</v>
      </c>
      <c r="V62">
        <v>84</v>
      </c>
      <c r="W62">
        <v>57</v>
      </c>
      <c r="X62">
        <v>73</v>
      </c>
      <c r="Y62">
        <v>25</v>
      </c>
      <c r="Z62">
        <v>58</v>
      </c>
      <c r="AA62">
        <v>52</v>
      </c>
      <c r="AB62">
        <v>26</v>
      </c>
      <c r="AC62">
        <v>91</v>
      </c>
      <c r="AD62">
        <v>48</v>
      </c>
    </row>
    <row r="63" spans="11:30">
      <c r="K63">
        <v>71</v>
      </c>
      <c r="L63">
        <v>8</v>
      </c>
      <c r="M63">
        <v>45</v>
      </c>
      <c r="N63">
        <v>90</v>
      </c>
      <c r="O63">
        <v>1</v>
      </c>
      <c r="P63">
        <v>34</v>
      </c>
      <c r="Q63">
        <v>11</v>
      </c>
      <c r="R63">
        <v>60</v>
      </c>
      <c r="S63">
        <v>21</v>
      </c>
      <c r="T63">
        <v>93</v>
      </c>
      <c r="U63">
        <v>63</v>
      </c>
      <c r="V63">
        <v>88</v>
      </c>
      <c r="W63">
        <v>93</v>
      </c>
      <c r="X63">
        <v>15</v>
      </c>
      <c r="Y63">
        <v>18</v>
      </c>
      <c r="Z63">
        <v>40</v>
      </c>
      <c r="AA63">
        <v>35</v>
      </c>
      <c r="AB63">
        <v>16</v>
      </c>
      <c r="AC63">
        <v>98</v>
      </c>
      <c r="AD63">
        <v>26</v>
      </c>
    </row>
    <row r="64" spans="11:30">
      <c r="K64">
        <v>48</v>
      </c>
      <c r="L64">
        <v>41</v>
      </c>
      <c r="M64">
        <v>36</v>
      </c>
      <c r="N64">
        <v>7</v>
      </c>
      <c r="O64">
        <v>69</v>
      </c>
      <c r="P64">
        <v>54</v>
      </c>
      <c r="Q64">
        <v>5</v>
      </c>
      <c r="R64">
        <v>9</v>
      </c>
      <c r="S64">
        <v>46</v>
      </c>
      <c r="T64">
        <v>46</v>
      </c>
      <c r="U64">
        <v>60</v>
      </c>
      <c r="V64">
        <v>90</v>
      </c>
      <c r="W64">
        <v>18</v>
      </c>
      <c r="X64">
        <v>3</v>
      </c>
      <c r="Y64">
        <v>10</v>
      </c>
      <c r="Z64">
        <v>84</v>
      </c>
      <c r="AA64">
        <v>79</v>
      </c>
      <c r="AB64">
        <v>47</v>
      </c>
      <c r="AC64">
        <v>67</v>
      </c>
      <c r="AD64">
        <v>41</v>
      </c>
    </row>
    <row r="65" spans="11:30">
      <c r="K65">
        <v>29</v>
      </c>
      <c r="L65">
        <v>97</v>
      </c>
      <c r="M65">
        <v>30</v>
      </c>
      <c r="N65">
        <v>76</v>
      </c>
      <c r="O65">
        <v>59</v>
      </c>
      <c r="P65">
        <v>85</v>
      </c>
      <c r="Q65">
        <v>39</v>
      </c>
      <c r="R65">
        <v>96</v>
      </c>
      <c r="S65">
        <v>30</v>
      </c>
      <c r="T65">
        <v>40</v>
      </c>
      <c r="U65">
        <v>26</v>
      </c>
      <c r="V65">
        <v>36</v>
      </c>
      <c r="W65">
        <v>82</v>
      </c>
      <c r="X65">
        <v>50</v>
      </c>
      <c r="Y65">
        <v>80</v>
      </c>
      <c r="Z65">
        <v>68</v>
      </c>
      <c r="AA65">
        <v>96</v>
      </c>
      <c r="AB65">
        <v>82</v>
      </c>
      <c r="AC65">
        <v>17</v>
      </c>
      <c r="AD65">
        <v>97</v>
      </c>
    </row>
    <row r="66" spans="11:30">
      <c r="K66">
        <v>58</v>
      </c>
      <c r="L66">
        <v>15</v>
      </c>
      <c r="M66">
        <v>37</v>
      </c>
      <c r="N66">
        <v>56</v>
      </c>
      <c r="O66">
        <v>25</v>
      </c>
      <c r="P66">
        <v>71</v>
      </c>
      <c r="Q66">
        <v>3</v>
      </c>
      <c r="R66">
        <v>78</v>
      </c>
      <c r="S66">
        <v>83</v>
      </c>
      <c r="T66">
        <v>65</v>
      </c>
      <c r="U66">
        <v>98</v>
      </c>
      <c r="V66">
        <v>46</v>
      </c>
      <c r="W66">
        <v>78</v>
      </c>
      <c r="X66">
        <v>59</v>
      </c>
      <c r="Y66">
        <v>25</v>
      </c>
      <c r="Z66">
        <v>9</v>
      </c>
      <c r="AA66">
        <v>28</v>
      </c>
      <c r="AB66">
        <v>74</v>
      </c>
      <c r="AC66">
        <v>1</v>
      </c>
      <c r="AD66">
        <v>62</v>
      </c>
    </row>
    <row r="67" spans="11:30">
      <c r="K67">
        <v>64</v>
      </c>
      <c r="L67">
        <v>66</v>
      </c>
      <c r="M67">
        <v>57</v>
      </c>
      <c r="N67">
        <v>26</v>
      </c>
      <c r="O67">
        <v>39</v>
      </c>
      <c r="P67">
        <v>63</v>
      </c>
      <c r="Q67">
        <v>17</v>
      </c>
      <c r="R67">
        <v>46</v>
      </c>
      <c r="S67">
        <v>76</v>
      </c>
      <c r="T67">
        <v>99</v>
      </c>
      <c r="U67">
        <v>14</v>
      </c>
      <c r="V67">
        <v>37</v>
      </c>
      <c r="W67">
        <v>30</v>
      </c>
      <c r="X67">
        <v>96</v>
      </c>
      <c r="Y67">
        <v>5</v>
      </c>
      <c r="Z67">
        <v>76</v>
      </c>
      <c r="AA67">
        <v>49</v>
      </c>
      <c r="AB67">
        <v>65</v>
      </c>
      <c r="AC67">
        <v>52</v>
      </c>
      <c r="AD67">
        <v>50</v>
      </c>
    </row>
    <row r="68" spans="11:30">
      <c r="K68">
        <v>14</v>
      </c>
      <c r="L68">
        <v>48</v>
      </c>
      <c r="M68">
        <v>78</v>
      </c>
      <c r="N68">
        <v>6</v>
      </c>
      <c r="O68">
        <v>72</v>
      </c>
      <c r="P68">
        <v>26</v>
      </c>
      <c r="Q68">
        <v>1</v>
      </c>
      <c r="R68">
        <v>84</v>
      </c>
      <c r="S68">
        <v>26</v>
      </c>
      <c r="T68">
        <v>48</v>
      </c>
      <c r="U68">
        <v>29</v>
      </c>
      <c r="V68">
        <v>43</v>
      </c>
      <c r="W68">
        <v>21</v>
      </c>
      <c r="X68">
        <v>16</v>
      </c>
      <c r="Y68">
        <v>65</v>
      </c>
      <c r="Z68">
        <v>24</v>
      </c>
      <c r="AA68">
        <v>16</v>
      </c>
      <c r="AB68">
        <v>82</v>
      </c>
      <c r="AC68">
        <v>99</v>
      </c>
      <c r="AD68">
        <v>56</v>
      </c>
    </row>
    <row r="69" spans="11:30">
      <c r="K69">
        <v>67</v>
      </c>
      <c r="L69">
        <v>56</v>
      </c>
      <c r="M69">
        <v>76</v>
      </c>
      <c r="N69">
        <v>7</v>
      </c>
      <c r="O69">
        <v>97</v>
      </c>
      <c r="P69">
        <v>89</v>
      </c>
      <c r="Q69">
        <v>44</v>
      </c>
      <c r="R69">
        <v>99</v>
      </c>
      <c r="S69">
        <v>19</v>
      </c>
      <c r="T69">
        <v>73</v>
      </c>
      <c r="U69">
        <v>67</v>
      </c>
      <c r="V69">
        <v>47</v>
      </c>
      <c r="W69">
        <v>34</v>
      </c>
      <c r="X69">
        <v>84</v>
      </c>
      <c r="Y69">
        <v>85</v>
      </c>
      <c r="Z69">
        <v>42</v>
      </c>
      <c r="AA69">
        <v>95</v>
      </c>
      <c r="AB69">
        <v>78</v>
      </c>
      <c r="AC69">
        <v>91</v>
      </c>
      <c r="AD69">
        <v>97</v>
      </c>
    </row>
    <row r="70" spans="11:30">
      <c r="K70">
        <v>90</v>
      </c>
      <c r="L70">
        <v>97</v>
      </c>
      <c r="M70">
        <v>41</v>
      </c>
      <c r="N70">
        <v>63</v>
      </c>
      <c r="O70">
        <v>79</v>
      </c>
      <c r="P70">
        <v>20</v>
      </c>
      <c r="Q70">
        <v>90</v>
      </c>
      <c r="R70">
        <v>95</v>
      </c>
      <c r="S70">
        <v>87</v>
      </c>
      <c r="T70">
        <v>92</v>
      </c>
      <c r="U70">
        <v>71</v>
      </c>
      <c r="V70">
        <v>50</v>
      </c>
      <c r="W70">
        <v>68</v>
      </c>
      <c r="X70">
        <v>16</v>
      </c>
      <c r="Y70">
        <v>50</v>
      </c>
      <c r="Z70">
        <v>17</v>
      </c>
      <c r="AA70">
        <v>53</v>
      </c>
      <c r="AB70">
        <v>37</v>
      </c>
      <c r="AC70">
        <v>33</v>
      </c>
      <c r="AD70">
        <v>94</v>
      </c>
    </row>
    <row r="71" spans="11:30">
      <c r="K71">
        <v>83</v>
      </c>
      <c r="L71">
        <v>17</v>
      </c>
      <c r="M71">
        <v>24</v>
      </c>
      <c r="N71">
        <v>75</v>
      </c>
      <c r="O71">
        <v>31</v>
      </c>
      <c r="P71">
        <v>11</v>
      </c>
      <c r="Q71">
        <v>98</v>
      </c>
      <c r="R71">
        <v>72</v>
      </c>
      <c r="S71">
        <v>91</v>
      </c>
      <c r="T71">
        <v>5</v>
      </c>
      <c r="U71">
        <v>65</v>
      </c>
      <c r="V71">
        <v>100</v>
      </c>
      <c r="W71">
        <v>75</v>
      </c>
      <c r="X71">
        <v>83</v>
      </c>
      <c r="Y71">
        <v>59</v>
      </c>
      <c r="Z71">
        <v>92</v>
      </c>
      <c r="AA71">
        <v>40</v>
      </c>
      <c r="AB71">
        <v>73</v>
      </c>
      <c r="AC71">
        <v>19</v>
      </c>
      <c r="AD71">
        <v>70</v>
      </c>
    </row>
    <row r="72" spans="11:30">
      <c r="K72">
        <v>21</v>
      </c>
      <c r="L72">
        <v>32</v>
      </c>
      <c r="M72">
        <v>27</v>
      </c>
      <c r="N72">
        <v>46</v>
      </c>
      <c r="O72">
        <v>59</v>
      </c>
      <c r="P72">
        <v>22</v>
      </c>
      <c r="Q72">
        <v>82</v>
      </c>
      <c r="R72">
        <v>12</v>
      </c>
      <c r="S72">
        <v>65</v>
      </c>
      <c r="T72">
        <v>48</v>
      </c>
      <c r="U72">
        <v>24</v>
      </c>
      <c r="V72">
        <v>83</v>
      </c>
      <c r="W72">
        <v>93</v>
      </c>
      <c r="X72">
        <v>88</v>
      </c>
      <c r="Y72">
        <v>84</v>
      </c>
      <c r="Z72">
        <v>64</v>
      </c>
      <c r="AA72">
        <v>85</v>
      </c>
      <c r="AB72">
        <v>41</v>
      </c>
      <c r="AC72">
        <v>63</v>
      </c>
      <c r="AD72">
        <v>49</v>
      </c>
    </row>
    <row r="73" spans="11:30">
      <c r="K73">
        <v>14</v>
      </c>
      <c r="L73">
        <v>27</v>
      </c>
      <c r="M73">
        <v>3</v>
      </c>
      <c r="N73">
        <v>62</v>
      </c>
      <c r="O73">
        <v>48</v>
      </c>
      <c r="P73">
        <v>39</v>
      </c>
      <c r="Q73">
        <v>43</v>
      </c>
      <c r="R73">
        <v>8</v>
      </c>
      <c r="S73">
        <v>81</v>
      </c>
      <c r="T73">
        <v>19</v>
      </c>
      <c r="U73">
        <v>36</v>
      </c>
      <c r="V73">
        <v>76</v>
      </c>
      <c r="W73">
        <v>57</v>
      </c>
      <c r="X73">
        <v>69</v>
      </c>
      <c r="Y73">
        <v>70</v>
      </c>
      <c r="Z73">
        <v>52</v>
      </c>
      <c r="AA73">
        <v>39</v>
      </c>
      <c r="AB73">
        <v>10</v>
      </c>
      <c r="AC73">
        <v>16</v>
      </c>
      <c r="AD73">
        <v>39</v>
      </c>
    </row>
    <row r="74" spans="11:30">
      <c r="K74">
        <v>38</v>
      </c>
      <c r="L74">
        <v>87</v>
      </c>
      <c r="M74">
        <v>57</v>
      </c>
      <c r="N74">
        <v>5</v>
      </c>
      <c r="O74">
        <v>39</v>
      </c>
      <c r="P74">
        <v>100</v>
      </c>
      <c r="Q74">
        <v>56</v>
      </c>
      <c r="R74">
        <v>61</v>
      </c>
      <c r="S74">
        <v>5</v>
      </c>
      <c r="T74">
        <v>62</v>
      </c>
      <c r="U74">
        <v>84</v>
      </c>
      <c r="V74">
        <v>84</v>
      </c>
      <c r="W74">
        <v>11</v>
      </c>
      <c r="X74">
        <v>3</v>
      </c>
      <c r="Y74">
        <v>80</v>
      </c>
      <c r="Z74">
        <v>49</v>
      </c>
      <c r="AA74">
        <v>5</v>
      </c>
      <c r="AB74">
        <v>24</v>
      </c>
      <c r="AC74">
        <v>37</v>
      </c>
      <c r="AD74">
        <v>67</v>
      </c>
    </row>
    <row r="75" spans="11:30">
      <c r="K75">
        <v>64</v>
      </c>
      <c r="L75">
        <v>15</v>
      </c>
      <c r="M75">
        <v>57</v>
      </c>
      <c r="N75">
        <v>23</v>
      </c>
      <c r="O75">
        <v>94</v>
      </c>
      <c r="P75">
        <v>63</v>
      </c>
      <c r="Q75">
        <v>96</v>
      </c>
      <c r="R75">
        <v>6</v>
      </c>
      <c r="S75">
        <v>54</v>
      </c>
      <c r="T75">
        <v>27</v>
      </c>
      <c r="U75">
        <v>1</v>
      </c>
      <c r="V75">
        <v>58</v>
      </c>
      <c r="W75">
        <v>23</v>
      </c>
      <c r="X75">
        <v>46</v>
      </c>
      <c r="Y75">
        <v>28</v>
      </c>
      <c r="Z75">
        <v>58</v>
      </c>
      <c r="AA75">
        <v>84</v>
      </c>
      <c r="AB75">
        <v>17</v>
      </c>
      <c r="AC75">
        <v>80</v>
      </c>
      <c r="AD75">
        <v>4</v>
      </c>
    </row>
    <row r="76" spans="11:30">
      <c r="K76">
        <v>10</v>
      </c>
      <c r="L76">
        <v>24</v>
      </c>
      <c r="M76">
        <v>39</v>
      </c>
      <c r="N76">
        <v>52</v>
      </c>
      <c r="O76">
        <v>80</v>
      </c>
      <c r="P76">
        <v>100</v>
      </c>
      <c r="Q76">
        <v>28</v>
      </c>
      <c r="R76">
        <v>88</v>
      </c>
      <c r="S76">
        <v>21</v>
      </c>
      <c r="T76">
        <v>15</v>
      </c>
      <c r="U76">
        <v>62</v>
      </c>
      <c r="V76">
        <v>70</v>
      </c>
      <c r="W76">
        <v>91</v>
      </c>
      <c r="X76">
        <v>48</v>
      </c>
      <c r="Y76">
        <v>36</v>
      </c>
      <c r="Z76">
        <v>56</v>
      </c>
      <c r="AA76">
        <v>15</v>
      </c>
      <c r="AB76">
        <v>88</v>
      </c>
      <c r="AC76">
        <v>39</v>
      </c>
      <c r="AD76">
        <v>93</v>
      </c>
    </row>
    <row r="77" spans="11:30">
      <c r="K77">
        <v>53</v>
      </c>
      <c r="L77">
        <v>10</v>
      </c>
      <c r="M77">
        <v>66</v>
      </c>
      <c r="N77">
        <v>31</v>
      </c>
      <c r="O77">
        <v>7</v>
      </c>
      <c r="P77">
        <v>99</v>
      </c>
      <c r="Q77">
        <v>48</v>
      </c>
      <c r="R77">
        <v>21</v>
      </c>
      <c r="S77">
        <v>85</v>
      </c>
      <c r="T77">
        <v>20</v>
      </c>
      <c r="U77">
        <v>63</v>
      </c>
      <c r="V77">
        <v>37</v>
      </c>
      <c r="W77">
        <v>20</v>
      </c>
      <c r="X77">
        <v>86</v>
      </c>
      <c r="Y77">
        <v>24</v>
      </c>
      <c r="Z77">
        <v>81</v>
      </c>
      <c r="AA77">
        <v>78</v>
      </c>
      <c r="AB77">
        <v>89</v>
      </c>
      <c r="AC77">
        <v>69</v>
      </c>
      <c r="AD77">
        <v>6</v>
      </c>
    </row>
    <row r="78" spans="11:30">
      <c r="K78">
        <v>79</v>
      </c>
      <c r="L78">
        <v>70</v>
      </c>
      <c r="M78">
        <v>94</v>
      </c>
      <c r="N78">
        <v>39</v>
      </c>
      <c r="O78">
        <v>66</v>
      </c>
      <c r="P78">
        <v>37</v>
      </c>
      <c r="Q78">
        <v>7</v>
      </c>
      <c r="R78">
        <v>78</v>
      </c>
      <c r="S78">
        <v>57</v>
      </c>
      <c r="T78">
        <v>92</v>
      </c>
      <c r="U78">
        <v>31</v>
      </c>
      <c r="V78">
        <v>47</v>
      </c>
      <c r="W78">
        <v>61</v>
      </c>
      <c r="X78">
        <v>93</v>
      </c>
      <c r="Y78">
        <v>13</v>
      </c>
      <c r="Z78">
        <v>91</v>
      </c>
      <c r="AA78">
        <v>62</v>
      </c>
      <c r="AB78">
        <v>70</v>
      </c>
      <c r="AC78">
        <v>41</v>
      </c>
      <c r="AD78">
        <v>3</v>
      </c>
    </row>
    <row r="79" spans="11:30">
      <c r="K79">
        <v>90</v>
      </c>
      <c r="L79">
        <v>19</v>
      </c>
      <c r="M79">
        <v>84</v>
      </c>
      <c r="N79">
        <v>3</v>
      </c>
      <c r="O79">
        <v>4</v>
      </c>
      <c r="P79">
        <v>48</v>
      </c>
      <c r="Q79">
        <v>34</v>
      </c>
      <c r="R79">
        <v>91</v>
      </c>
      <c r="S79">
        <v>41</v>
      </c>
      <c r="T79">
        <v>11</v>
      </c>
      <c r="U79">
        <v>41</v>
      </c>
      <c r="V79">
        <v>40</v>
      </c>
      <c r="W79">
        <v>59</v>
      </c>
      <c r="X79">
        <v>2</v>
      </c>
      <c r="Y79">
        <v>100</v>
      </c>
      <c r="Z79">
        <v>33</v>
      </c>
      <c r="AA79">
        <v>74</v>
      </c>
      <c r="AB79">
        <v>81</v>
      </c>
      <c r="AC79">
        <v>81</v>
      </c>
      <c r="AD79">
        <v>44</v>
      </c>
    </row>
    <row r="80" spans="11:30">
      <c r="K80">
        <v>60</v>
      </c>
      <c r="L80">
        <v>59</v>
      </c>
      <c r="M80">
        <v>36</v>
      </c>
      <c r="N80">
        <v>83</v>
      </c>
      <c r="O80">
        <v>90</v>
      </c>
      <c r="P80">
        <v>42</v>
      </c>
      <c r="Q80">
        <v>45</v>
      </c>
      <c r="R80">
        <v>17</v>
      </c>
      <c r="S80">
        <v>64</v>
      </c>
      <c r="T80">
        <v>83</v>
      </c>
      <c r="U80">
        <v>9</v>
      </c>
      <c r="V80">
        <v>66</v>
      </c>
      <c r="W80">
        <v>92</v>
      </c>
      <c r="X80">
        <v>37</v>
      </c>
      <c r="Y80">
        <v>83</v>
      </c>
      <c r="Z80">
        <v>58</v>
      </c>
      <c r="AA80">
        <v>31</v>
      </c>
      <c r="AB80">
        <v>4</v>
      </c>
      <c r="AC80">
        <v>66</v>
      </c>
      <c r="AD80">
        <v>40</v>
      </c>
    </row>
    <row r="81" spans="11:30">
      <c r="K81">
        <v>67</v>
      </c>
      <c r="L81">
        <v>9</v>
      </c>
      <c r="M81">
        <v>71</v>
      </c>
      <c r="N81">
        <v>3</v>
      </c>
      <c r="O81">
        <v>84</v>
      </c>
      <c r="P81">
        <v>2</v>
      </c>
      <c r="Q81">
        <v>95</v>
      </c>
      <c r="R81">
        <v>44</v>
      </c>
      <c r="S81">
        <v>67</v>
      </c>
      <c r="T81">
        <v>18</v>
      </c>
      <c r="U81">
        <v>14</v>
      </c>
      <c r="V81">
        <v>12</v>
      </c>
      <c r="W81">
        <v>31</v>
      </c>
      <c r="X81">
        <v>77</v>
      </c>
      <c r="Y81">
        <v>11</v>
      </c>
      <c r="Z81">
        <v>53</v>
      </c>
      <c r="AA81">
        <v>7</v>
      </c>
      <c r="AB81">
        <v>56</v>
      </c>
      <c r="AC81">
        <v>47</v>
      </c>
      <c r="AD81">
        <v>7</v>
      </c>
    </row>
    <row r="82" spans="11:30">
      <c r="K82">
        <v>22</v>
      </c>
      <c r="L82">
        <v>53</v>
      </c>
      <c r="M82">
        <v>52</v>
      </c>
      <c r="N82">
        <v>45</v>
      </c>
      <c r="O82">
        <v>50</v>
      </c>
      <c r="P82">
        <v>20</v>
      </c>
      <c r="Q82">
        <v>39</v>
      </c>
      <c r="R82">
        <v>23</v>
      </c>
      <c r="S82">
        <v>68</v>
      </c>
      <c r="T82">
        <v>48</v>
      </c>
      <c r="U82">
        <v>12</v>
      </c>
      <c r="V82">
        <v>5</v>
      </c>
      <c r="W82">
        <v>79</v>
      </c>
      <c r="X82">
        <v>51</v>
      </c>
      <c r="Y82">
        <v>73</v>
      </c>
      <c r="Z82">
        <v>41</v>
      </c>
      <c r="AA82">
        <v>45</v>
      </c>
      <c r="AB82">
        <v>37</v>
      </c>
      <c r="AC82">
        <v>15</v>
      </c>
      <c r="AD82">
        <v>44</v>
      </c>
    </row>
    <row r="83" spans="11:30">
      <c r="K83">
        <v>80</v>
      </c>
      <c r="L83">
        <v>17</v>
      </c>
      <c r="M83">
        <v>94</v>
      </c>
      <c r="N83">
        <v>59</v>
      </c>
      <c r="O83">
        <v>82</v>
      </c>
      <c r="P83">
        <v>93</v>
      </c>
      <c r="Q83">
        <v>50</v>
      </c>
      <c r="R83">
        <v>47</v>
      </c>
      <c r="S83">
        <v>67</v>
      </c>
      <c r="T83">
        <v>46</v>
      </c>
      <c r="U83">
        <v>19</v>
      </c>
      <c r="V83">
        <v>28</v>
      </c>
      <c r="W83">
        <v>23</v>
      </c>
      <c r="X83">
        <v>33</v>
      </c>
      <c r="Y83">
        <v>4</v>
      </c>
      <c r="Z83">
        <v>62</v>
      </c>
      <c r="AA83">
        <v>29</v>
      </c>
      <c r="AB83">
        <v>27</v>
      </c>
      <c r="AC83">
        <v>44</v>
      </c>
      <c r="AD83">
        <v>15</v>
      </c>
    </row>
    <row r="84" spans="11:30">
      <c r="K84">
        <v>86</v>
      </c>
      <c r="L84">
        <v>16</v>
      </c>
      <c r="M84">
        <v>44</v>
      </c>
      <c r="N84">
        <v>67</v>
      </c>
      <c r="O84">
        <v>60</v>
      </c>
      <c r="P84">
        <v>14</v>
      </c>
      <c r="Q84">
        <v>38</v>
      </c>
      <c r="R84">
        <v>99</v>
      </c>
      <c r="S84">
        <v>57</v>
      </c>
      <c r="T84">
        <v>37</v>
      </c>
      <c r="U84">
        <v>53</v>
      </c>
      <c r="V84">
        <v>48</v>
      </c>
      <c r="W84">
        <v>92</v>
      </c>
      <c r="X84">
        <v>63</v>
      </c>
      <c r="Y84">
        <v>14</v>
      </c>
      <c r="Z84">
        <v>15</v>
      </c>
      <c r="AA84">
        <v>52</v>
      </c>
      <c r="AB84">
        <v>50</v>
      </c>
      <c r="AC84">
        <v>92</v>
      </c>
      <c r="AD84">
        <v>43</v>
      </c>
    </row>
    <row r="85" spans="11:30">
      <c r="K85">
        <v>41</v>
      </c>
      <c r="L85">
        <v>46</v>
      </c>
      <c r="M85">
        <v>51</v>
      </c>
      <c r="N85">
        <v>42</v>
      </c>
      <c r="O85">
        <v>50</v>
      </c>
      <c r="P85">
        <v>52</v>
      </c>
      <c r="Q85">
        <v>38</v>
      </c>
      <c r="R85">
        <v>16</v>
      </c>
      <c r="S85">
        <v>49</v>
      </c>
      <c r="T85">
        <v>60</v>
      </c>
      <c r="U85">
        <v>66</v>
      </c>
      <c r="V85">
        <v>4</v>
      </c>
      <c r="W85">
        <v>10</v>
      </c>
      <c r="X85">
        <v>61</v>
      </c>
      <c r="Y85">
        <v>75</v>
      </c>
      <c r="Z85">
        <v>62</v>
      </c>
      <c r="AA85">
        <v>89</v>
      </c>
      <c r="AB85">
        <v>19</v>
      </c>
      <c r="AC85">
        <v>47</v>
      </c>
      <c r="AD85">
        <v>48</v>
      </c>
    </row>
    <row r="86" spans="11:30">
      <c r="K86">
        <v>8</v>
      </c>
      <c r="L86">
        <v>66</v>
      </c>
      <c r="M86">
        <v>13</v>
      </c>
      <c r="N86">
        <v>63</v>
      </c>
      <c r="O86">
        <v>76</v>
      </c>
      <c r="P86">
        <v>23</v>
      </c>
      <c r="Q86">
        <v>58</v>
      </c>
      <c r="R86">
        <v>1</v>
      </c>
      <c r="S86">
        <v>70</v>
      </c>
      <c r="T86">
        <v>47</v>
      </c>
      <c r="U86">
        <v>15</v>
      </c>
      <c r="V86">
        <v>11</v>
      </c>
      <c r="W86">
        <v>25</v>
      </c>
      <c r="X86">
        <v>50</v>
      </c>
      <c r="Y86">
        <v>14</v>
      </c>
      <c r="Z86">
        <v>88</v>
      </c>
      <c r="AA86">
        <v>49</v>
      </c>
      <c r="AB86">
        <v>16</v>
      </c>
      <c r="AC86">
        <v>14</v>
      </c>
      <c r="AD86">
        <v>94</v>
      </c>
    </row>
    <row r="87" spans="11:30">
      <c r="K87">
        <v>58</v>
      </c>
      <c r="L87">
        <v>52</v>
      </c>
      <c r="M87">
        <v>88</v>
      </c>
      <c r="N87">
        <v>11</v>
      </c>
      <c r="O87">
        <v>35</v>
      </c>
      <c r="P87">
        <v>21</v>
      </c>
      <c r="Q87">
        <v>57</v>
      </c>
      <c r="R87">
        <v>6</v>
      </c>
      <c r="S87">
        <v>14</v>
      </c>
      <c r="T87">
        <v>82</v>
      </c>
      <c r="U87">
        <v>3</v>
      </c>
      <c r="V87">
        <v>30</v>
      </c>
      <c r="W87">
        <v>59</v>
      </c>
      <c r="X87">
        <v>11</v>
      </c>
      <c r="Y87">
        <v>72</v>
      </c>
      <c r="Z87">
        <v>82</v>
      </c>
      <c r="AA87">
        <v>26</v>
      </c>
      <c r="AB87">
        <v>50</v>
      </c>
      <c r="AC87">
        <v>63</v>
      </c>
      <c r="AD87">
        <v>41</v>
      </c>
    </row>
    <row r="88" spans="11:30">
      <c r="K88">
        <v>9</v>
      </c>
      <c r="L88">
        <v>10</v>
      </c>
      <c r="M88">
        <v>80</v>
      </c>
      <c r="N88">
        <v>57</v>
      </c>
      <c r="O88">
        <v>97</v>
      </c>
      <c r="P88">
        <v>49</v>
      </c>
      <c r="Q88">
        <v>89</v>
      </c>
      <c r="R88">
        <v>1</v>
      </c>
      <c r="S88">
        <v>5</v>
      </c>
      <c r="T88">
        <v>83</v>
      </c>
      <c r="U88">
        <v>24</v>
      </c>
      <c r="V88">
        <v>65</v>
      </c>
      <c r="W88">
        <v>32</v>
      </c>
      <c r="X88">
        <v>94</v>
      </c>
      <c r="Y88">
        <v>90</v>
      </c>
      <c r="Z88">
        <v>63</v>
      </c>
      <c r="AA88">
        <v>6</v>
      </c>
      <c r="AB88">
        <v>76</v>
      </c>
      <c r="AC88">
        <v>15</v>
      </c>
      <c r="AD88">
        <v>56</v>
      </c>
    </row>
    <row r="89" spans="11:30">
      <c r="K89">
        <v>21</v>
      </c>
      <c r="L89">
        <v>23</v>
      </c>
      <c r="M89">
        <v>18</v>
      </c>
      <c r="N89">
        <v>11</v>
      </c>
      <c r="O89">
        <v>83</v>
      </c>
      <c r="P89">
        <v>7</v>
      </c>
      <c r="Q89">
        <v>50</v>
      </c>
      <c r="R89">
        <v>96</v>
      </c>
      <c r="S89">
        <v>3</v>
      </c>
      <c r="T89">
        <v>33</v>
      </c>
      <c r="U89">
        <v>46</v>
      </c>
      <c r="V89">
        <v>95</v>
      </c>
      <c r="W89">
        <v>22</v>
      </c>
      <c r="X89">
        <v>99</v>
      </c>
      <c r="Y89">
        <v>54</v>
      </c>
      <c r="Z89">
        <v>46</v>
      </c>
      <c r="AA89">
        <v>36</v>
      </c>
      <c r="AB89">
        <v>63</v>
      </c>
      <c r="AC89">
        <v>38</v>
      </c>
      <c r="AD89">
        <v>7</v>
      </c>
    </row>
    <row r="90" spans="11:30">
      <c r="K90">
        <v>64</v>
      </c>
      <c r="L90">
        <v>79</v>
      </c>
      <c r="M90">
        <v>96</v>
      </c>
      <c r="N90">
        <v>60</v>
      </c>
      <c r="O90">
        <v>21</v>
      </c>
      <c r="P90">
        <v>49</v>
      </c>
      <c r="Q90">
        <v>80</v>
      </c>
      <c r="R90">
        <v>80</v>
      </c>
      <c r="S90">
        <v>80</v>
      </c>
      <c r="T90">
        <v>52</v>
      </c>
      <c r="U90">
        <v>4</v>
      </c>
      <c r="V90">
        <v>6</v>
      </c>
      <c r="W90">
        <v>2</v>
      </c>
      <c r="X90">
        <v>96</v>
      </c>
      <c r="Y90">
        <v>16</v>
      </c>
      <c r="Z90">
        <v>42</v>
      </c>
      <c r="AA90">
        <v>51</v>
      </c>
      <c r="AB90">
        <v>15</v>
      </c>
      <c r="AC90">
        <v>38</v>
      </c>
      <c r="AD90">
        <v>59</v>
      </c>
    </row>
    <row r="91" spans="11:30">
      <c r="K91">
        <v>59</v>
      </c>
      <c r="L91">
        <v>93</v>
      </c>
      <c r="M91">
        <v>64</v>
      </c>
      <c r="N91">
        <v>38</v>
      </c>
      <c r="O91">
        <v>26</v>
      </c>
      <c r="P91">
        <v>71</v>
      </c>
      <c r="Q91">
        <v>1</v>
      </c>
      <c r="R91">
        <v>66</v>
      </c>
      <c r="S91">
        <v>39</v>
      </c>
      <c r="T91">
        <v>49</v>
      </c>
      <c r="U91">
        <v>58</v>
      </c>
      <c r="V91">
        <v>11</v>
      </c>
      <c r="W91">
        <v>42</v>
      </c>
      <c r="X91">
        <v>23</v>
      </c>
      <c r="Y91">
        <v>50</v>
      </c>
      <c r="Z91">
        <v>40</v>
      </c>
      <c r="AA91">
        <v>57</v>
      </c>
      <c r="AB91">
        <v>84</v>
      </c>
      <c r="AC91">
        <v>62</v>
      </c>
      <c r="AD91">
        <v>14</v>
      </c>
    </row>
    <row r="92" spans="11:30">
      <c r="K92">
        <v>18</v>
      </c>
      <c r="L92">
        <v>54</v>
      </c>
      <c r="M92">
        <v>3</v>
      </c>
      <c r="N92">
        <v>25</v>
      </c>
      <c r="O92">
        <v>10</v>
      </c>
      <c r="P92">
        <v>80</v>
      </c>
      <c r="Q92">
        <v>46</v>
      </c>
      <c r="R92">
        <v>49</v>
      </c>
      <c r="S92">
        <v>26</v>
      </c>
      <c r="T92">
        <v>52</v>
      </c>
      <c r="U92">
        <v>92</v>
      </c>
      <c r="V92">
        <v>36</v>
      </c>
      <c r="W92">
        <v>2</v>
      </c>
      <c r="X92">
        <v>14</v>
      </c>
      <c r="Y92">
        <v>22</v>
      </c>
      <c r="Z92">
        <v>82</v>
      </c>
      <c r="AA92">
        <v>9</v>
      </c>
      <c r="AB92">
        <v>61</v>
      </c>
      <c r="AC92">
        <v>72</v>
      </c>
      <c r="AD92">
        <v>77</v>
      </c>
    </row>
    <row r="93" spans="11:30">
      <c r="K93">
        <v>17</v>
      </c>
      <c r="L93">
        <v>49</v>
      </c>
      <c r="M93">
        <v>70</v>
      </c>
      <c r="N93">
        <v>22</v>
      </c>
      <c r="O93">
        <v>71</v>
      </c>
      <c r="P93">
        <v>98</v>
      </c>
      <c r="Q93">
        <v>81</v>
      </c>
      <c r="R93">
        <v>44</v>
      </c>
      <c r="S93">
        <v>23</v>
      </c>
      <c r="T93">
        <v>94</v>
      </c>
      <c r="U93">
        <v>46</v>
      </c>
      <c r="V93">
        <v>84</v>
      </c>
      <c r="W93">
        <v>7</v>
      </c>
      <c r="X93">
        <v>72</v>
      </c>
      <c r="Y93">
        <v>88</v>
      </c>
      <c r="Z93">
        <v>46</v>
      </c>
      <c r="AA93">
        <v>64</v>
      </c>
      <c r="AB93">
        <v>51</v>
      </c>
      <c r="AC93">
        <v>68</v>
      </c>
      <c r="AD93">
        <v>71</v>
      </c>
    </row>
    <row r="94" spans="11:30">
      <c r="K94">
        <v>22</v>
      </c>
      <c r="L94">
        <v>24</v>
      </c>
      <c r="M94">
        <v>96</v>
      </c>
      <c r="N94">
        <v>90</v>
      </c>
      <c r="O94">
        <v>79</v>
      </c>
      <c r="P94">
        <v>26</v>
      </c>
      <c r="Q94">
        <v>13</v>
      </c>
      <c r="R94">
        <v>63</v>
      </c>
      <c r="S94">
        <v>60</v>
      </c>
      <c r="T94">
        <v>59</v>
      </c>
      <c r="U94">
        <v>38</v>
      </c>
      <c r="V94">
        <v>35</v>
      </c>
      <c r="W94">
        <v>22</v>
      </c>
      <c r="X94">
        <v>25</v>
      </c>
      <c r="Y94">
        <v>50</v>
      </c>
      <c r="Z94">
        <v>83</v>
      </c>
      <c r="AA94">
        <v>60</v>
      </c>
      <c r="AB94">
        <v>85</v>
      </c>
      <c r="AC94">
        <v>94</v>
      </c>
      <c r="AD94">
        <v>24</v>
      </c>
    </row>
    <row r="95" spans="11:30">
      <c r="K95">
        <v>72</v>
      </c>
      <c r="L95">
        <v>62</v>
      </c>
      <c r="M95">
        <v>35</v>
      </c>
      <c r="N95">
        <v>54</v>
      </c>
      <c r="O95">
        <v>98</v>
      </c>
      <c r="P95">
        <v>13</v>
      </c>
      <c r="Q95">
        <v>94</v>
      </c>
      <c r="R95">
        <v>56</v>
      </c>
      <c r="S95">
        <v>28</v>
      </c>
      <c r="T95">
        <v>85</v>
      </c>
      <c r="U95">
        <v>44</v>
      </c>
      <c r="V95">
        <v>97</v>
      </c>
      <c r="W95">
        <v>88</v>
      </c>
      <c r="X95">
        <v>39</v>
      </c>
      <c r="Y95">
        <v>57</v>
      </c>
      <c r="Z95">
        <v>66</v>
      </c>
      <c r="AA95">
        <v>70</v>
      </c>
      <c r="AB95">
        <v>97</v>
      </c>
      <c r="AC95">
        <v>30</v>
      </c>
      <c r="AD95">
        <v>77</v>
      </c>
    </row>
    <row r="96" spans="11:30">
      <c r="K96">
        <v>56</v>
      </c>
      <c r="L96">
        <v>81</v>
      </c>
      <c r="M96">
        <v>96</v>
      </c>
      <c r="N96">
        <v>90</v>
      </c>
      <c r="O96">
        <v>42</v>
      </c>
      <c r="P96">
        <v>44</v>
      </c>
      <c r="Q96">
        <v>88</v>
      </c>
      <c r="R96">
        <v>33</v>
      </c>
      <c r="S96">
        <v>37</v>
      </c>
      <c r="T96">
        <v>61</v>
      </c>
      <c r="U96">
        <v>67</v>
      </c>
      <c r="V96">
        <v>11</v>
      </c>
      <c r="W96">
        <v>88</v>
      </c>
      <c r="X96">
        <v>12</v>
      </c>
      <c r="Y96">
        <v>51</v>
      </c>
      <c r="Z96">
        <v>21</v>
      </c>
      <c r="AA96">
        <v>40</v>
      </c>
      <c r="AB96">
        <v>12</v>
      </c>
      <c r="AC96">
        <v>10</v>
      </c>
      <c r="AD96">
        <v>37</v>
      </c>
    </row>
    <row r="97" spans="11:30">
      <c r="K97">
        <v>10</v>
      </c>
      <c r="L97">
        <v>95</v>
      </c>
      <c r="M97">
        <v>47</v>
      </c>
      <c r="N97">
        <v>39</v>
      </c>
      <c r="O97">
        <v>40</v>
      </c>
      <c r="P97">
        <v>74</v>
      </c>
      <c r="Q97">
        <v>48</v>
      </c>
      <c r="R97">
        <v>72</v>
      </c>
      <c r="S97">
        <v>44</v>
      </c>
      <c r="T97">
        <v>83</v>
      </c>
      <c r="U97">
        <v>30</v>
      </c>
      <c r="V97">
        <v>93</v>
      </c>
      <c r="W97">
        <v>97</v>
      </c>
      <c r="X97">
        <v>12</v>
      </c>
      <c r="Y97">
        <v>78</v>
      </c>
      <c r="Z97">
        <v>55</v>
      </c>
      <c r="AA97">
        <v>78</v>
      </c>
      <c r="AB97">
        <v>89</v>
      </c>
      <c r="AC97">
        <v>6</v>
      </c>
      <c r="AD97">
        <v>20</v>
      </c>
    </row>
    <row r="98" spans="11:30">
      <c r="K98">
        <v>72</v>
      </c>
      <c r="L98">
        <v>77</v>
      </c>
      <c r="M98">
        <v>68</v>
      </c>
      <c r="N98">
        <v>43</v>
      </c>
      <c r="O98">
        <v>75</v>
      </c>
      <c r="P98">
        <v>89</v>
      </c>
      <c r="Q98">
        <v>23</v>
      </c>
      <c r="R98">
        <v>27</v>
      </c>
      <c r="S98">
        <v>53</v>
      </c>
      <c r="T98">
        <v>55</v>
      </c>
      <c r="U98">
        <v>59</v>
      </c>
      <c r="V98">
        <v>36</v>
      </c>
      <c r="W98">
        <v>73</v>
      </c>
      <c r="X98">
        <v>89</v>
      </c>
      <c r="Y98">
        <v>67</v>
      </c>
      <c r="Z98">
        <v>83</v>
      </c>
      <c r="AA98">
        <v>56</v>
      </c>
      <c r="AB98">
        <v>62</v>
      </c>
      <c r="AC98">
        <v>87</v>
      </c>
      <c r="AD98">
        <v>85</v>
      </c>
    </row>
    <row r="99" spans="11:30">
      <c r="K99">
        <v>72</v>
      </c>
      <c r="L99">
        <v>46</v>
      </c>
      <c r="M99">
        <v>33</v>
      </c>
      <c r="N99">
        <v>91</v>
      </c>
      <c r="O99">
        <v>76</v>
      </c>
      <c r="P99">
        <v>68</v>
      </c>
      <c r="Q99">
        <v>54</v>
      </c>
      <c r="R99">
        <v>82</v>
      </c>
      <c r="S99">
        <v>74</v>
      </c>
      <c r="T99">
        <v>73</v>
      </c>
      <c r="U99">
        <v>26</v>
      </c>
      <c r="V99">
        <v>66</v>
      </c>
      <c r="W99">
        <v>95</v>
      </c>
      <c r="X99">
        <v>46</v>
      </c>
      <c r="Y99">
        <v>21</v>
      </c>
      <c r="Z99">
        <v>56</v>
      </c>
      <c r="AA99">
        <v>46</v>
      </c>
      <c r="AB99">
        <v>19</v>
      </c>
      <c r="AC99">
        <v>80</v>
      </c>
      <c r="AD99">
        <v>14</v>
      </c>
    </row>
    <row r="100" spans="11:30">
      <c r="K100">
        <v>94</v>
      </c>
      <c r="L100">
        <v>62</v>
      </c>
      <c r="M100">
        <v>70</v>
      </c>
      <c r="N100">
        <v>62</v>
      </c>
      <c r="O100">
        <v>1</v>
      </c>
      <c r="P100">
        <v>71</v>
      </c>
      <c r="Q100">
        <v>46</v>
      </c>
      <c r="R100">
        <v>49</v>
      </c>
      <c r="S100">
        <v>90</v>
      </c>
      <c r="T100">
        <v>97</v>
      </c>
      <c r="U100">
        <v>12</v>
      </c>
      <c r="V100">
        <v>61</v>
      </c>
      <c r="W100">
        <v>50</v>
      </c>
      <c r="X100">
        <v>100</v>
      </c>
      <c r="Y100">
        <v>58</v>
      </c>
      <c r="Z100">
        <v>92</v>
      </c>
      <c r="AA100">
        <v>31</v>
      </c>
      <c r="AB100">
        <v>3</v>
      </c>
      <c r="AC100">
        <v>37</v>
      </c>
      <c r="AD100">
        <v>63</v>
      </c>
    </row>
    <row r="101" spans="11:30">
      <c r="K101">
        <v>44</v>
      </c>
      <c r="L101">
        <v>16</v>
      </c>
      <c r="M101">
        <v>63</v>
      </c>
      <c r="N101">
        <v>96</v>
      </c>
      <c r="O101">
        <v>93</v>
      </c>
      <c r="P101">
        <v>42</v>
      </c>
      <c r="Q101">
        <v>98</v>
      </c>
      <c r="R101">
        <v>36</v>
      </c>
      <c r="S101">
        <v>32</v>
      </c>
      <c r="T101">
        <v>31</v>
      </c>
      <c r="U101">
        <v>92</v>
      </c>
      <c r="V101">
        <v>30</v>
      </c>
      <c r="W101">
        <v>61</v>
      </c>
      <c r="X101">
        <v>73</v>
      </c>
      <c r="Y101">
        <v>2</v>
      </c>
      <c r="Z101">
        <v>83</v>
      </c>
      <c r="AA101">
        <v>83</v>
      </c>
      <c r="AB101">
        <v>55</v>
      </c>
      <c r="AC101">
        <v>41</v>
      </c>
      <c r="AD101">
        <v>20</v>
      </c>
    </row>
    <row r="102" spans="11:30">
      <c r="K102">
        <v>4</v>
      </c>
      <c r="L102">
        <v>78</v>
      </c>
      <c r="M102">
        <v>4</v>
      </c>
      <c r="N102">
        <v>57</v>
      </c>
      <c r="O102">
        <v>89</v>
      </c>
      <c r="P102">
        <v>63</v>
      </c>
      <c r="Q102">
        <v>14</v>
      </c>
      <c r="R102">
        <v>63</v>
      </c>
      <c r="S102">
        <v>11</v>
      </c>
      <c r="T102">
        <v>40</v>
      </c>
      <c r="U102">
        <v>87</v>
      </c>
      <c r="V102">
        <v>10</v>
      </c>
      <c r="W102">
        <v>30</v>
      </c>
      <c r="X102">
        <v>39</v>
      </c>
      <c r="Y102">
        <v>51</v>
      </c>
      <c r="Z102">
        <v>55</v>
      </c>
      <c r="AA102">
        <v>34</v>
      </c>
      <c r="AB102">
        <v>74</v>
      </c>
      <c r="AC102">
        <v>72</v>
      </c>
      <c r="AD102">
        <v>58</v>
      </c>
    </row>
    <row r="103" spans="11:30">
      <c r="K103">
        <v>44</v>
      </c>
      <c r="L103">
        <v>53</v>
      </c>
      <c r="M103">
        <v>42</v>
      </c>
      <c r="N103">
        <v>63</v>
      </c>
      <c r="O103">
        <v>53</v>
      </c>
      <c r="P103">
        <v>73</v>
      </c>
      <c r="Q103">
        <v>15</v>
      </c>
      <c r="R103">
        <v>21</v>
      </c>
      <c r="S103">
        <v>38</v>
      </c>
      <c r="T103">
        <v>47</v>
      </c>
      <c r="U103">
        <v>62</v>
      </c>
      <c r="V103">
        <v>23</v>
      </c>
      <c r="W103">
        <v>62</v>
      </c>
      <c r="X103">
        <v>19</v>
      </c>
      <c r="Y103">
        <v>5</v>
      </c>
      <c r="Z103">
        <v>96</v>
      </c>
      <c r="AA103">
        <v>95</v>
      </c>
      <c r="AB103">
        <v>80</v>
      </c>
      <c r="AC103">
        <v>4</v>
      </c>
      <c r="AD103">
        <v>56</v>
      </c>
    </row>
    <row r="104" spans="11:30">
      <c r="K104">
        <v>80</v>
      </c>
      <c r="L104">
        <v>8</v>
      </c>
      <c r="M104">
        <v>23</v>
      </c>
      <c r="N104">
        <v>12</v>
      </c>
      <c r="O104">
        <v>57</v>
      </c>
      <c r="P104">
        <v>71</v>
      </c>
      <c r="Q104">
        <v>55</v>
      </c>
      <c r="R104">
        <v>48</v>
      </c>
      <c r="S104">
        <v>77</v>
      </c>
      <c r="T104">
        <v>6</v>
      </c>
      <c r="U104">
        <v>80</v>
      </c>
      <c r="V104">
        <v>63</v>
      </c>
      <c r="W104">
        <v>34</v>
      </c>
      <c r="X104">
        <v>38</v>
      </c>
      <c r="Y104">
        <v>75</v>
      </c>
      <c r="Z104">
        <v>73</v>
      </c>
      <c r="AA104">
        <v>65</v>
      </c>
      <c r="AB104">
        <v>62</v>
      </c>
      <c r="AC104">
        <v>50</v>
      </c>
      <c r="AD104">
        <v>41</v>
      </c>
    </row>
    <row r="105" spans="11:30">
      <c r="K105">
        <v>41</v>
      </c>
      <c r="L105">
        <v>77</v>
      </c>
      <c r="M105">
        <v>13</v>
      </c>
      <c r="N105">
        <v>57</v>
      </c>
      <c r="O105">
        <v>84</v>
      </c>
      <c r="P105">
        <v>1</v>
      </c>
      <c r="Q105">
        <v>92</v>
      </c>
      <c r="R105">
        <v>13</v>
      </c>
      <c r="S105">
        <v>19</v>
      </c>
      <c r="T105">
        <v>73</v>
      </c>
      <c r="U105">
        <v>93</v>
      </c>
      <c r="V105">
        <v>13</v>
      </c>
      <c r="W105">
        <v>72</v>
      </c>
      <c r="X105">
        <v>10</v>
      </c>
      <c r="Y105">
        <v>45</v>
      </c>
      <c r="Z105">
        <v>43</v>
      </c>
      <c r="AA105">
        <v>66</v>
      </c>
      <c r="AB105">
        <v>64</v>
      </c>
      <c r="AC105">
        <v>68</v>
      </c>
      <c r="AD105">
        <v>9</v>
      </c>
    </row>
    <row r="106" spans="11:30">
      <c r="K106">
        <v>21</v>
      </c>
      <c r="L106">
        <v>28</v>
      </c>
      <c r="M106">
        <v>20</v>
      </c>
      <c r="N106">
        <v>14</v>
      </c>
      <c r="O106">
        <v>34</v>
      </c>
      <c r="P106">
        <v>77</v>
      </c>
      <c r="Q106">
        <v>12</v>
      </c>
      <c r="R106">
        <v>47</v>
      </c>
      <c r="S106">
        <v>30</v>
      </c>
      <c r="T106">
        <v>32</v>
      </c>
      <c r="U106">
        <v>43</v>
      </c>
      <c r="V106">
        <v>59</v>
      </c>
      <c r="W106">
        <v>89</v>
      </c>
      <c r="X106">
        <v>24</v>
      </c>
      <c r="Y106">
        <v>56</v>
      </c>
      <c r="Z106">
        <v>64</v>
      </c>
      <c r="AA106">
        <v>44</v>
      </c>
      <c r="AB106">
        <v>26</v>
      </c>
      <c r="AC106">
        <v>47</v>
      </c>
      <c r="AD106">
        <v>31</v>
      </c>
    </row>
    <row r="107" spans="11:30">
      <c r="K107">
        <v>35</v>
      </c>
      <c r="L107">
        <v>79</v>
      </c>
      <c r="M107">
        <v>17</v>
      </c>
      <c r="N107">
        <v>53</v>
      </c>
      <c r="O107">
        <v>48</v>
      </c>
      <c r="P107">
        <v>31</v>
      </c>
      <c r="Q107">
        <v>52</v>
      </c>
      <c r="R107">
        <v>29</v>
      </c>
      <c r="S107">
        <v>16</v>
      </c>
      <c r="T107">
        <v>42</v>
      </c>
      <c r="U107">
        <v>32</v>
      </c>
      <c r="V107">
        <v>29</v>
      </c>
      <c r="W107">
        <v>99</v>
      </c>
      <c r="X107">
        <v>56</v>
      </c>
      <c r="Y107">
        <v>63</v>
      </c>
      <c r="Z107">
        <v>14</v>
      </c>
      <c r="AA107">
        <v>30</v>
      </c>
      <c r="AB107">
        <v>28</v>
      </c>
      <c r="AC107">
        <v>94</v>
      </c>
      <c r="AD107">
        <v>59</v>
      </c>
    </row>
    <row r="108" spans="11:30">
      <c r="K108">
        <v>44</v>
      </c>
      <c r="L108">
        <v>19</v>
      </c>
      <c r="M108">
        <v>27</v>
      </c>
      <c r="N108">
        <v>44</v>
      </c>
      <c r="O108">
        <v>81</v>
      </c>
      <c r="P108">
        <v>54</v>
      </c>
      <c r="Q108">
        <v>47</v>
      </c>
      <c r="R108">
        <v>8</v>
      </c>
      <c r="S108">
        <v>24</v>
      </c>
      <c r="T108">
        <v>67</v>
      </c>
      <c r="U108">
        <v>7</v>
      </c>
      <c r="V108">
        <v>84</v>
      </c>
      <c r="W108">
        <v>28</v>
      </c>
      <c r="X108">
        <v>77</v>
      </c>
      <c r="Y108">
        <v>28</v>
      </c>
      <c r="Z108">
        <v>76</v>
      </c>
      <c r="AA108">
        <v>27</v>
      </c>
      <c r="AB108">
        <v>96</v>
      </c>
      <c r="AC108">
        <v>84</v>
      </c>
      <c r="AD108">
        <v>6</v>
      </c>
    </row>
    <row r="109" spans="11:30">
      <c r="K109">
        <v>38</v>
      </c>
      <c r="L109">
        <v>82</v>
      </c>
      <c r="M109">
        <v>78</v>
      </c>
      <c r="N109">
        <v>93</v>
      </c>
      <c r="O109">
        <v>9</v>
      </c>
      <c r="P109">
        <v>49</v>
      </c>
      <c r="Q109">
        <v>1</v>
      </c>
      <c r="R109">
        <v>20</v>
      </c>
      <c r="S109">
        <v>76</v>
      </c>
      <c r="T109">
        <v>63</v>
      </c>
      <c r="U109">
        <v>63</v>
      </c>
      <c r="V109">
        <v>77</v>
      </c>
      <c r="W109">
        <v>16</v>
      </c>
      <c r="X109">
        <v>95</v>
      </c>
      <c r="Y109">
        <v>82</v>
      </c>
      <c r="Z109">
        <v>15</v>
      </c>
      <c r="AA109">
        <v>8</v>
      </c>
      <c r="AB109">
        <v>4</v>
      </c>
      <c r="AC109">
        <v>41</v>
      </c>
      <c r="AD109">
        <v>50</v>
      </c>
    </row>
    <row r="110" spans="11:30">
      <c r="K110">
        <v>45</v>
      </c>
      <c r="L110">
        <v>91</v>
      </c>
      <c r="M110">
        <v>77</v>
      </c>
      <c r="N110">
        <v>37</v>
      </c>
      <c r="O110">
        <v>45</v>
      </c>
      <c r="P110">
        <v>46</v>
      </c>
      <c r="Q110">
        <v>5</v>
      </c>
      <c r="R110">
        <v>71</v>
      </c>
      <c r="S110">
        <v>47</v>
      </c>
      <c r="T110">
        <v>15</v>
      </c>
      <c r="U110">
        <v>18</v>
      </c>
      <c r="V110">
        <v>46</v>
      </c>
      <c r="W110">
        <v>36</v>
      </c>
      <c r="X110">
        <v>8</v>
      </c>
      <c r="Y110">
        <v>63</v>
      </c>
      <c r="Z110">
        <v>8</v>
      </c>
      <c r="AA110">
        <v>15</v>
      </c>
      <c r="AB110">
        <v>28</v>
      </c>
      <c r="AC110">
        <v>32</v>
      </c>
      <c r="AD110">
        <v>30</v>
      </c>
    </row>
    <row r="111" spans="11:30">
      <c r="K111">
        <v>47</v>
      </c>
      <c r="L111">
        <v>24</v>
      </c>
      <c r="M111">
        <v>39</v>
      </c>
      <c r="N111">
        <v>50</v>
      </c>
      <c r="O111">
        <v>25</v>
      </c>
      <c r="P111">
        <v>65</v>
      </c>
      <c r="Q111">
        <v>52</v>
      </c>
      <c r="R111">
        <v>71</v>
      </c>
      <c r="S111">
        <v>14</v>
      </c>
      <c r="T111">
        <v>24</v>
      </c>
      <c r="U111">
        <v>94</v>
      </c>
      <c r="V111">
        <v>59</v>
      </c>
      <c r="W111">
        <v>63</v>
      </c>
      <c r="X111">
        <v>65</v>
      </c>
      <c r="Y111">
        <v>31</v>
      </c>
      <c r="Z111">
        <v>93</v>
      </c>
      <c r="AA111">
        <v>16</v>
      </c>
      <c r="AB111">
        <v>71</v>
      </c>
      <c r="AC111">
        <v>88</v>
      </c>
      <c r="AD111">
        <v>3</v>
      </c>
    </row>
    <row r="112" spans="11:30">
      <c r="K112">
        <v>64</v>
      </c>
      <c r="L112">
        <v>36</v>
      </c>
      <c r="M112">
        <v>57</v>
      </c>
      <c r="N112">
        <v>8</v>
      </c>
      <c r="O112">
        <v>7</v>
      </c>
      <c r="P112">
        <v>85</v>
      </c>
      <c r="Q112">
        <v>97</v>
      </c>
      <c r="R112">
        <v>6</v>
      </c>
      <c r="S112">
        <v>16</v>
      </c>
      <c r="T112">
        <v>11</v>
      </c>
      <c r="U112">
        <v>84</v>
      </c>
      <c r="V112">
        <v>28</v>
      </c>
      <c r="W112">
        <v>95</v>
      </c>
      <c r="X112">
        <v>38</v>
      </c>
      <c r="Y112">
        <v>72</v>
      </c>
      <c r="Z112">
        <v>50</v>
      </c>
      <c r="AA112">
        <v>5</v>
      </c>
      <c r="AB112">
        <v>84</v>
      </c>
      <c r="AC112">
        <v>15</v>
      </c>
      <c r="AD112">
        <v>2</v>
      </c>
    </row>
    <row r="113" spans="11:30">
      <c r="K113">
        <v>79</v>
      </c>
      <c r="L113">
        <v>62</v>
      </c>
      <c r="M113">
        <v>44</v>
      </c>
      <c r="N113">
        <v>21</v>
      </c>
      <c r="O113">
        <v>75</v>
      </c>
      <c r="P113">
        <v>43</v>
      </c>
      <c r="Q113">
        <v>58</v>
      </c>
      <c r="R113">
        <v>44</v>
      </c>
      <c r="S113">
        <v>84</v>
      </c>
      <c r="T113">
        <v>64</v>
      </c>
      <c r="U113">
        <v>99</v>
      </c>
      <c r="V113">
        <v>80</v>
      </c>
      <c r="W113">
        <v>70</v>
      </c>
      <c r="X113">
        <v>84</v>
      </c>
      <c r="Y113">
        <v>97</v>
      </c>
      <c r="Z113">
        <v>90</v>
      </c>
      <c r="AA113">
        <v>3</v>
      </c>
      <c r="AB113">
        <v>93</v>
      </c>
      <c r="AC113">
        <v>96</v>
      </c>
      <c r="AD113">
        <v>47</v>
      </c>
    </row>
    <row r="114" spans="11:30">
      <c r="K114">
        <v>25</v>
      </c>
      <c r="L114">
        <v>11</v>
      </c>
      <c r="M114">
        <v>56</v>
      </c>
      <c r="N114">
        <v>79</v>
      </c>
      <c r="O114">
        <v>80</v>
      </c>
      <c r="P114">
        <v>68</v>
      </c>
      <c r="Q114">
        <v>68</v>
      </c>
      <c r="R114">
        <v>25</v>
      </c>
      <c r="S114">
        <v>21</v>
      </c>
      <c r="T114">
        <v>63</v>
      </c>
      <c r="U114">
        <v>85</v>
      </c>
      <c r="V114">
        <v>79</v>
      </c>
      <c r="W114">
        <v>37</v>
      </c>
      <c r="X114">
        <v>69</v>
      </c>
      <c r="Y114">
        <v>82</v>
      </c>
      <c r="Z114">
        <v>95</v>
      </c>
      <c r="AA114">
        <v>100</v>
      </c>
      <c r="AB114">
        <v>71</v>
      </c>
      <c r="AC114">
        <v>26</v>
      </c>
      <c r="AD114">
        <v>58</v>
      </c>
    </row>
    <row r="115" spans="11:30">
      <c r="K115">
        <v>47</v>
      </c>
      <c r="L115">
        <v>1</v>
      </c>
      <c r="M115">
        <v>96</v>
      </c>
      <c r="N115">
        <v>34</v>
      </c>
      <c r="O115">
        <v>33</v>
      </c>
      <c r="P115">
        <v>30</v>
      </c>
      <c r="Q115">
        <v>92</v>
      </c>
      <c r="R115">
        <v>70</v>
      </c>
      <c r="S115">
        <v>17</v>
      </c>
      <c r="T115">
        <v>3</v>
      </c>
      <c r="U115">
        <v>22</v>
      </c>
      <c r="V115">
        <v>59</v>
      </c>
      <c r="W115">
        <v>5</v>
      </c>
      <c r="X115">
        <v>36</v>
      </c>
      <c r="Y115">
        <v>3</v>
      </c>
      <c r="Z115">
        <v>39</v>
      </c>
      <c r="AA115">
        <v>52</v>
      </c>
      <c r="AB115">
        <v>1</v>
      </c>
      <c r="AC115">
        <v>45</v>
      </c>
      <c r="AD115">
        <v>7</v>
      </c>
    </row>
    <row r="116" spans="11:30">
      <c r="K116">
        <v>2</v>
      </c>
      <c r="L116">
        <v>65</v>
      </c>
      <c r="M116">
        <v>45</v>
      </c>
      <c r="N116">
        <v>17</v>
      </c>
      <c r="O116">
        <v>6</v>
      </c>
      <c r="P116">
        <v>16</v>
      </c>
      <c r="Q116">
        <v>19</v>
      </c>
      <c r="R116">
        <v>61</v>
      </c>
      <c r="S116">
        <v>9</v>
      </c>
      <c r="T116">
        <v>23</v>
      </c>
      <c r="U116">
        <v>37</v>
      </c>
      <c r="V116">
        <v>48</v>
      </c>
      <c r="W116">
        <v>20</v>
      </c>
      <c r="X116">
        <v>20</v>
      </c>
      <c r="Y116">
        <v>40</v>
      </c>
      <c r="Z116">
        <v>75</v>
      </c>
      <c r="AA116">
        <v>65</v>
      </c>
      <c r="AB116">
        <v>42</v>
      </c>
      <c r="AC116">
        <v>17</v>
      </c>
      <c r="AD116">
        <v>70</v>
      </c>
    </row>
    <row r="117" spans="11:30">
      <c r="K117">
        <v>73</v>
      </c>
      <c r="L117">
        <v>21</v>
      </c>
      <c r="M117">
        <v>96</v>
      </c>
      <c r="N117">
        <v>87</v>
      </c>
      <c r="O117">
        <v>87</v>
      </c>
      <c r="P117">
        <v>33</v>
      </c>
      <c r="Q117">
        <v>95</v>
      </c>
      <c r="R117">
        <v>99</v>
      </c>
      <c r="S117">
        <v>19</v>
      </c>
      <c r="T117">
        <v>92</v>
      </c>
      <c r="U117">
        <v>88</v>
      </c>
      <c r="V117">
        <v>4</v>
      </c>
      <c r="W117">
        <v>57</v>
      </c>
      <c r="X117">
        <v>79</v>
      </c>
      <c r="Y117">
        <v>9</v>
      </c>
      <c r="Z117">
        <v>84</v>
      </c>
      <c r="AA117">
        <v>2</v>
      </c>
      <c r="AB117">
        <v>41</v>
      </c>
      <c r="AC117">
        <v>9</v>
      </c>
      <c r="AD117">
        <v>13</v>
      </c>
    </row>
    <row r="118" spans="11:30">
      <c r="K118">
        <v>97</v>
      </c>
      <c r="L118">
        <v>29</v>
      </c>
      <c r="M118">
        <v>26</v>
      </c>
      <c r="N118">
        <v>8</v>
      </c>
      <c r="O118">
        <v>25</v>
      </c>
      <c r="P118">
        <v>35</v>
      </c>
      <c r="Q118">
        <v>27</v>
      </c>
      <c r="R118">
        <v>30</v>
      </c>
      <c r="S118">
        <v>69</v>
      </c>
      <c r="T118">
        <v>28</v>
      </c>
      <c r="U118">
        <v>63</v>
      </c>
      <c r="V118">
        <v>84</v>
      </c>
      <c r="W118">
        <v>25</v>
      </c>
      <c r="X118">
        <v>27</v>
      </c>
      <c r="Y118">
        <v>3</v>
      </c>
      <c r="Z118">
        <v>4</v>
      </c>
      <c r="AA118">
        <v>44</v>
      </c>
      <c r="AB118">
        <v>79</v>
      </c>
      <c r="AC118">
        <v>55</v>
      </c>
      <c r="AD118">
        <v>61</v>
      </c>
    </row>
    <row r="119" spans="11:30">
      <c r="K119">
        <v>62</v>
      </c>
      <c r="L119">
        <v>31</v>
      </c>
      <c r="M119">
        <v>48</v>
      </c>
      <c r="N119">
        <v>1</v>
      </c>
      <c r="O119">
        <v>100</v>
      </c>
      <c r="P119">
        <v>11</v>
      </c>
      <c r="Q119">
        <v>71</v>
      </c>
      <c r="R119">
        <v>77</v>
      </c>
      <c r="S119">
        <v>87</v>
      </c>
      <c r="T119">
        <v>38</v>
      </c>
      <c r="U119">
        <v>88</v>
      </c>
      <c r="V119">
        <v>82</v>
      </c>
      <c r="W119">
        <v>92</v>
      </c>
      <c r="X119">
        <v>100</v>
      </c>
      <c r="Y119">
        <v>100</v>
      </c>
      <c r="Z119">
        <v>32</v>
      </c>
      <c r="AA119">
        <v>59</v>
      </c>
      <c r="AB119">
        <v>7</v>
      </c>
      <c r="AC119">
        <v>1</v>
      </c>
      <c r="AD119">
        <v>72</v>
      </c>
    </row>
    <row r="120" spans="11:30">
      <c r="K120">
        <v>22</v>
      </c>
      <c r="L120">
        <v>42</v>
      </c>
      <c r="M120">
        <v>23</v>
      </c>
      <c r="N120">
        <v>87</v>
      </c>
      <c r="O120">
        <v>55</v>
      </c>
      <c r="P120">
        <v>73</v>
      </c>
      <c r="Q120">
        <v>89</v>
      </c>
      <c r="R120">
        <v>22</v>
      </c>
      <c r="S120">
        <v>73</v>
      </c>
      <c r="T120">
        <v>27</v>
      </c>
      <c r="U120">
        <v>67</v>
      </c>
      <c r="V120">
        <v>74</v>
      </c>
      <c r="W120">
        <v>73</v>
      </c>
      <c r="X120">
        <v>32</v>
      </c>
      <c r="Y120">
        <v>35</v>
      </c>
      <c r="Z120">
        <v>100</v>
      </c>
      <c r="AA120">
        <v>22</v>
      </c>
      <c r="AB120">
        <v>60</v>
      </c>
      <c r="AC120">
        <v>37</v>
      </c>
      <c r="AD120">
        <v>62</v>
      </c>
    </row>
    <row r="121" spans="11:30">
      <c r="K121">
        <v>48</v>
      </c>
      <c r="L121">
        <v>12</v>
      </c>
      <c r="M121">
        <v>99</v>
      </c>
      <c r="N121">
        <v>78</v>
      </c>
      <c r="O121">
        <v>21</v>
      </c>
      <c r="P121">
        <v>25</v>
      </c>
      <c r="Q121">
        <v>58</v>
      </c>
      <c r="R121">
        <v>88</v>
      </c>
      <c r="S121">
        <v>4</v>
      </c>
      <c r="T121">
        <v>39</v>
      </c>
      <c r="U121">
        <v>15</v>
      </c>
      <c r="V121">
        <v>5</v>
      </c>
      <c r="W121">
        <v>10</v>
      </c>
      <c r="X121">
        <v>51</v>
      </c>
      <c r="Y121">
        <v>64</v>
      </c>
      <c r="Z121">
        <v>23</v>
      </c>
      <c r="AA121">
        <v>93</v>
      </c>
      <c r="AB121">
        <v>67</v>
      </c>
      <c r="AC121">
        <v>3</v>
      </c>
      <c r="AD121">
        <v>84</v>
      </c>
    </row>
    <row r="122" spans="11:30">
      <c r="K122">
        <v>63</v>
      </c>
      <c r="L122">
        <v>62</v>
      </c>
      <c r="M122">
        <v>60</v>
      </c>
      <c r="N122">
        <v>7</v>
      </c>
      <c r="O122">
        <v>95</v>
      </c>
      <c r="P122">
        <v>7</v>
      </c>
      <c r="Q122">
        <v>9</v>
      </c>
      <c r="R122">
        <v>20</v>
      </c>
      <c r="S122">
        <v>37</v>
      </c>
      <c r="T122">
        <v>63</v>
      </c>
      <c r="U122">
        <v>33</v>
      </c>
      <c r="V122">
        <v>60</v>
      </c>
      <c r="W122">
        <v>25</v>
      </c>
      <c r="X122">
        <v>59</v>
      </c>
      <c r="Y122">
        <v>91</v>
      </c>
      <c r="Z122">
        <v>15</v>
      </c>
      <c r="AA122">
        <v>76</v>
      </c>
      <c r="AB122">
        <v>44</v>
      </c>
      <c r="AC122">
        <v>28</v>
      </c>
      <c r="AD122">
        <v>70</v>
      </c>
    </row>
    <row r="123" spans="11:30">
      <c r="K123">
        <v>59</v>
      </c>
      <c r="L123">
        <v>83</v>
      </c>
      <c r="M123">
        <v>41</v>
      </c>
      <c r="N123">
        <v>52</v>
      </c>
      <c r="O123">
        <v>33</v>
      </c>
      <c r="P123">
        <v>77</v>
      </c>
      <c r="Q123">
        <v>59</v>
      </c>
      <c r="R123">
        <v>28</v>
      </c>
      <c r="S123">
        <v>78</v>
      </c>
      <c r="T123">
        <v>49</v>
      </c>
      <c r="U123">
        <v>16</v>
      </c>
      <c r="V123">
        <v>17</v>
      </c>
      <c r="W123">
        <v>13</v>
      </c>
      <c r="X123">
        <v>92</v>
      </c>
      <c r="Y123">
        <v>8</v>
      </c>
      <c r="Z123">
        <v>77</v>
      </c>
      <c r="AA123">
        <v>38</v>
      </c>
      <c r="AB123">
        <v>83</v>
      </c>
      <c r="AC123">
        <v>41</v>
      </c>
      <c r="AD123">
        <v>91</v>
      </c>
    </row>
    <row r="124" spans="11:30">
      <c r="K124">
        <v>23</v>
      </c>
      <c r="L124">
        <v>53</v>
      </c>
      <c r="M124">
        <v>55</v>
      </c>
      <c r="N124">
        <v>94</v>
      </c>
      <c r="O124">
        <v>79</v>
      </c>
      <c r="P124">
        <v>73</v>
      </c>
      <c r="Q124">
        <v>53</v>
      </c>
      <c r="R124">
        <v>45</v>
      </c>
      <c r="S124">
        <v>93</v>
      </c>
      <c r="T124">
        <v>69</v>
      </c>
      <c r="U124">
        <v>6</v>
      </c>
      <c r="V124">
        <v>55</v>
      </c>
      <c r="W124">
        <v>98</v>
      </c>
      <c r="X124">
        <v>4</v>
      </c>
      <c r="Y124">
        <v>99</v>
      </c>
      <c r="Z124">
        <v>58</v>
      </c>
      <c r="AA124">
        <v>5</v>
      </c>
      <c r="AB124">
        <v>92</v>
      </c>
      <c r="AC124">
        <v>23</v>
      </c>
      <c r="AD124">
        <v>45</v>
      </c>
    </row>
    <row r="125" spans="11:30">
      <c r="K125">
        <v>73</v>
      </c>
      <c r="L125">
        <v>85</v>
      </c>
      <c r="M125">
        <v>62</v>
      </c>
      <c r="N125">
        <v>26</v>
      </c>
      <c r="O125">
        <v>65</v>
      </c>
      <c r="P125">
        <v>82</v>
      </c>
      <c r="Q125">
        <v>48</v>
      </c>
      <c r="R125">
        <v>55</v>
      </c>
      <c r="S125">
        <v>5</v>
      </c>
      <c r="T125">
        <v>82</v>
      </c>
      <c r="U125">
        <v>50</v>
      </c>
      <c r="V125">
        <v>68</v>
      </c>
      <c r="W125">
        <v>83</v>
      </c>
      <c r="X125">
        <v>6</v>
      </c>
      <c r="Y125">
        <v>32</v>
      </c>
      <c r="Z125">
        <v>7</v>
      </c>
      <c r="AA125">
        <v>84</v>
      </c>
      <c r="AB125">
        <v>77</v>
      </c>
      <c r="AC125">
        <v>76</v>
      </c>
      <c r="AD125">
        <v>56</v>
      </c>
    </row>
    <row r="126" spans="11:30">
      <c r="K126">
        <v>87</v>
      </c>
      <c r="L126">
        <v>76</v>
      </c>
      <c r="M126">
        <v>44</v>
      </c>
      <c r="N126">
        <v>15</v>
      </c>
      <c r="O126">
        <v>5</v>
      </c>
      <c r="P126">
        <v>76</v>
      </c>
      <c r="Q126">
        <v>8</v>
      </c>
      <c r="R126">
        <v>73</v>
      </c>
      <c r="S126">
        <v>54</v>
      </c>
      <c r="T126">
        <v>18</v>
      </c>
      <c r="U126">
        <v>3</v>
      </c>
      <c r="V126">
        <v>40</v>
      </c>
      <c r="W126">
        <v>51</v>
      </c>
      <c r="X126">
        <v>87</v>
      </c>
      <c r="Y126">
        <v>91</v>
      </c>
      <c r="Z126">
        <v>87</v>
      </c>
      <c r="AA126">
        <v>50</v>
      </c>
      <c r="AB126">
        <v>92</v>
      </c>
      <c r="AC126">
        <v>62</v>
      </c>
      <c r="AD126">
        <v>81</v>
      </c>
    </row>
    <row r="127" spans="11:30">
      <c r="K127">
        <v>25</v>
      </c>
      <c r="L127">
        <v>36</v>
      </c>
      <c r="M127">
        <v>61</v>
      </c>
      <c r="N127">
        <v>5</v>
      </c>
      <c r="O127">
        <v>95</v>
      </c>
      <c r="P127">
        <v>95</v>
      </c>
      <c r="Q127">
        <v>55</v>
      </c>
      <c r="R127">
        <v>44</v>
      </c>
      <c r="S127">
        <v>81</v>
      </c>
      <c r="T127">
        <v>51</v>
      </c>
      <c r="U127">
        <v>39</v>
      </c>
      <c r="V127">
        <v>13</v>
      </c>
      <c r="W127">
        <v>30</v>
      </c>
      <c r="X127">
        <v>54</v>
      </c>
      <c r="Y127">
        <v>49</v>
      </c>
      <c r="Z127">
        <v>1</v>
      </c>
      <c r="AA127">
        <v>31</v>
      </c>
      <c r="AB127">
        <v>100</v>
      </c>
      <c r="AC127">
        <v>16</v>
      </c>
      <c r="AD127">
        <v>40</v>
      </c>
    </row>
    <row r="128" spans="11:30">
      <c r="K128">
        <v>87</v>
      </c>
      <c r="L128">
        <v>49</v>
      </c>
      <c r="M128">
        <v>6</v>
      </c>
      <c r="N128">
        <v>24</v>
      </c>
      <c r="O128">
        <v>96</v>
      </c>
      <c r="P128">
        <v>32</v>
      </c>
      <c r="Q128">
        <v>90</v>
      </c>
      <c r="R128">
        <v>43</v>
      </c>
      <c r="S128">
        <v>43</v>
      </c>
      <c r="T128">
        <v>36</v>
      </c>
      <c r="U128">
        <v>37</v>
      </c>
      <c r="V128">
        <v>56</v>
      </c>
      <c r="W128">
        <v>47</v>
      </c>
      <c r="X128">
        <v>79</v>
      </c>
      <c r="Y128">
        <v>51</v>
      </c>
      <c r="Z128">
        <v>14</v>
      </c>
      <c r="AA128">
        <v>2</v>
      </c>
      <c r="AB128">
        <v>55</v>
      </c>
      <c r="AC128">
        <v>93</v>
      </c>
      <c r="AD128">
        <v>38</v>
      </c>
    </row>
    <row r="129" spans="11:30">
      <c r="K129">
        <v>1</v>
      </c>
      <c r="L129">
        <v>65</v>
      </c>
      <c r="M129">
        <v>3</v>
      </c>
      <c r="N129">
        <v>98</v>
      </c>
      <c r="O129">
        <v>88</v>
      </c>
      <c r="P129">
        <v>93</v>
      </c>
      <c r="Q129">
        <v>52</v>
      </c>
      <c r="R129">
        <v>26</v>
      </c>
      <c r="S129">
        <v>76</v>
      </c>
      <c r="T129">
        <v>97</v>
      </c>
      <c r="U129">
        <v>51</v>
      </c>
      <c r="V129">
        <v>42</v>
      </c>
      <c r="W129">
        <v>54</v>
      </c>
      <c r="X129">
        <v>3</v>
      </c>
      <c r="Y129">
        <v>84</v>
      </c>
      <c r="Z129">
        <v>69</v>
      </c>
      <c r="AA129">
        <v>53</v>
      </c>
      <c r="AB129">
        <v>19</v>
      </c>
      <c r="AC129">
        <v>95</v>
      </c>
      <c r="AD129">
        <v>95</v>
      </c>
    </row>
    <row r="130" spans="11:30">
      <c r="K130">
        <v>25</v>
      </c>
      <c r="L130">
        <v>7</v>
      </c>
      <c r="M130">
        <v>5</v>
      </c>
      <c r="N130">
        <v>62</v>
      </c>
      <c r="O130">
        <v>60</v>
      </c>
      <c r="P130">
        <v>41</v>
      </c>
      <c r="Q130">
        <v>36</v>
      </c>
      <c r="R130">
        <v>43</v>
      </c>
      <c r="S130">
        <v>94</v>
      </c>
      <c r="T130">
        <v>66</v>
      </c>
      <c r="U130">
        <v>60</v>
      </c>
      <c r="V130">
        <v>24</v>
      </c>
      <c r="W130">
        <v>100</v>
      </c>
      <c r="X130">
        <v>23</v>
      </c>
      <c r="Y130">
        <v>72</v>
      </c>
      <c r="Z130">
        <v>92</v>
      </c>
      <c r="AA130">
        <v>42</v>
      </c>
      <c r="AB130">
        <v>63</v>
      </c>
      <c r="AC130">
        <v>99</v>
      </c>
      <c r="AD130">
        <v>96</v>
      </c>
    </row>
    <row r="131" spans="11:30">
      <c r="K131">
        <v>3</v>
      </c>
      <c r="L131">
        <v>15</v>
      </c>
      <c r="M131">
        <v>36</v>
      </c>
      <c r="N131">
        <v>21</v>
      </c>
      <c r="O131">
        <v>81</v>
      </c>
      <c r="P131">
        <v>37</v>
      </c>
      <c r="Q131">
        <v>48</v>
      </c>
      <c r="R131">
        <v>67</v>
      </c>
      <c r="S131">
        <v>87</v>
      </c>
      <c r="T131">
        <v>79</v>
      </c>
      <c r="U131">
        <v>56</v>
      </c>
      <c r="V131">
        <v>50</v>
      </c>
      <c r="W131">
        <v>52</v>
      </c>
      <c r="X131">
        <v>6</v>
      </c>
      <c r="Y131">
        <v>49</v>
      </c>
      <c r="Z131">
        <v>61</v>
      </c>
      <c r="AA131">
        <v>93</v>
      </c>
      <c r="AB131">
        <v>86</v>
      </c>
      <c r="AC131">
        <v>70</v>
      </c>
      <c r="AD131">
        <v>67</v>
      </c>
    </row>
    <row r="132" spans="11:30">
      <c r="K132">
        <v>21</v>
      </c>
      <c r="L132">
        <v>88</v>
      </c>
      <c r="M132">
        <v>92</v>
      </c>
      <c r="N132">
        <v>53</v>
      </c>
      <c r="O132">
        <v>26</v>
      </c>
      <c r="P132">
        <v>82</v>
      </c>
      <c r="Q132">
        <v>74</v>
      </c>
      <c r="R132">
        <v>30</v>
      </c>
      <c r="S132">
        <v>71</v>
      </c>
      <c r="T132">
        <v>37</v>
      </c>
      <c r="U132">
        <v>57</v>
      </c>
      <c r="V132">
        <v>38</v>
      </c>
      <c r="W132">
        <v>79</v>
      </c>
      <c r="X132">
        <v>52</v>
      </c>
      <c r="Y132">
        <v>81</v>
      </c>
      <c r="Z132">
        <v>29</v>
      </c>
      <c r="AA132">
        <v>93</v>
      </c>
      <c r="AB132">
        <v>50</v>
      </c>
      <c r="AC132">
        <v>46</v>
      </c>
      <c r="AD132">
        <v>53</v>
      </c>
    </row>
    <row r="133" spans="11:30">
      <c r="K133">
        <v>46</v>
      </c>
      <c r="L133">
        <v>8</v>
      </c>
      <c r="M133">
        <v>27</v>
      </c>
      <c r="N133">
        <v>24</v>
      </c>
      <c r="O133">
        <v>80</v>
      </c>
      <c r="P133">
        <v>66</v>
      </c>
      <c r="Q133">
        <v>74</v>
      </c>
      <c r="R133">
        <v>33</v>
      </c>
      <c r="S133">
        <v>76</v>
      </c>
      <c r="T133">
        <v>70</v>
      </c>
      <c r="U133">
        <v>91</v>
      </c>
      <c r="V133">
        <v>60</v>
      </c>
      <c r="W133">
        <v>83</v>
      </c>
      <c r="X133">
        <v>26</v>
      </c>
      <c r="Y133">
        <v>92</v>
      </c>
      <c r="Z133">
        <v>63</v>
      </c>
      <c r="AA133">
        <v>37</v>
      </c>
      <c r="AB133">
        <v>72</v>
      </c>
      <c r="AC133">
        <v>38</v>
      </c>
      <c r="AD133">
        <v>66</v>
      </c>
    </row>
    <row r="134" spans="11:30">
      <c r="K134">
        <v>41</v>
      </c>
      <c r="L134">
        <v>32</v>
      </c>
      <c r="M134">
        <v>70</v>
      </c>
      <c r="N134">
        <v>57</v>
      </c>
      <c r="O134">
        <v>7</v>
      </c>
      <c r="P134">
        <v>68</v>
      </c>
      <c r="Q134">
        <v>37</v>
      </c>
      <c r="R134">
        <v>55</v>
      </c>
      <c r="S134">
        <v>84</v>
      </c>
      <c r="T134">
        <v>29</v>
      </c>
      <c r="U134">
        <v>57</v>
      </c>
      <c r="V134">
        <v>5</v>
      </c>
      <c r="W134">
        <v>82</v>
      </c>
      <c r="X134">
        <v>48</v>
      </c>
      <c r="Y134">
        <v>26</v>
      </c>
      <c r="Z134">
        <v>40</v>
      </c>
      <c r="AA134">
        <v>20</v>
      </c>
      <c r="AB134">
        <v>7</v>
      </c>
      <c r="AC134">
        <v>84</v>
      </c>
      <c r="AD134">
        <v>34</v>
      </c>
    </row>
    <row r="135" spans="11:30">
      <c r="K135">
        <v>74</v>
      </c>
      <c r="L135">
        <v>5</v>
      </c>
      <c r="M135">
        <v>50</v>
      </c>
      <c r="N135">
        <v>73</v>
      </c>
      <c r="O135">
        <v>14</v>
      </c>
      <c r="P135">
        <v>35</v>
      </c>
      <c r="Q135">
        <v>70</v>
      </c>
      <c r="R135">
        <v>87</v>
      </c>
      <c r="S135">
        <v>65</v>
      </c>
      <c r="T135">
        <v>56</v>
      </c>
      <c r="U135">
        <v>85</v>
      </c>
      <c r="V135">
        <v>51</v>
      </c>
      <c r="W135">
        <v>54</v>
      </c>
      <c r="X135">
        <v>75</v>
      </c>
      <c r="Y135">
        <v>88</v>
      </c>
      <c r="Z135">
        <v>27</v>
      </c>
      <c r="AA135">
        <v>35</v>
      </c>
      <c r="AB135">
        <v>13</v>
      </c>
      <c r="AC135">
        <v>20</v>
      </c>
      <c r="AD135">
        <v>28</v>
      </c>
    </row>
    <row r="136" spans="11:30">
      <c r="K136">
        <v>8</v>
      </c>
      <c r="L136">
        <v>52</v>
      </c>
      <c r="M136">
        <v>77</v>
      </c>
      <c r="N136">
        <v>79</v>
      </c>
      <c r="O136">
        <v>18</v>
      </c>
      <c r="P136">
        <v>82</v>
      </c>
      <c r="Q136">
        <v>17</v>
      </c>
      <c r="R136">
        <v>29</v>
      </c>
      <c r="S136">
        <v>56</v>
      </c>
      <c r="T136">
        <v>56</v>
      </c>
      <c r="U136">
        <v>56</v>
      </c>
      <c r="V136">
        <v>43</v>
      </c>
      <c r="W136">
        <v>30</v>
      </c>
      <c r="X136">
        <v>82</v>
      </c>
      <c r="Y136">
        <v>39</v>
      </c>
      <c r="Z136">
        <v>9</v>
      </c>
      <c r="AA136">
        <v>11</v>
      </c>
      <c r="AB136">
        <v>36</v>
      </c>
      <c r="AC136">
        <v>50</v>
      </c>
      <c r="AD136">
        <v>33</v>
      </c>
    </row>
    <row r="137" spans="11:30">
      <c r="K137">
        <v>64</v>
      </c>
      <c r="L137">
        <v>28</v>
      </c>
      <c r="M137">
        <v>1</v>
      </c>
      <c r="N137">
        <v>99</v>
      </c>
      <c r="O137">
        <v>41</v>
      </c>
      <c r="P137">
        <v>63</v>
      </c>
      <c r="Q137">
        <v>89</v>
      </c>
      <c r="R137">
        <v>69</v>
      </c>
      <c r="S137">
        <v>97</v>
      </c>
      <c r="T137">
        <v>26</v>
      </c>
      <c r="U137">
        <v>50</v>
      </c>
      <c r="V137">
        <v>30</v>
      </c>
      <c r="W137">
        <v>9</v>
      </c>
      <c r="X137">
        <v>44</v>
      </c>
      <c r="Y137">
        <v>38</v>
      </c>
      <c r="Z137">
        <v>9</v>
      </c>
      <c r="AA137">
        <v>19</v>
      </c>
      <c r="AB137">
        <v>25</v>
      </c>
      <c r="AC137">
        <v>64</v>
      </c>
      <c r="AD137">
        <v>74</v>
      </c>
    </row>
    <row r="138" spans="11:30">
      <c r="K138">
        <v>60</v>
      </c>
      <c r="L138">
        <v>75</v>
      </c>
      <c r="M138">
        <v>59</v>
      </c>
      <c r="N138">
        <v>23</v>
      </c>
      <c r="O138">
        <v>50</v>
      </c>
      <c r="P138">
        <v>98</v>
      </c>
      <c r="Q138">
        <v>8</v>
      </c>
      <c r="R138">
        <v>91</v>
      </c>
      <c r="S138">
        <v>84</v>
      </c>
      <c r="T138">
        <v>25</v>
      </c>
      <c r="U138">
        <v>59</v>
      </c>
      <c r="V138">
        <v>21</v>
      </c>
      <c r="W138">
        <v>50</v>
      </c>
      <c r="X138">
        <v>94</v>
      </c>
      <c r="Y138">
        <v>4</v>
      </c>
      <c r="Z138">
        <v>32</v>
      </c>
      <c r="AA138">
        <v>36</v>
      </c>
      <c r="AB138">
        <v>13</v>
      </c>
      <c r="AC138">
        <v>71</v>
      </c>
      <c r="AD138">
        <v>60</v>
      </c>
    </row>
    <row r="139" spans="11:30">
      <c r="K139">
        <v>24</v>
      </c>
      <c r="L139">
        <v>32</v>
      </c>
      <c r="M139">
        <v>42</v>
      </c>
      <c r="N139">
        <v>22</v>
      </c>
      <c r="O139">
        <v>45</v>
      </c>
      <c r="P139">
        <v>40</v>
      </c>
      <c r="Q139">
        <v>78</v>
      </c>
      <c r="R139">
        <v>92</v>
      </c>
      <c r="S139">
        <v>9</v>
      </c>
      <c r="T139">
        <v>76</v>
      </c>
      <c r="U139">
        <v>58</v>
      </c>
      <c r="V139">
        <v>32</v>
      </c>
      <c r="W139">
        <v>44</v>
      </c>
      <c r="X139">
        <v>50</v>
      </c>
      <c r="Y139">
        <v>57</v>
      </c>
      <c r="Z139">
        <v>98</v>
      </c>
      <c r="AA139">
        <v>55</v>
      </c>
      <c r="AB139">
        <v>18</v>
      </c>
      <c r="AC139">
        <v>18</v>
      </c>
      <c r="AD139">
        <v>88</v>
      </c>
    </row>
    <row r="140" spans="11:30">
      <c r="K140">
        <v>66</v>
      </c>
      <c r="L140">
        <v>100</v>
      </c>
      <c r="M140">
        <v>97</v>
      </c>
      <c r="N140">
        <v>47</v>
      </c>
      <c r="O140">
        <v>89</v>
      </c>
      <c r="P140">
        <v>46</v>
      </c>
      <c r="Q140">
        <v>89</v>
      </c>
      <c r="R140">
        <v>73</v>
      </c>
      <c r="S140">
        <v>33</v>
      </c>
      <c r="T140">
        <v>29</v>
      </c>
      <c r="U140">
        <v>43</v>
      </c>
      <c r="V140">
        <v>46</v>
      </c>
      <c r="W140">
        <v>41</v>
      </c>
      <c r="X140">
        <v>83</v>
      </c>
      <c r="Y140">
        <v>59</v>
      </c>
      <c r="Z140">
        <v>75</v>
      </c>
      <c r="AA140">
        <v>66</v>
      </c>
      <c r="AB140">
        <v>65</v>
      </c>
      <c r="AC140">
        <v>88</v>
      </c>
      <c r="AD140">
        <v>32</v>
      </c>
    </row>
    <row r="141" spans="11:30">
      <c r="K141">
        <v>5</v>
      </c>
      <c r="L141">
        <v>21</v>
      </c>
      <c r="M141">
        <v>61</v>
      </c>
      <c r="N141">
        <v>56</v>
      </c>
      <c r="O141">
        <v>43</v>
      </c>
      <c r="P141">
        <v>59</v>
      </c>
      <c r="Q141">
        <v>39</v>
      </c>
      <c r="R141">
        <v>19</v>
      </c>
      <c r="S141">
        <v>41</v>
      </c>
      <c r="T141">
        <v>82</v>
      </c>
      <c r="U141">
        <v>2</v>
      </c>
      <c r="V141">
        <v>73</v>
      </c>
      <c r="W141">
        <v>84</v>
      </c>
      <c r="X141">
        <v>3</v>
      </c>
      <c r="Y141">
        <v>11</v>
      </c>
      <c r="Z141">
        <v>36</v>
      </c>
      <c r="AA141">
        <v>69</v>
      </c>
      <c r="AB141">
        <v>53</v>
      </c>
      <c r="AC141">
        <v>10</v>
      </c>
      <c r="AD141">
        <v>33</v>
      </c>
    </row>
    <row r="142" spans="11:30">
      <c r="K142">
        <v>51</v>
      </c>
      <c r="L142">
        <v>11</v>
      </c>
      <c r="M142">
        <v>13</v>
      </c>
      <c r="N142">
        <v>49</v>
      </c>
      <c r="O142">
        <v>60</v>
      </c>
      <c r="P142">
        <v>16</v>
      </c>
      <c r="Q142">
        <v>15</v>
      </c>
      <c r="R142">
        <v>94</v>
      </c>
      <c r="S142">
        <v>67</v>
      </c>
      <c r="T142">
        <v>91</v>
      </c>
      <c r="U142">
        <v>32</v>
      </c>
      <c r="V142">
        <v>65</v>
      </c>
      <c r="W142">
        <v>21</v>
      </c>
      <c r="X142">
        <v>89</v>
      </c>
      <c r="Y142">
        <v>53</v>
      </c>
      <c r="Z142">
        <v>90</v>
      </c>
      <c r="AA142">
        <v>23</v>
      </c>
      <c r="AB142">
        <v>79</v>
      </c>
      <c r="AC142">
        <v>75</v>
      </c>
      <c r="AD142">
        <v>37</v>
      </c>
    </row>
    <row r="143" spans="11:30">
      <c r="K143">
        <v>80</v>
      </c>
      <c r="L143">
        <v>38</v>
      </c>
      <c r="M143">
        <v>15</v>
      </c>
      <c r="N143">
        <v>55</v>
      </c>
      <c r="O143">
        <v>84</v>
      </c>
      <c r="P143">
        <v>4</v>
      </c>
      <c r="Q143">
        <v>68</v>
      </c>
      <c r="R143">
        <v>40</v>
      </c>
      <c r="S143">
        <v>85</v>
      </c>
      <c r="T143">
        <v>2</v>
      </c>
      <c r="U143">
        <v>68</v>
      </c>
      <c r="V143">
        <v>46</v>
      </c>
      <c r="W143">
        <v>3</v>
      </c>
      <c r="X143">
        <v>49</v>
      </c>
      <c r="Y143">
        <v>96</v>
      </c>
      <c r="Z143">
        <v>43</v>
      </c>
      <c r="AA143">
        <v>66</v>
      </c>
      <c r="AB143">
        <v>16</v>
      </c>
      <c r="AC143">
        <v>68</v>
      </c>
      <c r="AD143">
        <v>85</v>
      </c>
    </row>
    <row r="144" spans="11:30">
      <c r="K144">
        <v>69</v>
      </c>
      <c r="L144">
        <v>59</v>
      </c>
      <c r="M144">
        <v>95</v>
      </c>
      <c r="N144">
        <v>21</v>
      </c>
      <c r="O144">
        <v>59</v>
      </c>
      <c r="P144">
        <v>78</v>
      </c>
      <c r="Q144">
        <v>9</v>
      </c>
      <c r="R144">
        <v>59</v>
      </c>
      <c r="S144">
        <v>36</v>
      </c>
      <c r="T144">
        <v>68</v>
      </c>
      <c r="U144">
        <v>21</v>
      </c>
      <c r="V144">
        <v>98</v>
      </c>
      <c r="W144">
        <v>28</v>
      </c>
      <c r="X144">
        <v>28</v>
      </c>
      <c r="Y144">
        <v>43</v>
      </c>
      <c r="Z144">
        <v>75</v>
      </c>
      <c r="AA144">
        <v>15</v>
      </c>
      <c r="AB144">
        <v>15</v>
      </c>
      <c r="AC144">
        <v>46</v>
      </c>
      <c r="AD144">
        <v>97</v>
      </c>
    </row>
    <row r="145" spans="11:30">
      <c r="K145">
        <v>44</v>
      </c>
      <c r="L145">
        <v>43</v>
      </c>
      <c r="M145">
        <v>36</v>
      </c>
      <c r="N145">
        <v>99</v>
      </c>
      <c r="O145">
        <v>84</v>
      </c>
      <c r="P145">
        <v>57</v>
      </c>
      <c r="Q145">
        <v>72</v>
      </c>
      <c r="R145">
        <v>11</v>
      </c>
      <c r="S145">
        <v>93</v>
      </c>
      <c r="T145">
        <v>84</v>
      </c>
      <c r="U145">
        <v>75</v>
      </c>
      <c r="V145">
        <v>56</v>
      </c>
      <c r="W145">
        <v>15</v>
      </c>
      <c r="X145">
        <v>80</v>
      </c>
      <c r="Y145">
        <v>83</v>
      </c>
      <c r="Z145">
        <v>32</v>
      </c>
      <c r="AA145">
        <v>36</v>
      </c>
      <c r="AB145">
        <v>100</v>
      </c>
      <c r="AC145">
        <v>78</v>
      </c>
      <c r="AD145">
        <v>96</v>
      </c>
    </row>
    <row r="146" spans="11:30">
      <c r="K146">
        <v>36</v>
      </c>
      <c r="L146">
        <v>96</v>
      </c>
      <c r="M146">
        <v>63</v>
      </c>
      <c r="N146">
        <v>2</v>
      </c>
      <c r="O146">
        <v>69</v>
      </c>
      <c r="P146">
        <v>5</v>
      </c>
      <c r="Q146">
        <v>56</v>
      </c>
      <c r="R146">
        <v>70</v>
      </c>
      <c r="S146">
        <v>66</v>
      </c>
      <c r="T146">
        <v>65</v>
      </c>
      <c r="U146">
        <v>75</v>
      </c>
      <c r="V146">
        <v>10</v>
      </c>
      <c r="W146">
        <v>97</v>
      </c>
      <c r="X146">
        <v>100</v>
      </c>
      <c r="Y146">
        <v>60</v>
      </c>
      <c r="Z146">
        <v>1</v>
      </c>
      <c r="AA146">
        <v>52</v>
      </c>
      <c r="AB146">
        <v>42</v>
      </c>
      <c r="AC146">
        <v>8</v>
      </c>
      <c r="AD146">
        <v>90</v>
      </c>
    </row>
    <row r="147" spans="11:30">
      <c r="K147">
        <v>90</v>
      </c>
      <c r="L147">
        <v>35</v>
      </c>
      <c r="M147">
        <v>33</v>
      </c>
      <c r="N147">
        <v>45</v>
      </c>
      <c r="O147">
        <v>100</v>
      </c>
      <c r="P147">
        <v>95</v>
      </c>
      <c r="Q147">
        <v>30</v>
      </c>
      <c r="R147">
        <v>23</v>
      </c>
      <c r="S147">
        <v>92</v>
      </c>
      <c r="T147">
        <v>15</v>
      </c>
      <c r="U147">
        <v>64</v>
      </c>
      <c r="V147">
        <v>41</v>
      </c>
      <c r="W147">
        <v>25</v>
      </c>
      <c r="X147">
        <v>55</v>
      </c>
      <c r="Y147">
        <v>7</v>
      </c>
      <c r="Z147">
        <v>30</v>
      </c>
      <c r="AA147">
        <v>61</v>
      </c>
      <c r="AB147">
        <v>71</v>
      </c>
      <c r="AC147">
        <v>5</v>
      </c>
      <c r="AD147">
        <v>68</v>
      </c>
    </row>
    <row r="148" spans="11:30">
      <c r="K148">
        <v>29</v>
      </c>
      <c r="L148">
        <v>11</v>
      </c>
      <c r="M148">
        <v>97</v>
      </c>
      <c r="N148">
        <v>85</v>
      </c>
      <c r="O148">
        <v>100</v>
      </c>
      <c r="P148">
        <v>17</v>
      </c>
      <c r="Q148">
        <v>81</v>
      </c>
      <c r="R148">
        <v>87</v>
      </c>
      <c r="S148">
        <v>5</v>
      </c>
      <c r="T148">
        <v>71</v>
      </c>
      <c r="U148">
        <v>57</v>
      </c>
      <c r="V148">
        <v>87</v>
      </c>
      <c r="W148">
        <v>40</v>
      </c>
      <c r="X148">
        <v>30</v>
      </c>
      <c r="Y148">
        <v>39</v>
      </c>
      <c r="Z148">
        <v>55</v>
      </c>
      <c r="AA148">
        <v>79</v>
      </c>
      <c r="AB148">
        <v>98</v>
      </c>
      <c r="AC148">
        <v>85</v>
      </c>
      <c r="AD148">
        <v>23</v>
      </c>
    </row>
    <row r="149" spans="11:30">
      <c r="K149">
        <v>87</v>
      </c>
      <c r="L149">
        <v>99</v>
      </c>
      <c r="M149">
        <v>83</v>
      </c>
      <c r="N149">
        <v>90</v>
      </c>
      <c r="O149">
        <v>96</v>
      </c>
      <c r="P149">
        <v>54</v>
      </c>
      <c r="Q149">
        <v>33</v>
      </c>
      <c r="R149">
        <v>56</v>
      </c>
      <c r="S149">
        <v>59</v>
      </c>
      <c r="T149">
        <v>32</v>
      </c>
      <c r="U149">
        <v>34</v>
      </c>
      <c r="V149">
        <v>56</v>
      </c>
      <c r="W149">
        <v>17</v>
      </c>
      <c r="X149">
        <v>12</v>
      </c>
      <c r="Y149">
        <v>94</v>
      </c>
      <c r="Z149">
        <v>57</v>
      </c>
      <c r="AA149">
        <v>99</v>
      </c>
      <c r="AB149">
        <v>20</v>
      </c>
      <c r="AC149">
        <v>35</v>
      </c>
      <c r="AD149">
        <v>92</v>
      </c>
    </row>
    <row r="150" spans="11:30">
      <c r="K150">
        <v>80</v>
      </c>
      <c r="L150">
        <v>41</v>
      </c>
      <c r="M150">
        <v>1</v>
      </c>
      <c r="N150">
        <v>99</v>
      </c>
      <c r="O150">
        <v>56</v>
      </c>
      <c r="P150">
        <v>87</v>
      </c>
      <c r="Q150">
        <v>85</v>
      </c>
      <c r="R150">
        <v>74</v>
      </c>
      <c r="S150">
        <v>85</v>
      </c>
      <c r="T150">
        <v>29</v>
      </c>
      <c r="U150">
        <v>6</v>
      </c>
      <c r="V150">
        <v>73</v>
      </c>
      <c r="W150">
        <v>40</v>
      </c>
      <c r="X150">
        <v>42</v>
      </c>
      <c r="Y150">
        <v>65</v>
      </c>
      <c r="Z150">
        <v>73</v>
      </c>
      <c r="AA150">
        <v>22</v>
      </c>
      <c r="AB150">
        <v>7</v>
      </c>
      <c r="AC150">
        <v>7</v>
      </c>
      <c r="AD150">
        <v>99</v>
      </c>
    </row>
    <row r="151" spans="11:30">
      <c r="K151">
        <v>67</v>
      </c>
      <c r="L151">
        <v>86</v>
      </c>
      <c r="M151">
        <v>89</v>
      </c>
      <c r="N151">
        <v>90</v>
      </c>
      <c r="O151">
        <v>17</v>
      </c>
      <c r="P151">
        <v>97</v>
      </c>
      <c r="Q151">
        <v>64</v>
      </c>
      <c r="R151">
        <v>6</v>
      </c>
      <c r="S151">
        <v>43</v>
      </c>
      <c r="T151">
        <v>23</v>
      </c>
      <c r="U151">
        <v>3</v>
      </c>
      <c r="V151">
        <v>74</v>
      </c>
      <c r="W151">
        <v>60</v>
      </c>
      <c r="X151">
        <v>9</v>
      </c>
      <c r="Y151">
        <v>26</v>
      </c>
      <c r="Z151">
        <v>83</v>
      </c>
      <c r="AA151">
        <v>36</v>
      </c>
      <c r="AB151">
        <v>58</v>
      </c>
      <c r="AC151">
        <v>66</v>
      </c>
      <c r="AD151">
        <v>35</v>
      </c>
    </row>
    <row r="152" spans="11:30">
      <c r="K152">
        <v>78</v>
      </c>
      <c r="L152">
        <v>98</v>
      </c>
      <c r="M152">
        <v>73</v>
      </c>
      <c r="N152">
        <v>2</v>
      </c>
      <c r="O152">
        <v>43</v>
      </c>
      <c r="P152">
        <v>55</v>
      </c>
      <c r="Q152">
        <v>81</v>
      </c>
      <c r="R152">
        <v>46</v>
      </c>
      <c r="S152">
        <v>6</v>
      </c>
      <c r="T152">
        <v>58</v>
      </c>
      <c r="U152">
        <v>18</v>
      </c>
      <c r="V152">
        <v>96</v>
      </c>
      <c r="W152">
        <v>91</v>
      </c>
      <c r="X152">
        <v>86</v>
      </c>
      <c r="Y152">
        <v>93</v>
      </c>
      <c r="Z152">
        <v>2</v>
      </c>
      <c r="AA152">
        <v>100</v>
      </c>
      <c r="AB152">
        <v>15</v>
      </c>
      <c r="AC152">
        <v>54</v>
      </c>
      <c r="AD152">
        <v>54</v>
      </c>
    </row>
    <row r="153" spans="11:30">
      <c r="K153">
        <v>59</v>
      </c>
      <c r="L153">
        <v>7</v>
      </c>
      <c r="M153">
        <v>61</v>
      </c>
      <c r="N153">
        <v>27</v>
      </c>
      <c r="O153">
        <v>45</v>
      </c>
      <c r="P153">
        <v>25</v>
      </c>
      <c r="Q153">
        <v>32</v>
      </c>
      <c r="R153">
        <v>47</v>
      </c>
      <c r="S153">
        <v>66</v>
      </c>
      <c r="T153">
        <v>95</v>
      </c>
      <c r="U153">
        <v>22</v>
      </c>
      <c r="V153">
        <v>31</v>
      </c>
      <c r="W153">
        <v>61</v>
      </c>
      <c r="X153">
        <v>93</v>
      </c>
      <c r="Y153">
        <v>26</v>
      </c>
      <c r="Z153">
        <v>3</v>
      </c>
      <c r="AA153">
        <v>67</v>
      </c>
      <c r="AB153">
        <v>9</v>
      </c>
      <c r="AC153">
        <v>3</v>
      </c>
      <c r="AD153">
        <v>38</v>
      </c>
    </row>
    <row r="154" spans="11:30">
      <c r="K154">
        <v>50</v>
      </c>
      <c r="L154">
        <v>65</v>
      </c>
      <c r="M154">
        <v>6</v>
      </c>
      <c r="N154">
        <v>73</v>
      </c>
      <c r="O154">
        <v>62</v>
      </c>
      <c r="P154">
        <v>5</v>
      </c>
      <c r="Q154">
        <v>96</v>
      </c>
      <c r="R154">
        <v>69</v>
      </c>
      <c r="S154">
        <v>65</v>
      </c>
      <c r="T154">
        <v>21</v>
      </c>
      <c r="U154">
        <v>72</v>
      </c>
      <c r="V154">
        <v>10</v>
      </c>
      <c r="W154">
        <v>27</v>
      </c>
      <c r="X154">
        <v>58</v>
      </c>
      <c r="Y154">
        <v>29</v>
      </c>
      <c r="Z154">
        <v>28</v>
      </c>
      <c r="AA154">
        <v>35</v>
      </c>
      <c r="AB154">
        <v>27</v>
      </c>
      <c r="AC154">
        <v>68</v>
      </c>
      <c r="AD154">
        <v>2</v>
      </c>
    </row>
    <row r="155" spans="11:30">
      <c r="K155">
        <v>91</v>
      </c>
      <c r="L155">
        <v>58</v>
      </c>
      <c r="M155">
        <v>44</v>
      </c>
      <c r="N155">
        <v>11</v>
      </c>
      <c r="O155">
        <v>100</v>
      </c>
      <c r="P155">
        <v>82</v>
      </c>
      <c r="Q155">
        <v>50</v>
      </c>
      <c r="R155">
        <v>28</v>
      </c>
      <c r="S155">
        <v>26</v>
      </c>
      <c r="T155">
        <v>93</v>
      </c>
      <c r="U155">
        <v>81</v>
      </c>
      <c r="V155">
        <v>15</v>
      </c>
      <c r="W155">
        <v>33</v>
      </c>
      <c r="X155">
        <v>49</v>
      </c>
      <c r="Y155">
        <v>62</v>
      </c>
      <c r="Z155">
        <v>75</v>
      </c>
      <c r="AA155">
        <v>50</v>
      </c>
      <c r="AB155">
        <v>5</v>
      </c>
      <c r="AC155">
        <v>45</v>
      </c>
      <c r="AD155">
        <v>20</v>
      </c>
    </row>
    <row r="156" spans="11:30">
      <c r="K156">
        <v>36</v>
      </c>
      <c r="L156">
        <v>92</v>
      </c>
      <c r="M156">
        <v>28</v>
      </c>
      <c r="N156">
        <v>37</v>
      </c>
      <c r="O156">
        <v>38</v>
      </c>
      <c r="P156">
        <v>4</v>
      </c>
      <c r="Q156">
        <v>30</v>
      </c>
      <c r="R156">
        <v>99</v>
      </c>
      <c r="S156">
        <v>17</v>
      </c>
      <c r="T156">
        <v>88</v>
      </c>
      <c r="U156">
        <v>37</v>
      </c>
      <c r="V156">
        <v>90</v>
      </c>
      <c r="W156">
        <v>1</v>
      </c>
      <c r="X156">
        <v>77</v>
      </c>
      <c r="Y156">
        <v>59</v>
      </c>
      <c r="Z156">
        <v>61</v>
      </c>
      <c r="AA156">
        <v>73</v>
      </c>
      <c r="AB156">
        <v>66</v>
      </c>
      <c r="AC156">
        <v>32</v>
      </c>
      <c r="AD156">
        <v>39</v>
      </c>
    </row>
    <row r="157" spans="11:30">
      <c r="K157">
        <v>93</v>
      </c>
      <c r="L157">
        <v>31</v>
      </c>
      <c r="M157">
        <v>27</v>
      </c>
      <c r="N157">
        <v>55</v>
      </c>
      <c r="O157">
        <v>85</v>
      </c>
      <c r="P157">
        <v>54</v>
      </c>
      <c r="Q157">
        <v>65</v>
      </c>
      <c r="R157">
        <v>94</v>
      </c>
      <c r="S157">
        <v>90</v>
      </c>
      <c r="T157">
        <v>56</v>
      </c>
      <c r="U157">
        <v>4</v>
      </c>
      <c r="V157">
        <v>3</v>
      </c>
      <c r="W157">
        <v>84</v>
      </c>
      <c r="X157">
        <v>8</v>
      </c>
      <c r="Y157">
        <v>56</v>
      </c>
      <c r="Z157">
        <v>20</v>
      </c>
      <c r="AA157">
        <v>9</v>
      </c>
      <c r="AB157">
        <v>91</v>
      </c>
      <c r="AC157">
        <v>72</v>
      </c>
      <c r="AD157">
        <v>19</v>
      </c>
    </row>
    <row r="158" spans="11:30">
      <c r="K158">
        <v>31</v>
      </c>
      <c r="L158">
        <v>42</v>
      </c>
      <c r="M158">
        <v>27</v>
      </c>
      <c r="N158">
        <v>37</v>
      </c>
      <c r="O158">
        <v>83</v>
      </c>
      <c r="P158">
        <v>42</v>
      </c>
      <c r="Q158">
        <v>5</v>
      </c>
      <c r="R158">
        <v>43</v>
      </c>
      <c r="S158">
        <v>24</v>
      </c>
      <c r="T158">
        <v>68</v>
      </c>
      <c r="U158">
        <v>57</v>
      </c>
      <c r="V158">
        <v>97</v>
      </c>
      <c r="W158">
        <v>67</v>
      </c>
      <c r="X158">
        <v>13</v>
      </c>
      <c r="Y158">
        <v>41</v>
      </c>
      <c r="Z158">
        <v>20</v>
      </c>
      <c r="AA158">
        <v>38</v>
      </c>
      <c r="AB158">
        <v>39</v>
      </c>
      <c r="AC158">
        <v>11</v>
      </c>
      <c r="AD158">
        <v>46</v>
      </c>
    </row>
    <row r="159" spans="11:30">
      <c r="K159">
        <v>32</v>
      </c>
      <c r="L159">
        <v>76</v>
      </c>
      <c r="M159">
        <v>74</v>
      </c>
      <c r="N159">
        <v>40</v>
      </c>
      <c r="O159">
        <v>8</v>
      </c>
      <c r="P159">
        <v>61</v>
      </c>
      <c r="Q159">
        <v>46</v>
      </c>
      <c r="R159">
        <v>73</v>
      </c>
      <c r="S159">
        <v>31</v>
      </c>
      <c r="T159">
        <v>92</v>
      </c>
      <c r="U159">
        <v>79</v>
      </c>
      <c r="V159">
        <v>87</v>
      </c>
      <c r="W159">
        <v>18</v>
      </c>
      <c r="X159">
        <v>8</v>
      </c>
      <c r="Y159">
        <v>70</v>
      </c>
      <c r="Z159">
        <v>43</v>
      </c>
      <c r="AA159">
        <v>40</v>
      </c>
      <c r="AB159">
        <v>74</v>
      </c>
      <c r="AC159">
        <v>98</v>
      </c>
      <c r="AD159">
        <v>73</v>
      </c>
    </row>
    <row r="160" spans="11:30">
      <c r="K160">
        <v>36</v>
      </c>
      <c r="L160">
        <v>13</v>
      </c>
      <c r="M160">
        <v>30</v>
      </c>
      <c r="N160">
        <v>44</v>
      </c>
      <c r="O160">
        <v>71</v>
      </c>
      <c r="P160">
        <v>60</v>
      </c>
      <c r="Q160">
        <v>83</v>
      </c>
      <c r="R160">
        <v>68</v>
      </c>
      <c r="S160">
        <v>76</v>
      </c>
      <c r="T160">
        <v>20</v>
      </c>
      <c r="U160">
        <v>8</v>
      </c>
      <c r="V160">
        <v>48</v>
      </c>
      <c r="W160">
        <v>25</v>
      </c>
      <c r="X160">
        <v>58</v>
      </c>
      <c r="Y160">
        <v>33</v>
      </c>
      <c r="Z160">
        <v>53</v>
      </c>
      <c r="AA160">
        <v>72</v>
      </c>
      <c r="AB160">
        <v>18</v>
      </c>
      <c r="AC160">
        <v>12</v>
      </c>
      <c r="AD160">
        <v>41</v>
      </c>
    </row>
    <row r="161" spans="11:30">
      <c r="K161">
        <v>10</v>
      </c>
      <c r="L161">
        <v>72</v>
      </c>
      <c r="M161">
        <v>34</v>
      </c>
      <c r="N161">
        <v>68</v>
      </c>
      <c r="O161">
        <v>46</v>
      </c>
      <c r="P161">
        <v>1</v>
      </c>
      <c r="Q161">
        <v>35</v>
      </c>
      <c r="R161">
        <v>84</v>
      </c>
      <c r="S161">
        <v>32</v>
      </c>
      <c r="T161">
        <v>34</v>
      </c>
      <c r="U161">
        <v>98</v>
      </c>
      <c r="V161">
        <v>27</v>
      </c>
      <c r="W161">
        <v>52</v>
      </c>
      <c r="X161">
        <v>51</v>
      </c>
      <c r="Y161">
        <v>8</v>
      </c>
      <c r="Z161">
        <v>16</v>
      </c>
      <c r="AA161">
        <v>61</v>
      </c>
      <c r="AB161">
        <v>6</v>
      </c>
      <c r="AC161">
        <v>68</v>
      </c>
      <c r="AD161">
        <v>43</v>
      </c>
    </row>
    <row r="162" spans="11:30">
      <c r="K162">
        <v>51</v>
      </c>
      <c r="L162">
        <v>41</v>
      </c>
      <c r="M162">
        <v>64</v>
      </c>
      <c r="N162">
        <v>66</v>
      </c>
      <c r="O162">
        <v>64</v>
      </c>
      <c r="P162">
        <v>25</v>
      </c>
      <c r="Q162">
        <v>66</v>
      </c>
      <c r="R162">
        <v>21</v>
      </c>
      <c r="S162">
        <v>38</v>
      </c>
      <c r="T162">
        <v>45</v>
      </c>
      <c r="U162">
        <v>31</v>
      </c>
      <c r="V162">
        <v>34</v>
      </c>
      <c r="W162">
        <v>17</v>
      </c>
      <c r="X162">
        <v>4</v>
      </c>
      <c r="Y162">
        <v>83</v>
      </c>
      <c r="Z162">
        <v>1</v>
      </c>
      <c r="AA162">
        <v>60</v>
      </c>
      <c r="AB162">
        <v>22</v>
      </c>
      <c r="AC162">
        <v>74</v>
      </c>
      <c r="AD162">
        <v>33</v>
      </c>
    </row>
    <row r="163" spans="11:30">
      <c r="K163">
        <v>54</v>
      </c>
      <c r="L163">
        <v>51</v>
      </c>
      <c r="M163">
        <v>44</v>
      </c>
      <c r="N163">
        <v>70</v>
      </c>
      <c r="O163">
        <v>39</v>
      </c>
      <c r="P163">
        <v>66</v>
      </c>
      <c r="Q163">
        <v>38</v>
      </c>
      <c r="R163">
        <v>21</v>
      </c>
      <c r="S163">
        <v>74</v>
      </c>
      <c r="T163">
        <v>64</v>
      </c>
      <c r="U163">
        <v>99</v>
      </c>
      <c r="V163">
        <v>18</v>
      </c>
      <c r="W163">
        <v>98</v>
      </c>
      <c r="X163">
        <v>18</v>
      </c>
      <c r="Y163">
        <v>51</v>
      </c>
      <c r="Z163">
        <v>87</v>
      </c>
      <c r="AA163">
        <v>36</v>
      </c>
      <c r="AB163">
        <v>70</v>
      </c>
      <c r="AC163">
        <v>19</v>
      </c>
      <c r="AD163">
        <v>46</v>
      </c>
    </row>
    <row r="164" spans="11:30">
      <c r="K164">
        <v>18</v>
      </c>
      <c r="L164">
        <v>22</v>
      </c>
      <c r="M164">
        <v>68</v>
      </c>
      <c r="N164">
        <v>19</v>
      </c>
      <c r="O164">
        <v>62</v>
      </c>
      <c r="P164">
        <v>49</v>
      </c>
      <c r="Q164">
        <v>31</v>
      </c>
      <c r="R164">
        <v>98</v>
      </c>
      <c r="S164">
        <v>76</v>
      </c>
      <c r="T164">
        <v>84</v>
      </c>
      <c r="U164">
        <v>89</v>
      </c>
      <c r="V164">
        <v>100</v>
      </c>
      <c r="W164">
        <v>96</v>
      </c>
      <c r="X164">
        <v>9</v>
      </c>
      <c r="Y164">
        <v>25</v>
      </c>
      <c r="Z164">
        <v>81</v>
      </c>
      <c r="AA164">
        <v>17</v>
      </c>
      <c r="AB164">
        <v>67</v>
      </c>
      <c r="AC164">
        <v>34</v>
      </c>
      <c r="AD164">
        <v>71</v>
      </c>
    </row>
    <row r="165" spans="11:30">
      <c r="K165">
        <v>20</v>
      </c>
      <c r="L165">
        <v>36</v>
      </c>
      <c r="M165">
        <v>76</v>
      </c>
      <c r="N165">
        <v>29</v>
      </c>
      <c r="O165">
        <v>14</v>
      </c>
      <c r="P165">
        <v>36</v>
      </c>
      <c r="Q165">
        <v>22</v>
      </c>
      <c r="R165">
        <v>14</v>
      </c>
      <c r="S165">
        <v>68</v>
      </c>
      <c r="T165">
        <v>87</v>
      </c>
      <c r="U165">
        <v>89</v>
      </c>
      <c r="V165">
        <v>5</v>
      </c>
      <c r="W165">
        <v>42</v>
      </c>
      <c r="X165">
        <v>37</v>
      </c>
      <c r="Y165">
        <v>65</v>
      </c>
      <c r="Z165">
        <v>87</v>
      </c>
      <c r="AA165">
        <v>48</v>
      </c>
      <c r="AB165">
        <v>98</v>
      </c>
      <c r="AC165">
        <v>10</v>
      </c>
      <c r="AD165">
        <v>82</v>
      </c>
    </row>
    <row r="166" spans="11:30">
      <c r="K166">
        <v>84</v>
      </c>
      <c r="L166">
        <v>81</v>
      </c>
      <c r="M166">
        <v>83</v>
      </c>
      <c r="N166">
        <v>45</v>
      </c>
      <c r="O166">
        <v>67</v>
      </c>
      <c r="P166">
        <v>76</v>
      </c>
      <c r="Q166">
        <v>65</v>
      </c>
      <c r="R166">
        <v>53</v>
      </c>
      <c r="S166">
        <v>76</v>
      </c>
      <c r="T166">
        <v>100</v>
      </c>
      <c r="U166">
        <v>39</v>
      </c>
      <c r="V166">
        <v>47</v>
      </c>
      <c r="W166">
        <v>28</v>
      </c>
      <c r="X166">
        <v>59</v>
      </c>
      <c r="Y166">
        <v>9</v>
      </c>
      <c r="Z166">
        <v>22</v>
      </c>
      <c r="AA166">
        <v>39</v>
      </c>
      <c r="AB166">
        <v>98</v>
      </c>
      <c r="AC166">
        <v>65</v>
      </c>
      <c r="AD166">
        <v>19</v>
      </c>
    </row>
    <row r="167" spans="11:30">
      <c r="K167">
        <v>2</v>
      </c>
      <c r="L167">
        <v>32</v>
      </c>
      <c r="M167">
        <v>35</v>
      </c>
      <c r="N167">
        <v>35</v>
      </c>
      <c r="O167">
        <v>77</v>
      </c>
      <c r="P167">
        <v>100</v>
      </c>
      <c r="Q167">
        <v>51</v>
      </c>
      <c r="R167">
        <v>81</v>
      </c>
      <c r="S167">
        <v>67</v>
      </c>
      <c r="T167">
        <v>46</v>
      </c>
      <c r="U167">
        <v>93</v>
      </c>
      <c r="V167">
        <v>8</v>
      </c>
      <c r="W167">
        <v>83</v>
      </c>
      <c r="X167">
        <v>32</v>
      </c>
      <c r="Y167">
        <v>57</v>
      </c>
      <c r="Z167">
        <v>16</v>
      </c>
      <c r="AA167">
        <v>16</v>
      </c>
      <c r="AB167">
        <v>71</v>
      </c>
      <c r="AC167">
        <v>27</v>
      </c>
      <c r="AD167">
        <v>37</v>
      </c>
    </row>
    <row r="168" spans="11:30">
      <c r="K168">
        <v>80</v>
      </c>
      <c r="L168">
        <v>80</v>
      </c>
      <c r="M168">
        <v>49</v>
      </c>
      <c r="N168">
        <v>44</v>
      </c>
      <c r="O168">
        <v>55</v>
      </c>
      <c r="P168">
        <v>44</v>
      </c>
      <c r="Q168">
        <v>25</v>
      </c>
      <c r="R168">
        <v>53</v>
      </c>
      <c r="S168">
        <v>58</v>
      </c>
      <c r="T168">
        <v>86</v>
      </c>
      <c r="U168">
        <v>24</v>
      </c>
      <c r="V168">
        <v>87</v>
      </c>
      <c r="W168">
        <v>48</v>
      </c>
      <c r="X168">
        <v>65</v>
      </c>
      <c r="Y168">
        <v>79</v>
      </c>
      <c r="Z168">
        <v>38</v>
      </c>
      <c r="AA168">
        <v>7</v>
      </c>
      <c r="AB168">
        <v>90</v>
      </c>
      <c r="AC168">
        <v>6</v>
      </c>
      <c r="AD168">
        <v>23</v>
      </c>
    </row>
    <row r="169" spans="11:30">
      <c r="K169">
        <v>6</v>
      </c>
      <c r="L169">
        <v>73</v>
      </c>
      <c r="M169">
        <v>48</v>
      </c>
      <c r="N169">
        <v>54</v>
      </c>
      <c r="O169">
        <v>20</v>
      </c>
      <c r="P169">
        <v>12</v>
      </c>
      <c r="Q169">
        <v>73</v>
      </c>
      <c r="R169">
        <v>27</v>
      </c>
      <c r="S169">
        <v>82</v>
      </c>
      <c r="T169">
        <v>47</v>
      </c>
      <c r="U169">
        <v>50</v>
      </c>
      <c r="V169">
        <v>73</v>
      </c>
      <c r="W169">
        <v>76</v>
      </c>
      <c r="X169">
        <v>6</v>
      </c>
      <c r="Y169">
        <v>98</v>
      </c>
      <c r="Z169">
        <v>65</v>
      </c>
      <c r="AA169">
        <v>19</v>
      </c>
      <c r="AB169">
        <v>51</v>
      </c>
      <c r="AC169">
        <v>78</v>
      </c>
      <c r="AD169">
        <v>92</v>
      </c>
    </row>
    <row r="170" spans="11:30">
      <c r="K170">
        <v>55</v>
      </c>
      <c r="L170">
        <v>88</v>
      </c>
      <c r="M170">
        <v>39</v>
      </c>
      <c r="N170">
        <v>92</v>
      </c>
      <c r="O170">
        <v>91</v>
      </c>
      <c r="P170">
        <v>88</v>
      </c>
      <c r="Q170">
        <v>70</v>
      </c>
      <c r="R170">
        <v>97</v>
      </c>
      <c r="S170">
        <v>86</v>
      </c>
      <c r="T170">
        <v>53</v>
      </c>
      <c r="U170">
        <v>95</v>
      </c>
      <c r="V170">
        <v>13</v>
      </c>
      <c r="W170">
        <v>61</v>
      </c>
      <c r="X170">
        <v>27</v>
      </c>
      <c r="Y170">
        <v>56</v>
      </c>
      <c r="Z170">
        <v>89</v>
      </c>
      <c r="AA170">
        <v>25</v>
      </c>
      <c r="AB170">
        <v>88</v>
      </c>
      <c r="AC170">
        <v>73</v>
      </c>
      <c r="AD170">
        <v>49</v>
      </c>
    </row>
    <row r="171" spans="11:30">
      <c r="K171">
        <v>6</v>
      </c>
      <c r="L171">
        <v>14</v>
      </c>
      <c r="M171">
        <v>68</v>
      </c>
      <c r="N171">
        <v>28</v>
      </c>
      <c r="O171">
        <v>42</v>
      </c>
      <c r="P171">
        <v>87</v>
      </c>
      <c r="Q171">
        <v>68</v>
      </c>
      <c r="R171">
        <v>86</v>
      </c>
      <c r="S171">
        <v>16</v>
      </c>
      <c r="T171">
        <v>68</v>
      </c>
      <c r="U171">
        <v>5</v>
      </c>
      <c r="V171">
        <v>12</v>
      </c>
      <c r="W171">
        <v>97</v>
      </c>
      <c r="X171">
        <v>43</v>
      </c>
      <c r="Y171">
        <v>44</v>
      </c>
      <c r="Z171">
        <v>78</v>
      </c>
      <c r="AA171">
        <v>72</v>
      </c>
      <c r="AB171">
        <v>71</v>
      </c>
      <c r="AC171">
        <v>82</v>
      </c>
      <c r="AD171">
        <v>28</v>
      </c>
    </row>
    <row r="172" spans="11:30">
      <c r="K172">
        <v>6</v>
      </c>
      <c r="L172">
        <v>85</v>
      </c>
      <c r="M172">
        <v>2</v>
      </c>
      <c r="N172">
        <v>88</v>
      </c>
      <c r="O172">
        <v>9</v>
      </c>
      <c r="P172">
        <v>46</v>
      </c>
      <c r="Q172">
        <v>3</v>
      </c>
      <c r="R172">
        <v>68</v>
      </c>
      <c r="S172">
        <v>30</v>
      </c>
      <c r="T172">
        <v>79</v>
      </c>
      <c r="U172">
        <v>3</v>
      </c>
      <c r="V172">
        <v>77</v>
      </c>
      <c r="W172">
        <v>14</v>
      </c>
      <c r="X172">
        <v>12</v>
      </c>
      <c r="Y172">
        <v>10</v>
      </c>
      <c r="Z172">
        <v>13</v>
      </c>
      <c r="AA172">
        <v>29</v>
      </c>
      <c r="AB172">
        <v>6</v>
      </c>
      <c r="AC172">
        <v>30</v>
      </c>
      <c r="AD172">
        <v>35</v>
      </c>
    </row>
    <row r="173" spans="11:30">
      <c r="K173">
        <v>48</v>
      </c>
      <c r="L173">
        <v>82</v>
      </c>
      <c r="M173">
        <v>90</v>
      </c>
      <c r="N173">
        <v>87</v>
      </c>
      <c r="O173">
        <v>29</v>
      </c>
      <c r="P173">
        <v>56</v>
      </c>
      <c r="Q173">
        <v>68</v>
      </c>
      <c r="R173">
        <v>54</v>
      </c>
      <c r="S173">
        <v>49</v>
      </c>
      <c r="T173">
        <v>100</v>
      </c>
      <c r="U173">
        <v>34</v>
      </c>
      <c r="V173">
        <v>93</v>
      </c>
      <c r="W173">
        <v>31</v>
      </c>
      <c r="X173">
        <v>39</v>
      </c>
      <c r="Y173">
        <v>85</v>
      </c>
      <c r="Z173">
        <v>87</v>
      </c>
      <c r="AA173">
        <v>70</v>
      </c>
      <c r="AB173">
        <v>67</v>
      </c>
      <c r="AC173">
        <v>32</v>
      </c>
      <c r="AD173">
        <v>69</v>
      </c>
    </row>
    <row r="174" spans="11:30">
      <c r="K174">
        <v>49</v>
      </c>
      <c r="L174">
        <v>16</v>
      </c>
      <c r="M174">
        <v>70</v>
      </c>
      <c r="N174">
        <v>33</v>
      </c>
      <c r="O174">
        <v>38</v>
      </c>
      <c r="P174">
        <v>89</v>
      </c>
      <c r="Q174">
        <v>89</v>
      </c>
      <c r="R174">
        <v>38</v>
      </c>
      <c r="S174">
        <v>22</v>
      </c>
      <c r="T174">
        <v>56</v>
      </c>
      <c r="U174">
        <v>2</v>
      </c>
      <c r="V174">
        <v>22</v>
      </c>
      <c r="W174">
        <v>71</v>
      </c>
      <c r="X174">
        <v>10</v>
      </c>
      <c r="Y174">
        <v>74</v>
      </c>
      <c r="Z174">
        <v>95</v>
      </c>
      <c r="AA174">
        <v>96</v>
      </c>
      <c r="AB174">
        <v>34</v>
      </c>
      <c r="AC174">
        <v>99</v>
      </c>
      <c r="AD174">
        <v>53</v>
      </c>
    </row>
    <row r="175" spans="11:30">
      <c r="K175">
        <v>89</v>
      </c>
      <c r="L175">
        <v>65</v>
      </c>
      <c r="M175">
        <v>76</v>
      </c>
      <c r="N175">
        <v>38</v>
      </c>
      <c r="O175">
        <v>66</v>
      </c>
      <c r="P175">
        <v>65</v>
      </c>
      <c r="Q175">
        <v>90</v>
      </c>
      <c r="R175">
        <v>52</v>
      </c>
      <c r="S175">
        <v>67</v>
      </c>
      <c r="T175">
        <v>74</v>
      </c>
      <c r="U175">
        <v>77</v>
      </c>
      <c r="V175">
        <v>95</v>
      </c>
      <c r="W175">
        <v>88</v>
      </c>
      <c r="X175">
        <v>25</v>
      </c>
      <c r="Y175">
        <v>10</v>
      </c>
      <c r="Z175">
        <v>67</v>
      </c>
      <c r="AA175">
        <v>89</v>
      </c>
      <c r="AB175">
        <v>69</v>
      </c>
      <c r="AC175">
        <v>42</v>
      </c>
      <c r="AD175">
        <v>2</v>
      </c>
    </row>
    <row r="176" spans="11:30">
      <c r="K176">
        <v>82</v>
      </c>
      <c r="L176">
        <v>96</v>
      </c>
      <c r="M176">
        <v>81</v>
      </c>
      <c r="N176">
        <v>70</v>
      </c>
      <c r="O176">
        <v>57</v>
      </c>
      <c r="P176">
        <v>16</v>
      </c>
      <c r="Q176">
        <v>56</v>
      </c>
      <c r="R176">
        <v>37</v>
      </c>
      <c r="S176">
        <v>50</v>
      </c>
      <c r="T176">
        <v>6</v>
      </c>
      <c r="U176">
        <v>73</v>
      </c>
      <c r="V176">
        <v>11</v>
      </c>
      <c r="W176">
        <v>82</v>
      </c>
      <c r="X176">
        <v>8</v>
      </c>
      <c r="Y176">
        <v>78</v>
      </c>
      <c r="Z176">
        <v>66</v>
      </c>
      <c r="AA176">
        <v>30</v>
      </c>
      <c r="AB176">
        <v>97</v>
      </c>
      <c r="AC176">
        <v>83</v>
      </c>
      <c r="AD176">
        <v>68</v>
      </c>
    </row>
    <row r="177" spans="11:30">
      <c r="K177">
        <v>29</v>
      </c>
      <c r="L177">
        <v>39</v>
      </c>
      <c r="M177">
        <v>13</v>
      </c>
      <c r="N177">
        <v>40</v>
      </c>
      <c r="O177">
        <v>71</v>
      </c>
      <c r="P177">
        <v>72</v>
      </c>
      <c r="Q177">
        <v>68</v>
      </c>
      <c r="R177">
        <v>55</v>
      </c>
      <c r="S177">
        <v>21</v>
      </c>
      <c r="T177">
        <v>65</v>
      </c>
      <c r="U177">
        <v>45</v>
      </c>
      <c r="V177">
        <v>30</v>
      </c>
      <c r="W177">
        <v>73</v>
      </c>
      <c r="X177">
        <v>36</v>
      </c>
      <c r="Y177">
        <v>83</v>
      </c>
      <c r="Z177">
        <v>50</v>
      </c>
      <c r="AA177">
        <v>28</v>
      </c>
      <c r="AB177">
        <v>39</v>
      </c>
      <c r="AC177">
        <v>57</v>
      </c>
      <c r="AD177">
        <v>91</v>
      </c>
    </row>
    <row r="178" spans="11:30">
      <c r="K178">
        <v>11</v>
      </c>
      <c r="L178">
        <v>49</v>
      </c>
      <c r="M178">
        <v>96</v>
      </c>
      <c r="N178">
        <v>18</v>
      </c>
      <c r="O178">
        <v>36</v>
      </c>
      <c r="P178">
        <v>30</v>
      </c>
      <c r="Q178">
        <v>71</v>
      </c>
      <c r="R178">
        <v>10</v>
      </c>
      <c r="S178">
        <v>51</v>
      </c>
      <c r="T178">
        <v>32</v>
      </c>
      <c r="U178">
        <v>27</v>
      </c>
      <c r="V178">
        <v>8</v>
      </c>
      <c r="W178">
        <v>26</v>
      </c>
      <c r="X178">
        <v>2</v>
      </c>
      <c r="Y178">
        <v>45</v>
      </c>
      <c r="Z178">
        <v>59</v>
      </c>
      <c r="AA178">
        <v>81</v>
      </c>
      <c r="AB178">
        <v>53</v>
      </c>
      <c r="AC178">
        <v>1</v>
      </c>
      <c r="AD178">
        <v>75</v>
      </c>
    </row>
    <row r="179" spans="11:30">
      <c r="K179">
        <v>43</v>
      </c>
      <c r="L179">
        <v>21</v>
      </c>
      <c r="M179">
        <v>73</v>
      </c>
      <c r="N179">
        <v>40</v>
      </c>
      <c r="O179">
        <v>37</v>
      </c>
      <c r="P179">
        <v>28</v>
      </c>
      <c r="Q179">
        <v>24</v>
      </c>
      <c r="R179">
        <v>4</v>
      </c>
      <c r="S179">
        <v>14</v>
      </c>
      <c r="T179">
        <v>56</v>
      </c>
      <c r="U179">
        <v>65</v>
      </c>
      <c r="V179">
        <v>78</v>
      </c>
      <c r="W179">
        <v>7</v>
      </c>
      <c r="X179">
        <v>74</v>
      </c>
      <c r="Y179">
        <v>71</v>
      </c>
      <c r="Z179">
        <v>47</v>
      </c>
      <c r="AA179">
        <v>1</v>
      </c>
      <c r="AB179">
        <v>30</v>
      </c>
      <c r="AC179">
        <v>27</v>
      </c>
      <c r="AD179">
        <v>76</v>
      </c>
    </row>
    <row r="180" spans="11:30">
      <c r="K180">
        <v>17</v>
      </c>
      <c r="L180">
        <v>77</v>
      </c>
      <c r="M180">
        <v>29</v>
      </c>
      <c r="N180">
        <v>50</v>
      </c>
      <c r="O180">
        <v>77</v>
      </c>
      <c r="P180">
        <v>10</v>
      </c>
      <c r="Q180">
        <v>53</v>
      </c>
      <c r="R180">
        <v>30</v>
      </c>
      <c r="S180">
        <v>55</v>
      </c>
      <c r="T180">
        <v>77</v>
      </c>
      <c r="U180">
        <v>79</v>
      </c>
      <c r="V180">
        <v>48</v>
      </c>
      <c r="W180">
        <v>25</v>
      </c>
      <c r="X180">
        <v>70</v>
      </c>
      <c r="Y180">
        <v>87</v>
      </c>
      <c r="Z180">
        <v>64</v>
      </c>
      <c r="AA180">
        <v>15</v>
      </c>
      <c r="AB180">
        <v>15</v>
      </c>
      <c r="AC180">
        <v>72</v>
      </c>
      <c r="AD180">
        <v>32</v>
      </c>
    </row>
    <row r="181" spans="11:30">
      <c r="K181">
        <v>100</v>
      </c>
      <c r="L181">
        <v>87</v>
      </c>
      <c r="M181">
        <v>58</v>
      </c>
      <c r="N181">
        <v>88</v>
      </c>
      <c r="O181">
        <v>19</v>
      </c>
      <c r="P181">
        <v>44</v>
      </c>
      <c r="Q181">
        <v>54</v>
      </c>
      <c r="R181">
        <v>82</v>
      </c>
      <c r="S181">
        <v>62</v>
      </c>
      <c r="T181">
        <v>18</v>
      </c>
      <c r="U181">
        <v>84</v>
      </c>
      <c r="V181">
        <v>10</v>
      </c>
      <c r="W181">
        <v>61</v>
      </c>
      <c r="X181">
        <v>51</v>
      </c>
      <c r="Y181">
        <v>76</v>
      </c>
      <c r="Z181">
        <v>97</v>
      </c>
      <c r="AA181">
        <v>63</v>
      </c>
      <c r="AB181">
        <v>47</v>
      </c>
      <c r="AC181">
        <v>53</v>
      </c>
      <c r="AD181">
        <v>29</v>
      </c>
    </row>
    <row r="182" spans="11:30">
      <c r="K182">
        <v>65</v>
      </c>
      <c r="L182">
        <v>56</v>
      </c>
      <c r="M182">
        <v>63</v>
      </c>
      <c r="N182">
        <v>89</v>
      </c>
      <c r="O182">
        <v>78</v>
      </c>
      <c r="P182">
        <v>60</v>
      </c>
      <c r="Q182">
        <v>49</v>
      </c>
      <c r="R182">
        <v>39</v>
      </c>
      <c r="S182">
        <v>34</v>
      </c>
      <c r="T182">
        <v>92</v>
      </c>
      <c r="U182">
        <v>15</v>
      </c>
      <c r="V182">
        <v>100</v>
      </c>
      <c r="W182">
        <v>19</v>
      </c>
      <c r="X182">
        <v>90</v>
      </c>
      <c r="Y182">
        <v>16</v>
      </c>
      <c r="Z182">
        <v>86</v>
      </c>
      <c r="AA182">
        <v>11</v>
      </c>
      <c r="AB182">
        <v>76</v>
      </c>
      <c r="AC182">
        <v>81</v>
      </c>
      <c r="AD182">
        <v>39</v>
      </c>
    </row>
    <row r="183" spans="11:30">
      <c r="K183">
        <v>26</v>
      </c>
      <c r="L183">
        <v>50</v>
      </c>
      <c r="M183">
        <v>7</v>
      </c>
      <c r="N183">
        <v>90</v>
      </c>
      <c r="O183">
        <v>32</v>
      </c>
      <c r="P183">
        <v>25</v>
      </c>
      <c r="Q183">
        <v>80</v>
      </c>
      <c r="R183">
        <v>80</v>
      </c>
      <c r="S183">
        <v>9</v>
      </c>
      <c r="T183">
        <v>77</v>
      </c>
      <c r="U183">
        <v>47</v>
      </c>
      <c r="V183">
        <v>84</v>
      </c>
      <c r="W183">
        <v>5</v>
      </c>
      <c r="X183">
        <v>91</v>
      </c>
      <c r="Y183">
        <v>13</v>
      </c>
      <c r="Z183">
        <v>8</v>
      </c>
      <c r="AA183">
        <v>39</v>
      </c>
      <c r="AB183">
        <v>81</v>
      </c>
      <c r="AC183">
        <v>4</v>
      </c>
      <c r="AD183">
        <v>61</v>
      </c>
    </row>
    <row r="184" spans="11:30">
      <c r="K184">
        <v>85</v>
      </c>
      <c r="L184">
        <v>4</v>
      </c>
      <c r="M184">
        <v>11</v>
      </c>
      <c r="N184">
        <v>95</v>
      </c>
      <c r="O184">
        <v>8</v>
      </c>
      <c r="P184">
        <v>72</v>
      </c>
      <c r="Q184">
        <v>16</v>
      </c>
      <c r="R184">
        <v>30</v>
      </c>
      <c r="S184">
        <v>36</v>
      </c>
      <c r="T184">
        <v>6</v>
      </c>
      <c r="U184">
        <v>38</v>
      </c>
      <c r="V184">
        <v>31</v>
      </c>
      <c r="W184">
        <v>51</v>
      </c>
      <c r="X184">
        <v>87</v>
      </c>
      <c r="Y184">
        <v>63</v>
      </c>
      <c r="Z184">
        <v>27</v>
      </c>
      <c r="AA184">
        <v>45</v>
      </c>
      <c r="AB184">
        <v>49</v>
      </c>
      <c r="AC184">
        <v>50</v>
      </c>
      <c r="AD184">
        <v>65</v>
      </c>
    </row>
    <row r="185" spans="11:30">
      <c r="K185">
        <v>27</v>
      </c>
      <c r="L185">
        <v>34</v>
      </c>
      <c r="M185">
        <v>52</v>
      </c>
      <c r="N185">
        <v>95</v>
      </c>
      <c r="O185">
        <v>58</v>
      </c>
      <c r="P185">
        <v>72</v>
      </c>
      <c r="Q185">
        <v>88</v>
      </c>
      <c r="R185">
        <v>48</v>
      </c>
      <c r="S185">
        <v>92</v>
      </c>
      <c r="T185">
        <v>13</v>
      </c>
      <c r="U185">
        <v>86</v>
      </c>
      <c r="V185">
        <v>93</v>
      </c>
      <c r="W185">
        <v>91</v>
      </c>
      <c r="X185">
        <v>28</v>
      </c>
      <c r="Y185">
        <v>46</v>
      </c>
      <c r="Z185">
        <v>23</v>
      </c>
      <c r="AA185">
        <v>88</v>
      </c>
      <c r="AB185">
        <v>85</v>
      </c>
      <c r="AC185">
        <v>35</v>
      </c>
      <c r="AD185">
        <v>40</v>
      </c>
    </row>
    <row r="186" spans="11:30">
      <c r="K186">
        <v>74</v>
      </c>
      <c r="L186">
        <v>50</v>
      </c>
      <c r="M186">
        <v>36</v>
      </c>
      <c r="N186">
        <v>79</v>
      </c>
      <c r="O186">
        <v>4</v>
      </c>
      <c r="P186">
        <v>91</v>
      </c>
      <c r="Q186">
        <v>62</v>
      </c>
      <c r="R186">
        <v>30</v>
      </c>
      <c r="S186">
        <v>79</v>
      </c>
      <c r="T186">
        <v>44</v>
      </c>
      <c r="U186">
        <v>2</v>
      </c>
      <c r="V186">
        <v>18</v>
      </c>
      <c r="W186">
        <v>39</v>
      </c>
      <c r="X186">
        <v>47</v>
      </c>
      <c r="Y186">
        <v>58</v>
      </c>
      <c r="Z186">
        <v>8</v>
      </c>
      <c r="AA186">
        <v>15</v>
      </c>
      <c r="AB186">
        <v>90</v>
      </c>
      <c r="AC186">
        <v>15</v>
      </c>
      <c r="AD186">
        <v>32</v>
      </c>
    </row>
    <row r="187" spans="11:30">
      <c r="K187">
        <v>90</v>
      </c>
      <c r="L187">
        <v>4</v>
      </c>
      <c r="M187">
        <v>53</v>
      </c>
      <c r="N187">
        <v>74</v>
      </c>
      <c r="O187">
        <v>9</v>
      </c>
      <c r="P187">
        <v>37</v>
      </c>
      <c r="Q187">
        <v>100</v>
      </c>
      <c r="R187">
        <v>77</v>
      </c>
      <c r="S187">
        <v>22</v>
      </c>
      <c r="T187">
        <v>19</v>
      </c>
      <c r="U187">
        <v>16</v>
      </c>
      <c r="V187">
        <v>51</v>
      </c>
      <c r="W187">
        <v>66</v>
      </c>
      <c r="X187">
        <v>27</v>
      </c>
      <c r="Y187">
        <v>68</v>
      </c>
      <c r="Z187">
        <v>38</v>
      </c>
      <c r="AA187">
        <v>35</v>
      </c>
      <c r="AB187">
        <v>85</v>
      </c>
      <c r="AC187">
        <v>43</v>
      </c>
      <c r="AD187">
        <v>24</v>
      </c>
    </row>
    <row r="188" spans="11:30">
      <c r="K188">
        <v>81</v>
      </c>
      <c r="L188">
        <v>67</v>
      </c>
      <c r="M188">
        <v>18</v>
      </c>
      <c r="N188">
        <v>3</v>
      </c>
      <c r="O188">
        <v>36</v>
      </c>
      <c r="P188">
        <v>41</v>
      </c>
      <c r="Q188">
        <v>24</v>
      </c>
      <c r="R188">
        <v>51</v>
      </c>
      <c r="S188">
        <v>89</v>
      </c>
      <c r="T188">
        <v>8</v>
      </c>
      <c r="U188">
        <v>90</v>
      </c>
      <c r="V188">
        <v>100</v>
      </c>
      <c r="W188">
        <v>27</v>
      </c>
      <c r="X188">
        <v>59</v>
      </c>
      <c r="Y188">
        <v>4</v>
      </c>
      <c r="Z188">
        <v>52</v>
      </c>
      <c r="AA188">
        <v>3</v>
      </c>
      <c r="AB188">
        <v>43</v>
      </c>
      <c r="AC188">
        <v>57</v>
      </c>
      <c r="AD188">
        <v>17</v>
      </c>
    </row>
    <row r="189" spans="11:30">
      <c r="K189">
        <v>87</v>
      </c>
      <c r="L189">
        <v>10</v>
      </c>
      <c r="M189">
        <v>62</v>
      </c>
      <c r="N189">
        <v>20</v>
      </c>
      <c r="O189">
        <v>81</v>
      </c>
      <c r="P189">
        <v>35</v>
      </c>
      <c r="Q189">
        <v>2</v>
      </c>
      <c r="R189">
        <v>71</v>
      </c>
      <c r="S189">
        <v>26</v>
      </c>
      <c r="T189">
        <v>27</v>
      </c>
      <c r="U189">
        <v>50</v>
      </c>
      <c r="V189">
        <v>100</v>
      </c>
      <c r="W189">
        <v>5</v>
      </c>
      <c r="X189">
        <v>12</v>
      </c>
      <c r="Y189">
        <v>62</v>
      </c>
      <c r="Z189">
        <v>10</v>
      </c>
      <c r="AA189">
        <v>44</v>
      </c>
      <c r="AB189">
        <v>48</v>
      </c>
      <c r="AC189">
        <v>71</v>
      </c>
      <c r="AD189">
        <v>75</v>
      </c>
    </row>
    <row r="190" spans="11:30">
      <c r="K190">
        <v>85</v>
      </c>
      <c r="L190">
        <v>30</v>
      </c>
      <c r="M190">
        <v>97</v>
      </c>
      <c r="N190">
        <v>86</v>
      </c>
      <c r="O190">
        <v>13</v>
      </c>
      <c r="P190">
        <v>26</v>
      </c>
      <c r="Q190">
        <v>91</v>
      </c>
      <c r="R190">
        <v>11</v>
      </c>
      <c r="S190">
        <v>80</v>
      </c>
      <c r="T190">
        <v>60</v>
      </c>
      <c r="U190">
        <v>98</v>
      </c>
      <c r="V190">
        <v>27</v>
      </c>
      <c r="W190">
        <v>76</v>
      </c>
      <c r="X190">
        <v>20</v>
      </c>
      <c r="Y190">
        <v>63</v>
      </c>
      <c r="Z190">
        <v>11</v>
      </c>
      <c r="AA190">
        <v>98</v>
      </c>
      <c r="AB190">
        <v>3</v>
      </c>
      <c r="AC190">
        <v>100</v>
      </c>
      <c r="AD190">
        <v>16</v>
      </c>
    </row>
    <row r="191" spans="11:30">
      <c r="K191">
        <v>63</v>
      </c>
      <c r="L191">
        <v>71</v>
      </c>
      <c r="M191">
        <v>10</v>
      </c>
      <c r="N191">
        <v>68</v>
      </c>
      <c r="O191">
        <v>99</v>
      </c>
      <c r="P191">
        <v>9</v>
      </c>
      <c r="Q191">
        <v>92</v>
      </c>
      <c r="R191">
        <v>4</v>
      </c>
      <c r="S191">
        <v>75</v>
      </c>
      <c r="T191">
        <v>99</v>
      </c>
      <c r="U191">
        <v>24</v>
      </c>
      <c r="V191">
        <v>10</v>
      </c>
      <c r="W191">
        <v>49</v>
      </c>
      <c r="X191">
        <v>30</v>
      </c>
      <c r="Y191">
        <v>29</v>
      </c>
      <c r="Z191">
        <v>55</v>
      </c>
      <c r="AA191">
        <v>16</v>
      </c>
      <c r="AB191">
        <v>28</v>
      </c>
      <c r="AC191">
        <v>9</v>
      </c>
      <c r="AD191">
        <v>72</v>
      </c>
    </row>
    <row r="192" spans="11:30">
      <c r="K192">
        <v>8</v>
      </c>
      <c r="L192">
        <v>18</v>
      </c>
      <c r="M192">
        <v>40</v>
      </c>
      <c r="N192">
        <v>81</v>
      </c>
      <c r="O192">
        <v>20</v>
      </c>
      <c r="P192">
        <v>19</v>
      </c>
      <c r="Q192">
        <v>21</v>
      </c>
      <c r="R192">
        <v>59</v>
      </c>
      <c r="S192">
        <v>12</v>
      </c>
      <c r="T192">
        <v>4</v>
      </c>
      <c r="U192">
        <v>72</v>
      </c>
      <c r="V192">
        <v>22</v>
      </c>
      <c r="W192">
        <v>93</v>
      </c>
      <c r="X192">
        <v>40</v>
      </c>
      <c r="Y192">
        <v>35</v>
      </c>
      <c r="Z192">
        <v>2</v>
      </c>
      <c r="AA192">
        <v>82</v>
      </c>
      <c r="AB192">
        <v>85</v>
      </c>
      <c r="AC192">
        <v>97</v>
      </c>
      <c r="AD192">
        <v>87</v>
      </c>
    </row>
    <row r="193" spans="11:30">
      <c r="K193">
        <v>14</v>
      </c>
      <c r="L193">
        <v>23</v>
      </c>
      <c r="M193">
        <v>86</v>
      </c>
      <c r="N193">
        <v>50</v>
      </c>
      <c r="O193">
        <v>65</v>
      </c>
      <c r="P193">
        <v>69</v>
      </c>
      <c r="Q193">
        <v>52</v>
      </c>
      <c r="R193">
        <v>75</v>
      </c>
      <c r="S193">
        <v>28</v>
      </c>
      <c r="T193">
        <v>71</v>
      </c>
      <c r="U193">
        <v>32</v>
      </c>
      <c r="V193">
        <v>60</v>
      </c>
      <c r="W193">
        <v>39</v>
      </c>
      <c r="X193">
        <v>88</v>
      </c>
      <c r="Y193">
        <v>93</v>
      </c>
      <c r="Z193">
        <v>51</v>
      </c>
      <c r="AA193">
        <v>32</v>
      </c>
      <c r="AB193">
        <v>82</v>
      </c>
      <c r="AC193">
        <v>69</v>
      </c>
      <c r="AD193">
        <v>51</v>
      </c>
    </row>
    <row r="194" spans="11:30">
      <c r="K194">
        <v>70</v>
      </c>
      <c r="L194">
        <v>68</v>
      </c>
      <c r="M194">
        <v>65</v>
      </c>
      <c r="N194">
        <v>22</v>
      </c>
      <c r="O194">
        <v>38</v>
      </c>
      <c r="P194">
        <v>67</v>
      </c>
      <c r="Q194">
        <v>79</v>
      </c>
      <c r="R194">
        <v>97</v>
      </c>
      <c r="S194">
        <v>13</v>
      </c>
      <c r="T194">
        <v>88</v>
      </c>
      <c r="U194">
        <v>93</v>
      </c>
      <c r="V194">
        <v>51</v>
      </c>
      <c r="W194">
        <v>51</v>
      </c>
      <c r="X194">
        <v>17</v>
      </c>
      <c r="Y194">
        <v>89</v>
      </c>
      <c r="Z194">
        <v>70</v>
      </c>
      <c r="AA194">
        <v>63</v>
      </c>
      <c r="AB194">
        <v>68</v>
      </c>
      <c r="AC194">
        <v>73</v>
      </c>
      <c r="AD194">
        <v>42</v>
      </c>
    </row>
    <row r="195" spans="11:30">
      <c r="K195">
        <v>35</v>
      </c>
      <c r="L195">
        <v>20</v>
      </c>
      <c r="M195">
        <v>39</v>
      </c>
      <c r="N195">
        <v>36</v>
      </c>
      <c r="O195">
        <v>60</v>
      </c>
      <c r="P195">
        <v>83</v>
      </c>
      <c r="Q195">
        <v>62</v>
      </c>
      <c r="R195">
        <v>69</v>
      </c>
      <c r="S195">
        <v>11</v>
      </c>
      <c r="T195">
        <v>42</v>
      </c>
      <c r="U195">
        <v>51</v>
      </c>
      <c r="V195">
        <v>34</v>
      </c>
      <c r="W195">
        <v>36</v>
      </c>
      <c r="X195">
        <v>50</v>
      </c>
      <c r="Y195">
        <v>48</v>
      </c>
      <c r="Z195">
        <v>7</v>
      </c>
      <c r="AA195">
        <v>7</v>
      </c>
      <c r="AB195">
        <v>34</v>
      </c>
      <c r="AC195">
        <v>32</v>
      </c>
      <c r="AD195">
        <v>16</v>
      </c>
    </row>
    <row r="196" spans="11:30">
      <c r="K196">
        <v>24</v>
      </c>
      <c r="L196">
        <v>42</v>
      </c>
      <c r="M196">
        <v>69</v>
      </c>
      <c r="N196">
        <v>77</v>
      </c>
      <c r="O196">
        <v>10</v>
      </c>
      <c r="P196">
        <v>87</v>
      </c>
      <c r="Q196">
        <v>33</v>
      </c>
      <c r="R196">
        <v>4</v>
      </c>
      <c r="S196">
        <v>55</v>
      </c>
      <c r="T196">
        <v>91</v>
      </c>
      <c r="U196">
        <v>52</v>
      </c>
      <c r="V196">
        <v>15</v>
      </c>
      <c r="W196">
        <v>62</v>
      </c>
      <c r="X196">
        <v>12</v>
      </c>
      <c r="Y196">
        <v>7</v>
      </c>
      <c r="Z196">
        <v>66</v>
      </c>
      <c r="AA196">
        <v>38</v>
      </c>
      <c r="AB196">
        <v>41</v>
      </c>
      <c r="AC196">
        <v>87</v>
      </c>
      <c r="AD196">
        <v>41</v>
      </c>
    </row>
    <row r="197" spans="11:30">
      <c r="K197">
        <v>66</v>
      </c>
      <c r="L197">
        <v>34</v>
      </c>
      <c r="M197">
        <v>71</v>
      </c>
      <c r="N197">
        <v>48</v>
      </c>
      <c r="O197">
        <v>48</v>
      </c>
      <c r="P197">
        <v>54</v>
      </c>
      <c r="Q197">
        <v>45</v>
      </c>
      <c r="R197">
        <v>82</v>
      </c>
      <c r="S197">
        <v>35</v>
      </c>
      <c r="T197">
        <v>14</v>
      </c>
      <c r="U197">
        <v>54</v>
      </c>
      <c r="V197">
        <v>11</v>
      </c>
      <c r="W197">
        <v>40</v>
      </c>
      <c r="X197">
        <v>58</v>
      </c>
      <c r="Y197">
        <v>23</v>
      </c>
      <c r="Z197">
        <v>97</v>
      </c>
      <c r="AA197">
        <v>30</v>
      </c>
      <c r="AB197">
        <v>5</v>
      </c>
      <c r="AC197">
        <v>84</v>
      </c>
      <c r="AD197">
        <v>59</v>
      </c>
    </row>
    <row r="198" spans="11:30">
      <c r="K198">
        <v>75</v>
      </c>
      <c r="L198">
        <v>35</v>
      </c>
      <c r="M198">
        <v>7</v>
      </c>
      <c r="N198">
        <v>53</v>
      </c>
      <c r="O198">
        <v>28</v>
      </c>
      <c r="P198">
        <v>9</v>
      </c>
      <c r="Q198">
        <v>82</v>
      </c>
      <c r="R198">
        <v>61</v>
      </c>
      <c r="S198">
        <v>82</v>
      </c>
      <c r="T198">
        <v>66</v>
      </c>
      <c r="U198">
        <v>43</v>
      </c>
      <c r="V198">
        <v>90</v>
      </c>
      <c r="W198">
        <v>67</v>
      </c>
      <c r="X198">
        <v>21</v>
      </c>
      <c r="Y198">
        <v>39</v>
      </c>
      <c r="Z198">
        <v>41</v>
      </c>
      <c r="AA198">
        <v>13</v>
      </c>
      <c r="AB198">
        <v>30</v>
      </c>
      <c r="AC198">
        <v>75</v>
      </c>
      <c r="AD198">
        <v>20</v>
      </c>
    </row>
    <row r="199" spans="11:30">
      <c r="K199">
        <v>47</v>
      </c>
      <c r="L199">
        <v>61</v>
      </c>
      <c r="M199">
        <v>39</v>
      </c>
      <c r="N199">
        <v>77</v>
      </c>
      <c r="O199">
        <v>63</v>
      </c>
      <c r="P199">
        <v>54</v>
      </c>
      <c r="Q199">
        <v>89</v>
      </c>
      <c r="R199">
        <v>92</v>
      </c>
      <c r="S199">
        <v>56</v>
      </c>
      <c r="T199">
        <v>91</v>
      </c>
      <c r="U199">
        <v>73</v>
      </c>
      <c r="V199">
        <v>69</v>
      </c>
      <c r="W199">
        <v>83</v>
      </c>
      <c r="X199">
        <v>17</v>
      </c>
      <c r="Y199">
        <v>19</v>
      </c>
      <c r="Z199">
        <v>16</v>
      </c>
      <c r="AA199">
        <v>84</v>
      </c>
      <c r="AB199">
        <v>43</v>
      </c>
      <c r="AC199">
        <v>31</v>
      </c>
      <c r="AD199">
        <v>27</v>
      </c>
    </row>
    <row r="200" spans="11:30">
      <c r="K200">
        <v>75</v>
      </c>
      <c r="L200">
        <v>83</v>
      </c>
      <c r="M200">
        <v>38</v>
      </c>
      <c r="N200">
        <v>56</v>
      </c>
      <c r="O200">
        <v>55</v>
      </c>
      <c r="P200">
        <v>5</v>
      </c>
      <c r="Q200">
        <v>96</v>
      </c>
      <c r="R200">
        <v>90</v>
      </c>
      <c r="S200">
        <v>75</v>
      </c>
      <c r="T200">
        <v>65</v>
      </c>
      <c r="U200">
        <v>80</v>
      </c>
      <c r="V200">
        <v>18</v>
      </c>
      <c r="W200">
        <v>42</v>
      </c>
      <c r="X200">
        <v>64</v>
      </c>
      <c r="Y200">
        <v>31</v>
      </c>
      <c r="Z200">
        <v>92</v>
      </c>
      <c r="AA200">
        <v>65</v>
      </c>
      <c r="AB200">
        <v>83</v>
      </c>
      <c r="AC200">
        <v>1</v>
      </c>
      <c r="AD200">
        <v>33</v>
      </c>
    </row>
    <row r="201" spans="11:30">
      <c r="K201">
        <v>62</v>
      </c>
      <c r="L201">
        <v>32</v>
      </c>
      <c r="M201">
        <v>49</v>
      </c>
      <c r="N201">
        <v>76</v>
      </c>
      <c r="O201">
        <v>59</v>
      </c>
      <c r="P201">
        <v>48</v>
      </c>
      <c r="Q201">
        <v>40</v>
      </c>
      <c r="R201">
        <v>29</v>
      </c>
      <c r="S201">
        <v>33</v>
      </c>
      <c r="T201">
        <v>60</v>
      </c>
      <c r="U201">
        <v>20</v>
      </c>
      <c r="V201">
        <v>82</v>
      </c>
      <c r="W201">
        <v>56</v>
      </c>
      <c r="X201">
        <v>87</v>
      </c>
      <c r="Y201">
        <v>70</v>
      </c>
      <c r="Z201">
        <v>7</v>
      </c>
      <c r="AA201">
        <v>74</v>
      </c>
      <c r="AB201">
        <v>16</v>
      </c>
      <c r="AC201">
        <v>95</v>
      </c>
      <c r="AD201">
        <v>60</v>
      </c>
    </row>
    <row r="202" spans="11:30">
      <c r="K202">
        <v>90</v>
      </c>
      <c r="L202">
        <v>2</v>
      </c>
      <c r="M202">
        <v>31</v>
      </c>
      <c r="N202">
        <v>1</v>
      </c>
      <c r="O202">
        <v>86</v>
      </c>
      <c r="P202">
        <v>96</v>
      </c>
      <c r="Q202">
        <v>41</v>
      </c>
      <c r="R202">
        <v>11</v>
      </c>
      <c r="S202">
        <v>89</v>
      </c>
      <c r="T202">
        <v>62</v>
      </c>
      <c r="U202">
        <v>22</v>
      </c>
      <c r="V202">
        <v>57</v>
      </c>
      <c r="W202">
        <v>67</v>
      </c>
      <c r="X202">
        <v>77</v>
      </c>
      <c r="Y202">
        <v>13</v>
      </c>
      <c r="Z202">
        <v>42</v>
      </c>
      <c r="AA202">
        <v>76</v>
      </c>
      <c r="AB202">
        <v>76</v>
      </c>
      <c r="AC202">
        <v>89</v>
      </c>
      <c r="AD202">
        <v>48</v>
      </c>
    </row>
    <row r="203" spans="11:30">
      <c r="K203">
        <v>9</v>
      </c>
      <c r="L203">
        <v>4</v>
      </c>
      <c r="M203">
        <v>60</v>
      </c>
      <c r="N203">
        <v>71</v>
      </c>
      <c r="O203">
        <v>6</v>
      </c>
      <c r="P203">
        <v>49</v>
      </c>
      <c r="Q203">
        <v>33</v>
      </c>
      <c r="R203">
        <v>19</v>
      </c>
      <c r="S203">
        <v>31</v>
      </c>
      <c r="T203">
        <v>56</v>
      </c>
      <c r="U203">
        <v>25</v>
      </c>
      <c r="V203">
        <v>22</v>
      </c>
      <c r="W203">
        <v>19</v>
      </c>
      <c r="X203">
        <v>1</v>
      </c>
      <c r="Y203">
        <v>2</v>
      </c>
      <c r="Z203">
        <v>64</v>
      </c>
      <c r="AA203">
        <v>87</v>
      </c>
      <c r="AB203">
        <v>74</v>
      </c>
      <c r="AC203">
        <v>46</v>
      </c>
      <c r="AD203">
        <v>91</v>
      </c>
    </row>
    <row r="204" spans="11:30">
      <c r="K204">
        <v>58</v>
      </c>
      <c r="L204">
        <v>47</v>
      </c>
      <c r="M204">
        <v>83</v>
      </c>
      <c r="N204">
        <v>28</v>
      </c>
      <c r="O204">
        <v>10</v>
      </c>
      <c r="P204">
        <v>39</v>
      </c>
      <c r="Q204">
        <v>15</v>
      </c>
      <c r="R204">
        <v>71</v>
      </c>
      <c r="S204">
        <v>84</v>
      </c>
      <c r="T204">
        <v>84</v>
      </c>
      <c r="U204">
        <v>65</v>
      </c>
      <c r="V204">
        <v>78</v>
      </c>
      <c r="W204">
        <v>72</v>
      </c>
      <c r="X204">
        <v>3</v>
      </c>
      <c r="Y204">
        <v>68</v>
      </c>
      <c r="Z204">
        <v>36</v>
      </c>
      <c r="AA204">
        <v>88</v>
      </c>
      <c r="AB204">
        <v>8</v>
      </c>
      <c r="AC204">
        <v>32</v>
      </c>
      <c r="AD204">
        <v>71</v>
      </c>
    </row>
    <row r="205" spans="11:30">
      <c r="K205">
        <v>87</v>
      </c>
      <c r="L205">
        <v>29</v>
      </c>
      <c r="M205">
        <v>30</v>
      </c>
      <c r="N205">
        <v>76</v>
      </c>
      <c r="O205">
        <v>72</v>
      </c>
      <c r="P205">
        <v>11</v>
      </c>
      <c r="Q205">
        <v>91</v>
      </c>
      <c r="R205">
        <v>2</v>
      </c>
      <c r="S205">
        <v>71</v>
      </c>
      <c r="T205">
        <v>60</v>
      </c>
      <c r="U205">
        <v>9</v>
      </c>
      <c r="V205">
        <v>16</v>
      </c>
      <c r="W205">
        <v>94</v>
      </c>
      <c r="X205">
        <v>72</v>
      </c>
      <c r="Y205">
        <v>12</v>
      </c>
      <c r="Z205">
        <v>82</v>
      </c>
      <c r="AA205">
        <v>42</v>
      </c>
      <c r="AB205">
        <v>65</v>
      </c>
      <c r="AC205">
        <v>93</v>
      </c>
      <c r="AD205">
        <v>9</v>
      </c>
    </row>
    <row r="206" spans="11:30">
      <c r="K206">
        <v>5</v>
      </c>
      <c r="L206">
        <v>37</v>
      </c>
      <c r="M206">
        <v>65</v>
      </c>
      <c r="N206">
        <v>32</v>
      </c>
      <c r="O206">
        <v>8</v>
      </c>
      <c r="P206">
        <v>44</v>
      </c>
      <c r="Q206">
        <v>42</v>
      </c>
      <c r="R206">
        <v>90</v>
      </c>
      <c r="S206">
        <v>84</v>
      </c>
      <c r="T206">
        <v>68</v>
      </c>
      <c r="U206">
        <v>76</v>
      </c>
      <c r="V206">
        <v>14</v>
      </c>
      <c r="W206">
        <v>79</v>
      </c>
      <c r="X206">
        <v>7</v>
      </c>
      <c r="Y206">
        <v>33</v>
      </c>
      <c r="Z206">
        <v>35</v>
      </c>
      <c r="AA206">
        <v>21</v>
      </c>
      <c r="AB206">
        <v>24</v>
      </c>
      <c r="AC206">
        <v>85</v>
      </c>
      <c r="AD206">
        <v>16</v>
      </c>
    </row>
    <row r="207" spans="11:30">
      <c r="K207">
        <v>71</v>
      </c>
      <c r="L207">
        <v>55</v>
      </c>
      <c r="M207">
        <v>13</v>
      </c>
      <c r="N207">
        <v>82</v>
      </c>
      <c r="O207">
        <v>26</v>
      </c>
      <c r="P207">
        <v>58</v>
      </c>
      <c r="Q207">
        <v>53</v>
      </c>
      <c r="R207">
        <v>81</v>
      </c>
      <c r="S207">
        <v>39</v>
      </c>
      <c r="T207">
        <v>6</v>
      </c>
      <c r="U207">
        <v>99</v>
      </c>
      <c r="V207">
        <v>49</v>
      </c>
      <c r="W207">
        <v>77</v>
      </c>
      <c r="X207">
        <v>14</v>
      </c>
      <c r="Y207">
        <v>10</v>
      </c>
      <c r="Z207">
        <v>50</v>
      </c>
      <c r="AA207">
        <v>64</v>
      </c>
      <c r="AB207">
        <v>21</v>
      </c>
      <c r="AC207">
        <v>88</v>
      </c>
      <c r="AD207">
        <v>100</v>
      </c>
    </row>
    <row r="208" spans="11:30">
      <c r="K208">
        <v>40</v>
      </c>
      <c r="L208">
        <v>27</v>
      </c>
      <c r="M208">
        <v>2</v>
      </c>
      <c r="N208">
        <v>33</v>
      </c>
      <c r="O208">
        <v>73</v>
      </c>
      <c r="P208">
        <v>3</v>
      </c>
      <c r="Q208">
        <v>87</v>
      </c>
      <c r="R208">
        <v>10</v>
      </c>
      <c r="S208">
        <v>58</v>
      </c>
      <c r="T208">
        <v>82</v>
      </c>
      <c r="U208">
        <v>100</v>
      </c>
      <c r="V208">
        <v>91</v>
      </c>
      <c r="W208">
        <v>83</v>
      </c>
      <c r="X208">
        <v>14</v>
      </c>
      <c r="Y208">
        <v>45</v>
      </c>
      <c r="Z208">
        <v>6</v>
      </c>
      <c r="AA208">
        <v>43</v>
      </c>
      <c r="AB208">
        <v>87</v>
      </c>
      <c r="AC208">
        <v>6</v>
      </c>
      <c r="AD208">
        <v>7</v>
      </c>
    </row>
    <row r="209" spans="11:30">
      <c r="K209">
        <v>77</v>
      </c>
      <c r="L209">
        <v>90</v>
      </c>
      <c r="M209">
        <v>32</v>
      </c>
      <c r="N209">
        <v>82</v>
      </c>
      <c r="O209">
        <v>40</v>
      </c>
      <c r="P209">
        <v>62</v>
      </c>
      <c r="Q209">
        <v>49</v>
      </c>
      <c r="R209">
        <v>32</v>
      </c>
      <c r="S209">
        <v>60</v>
      </c>
      <c r="T209">
        <v>4</v>
      </c>
      <c r="U209">
        <v>72</v>
      </c>
      <c r="V209">
        <v>55</v>
      </c>
      <c r="W209">
        <v>97</v>
      </c>
      <c r="X209">
        <v>83</v>
      </c>
      <c r="Y209">
        <v>7</v>
      </c>
      <c r="Z209">
        <v>32</v>
      </c>
      <c r="AA209">
        <v>75</v>
      </c>
      <c r="AB209">
        <v>92</v>
      </c>
      <c r="AC209">
        <v>65</v>
      </c>
      <c r="AD209">
        <v>48</v>
      </c>
    </row>
    <row r="210" spans="11:30">
      <c r="K210">
        <v>62</v>
      </c>
      <c r="L210">
        <v>31</v>
      </c>
      <c r="M210">
        <v>22</v>
      </c>
      <c r="N210">
        <v>48</v>
      </c>
      <c r="O210">
        <v>69</v>
      </c>
      <c r="P210">
        <v>66</v>
      </c>
      <c r="Q210">
        <v>28</v>
      </c>
      <c r="R210">
        <v>54</v>
      </c>
      <c r="S210">
        <v>3</v>
      </c>
      <c r="T210">
        <v>58</v>
      </c>
      <c r="U210">
        <v>56</v>
      </c>
      <c r="V210">
        <v>21</v>
      </c>
      <c r="W210">
        <v>100</v>
      </c>
      <c r="X210">
        <v>94</v>
      </c>
      <c r="Y210">
        <v>12</v>
      </c>
      <c r="Z210">
        <v>94</v>
      </c>
      <c r="AA210">
        <v>24</v>
      </c>
      <c r="AB210">
        <v>6</v>
      </c>
      <c r="AC210">
        <v>14</v>
      </c>
      <c r="AD210">
        <v>83</v>
      </c>
    </row>
    <row r="211" spans="11:30">
      <c r="K211">
        <v>75</v>
      </c>
      <c r="L211">
        <v>7</v>
      </c>
      <c r="M211">
        <v>75</v>
      </c>
      <c r="N211">
        <v>57</v>
      </c>
      <c r="O211">
        <v>36</v>
      </c>
      <c r="P211">
        <v>24</v>
      </c>
      <c r="Q211">
        <v>65</v>
      </c>
      <c r="R211">
        <v>72</v>
      </c>
      <c r="S211">
        <v>21</v>
      </c>
      <c r="T211">
        <v>69</v>
      </c>
      <c r="U211">
        <v>79</v>
      </c>
      <c r="V211">
        <v>23</v>
      </c>
      <c r="W211">
        <v>10</v>
      </c>
      <c r="X211">
        <v>34</v>
      </c>
      <c r="Y211">
        <v>14</v>
      </c>
      <c r="Z211">
        <v>47</v>
      </c>
      <c r="AA211">
        <v>66</v>
      </c>
      <c r="AB211">
        <v>30</v>
      </c>
      <c r="AC211">
        <v>97</v>
      </c>
      <c r="AD211">
        <v>91</v>
      </c>
    </row>
    <row r="212" spans="11:30">
      <c r="K212">
        <v>68</v>
      </c>
      <c r="L212">
        <v>54</v>
      </c>
      <c r="M212">
        <v>34</v>
      </c>
      <c r="N212">
        <v>43</v>
      </c>
      <c r="O212">
        <v>18</v>
      </c>
      <c r="P212">
        <v>89</v>
      </c>
      <c r="Q212">
        <v>25</v>
      </c>
      <c r="R212">
        <v>1</v>
      </c>
      <c r="S212">
        <v>94</v>
      </c>
      <c r="T212">
        <v>64</v>
      </c>
      <c r="U212">
        <v>86</v>
      </c>
      <c r="V212">
        <v>86</v>
      </c>
      <c r="W212">
        <v>25</v>
      </c>
      <c r="X212">
        <v>92</v>
      </c>
      <c r="Y212">
        <v>19</v>
      </c>
      <c r="Z212">
        <v>34</v>
      </c>
      <c r="AA212">
        <v>22</v>
      </c>
      <c r="AB212">
        <v>52</v>
      </c>
      <c r="AC212">
        <v>51</v>
      </c>
      <c r="AD212">
        <v>8</v>
      </c>
    </row>
    <row r="213" spans="11:30">
      <c r="K213">
        <v>68</v>
      </c>
      <c r="L213">
        <v>17</v>
      </c>
      <c r="M213">
        <v>81</v>
      </c>
      <c r="N213">
        <v>73</v>
      </c>
      <c r="O213">
        <v>51</v>
      </c>
      <c r="P213">
        <v>24</v>
      </c>
      <c r="Q213">
        <v>99</v>
      </c>
      <c r="R213">
        <v>49</v>
      </c>
      <c r="S213">
        <v>99</v>
      </c>
      <c r="T213">
        <v>95</v>
      </c>
      <c r="U213">
        <v>22</v>
      </c>
      <c r="V213">
        <v>32</v>
      </c>
      <c r="W213">
        <v>5</v>
      </c>
      <c r="X213">
        <v>74</v>
      </c>
      <c r="Y213">
        <v>4</v>
      </c>
      <c r="Z213">
        <v>19</v>
      </c>
      <c r="AA213">
        <v>3</v>
      </c>
      <c r="AB213">
        <v>26</v>
      </c>
      <c r="AC213">
        <v>66</v>
      </c>
      <c r="AD213">
        <v>68</v>
      </c>
    </row>
    <row r="214" spans="11:30">
      <c r="K214">
        <v>60</v>
      </c>
      <c r="L214">
        <v>53</v>
      </c>
      <c r="M214">
        <v>39</v>
      </c>
      <c r="N214">
        <v>63</v>
      </c>
      <c r="O214">
        <v>39</v>
      </c>
      <c r="P214">
        <v>49</v>
      </c>
      <c r="Q214">
        <v>52</v>
      </c>
      <c r="R214">
        <v>66</v>
      </c>
      <c r="S214">
        <v>37</v>
      </c>
      <c r="T214">
        <v>69</v>
      </c>
      <c r="U214">
        <v>88</v>
      </c>
      <c r="V214">
        <v>3</v>
      </c>
      <c r="W214">
        <v>86</v>
      </c>
      <c r="X214">
        <v>44</v>
      </c>
      <c r="Y214">
        <v>78</v>
      </c>
      <c r="Z214">
        <v>43</v>
      </c>
      <c r="AA214">
        <v>88</v>
      </c>
      <c r="AB214">
        <v>5</v>
      </c>
      <c r="AC214">
        <v>38</v>
      </c>
      <c r="AD214">
        <v>94</v>
      </c>
    </row>
    <row r="215" spans="11:30">
      <c r="K215">
        <v>38</v>
      </c>
      <c r="L215">
        <v>44</v>
      </c>
      <c r="M215">
        <v>18</v>
      </c>
      <c r="N215">
        <v>1</v>
      </c>
      <c r="O215">
        <v>14</v>
      </c>
      <c r="P215">
        <v>6</v>
      </c>
      <c r="Q215">
        <v>88</v>
      </c>
      <c r="R215">
        <v>7</v>
      </c>
      <c r="S215">
        <v>8</v>
      </c>
      <c r="T215">
        <v>87</v>
      </c>
      <c r="U215">
        <v>51</v>
      </c>
      <c r="V215">
        <v>54</v>
      </c>
      <c r="W215">
        <v>35</v>
      </c>
      <c r="X215">
        <v>92</v>
      </c>
      <c r="Y215">
        <v>35</v>
      </c>
      <c r="Z215">
        <v>1</v>
      </c>
      <c r="AA215">
        <v>72</v>
      </c>
      <c r="AB215">
        <v>78</v>
      </c>
      <c r="AC215">
        <v>79</v>
      </c>
      <c r="AD215">
        <v>69</v>
      </c>
    </row>
    <row r="216" spans="11:30">
      <c r="K216">
        <v>13</v>
      </c>
      <c r="L216">
        <v>2</v>
      </c>
      <c r="M216">
        <v>66</v>
      </c>
      <c r="N216">
        <v>24</v>
      </c>
      <c r="O216">
        <v>33</v>
      </c>
      <c r="P216">
        <v>64</v>
      </c>
      <c r="Q216">
        <v>9</v>
      </c>
      <c r="R216">
        <v>73</v>
      </c>
      <c r="S216">
        <v>50</v>
      </c>
      <c r="T216">
        <v>100</v>
      </c>
      <c r="U216">
        <v>33</v>
      </c>
      <c r="V216">
        <v>9</v>
      </c>
      <c r="W216">
        <v>90</v>
      </c>
      <c r="X216">
        <v>16</v>
      </c>
      <c r="Y216">
        <v>28</v>
      </c>
      <c r="Z216">
        <v>65</v>
      </c>
      <c r="AA216">
        <v>6</v>
      </c>
      <c r="AB216">
        <v>91</v>
      </c>
      <c r="AC216">
        <v>29</v>
      </c>
      <c r="AD216">
        <v>41</v>
      </c>
    </row>
    <row r="217" spans="11:30">
      <c r="K217">
        <v>65</v>
      </c>
      <c r="L217">
        <v>78</v>
      </c>
      <c r="M217">
        <v>33</v>
      </c>
      <c r="N217">
        <v>93</v>
      </c>
      <c r="O217">
        <v>61</v>
      </c>
      <c r="P217">
        <v>75</v>
      </c>
      <c r="Q217">
        <v>81</v>
      </c>
      <c r="R217">
        <v>47</v>
      </c>
      <c r="S217">
        <v>24</v>
      </c>
      <c r="T217">
        <v>10</v>
      </c>
      <c r="U217">
        <v>8</v>
      </c>
      <c r="V217">
        <v>54</v>
      </c>
      <c r="W217">
        <v>21</v>
      </c>
      <c r="X217">
        <v>94</v>
      </c>
      <c r="Y217">
        <v>85</v>
      </c>
      <c r="Z217">
        <v>70</v>
      </c>
      <c r="AA217">
        <v>86</v>
      </c>
      <c r="AB217">
        <v>71</v>
      </c>
      <c r="AC217">
        <v>1</v>
      </c>
      <c r="AD217">
        <v>55</v>
      </c>
    </row>
    <row r="218" spans="11:30">
      <c r="K218">
        <v>11</v>
      </c>
      <c r="L218">
        <v>74</v>
      </c>
      <c r="M218">
        <v>100</v>
      </c>
      <c r="N218">
        <v>95</v>
      </c>
      <c r="O218">
        <v>33</v>
      </c>
      <c r="P218">
        <v>87</v>
      </c>
      <c r="Q218">
        <v>58</v>
      </c>
      <c r="R218">
        <v>14</v>
      </c>
      <c r="S218">
        <v>10</v>
      </c>
      <c r="T218">
        <v>41</v>
      </c>
      <c r="U218">
        <v>85</v>
      </c>
      <c r="V218">
        <v>63</v>
      </c>
      <c r="W218">
        <v>5</v>
      </c>
      <c r="X218">
        <v>14</v>
      </c>
      <c r="Y218">
        <v>72</v>
      </c>
      <c r="Z218">
        <v>9</v>
      </c>
      <c r="AA218">
        <v>39</v>
      </c>
      <c r="AB218">
        <v>98</v>
      </c>
      <c r="AC218">
        <v>56</v>
      </c>
      <c r="AD218">
        <v>94</v>
      </c>
    </row>
    <row r="219" spans="11:30">
      <c r="K219">
        <v>100</v>
      </c>
      <c r="L219">
        <v>79</v>
      </c>
      <c r="M219">
        <v>1</v>
      </c>
      <c r="N219">
        <v>30</v>
      </c>
      <c r="O219">
        <v>38</v>
      </c>
      <c r="P219">
        <v>38</v>
      </c>
      <c r="Q219">
        <v>2</v>
      </c>
      <c r="R219">
        <v>52</v>
      </c>
      <c r="S219">
        <v>10</v>
      </c>
      <c r="T219">
        <v>76</v>
      </c>
      <c r="U219">
        <v>34</v>
      </c>
      <c r="V219">
        <v>28</v>
      </c>
      <c r="W219">
        <v>82</v>
      </c>
      <c r="X219">
        <v>89</v>
      </c>
      <c r="Y219">
        <v>37</v>
      </c>
      <c r="Z219">
        <v>68</v>
      </c>
      <c r="AA219">
        <v>86</v>
      </c>
      <c r="AB219">
        <v>9</v>
      </c>
      <c r="AC219">
        <v>97</v>
      </c>
      <c r="AD219">
        <v>62</v>
      </c>
    </row>
    <row r="220" spans="11:30">
      <c r="K220">
        <v>93</v>
      </c>
      <c r="L220">
        <v>77</v>
      </c>
      <c r="M220">
        <v>58</v>
      </c>
      <c r="N220">
        <v>4</v>
      </c>
      <c r="O220">
        <v>76</v>
      </c>
      <c r="P220">
        <v>71</v>
      </c>
      <c r="Q220">
        <v>79</v>
      </c>
      <c r="R220">
        <v>10</v>
      </c>
      <c r="S220">
        <v>7</v>
      </c>
      <c r="T220">
        <v>40</v>
      </c>
      <c r="U220">
        <v>73</v>
      </c>
      <c r="V220">
        <v>26</v>
      </c>
      <c r="W220">
        <v>6</v>
      </c>
      <c r="X220">
        <v>95</v>
      </c>
      <c r="Y220">
        <v>19</v>
      </c>
      <c r="Z220">
        <v>27</v>
      </c>
      <c r="AA220">
        <v>41</v>
      </c>
      <c r="AB220">
        <v>83</v>
      </c>
      <c r="AC220">
        <v>90</v>
      </c>
      <c r="AD220">
        <v>16</v>
      </c>
    </row>
    <row r="221" spans="11:30">
      <c r="K221">
        <v>99</v>
      </c>
      <c r="L221">
        <v>39</v>
      </c>
      <c r="M221">
        <v>52</v>
      </c>
      <c r="N221">
        <v>60</v>
      </c>
      <c r="O221">
        <v>13</v>
      </c>
      <c r="P221">
        <v>65</v>
      </c>
      <c r="Q221">
        <v>16</v>
      </c>
      <c r="R221">
        <v>90</v>
      </c>
      <c r="S221">
        <v>12</v>
      </c>
      <c r="T221">
        <v>57</v>
      </c>
      <c r="U221">
        <v>57</v>
      </c>
      <c r="V221">
        <v>35</v>
      </c>
      <c r="W221">
        <v>80</v>
      </c>
      <c r="X221">
        <v>19</v>
      </c>
      <c r="Y221">
        <v>43</v>
      </c>
      <c r="Z221">
        <v>13</v>
      </c>
      <c r="AA221">
        <v>70</v>
      </c>
      <c r="AB221">
        <v>22</v>
      </c>
      <c r="AC221">
        <v>74</v>
      </c>
      <c r="AD221">
        <v>9</v>
      </c>
    </row>
    <row r="222" spans="11:30">
      <c r="K222">
        <v>47</v>
      </c>
      <c r="L222">
        <v>15</v>
      </c>
      <c r="M222">
        <v>65</v>
      </c>
      <c r="N222">
        <v>34</v>
      </c>
      <c r="O222">
        <v>2</v>
      </c>
      <c r="P222">
        <v>49</v>
      </c>
      <c r="Q222">
        <v>3</v>
      </c>
      <c r="R222">
        <v>68</v>
      </c>
      <c r="S222">
        <v>46</v>
      </c>
      <c r="T222">
        <v>42</v>
      </c>
      <c r="U222">
        <v>32</v>
      </c>
      <c r="V222">
        <v>76</v>
      </c>
      <c r="W222">
        <v>41</v>
      </c>
      <c r="X222">
        <v>47</v>
      </c>
      <c r="Y222">
        <v>40</v>
      </c>
      <c r="Z222">
        <v>73</v>
      </c>
      <c r="AA222">
        <v>65</v>
      </c>
      <c r="AB222">
        <v>63</v>
      </c>
      <c r="AC222">
        <v>98</v>
      </c>
      <c r="AD222">
        <v>15</v>
      </c>
    </row>
    <row r="223" spans="11:30">
      <c r="K223">
        <v>62</v>
      </c>
      <c r="L223">
        <v>100</v>
      </c>
      <c r="M223">
        <v>64</v>
      </c>
      <c r="N223">
        <v>94</v>
      </c>
      <c r="O223">
        <v>41</v>
      </c>
      <c r="P223">
        <v>79</v>
      </c>
      <c r="Q223">
        <v>3</v>
      </c>
      <c r="R223">
        <v>11</v>
      </c>
      <c r="S223">
        <v>9</v>
      </c>
      <c r="T223">
        <v>23</v>
      </c>
      <c r="U223">
        <v>40</v>
      </c>
      <c r="V223">
        <v>63</v>
      </c>
      <c r="W223">
        <v>60</v>
      </c>
      <c r="X223">
        <v>39</v>
      </c>
      <c r="Y223">
        <v>27</v>
      </c>
      <c r="Z223">
        <v>18</v>
      </c>
      <c r="AA223">
        <v>16</v>
      </c>
      <c r="AB223">
        <v>6</v>
      </c>
      <c r="AC223">
        <v>19</v>
      </c>
      <c r="AD223">
        <v>28</v>
      </c>
    </row>
    <row r="224" spans="11:30">
      <c r="K224">
        <v>36</v>
      </c>
      <c r="L224">
        <v>37</v>
      </c>
      <c r="M224">
        <v>100</v>
      </c>
      <c r="N224">
        <v>34</v>
      </c>
      <c r="O224">
        <v>96</v>
      </c>
      <c r="P224">
        <v>54</v>
      </c>
      <c r="Q224">
        <v>46</v>
      </c>
      <c r="R224">
        <v>34</v>
      </c>
      <c r="S224">
        <v>58</v>
      </c>
      <c r="T224">
        <v>61</v>
      </c>
      <c r="U224">
        <v>7</v>
      </c>
      <c r="V224">
        <v>51</v>
      </c>
      <c r="W224">
        <v>55</v>
      </c>
      <c r="X224">
        <v>90</v>
      </c>
      <c r="Y224">
        <v>20</v>
      </c>
      <c r="Z224">
        <v>49</v>
      </c>
      <c r="AA224">
        <v>94</v>
      </c>
      <c r="AB224">
        <v>56</v>
      </c>
      <c r="AC224">
        <v>53</v>
      </c>
      <c r="AD224">
        <v>17</v>
      </c>
    </row>
    <row r="225" spans="11:30">
      <c r="K225">
        <v>50</v>
      </c>
      <c r="L225">
        <v>30</v>
      </c>
      <c r="M225">
        <v>8</v>
      </c>
      <c r="N225">
        <v>81</v>
      </c>
      <c r="O225">
        <v>33</v>
      </c>
      <c r="P225">
        <v>75</v>
      </c>
      <c r="Q225">
        <v>76</v>
      </c>
      <c r="R225">
        <v>68</v>
      </c>
      <c r="S225">
        <v>2</v>
      </c>
      <c r="T225">
        <v>39</v>
      </c>
      <c r="U225">
        <v>38</v>
      </c>
      <c r="V225">
        <v>25</v>
      </c>
      <c r="W225">
        <v>64</v>
      </c>
      <c r="X225">
        <v>36</v>
      </c>
      <c r="Y225">
        <v>1</v>
      </c>
      <c r="Z225">
        <v>18</v>
      </c>
      <c r="AA225">
        <v>78</v>
      </c>
      <c r="AB225">
        <v>31</v>
      </c>
      <c r="AC225">
        <v>90</v>
      </c>
      <c r="AD225">
        <v>51</v>
      </c>
    </row>
    <row r="226" spans="11:30">
      <c r="K226">
        <v>71</v>
      </c>
      <c r="L226">
        <v>63</v>
      </c>
      <c r="M226">
        <v>57</v>
      </c>
      <c r="N226">
        <v>70</v>
      </c>
      <c r="O226">
        <v>12</v>
      </c>
      <c r="P226">
        <v>93</v>
      </c>
      <c r="Q226">
        <v>83</v>
      </c>
      <c r="R226">
        <v>29</v>
      </c>
      <c r="S226">
        <v>96</v>
      </c>
      <c r="T226">
        <v>51</v>
      </c>
      <c r="U226">
        <v>85</v>
      </c>
      <c r="V226">
        <v>77</v>
      </c>
      <c r="W226">
        <v>22</v>
      </c>
      <c r="X226">
        <v>5</v>
      </c>
      <c r="Y226">
        <v>57</v>
      </c>
      <c r="Z226">
        <v>15</v>
      </c>
      <c r="AA226">
        <v>39</v>
      </c>
      <c r="AB226">
        <v>90</v>
      </c>
      <c r="AC226">
        <v>19</v>
      </c>
      <c r="AD226">
        <v>14</v>
      </c>
    </row>
    <row r="227" spans="11:30">
      <c r="K227">
        <v>33</v>
      </c>
      <c r="L227">
        <v>54</v>
      </c>
      <c r="M227">
        <v>72</v>
      </c>
      <c r="N227">
        <v>49</v>
      </c>
      <c r="O227">
        <v>3</v>
      </c>
      <c r="P227">
        <v>68</v>
      </c>
      <c r="Q227">
        <v>38</v>
      </c>
      <c r="R227">
        <v>97</v>
      </c>
      <c r="S227">
        <v>81</v>
      </c>
      <c r="T227">
        <v>6</v>
      </c>
      <c r="U227">
        <v>37</v>
      </c>
      <c r="V227">
        <v>35</v>
      </c>
      <c r="W227">
        <v>11</v>
      </c>
      <c r="X227">
        <v>65</v>
      </c>
      <c r="Y227">
        <v>31</v>
      </c>
      <c r="Z227">
        <v>14</v>
      </c>
      <c r="AA227">
        <v>52</v>
      </c>
      <c r="AB227">
        <v>19</v>
      </c>
      <c r="AC227">
        <v>42</v>
      </c>
      <c r="AD227">
        <v>12</v>
      </c>
    </row>
    <row r="228" spans="11:30">
      <c r="K228">
        <v>68</v>
      </c>
      <c r="L228">
        <v>32</v>
      </c>
      <c r="M228">
        <v>91</v>
      </c>
      <c r="N228">
        <v>5</v>
      </c>
      <c r="O228">
        <v>34</v>
      </c>
      <c r="P228">
        <v>66</v>
      </c>
      <c r="Q228">
        <v>31</v>
      </c>
      <c r="R228">
        <v>25</v>
      </c>
      <c r="S228">
        <v>69</v>
      </c>
      <c r="T228">
        <v>89</v>
      </c>
      <c r="U228">
        <v>35</v>
      </c>
      <c r="V228">
        <v>56</v>
      </c>
      <c r="W228">
        <v>39</v>
      </c>
      <c r="X228">
        <v>15</v>
      </c>
      <c r="Y228">
        <v>59</v>
      </c>
      <c r="Z228">
        <v>88</v>
      </c>
      <c r="AA228">
        <v>100</v>
      </c>
      <c r="AB228">
        <v>9</v>
      </c>
      <c r="AC228">
        <v>38</v>
      </c>
      <c r="AD228">
        <v>72</v>
      </c>
    </row>
    <row r="229" spans="11:30">
      <c r="K229">
        <v>80</v>
      </c>
      <c r="L229">
        <v>89</v>
      </c>
      <c r="M229">
        <v>86</v>
      </c>
      <c r="N229">
        <v>36</v>
      </c>
      <c r="O229">
        <v>50</v>
      </c>
      <c r="P229">
        <v>78</v>
      </c>
      <c r="Q229">
        <v>81</v>
      </c>
      <c r="R229">
        <v>78</v>
      </c>
      <c r="S229">
        <v>8</v>
      </c>
      <c r="T229">
        <v>4</v>
      </c>
      <c r="U229">
        <v>51</v>
      </c>
      <c r="V229">
        <v>20</v>
      </c>
      <c r="W229">
        <v>88</v>
      </c>
      <c r="X229">
        <v>51</v>
      </c>
      <c r="Y229">
        <v>91</v>
      </c>
      <c r="Z229">
        <v>14</v>
      </c>
      <c r="AA229">
        <v>81</v>
      </c>
      <c r="AB229">
        <v>34</v>
      </c>
      <c r="AC229">
        <v>27</v>
      </c>
      <c r="AD229">
        <v>21</v>
      </c>
    </row>
    <row r="230" spans="11:30">
      <c r="K230">
        <v>82</v>
      </c>
      <c r="L230">
        <v>22</v>
      </c>
      <c r="M230">
        <v>53</v>
      </c>
      <c r="N230">
        <v>19</v>
      </c>
      <c r="O230">
        <v>14</v>
      </c>
      <c r="P230">
        <v>39</v>
      </c>
      <c r="Q230">
        <v>86</v>
      </c>
      <c r="R230">
        <v>50</v>
      </c>
      <c r="S230">
        <v>13</v>
      </c>
      <c r="T230">
        <v>62</v>
      </c>
      <c r="U230">
        <v>91</v>
      </c>
      <c r="V230">
        <v>8</v>
      </c>
      <c r="W230">
        <v>63</v>
      </c>
      <c r="X230">
        <v>47</v>
      </c>
      <c r="Y230">
        <v>72</v>
      </c>
      <c r="Z230">
        <v>79</v>
      </c>
      <c r="AA230">
        <v>86</v>
      </c>
      <c r="AB230">
        <v>48</v>
      </c>
      <c r="AC230">
        <v>37</v>
      </c>
      <c r="AD230">
        <v>83</v>
      </c>
    </row>
    <row r="231" spans="11:30">
      <c r="K231">
        <v>70</v>
      </c>
      <c r="L231">
        <v>43</v>
      </c>
      <c r="M231">
        <v>74</v>
      </c>
      <c r="N231">
        <v>72</v>
      </c>
      <c r="O231">
        <v>45</v>
      </c>
      <c r="P231">
        <v>41</v>
      </c>
      <c r="Q231">
        <v>13</v>
      </c>
      <c r="R231">
        <v>42</v>
      </c>
      <c r="S231">
        <v>87</v>
      </c>
      <c r="T231">
        <v>34</v>
      </c>
      <c r="U231">
        <v>42</v>
      </c>
      <c r="V231">
        <v>99</v>
      </c>
      <c r="W231">
        <v>84</v>
      </c>
      <c r="X231">
        <v>81</v>
      </c>
      <c r="Y231">
        <v>23</v>
      </c>
      <c r="Z231">
        <v>29</v>
      </c>
      <c r="AA231">
        <v>16</v>
      </c>
      <c r="AB231">
        <v>2</v>
      </c>
      <c r="AC231">
        <v>96</v>
      </c>
      <c r="AD231">
        <v>28</v>
      </c>
    </row>
    <row r="232" spans="11:30">
      <c r="K232">
        <v>95</v>
      </c>
      <c r="L232">
        <v>33</v>
      </c>
      <c r="M232">
        <v>7</v>
      </c>
      <c r="N232">
        <v>76</v>
      </c>
      <c r="O232">
        <v>39</v>
      </c>
      <c r="P232">
        <v>88</v>
      </c>
      <c r="Q232">
        <v>55</v>
      </c>
      <c r="R232">
        <v>64</v>
      </c>
      <c r="S232">
        <v>16</v>
      </c>
      <c r="T232">
        <v>37</v>
      </c>
      <c r="U232">
        <v>35</v>
      </c>
      <c r="V232">
        <v>31</v>
      </c>
      <c r="W232">
        <v>4</v>
      </c>
      <c r="X232">
        <v>32</v>
      </c>
      <c r="Y232">
        <v>63</v>
      </c>
      <c r="Z232">
        <v>94</v>
      </c>
      <c r="AA232">
        <v>50</v>
      </c>
      <c r="AB232">
        <v>10</v>
      </c>
      <c r="AC232">
        <v>95</v>
      </c>
      <c r="AD232">
        <v>74</v>
      </c>
    </row>
    <row r="233" spans="11:30">
      <c r="K233">
        <v>24</v>
      </c>
      <c r="L233">
        <v>70</v>
      </c>
      <c r="M233">
        <v>27</v>
      </c>
      <c r="N233">
        <v>78</v>
      </c>
      <c r="O233">
        <v>78</v>
      </c>
      <c r="P233">
        <v>36</v>
      </c>
      <c r="Q233">
        <v>85</v>
      </c>
      <c r="R233">
        <v>79</v>
      </c>
      <c r="S233">
        <v>50</v>
      </c>
      <c r="T233">
        <v>15</v>
      </c>
      <c r="U233">
        <v>27</v>
      </c>
      <c r="V233">
        <v>71</v>
      </c>
      <c r="W233">
        <v>66</v>
      </c>
      <c r="X233">
        <v>93</v>
      </c>
      <c r="Y233">
        <v>74</v>
      </c>
      <c r="Z233">
        <v>40</v>
      </c>
      <c r="AA233">
        <v>99</v>
      </c>
      <c r="AB233">
        <v>13</v>
      </c>
      <c r="AC233">
        <v>81</v>
      </c>
      <c r="AD233">
        <v>49</v>
      </c>
    </row>
    <row r="234" spans="11:30">
      <c r="K234">
        <v>1</v>
      </c>
      <c r="L234">
        <v>42</v>
      </c>
      <c r="M234">
        <v>24</v>
      </c>
      <c r="N234">
        <v>11</v>
      </c>
      <c r="O234">
        <v>41</v>
      </c>
      <c r="P234">
        <v>78</v>
      </c>
      <c r="Q234">
        <v>58</v>
      </c>
      <c r="R234">
        <v>7</v>
      </c>
      <c r="S234">
        <v>51</v>
      </c>
      <c r="T234">
        <v>27</v>
      </c>
      <c r="U234">
        <v>59</v>
      </c>
      <c r="V234">
        <v>88</v>
      </c>
      <c r="W234">
        <v>8</v>
      </c>
      <c r="X234">
        <v>78</v>
      </c>
      <c r="Y234">
        <v>17</v>
      </c>
      <c r="Z234">
        <v>63</v>
      </c>
      <c r="AA234">
        <v>6</v>
      </c>
      <c r="AB234">
        <v>20</v>
      </c>
      <c r="AC234">
        <v>69</v>
      </c>
      <c r="AD234">
        <v>68</v>
      </c>
    </row>
    <row r="235" spans="11:30">
      <c r="K235">
        <v>91</v>
      </c>
      <c r="L235">
        <v>26</v>
      </c>
      <c r="M235">
        <v>84</v>
      </c>
      <c r="N235">
        <v>65</v>
      </c>
      <c r="O235">
        <v>71</v>
      </c>
      <c r="P235">
        <v>15</v>
      </c>
      <c r="Q235">
        <v>32</v>
      </c>
      <c r="R235">
        <v>95</v>
      </c>
      <c r="S235">
        <v>79</v>
      </c>
      <c r="T235">
        <v>31</v>
      </c>
      <c r="U235">
        <v>75</v>
      </c>
      <c r="V235">
        <v>46</v>
      </c>
      <c r="W235">
        <v>39</v>
      </c>
      <c r="X235">
        <v>87</v>
      </c>
      <c r="Y235">
        <v>34</v>
      </c>
      <c r="Z235">
        <v>73</v>
      </c>
      <c r="AA235">
        <v>95</v>
      </c>
      <c r="AB235">
        <v>48</v>
      </c>
      <c r="AC235">
        <v>44</v>
      </c>
      <c r="AD235">
        <v>54</v>
      </c>
    </row>
    <row r="236" spans="11:30">
      <c r="K236">
        <v>100</v>
      </c>
      <c r="L236">
        <v>79</v>
      </c>
      <c r="M236">
        <v>78</v>
      </c>
      <c r="N236">
        <v>99</v>
      </c>
      <c r="O236">
        <v>41</v>
      </c>
      <c r="P236">
        <v>89</v>
      </c>
      <c r="Q236">
        <v>12</v>
      </c>
      <c r="R236">
        <v>77</v>
      </c>
      <c r="S236">
        <v>90</v>
      </c>
      <c r="T236">
        <v>48</v>
      </c>
      <c r="U236">
        <v>41</v>
      </c>
      <c r="V236">
        <v>19</v>
      </c>
      <c r="W236">
        <v>5</v>
      </c>
      <c r="X236">
        <v>95</v>
      </c>
      <c r="Y236">
        <v>71</v>
      </c>
      <c r="Z236">
        <v>17</v>
      </c>
      <c r="AA236">
        <v>1</v>
      </c>
      <c r="AB236">
        <v>90</v>
      </c>
      <c r="AC236">
        <v>40</v>
      </c>
      <c r="AD236">
        <v>22</v>
      </c>
    </row>
    <row r="237" spans="11:30">
      <c r="K237">
        <v>58</v>
      </c>
      <c r="L237">
        <v>12</v>
      </c>
      <c r="M237">
        <v>65</v>
      </c>
      <c r="N237">
        <v>57</v>
      </c>
      <c r="O237">
        <v>60</v>
      </c>
      <c r="P237">
        <v>52</v>
      </c>
      <c r="Q237">
        <v>37</v>
      </c>
      <c r="R237">
        <v>25</v>
      </c>
      <c r="S237">
        <v>71</v>
      </c>
      <c r="T237">
        <v>26</v>
      </c>
      <c r="U237">
        <v>11</v>
      </c>
      <c r="V237">
        <v>31</v>
      </c>
      <c r="W237">
        <v>70</v>
      </c>
      <c r="X237">
        <v>14</v>
      </c>
      <c r="Y237">
        <v>88</v>
      </c>
      <c r="Z237">
        <v>34</v>
      </c>
      <c r="AA237">
        <v>26</v>
      </c>
      <c r="AB237">
        <v>41</v>
      </c>
      <c r="AC237">
        <v>73</v>
      </c>
      <c r="AD237">
        <v>23</v>
      </c>
    </row>
    <row r="238" spans="11:30">
      <c r="K238">
        <v>45</v>
      </c>
      <c r="L238">
        <v>98</v>
      </c>
      <c r="M238">
        <v>2</v>
      </c>
      <c r="N238">
        <v>43</v>
      </c>
      <c r="O238">
        <v>82</v>
      </c>
      <c r="P238">
        <v>3</v>
      </c>
      <c r="Q238">
        <v>26</v>
      </c>
      <c r="R238">
        <v>52</v>
      </c>
      <c r="S238">
        <v>86</v>
      </c>
      <c r="T238">
        <v>28</v>
      </c>
      <c r="U238">
        <v>100</v>
      </c>
      <c r="V238">
        <v>2</v>
      </c>
      <c r="W238">
        <v>10</v>
      </c>
      <c r="X238">
        <v>75</v>
      </c>
      <c r="Y238">
        <v>78</v>
      </c>
      <c r="Z238">
        <v>3</v>
      </c>
      <c r="AA238">
        <v>73</v>
      </c>
      <c r="AB238">
        <v>5</v>
      </c>
      <c r="AC238">
        <v>25</v>
      </c>
      <c r="AD238">
        <v>37</v>
      </c>
    </row>
    <row r="239" spans="11:30">
      <c r="K239">
        <v>21</v>
      </c>
      <c r="L239">
        <v>50</v>
      </c>
      <c r="M239">
        <v>29</v>
      </c>
      <c r="N239">
        <v>23</v>
      </c>
      <c r="O239">
        <v>18</v>
      </c>
      <c r="P239">
        <v>59</v>
      </c>
      <c r="Q239">
        <v>79</v>
      </c>
      <c r="R239">
        <v>48</v>
      </c>
      <c r="S239">
        <v>63</v>
      </c>
      <c r="T239">
        <v>97</v>
      </c>
      <c r="U239">
        <v>17</v>
      </c>
      <c r="V239">
        <v>61</v>
      </c>
      <c r="W239">
        <v>39</v>
      </c>
      <c r="X239">
        <v>85</v>
      </c>
      <c r="Y239">
        <v>83</v>
      </c>
      <c r="Z239">
        <v>56</v>
      </c>
      <c r="AA239">
        <v>27</v>
      </c>
      <c r="AB239">
        <v>95</v>
      </c>
      <c r="AC239">
        <v>58</v>
      </c>
      <c r="AD239">
        <v>16</v>
      </c>
    </row>
    <row r="240" spans="11:30">
      <c r="K240">
        <v>53</v>
      </c>
      <c r="L240">
        <v>25</v>
      </c>
      <c r="M240">
        <v>43</v>
      </c>
      <c r="N240">
        <v>25</v>
      </c>
      <c r="O240">
        <v>98</v>
      </c>
      <c r="P240">
        <v>79</v>
      </c>
      <c r="Q240">
        <v>6</v>
      </c>
      <c r="R240">
        <v>30</v>
      </c>
      <c r="S240">
        <v>89</v>
      </c>
      <c r="T240">
        <v>48</v>
      </c>
      <c r="U240">
        <v>13</v>
      </c>
      <c r="V240">
        <v>79</v>
      </c>
      <c r="W240">
        <v>80</v>
      </c>
      <c r="X240">
        <v>1</v>
      </c>
      <c r="Y240">
        <v>15</v>
      </c>
      <c r="Z240">
        <v>35</v>
      </c>
      <c r="AA240">
        <v>94</v>
      </c>
      <c r="AB240">
        <v>85</v>
      </c>
      <c r="AC240">
        <v>44</v>
      </c>
      <c r="AD240">
        <v>59</v>
      </c>
    </row>
    <row r="241" spans="11:30">
      <c r="K241">
        <v>5</v>
      </c>
      <c r="L241">
        <v>51</v>
      </c>
      <c r="M241">
        <v>1</v>
      </c>
      <c r="N241">
        <v>1</v>
      </c>
      <c r="O241">
        <v>36</v>
      </c>
      <c r="P241">
        <v>34</v>
      </c>
      <c r="Q241">
        <v>51</v>
      </c>
      <c r="R241">
        <v>17</v>
      </c>
      <c r="S241">
        <v>93</v>
      </c>
      <c r="T241">
        <v>73</v>
      </c>
      <c r="U241">
        <v>53</v>
      </c>
      <c r="V241">
        <v>95</v>
      </c>
      <c r="W241">
        <v>53</v>
      </c>
      <c r="X241">
        <v>51</v>
      </c>
      <c r="Y241">
        <v>21</v>
      </c>
      <c r="Z241">
        <v>88</v>
      </c>
      <c r="AA241">
        <v>93</v>
      </c>
      <c r="AB241">
        <v>34</v>
      </c>
      <c r="AC241">
        <v>27</v>
      </c>
      <c r="AD241">
        <v>24</v>
      </c>
    </row>
    <row r="242" spans="11:30">
      <c r="K242">
        <v>35</v>
      </c>
      <c r="L242">
        <v>83</v>
      </c>
      <c r="M242">
        <v>10</v>
      </c>
      <c r="N242">
        <v>62</v>
      </c>
      <c r="O242">
        <v>46</v>
      </c>
      <c r="P242">
        <v>46</v>
      </c>
      <c r="Q242">
        <v>82</v>
      </c>
      <c r="R242">
        <v>47</v>
      </c>
      <c r="S242">
        <v>97</v>
      </c>
      <c r="T242">
        <v>46</v>
      </c>
      <c r="U242">
        <v>92</v>
      </c>
      <c r="V242">
        <v>22</v>
      </c>
      <c r="W242">
        <v>63</v>
      </c>
      <c r="X242">
        <v>28</v>
      </c>
      <c r="Y242">
        <v>60</v>
      </c>
      <c r="Z242">
        <v>26</v>
      </c>
      <c r="AA242">
        <v>91</v>
      </c>
      <c r="AB242">
        <v>1</v>
      </c>
      <c r="AC242">
        <v>48</v>
      </c>
      <c r="AD242">
        <v>62</v>
      </c>
    </row>
    <row r="243" spans="11:30">
      <c r="K243">
        <v>53</v>
      </c>
      <c r="L243">
        <v>25</v>
      </c>
      <c r="M243">
        <v>29</v>
      </c>
      <c r="N243">
        <v>1</v>
      </c>
      <c r="O243">
        <v>97</v>
      </c>
      <c r="P243">
        <v>7</v>
      </c>
      <c r="Q243">
        <v>45</v>
      </c>
      <c r="R243">
        <v>16</v>
      </c>
      <c r="S243">
        <v>62</v>
      </c>
      <c r="T243">
        <v>83</v>
      </c>
      <c r="U243">
        <v>26</v>
      </c>
      <c r="V243">
        <v>37</v>
      </c>
      <c r="W243">
        <v>36</v>
      </c>
      <c r="X243">
        <v>79</v>
      </c>
      <c r="Y243">
        <v>93</v>
      </c>
      <c r="Z243">
        <v>56</v>
      </c>
      <c r="AA243">
        <v>75</v>
      </c>
      <c r="AB243">
        <v>94</v>
      </c>
      <c r="AC243">
        <v>87</v>
      </c>
      <c r="AD243">
        <v>58</v>
      </c>
    </row>
    <row r="244" spans="11:30">
      <c r="K244">
        <v>51</v>
      </c>
      <c r="L244">
        <v>24</v>
      </c>
      <c r="M244">
        <v>71</v>
      </c>
      <c r="N244">
        <v>78</v>
      </c>
      <c r="O244">
        <v>75</v>
      </c>
      <c r="P244">
        <v>40</v>
      </c>
      <c r="Q244">
        <v>97</v>
      </c>
      <c r="R244">
        <v>97</v>
      </c>
      <c r="S244">
        <v>69</v>
      </c>
      <c r="T244">
        <v>39</v>
      </c>
      <c r="U244">
        <v>89</v>
      </c>
      <c r="V244">
        <v>5</v>
      </c>
      <c r="W244">
        <v>79</v>
      </c>
      <c r="X244">
        <v>8</v>
      </c>
      <c r="Y244">
        <v>35</v>
      </c>
      <c r="Z244">
        <v>38</v>
      </c>
      <c r="AA244">
        <v>75</v>
      </c>
      <c r="AB244">
        <v>6</v>
      </c>
      <c r="AC244">
        <v>94</v>
      </c>
      <c r="AD244">
        <v>63</v>
      </c>
    </row>
    <row r="245" spans="11:30">
      <c r="K245">
        <v>35</v>
      </c>
      <c r="L245">
        <v>4</v>
      </c>
      <c r="M245">
        <v>69</v>
      </c>
      <c r="N245">
        <v>90</v>
      </c>
      <c r="O245">
        <v>27</v>
      </c>
      <c r="P245">
        <v>70</v>
      </c>
      <c r="Q245">
        <v>16</v>
      </c>
      <c r="R245">
        <v>15</v>
      </c>
      <c r="S245">
        <v>56</v>
      </c>
      <c r="T245">
        <v>96</v>
      </c>
      <c r="U245">
        <v>48</v>
      </c>
      <c r="V245">
        <v>1</v>
      </c>
      <c r="W245">
        <v>24</v>
      </c>
      <c r="X245">
        <v>33</v>
      </c>
      <c r="Y245">
        <v>27</v>
      </c>
      <c r="Z245">
        <v>52</v>
      </c>
      <c r="AA245">
        <v>25</v>
      </c>
      <c r="AB245">
        <v>19</v>
      </c>
      <c r="AC245">
        <v>13</v>
      </c>
      <c r="AD245">
        <v>79</v>
      </c>
    </row>
    <row r="246" spans="11:30">
      <c r="K246">
        <v>22</v>
      </c>
      <c r="L246">
        <v>80</v>
      </c>
      <c r="M246">
        <v>64</v>
      </c>
      <c r="N246">
        <v>22</v>
      </c>
      <c r="O246">
        <v>36</v>
      </c>
      <c r="P246">
        <v>66</v>
      </c>
      <c r="Q246">
        <v>3</v>
      </c>
      <c r="R246">
        <v>14</v>
      </c>
      <c r="S246">
        <v>81</v>
      </c>
      <c r="T246">
        <v>69</v>
      </c>
      <c r="U246">
        <v>35</v>
      </c>
      <c r="V246">
        <v>5</v>
      </c>
      <c r="W246">
        <v>9</v>
      </c>
      <c r="X246">
        <v>64</v>
      </c>
      <c r="Y246">
        <v>2</v>
      </c>
      <c r="Z246">
        <v>45</v>
      </c>
      <c r="AA246">
        <v>80</v>
      </c>
      <c r="AB246">
        <v>64</v>
      </c>
      <c r="AC246">
        <v>47</v>
      </c>
      <c r="AD246">
        <v>74</v>
      </c>
    </row>
    <row r="247" spans="11:30">
      <c r="K247">
        <v>4</v>
      </c>
      <c r="L247">
        <v>54</v>
      </c>
      <c r="M247">
        <v>13</v>
      </c>
      <c r="N247">
        <v>100</v>
      </c>
      <c r="O247">
        <v>97</v>
      </c>
      <c r="P247">
        <v>23</v>
      </c>
      <c r="Q247">
        <v>71</v>
      </c>
      <c r="R247">
        <v>46</v>
      </c>
      <c r="S247">
        <v>63</v>
      </c>
      <c r="T247">
        <v>52</v>
      </c>
      <c r="U247">
        <v>11</v>
      </c>
      <c r="V247">
        <v>60</v>
      </c>
      <c r="W247">
        <v>47</v>
      </c>
      <c r="X247">
        <v>59</v>
      </c>
      <c r="Y247">
        <v>76</v>
      </c>
      <c r="Z247">
        <v>77</v>
      </c>
      <c r="AA247">
        <v>10</v>
      </c>
      <c r="AB247">
        <v>81</v>
      </c>
      <c r="AC247">
        <v>3</v>
      </c>
      <c r="AD247">
        <v>22</v>
      </c>
    </row>
    <row r="248" spans="11:30">
      <c r="K248">
        <v>8</v>
      </c>
      <c r="L248">
        <v>88</v>
      </c>
      <c r="M248">
        <v>74</v>
      </c>
      <c r="N248">
        <v>93</v>
      </c>
      <c r="O248">
        <v>53</v>
      </c>
      <c r="P248">
        <v>84</v>
      </c>
      <c r="Q248">
        <v>2</v>
      </c>
      <c r="R248">
        <v>55</v>
      </c>
      <c r="S248">
        <v>10</v>
      </c>
      <c r="T248">
        <v>2</v>
      </c>
      <c r="U248">
        <v>22</v>
      </c>
      <c r="V248">
        <v>35</v>
      </c>
      <c r="W248">
        <v>39</v>
      </c>
      <c r="X248">
        <v>48</v>
      </c>
      <c r="Y248">
        <v>4</v>
      </c>
      <c r="Z248">
        <v>93</v>
      </c>
      <c r="AA248">
        <v>9</v>
      </c>
      <c r="AB248">
        <v>84</v>
      </c>
      <c r="AC248">
        <v>74</v>
      </c>
      <c r="AD248">
        <v>63</v>
      </c>
    </row>
    <row r="249" spans="11:30">
      <c r="K249">
        <v>75</v>
      </c>
      <c r="L249">
        <v>28</v>
      </c>
      <c r="M249">
        <v>66</v>
      </c>
      <c r="N249">
        <v>58</v>
      </c>
      <c r="O249">
        <v>48</v>
      </c>
      <c r="P249">
        <v>87</v>
      </c>
      <c r="Q249">
        <v>30</v>
      </c>
      <c r="R249">
        <v>12</v>
      </c>
      <c r="S249">
        <v>83</v>
      </c>
      <c r="T249">
        <v>27</v>
      </c>
      <c r="U249">
        <v>91</v>
      </c>
      <c r="V249">
        <v>53</v>
      </c>
      <c r="W249">
        <v>26</v>
      </c>
      <c r="X249">
        <v>36</v>
      </c>
      <c r="Y249">
        <v>10</v>
      </c>
      <c r="Z249">
        <v>46</v>
      </c>
      <c r="AA249">
        <v>67</v>
      </c>
      <c r="AB249">
        <v>80</v>
      </c>
      <c r="AC249">
        <v>84</v>
      </c>
      <c r="AD249">
        <v>42</v>
      </c>
    </row>
    <row r="250" spans="11:30">
      <c r="K250">
        <v>5</v>
      </c>
      <c r="L250">
        <v>35</v>
      </c>
      <c r="M250">
        <v>40</v>
      </c>
      <c r="N250">
        <v>86</v>
      </c>
      <c r="O250">
        <v>85</v>
      </c>
      <c r="P250">
        <v>56</v>
      </c>
      <c r="Q250">
        <v>79</v>
      </c>
      <c r="R250">
        <v>20</v>
      </c>
      <c r="S250">
        <v>7</v>
      </c>
      <c r="T250">
        <v>86</v>
      </c>
      <c r="U250">
        <v>34</v>
      </c>
      <c r="V250">
        <v>2</v>
      </c>
      <c r="W250">
        <v>63</v>
      </c>
      <c r="X250">
        <v>86</v>
      </c>
      <c r="Y250">
        <v>81</v>
      </c>
      <c r="Z250">
        <v>17</v>
      </c>
      <c r="AA250">
        <v>8</v>
      </c>
      <c r="AB250">
        <v>33</v>
      </c>
      <c r="AC250">
        <v>79</v>
      </c>
      <c r="AD250">
        <v>31</v>
      </c>
    </row>
    <row r="251" spans="11:30">
      <c r="K251">
        <v>13</v>
      </c>
      <c r="L251">
        <v>5</v>
      </c>
      <c r="M251">
        <v>86</v>
      </c>
      <c r="N251">
        <v>97</v>
      </c>
      <c r="O251">
        <v>42</v>
      </c>
      <c r="P251">
        <v>43</v>
      </c>
      <c r="Q251">
        <v>21</v>
      </c>
      <c r="R251">
        <v>71</v>
      </c>
      <c r="S251">
        <v>86</v>
      </c>
      <c r="T251">
        <v>70</v>
      </c>
      <c r="U251">
        <v>58</v>
      </c>
      <c r="V251">
        <v>29</v>
      </c>
      <c r="W251">
        <v>73</v>
      </c>
      <c r="X251">
        <v>6</v>
      </c>
      <c r="Y251">
        <v>5</v>
      </c>
      <c r="Z251">
        <v>10</v>
      </c>
      <c r="AA251">
        <v>92</v>
      </c>
      <c r="AB251">
        <v>65</v>
      </c>
      <c r="AC251">
        <v>39</v>
      </c>
      <c r="AD251">
        <v>20</v>
      </c>
    </row>
    <row r="252" spans="11:30">
      <c r="K252">
        <v>31</v>
      </c>
      <c r="L252">
        <v>64</v>
      </c>
      <c r="M252">
        <v>50</v>
      </c>
      <c r="N252">
        <v>32</v>
      </c>
      <c r="O252">
        <v>28</v>
      </c>
      <c r="P252">
        <v>86</v>
      </c>
      <c r="Q252">
        <v>46</v>
      </c>
      <c r="R252">
        <v>98</v>
      </c>
      <c r="S252">
        <v>2</v>
      </c>
      <c r="T252">
        <v>36</v>
      </c>
      <c r="U252">
        <v>54</v>
      </c>
      <c r="V252">
        <v>95</v>
      </c>
      <c r="W252">
        <v>100</v>
      </c>
      <c r="X252">
        <v>81</v>
      </c>
      <c r="Y252">
        <v>98</v>
      </c>
      <c r="Z252">
        <v>51</v>
      </c>
      <c r="AA252">
        <v>36</v>
      </c>
      <c r="AB252">
        <v>17</v>
      </c>
      <c r="AC252">
        <v>77</v>
      </c>
      <c r="AD252">
        <v>22</v>
      </c>
    </row>
    <row r="253" spans="11:30">
      <c r="K253">
        <v>98</v>
      </c>
      <c r="L253">
        <v>67</v>
      </c>
      <c r="M253">
        <v>43</v>
      </c>
      <c r="N253">
        <v>64</v>
      </c>
      <c r="O253">
        <v>41</v>
      </c>
      <c r="P253">
        <v>72</v>
      </c>
      <c r="Q253">
        <v>95</v>
      </c>
      <c r="R253">
        <v>83</v>
      </c>
      <c r="S253">
        <v>92</v>
      </c>
      <c r="T253">
        <v>44</v>
      </c>
      <c r="U253">
        <v>61</v>
      </c>
      <c r="V253">
        <v>62</v>
      </c>
      <c r="W253">
        <v>3</v>
      </c>
      <c r="X253">
        <v>12</v>
      </c>
      <c r="Y253">
        <v>77</v>
      </c>
      <c r="Z253">
        <v>12</v>
      </c>
      <c r="AA253">
        <v>62</v>
      </c>
      <c r="AB253">
        <v>23</v>
      </c>
      <c r="AC253">
        <v>90</v>
      </c>
      <c r="AD253">
        <v>83</v>
      </c>
    </row>
    <row r="254" spans="11:30">
      <c r="K254">
        <v>6</v>
      </c>
      <c r="L254">
        <v>64</v>
      </c>
      <c r="M254">
        <v>79</v>
      </c>
      <c r="N254">
        <v>7</v>
      </c>
      <c r="O254">
        <v>7</v>
      </c>
      <c r="P254">
        <v>94</v>
      </c>
      <c r="Q254">
        <v>92</v>
      </c>
      <c r="R254">
        <v>40</v>
      </c>
      <c r="S254">
        <v>25</v>
      </c>
      <c r="T254">
        <v>88</v>
      </c>
      <c r="U254">
        <v>51</v>
      </c>
      <c r="V254">
        <v>22</v>
      </c>
      <c r="W254">
        <v>59</v>
      </c>
      <c r="X254">
        <v>50</v>
      </c>
      <c r="Y254">
        <v>50</v>
      </c>
      <c r="Z254">
        <v>36</v>
      </c>
      <c r="AA254">
        <v>14</v>
      </c>
      <c r="AB254">
        <v>35</v>
      </c>
      <c r="AC254">
        <v>52</v>
      </c>
      <c r="AD254">
        <v>34</v>
      </c>
    </row>
    <row r="255" spans="11:30">
      <c r="K255">
        <v>97</v>
      </c>
      <c r="L255">
        <v>55</v>
      </c>
      <c r="M255">
        <v>34</v>
      </c>
      <c r="N255">
        <v>5</v>
      </c>
      <c r="O255">
        <v>19</v>
      </c>
      <c r="P255">
        <v>89</v>
      </c>
      <c r="Q255">
        <v>58</v>
      </c>
      <c r="R255">
        <v>38</v>
      </c>
      <c r="S255">
        <v>82</v>
      </c>
      <c r="T255">
        <v>66</v>
      </c>
      <c r="U255">
        <v>35</v>
      </c>
      <c r="V255">
        <v>48</v>
      </c>
      <c r="W255">
        <v>59</v>
      </c>
      <c r="X255">
        <v>87</v>
      </c>
      <c r="Y255">
        <v>55</v>
      </c>
      <c r="Z255">
        <v>93</v>
      </c>
      <c r="AA255">
        <v>88</v>
      </c>
      <c r="AB255">
        <v>7</v>
      </c>
      <c r="AC255">
        <v>82</v>
      </c>
      <c r="AD255">
        <v>96</v>
      </c>
    </row>
    <row r="256" spans="11:30">
      <c r="K256">
        <v>67</v>
      </c>
      <c r="L256">
        <v>43</v>
      </c>
      <c r="M256">
        <v>50</v>
      </c>
      <c r="N256">
        <v>69</v>
      </c>
      <c r="O256">
        <v>37</v>
      </c>
      <c r="P256">
        <v>11</v>
      </c>
      <c r="Q256">
        <v>16</v>
      </c>
      <c r="R256">
        <v>79</v>
      </c>
      <c r="S256">
        <v>92</v>
      </c>
      <c r="T256">
        <v>17</v>
      </c>
      <c r="U256">
        <v>18</v>
      </c>
      <c r="V256">
        <v>56</v>
      </c>
      <c r="W256">
        <v>13</v>
      </c>
      <c r="X256">
        <v>51</v>
      </c>
      <c r="Y256">
        <v>45</v>
      </c>
      <c r="Z256">
        <v>14</v>
      </c>
      <c r="AA256">
        <v>71</v>
      </c>
      <c r="AB256">
        <v>53</v>
      </c>
      <c r="AC256">
        <v>31</v>
      </c>
      <c r="AD256">
        <v>89</v>
      </c>
    </row>
    <row r="257" spans="11:30">
      <c r="K257">
        <v>16</v>
      </c>
      <c r="L257">
        <v>79</v>
      </c>
      <c r="M257">
        <v>76</v>
      </c>
      <c r="N257">
        <v>21</v>
      </c>
      <c r="O257">
        <v>85</v>
      </c>
      <c r="P257">
        <v>12</v>
      </c>
      <c r="Q257">
        <v>67</v>
      </c>
      <c r="R257">
        <v>18</v>
      </c>
      <c r="S257">
        <v>32</v>
      </c>
      <c r="T257">
        <v>68</v>
      </c>
      <c r="U257">
        <v>90</v>
      </c>
      <c r="V257">
        <v>19</v>
      </c>
      <c r="W257">
        <v>28</v>
      </c>
      <c r="X257">
        <v>49</v>
      </c>
      <c r="Y257">
        <v>60</v>
      </c>
      <c r="Z257">
        <v>12</v>
      </c>
      <c r="AA257">
        <v>52</v>
      </c>
      <c r="AB257">
        <v>46</v>
      </c>
      <c r="AC257">
        <v>48</v>
      </c>
      <c r="AD257">
        <v>54</v>
      </c>
    </row>
    <row r="258" spans="11:30">
      <c r="K258">
        <v>49</v>
      </c>
      <c r="L258">
        <v>82</v>
      </c>
      <c r="M258">
        <v>70</v>
      </c>
      <c r="N258">
        <v>80</v>
      </c>
      <c r="O258">
        <v>13</v>
      </c>
      <c r="P258">
        <v>44</v>
      </c>
      <c r="Q258">
        <v>70</v>
      </c>
      <c r="R258">
        <v>57</v>
      </c>
      <c r="S258">
        <v>27</v>
      </c>
      <c r="T258">
        <v>70</v>
      </c>
      <c r="U258">
        <v>26</v>
      </c>
      <c r="V258">
        <v>14</v>
      </c>
      <c r="W258">
        <v>67</v>
      </c>
      <c r="X258">
        <v>63</v>
      </c>
      <c r="Y258">
        <v>24</v>
      </c>
      <c r="Z258">
        <v>34</v>
      </c>
      <c r="AA258">
        <v>94</v>
      </c>
      <c r="AB258">
        <v>30</v>
      </c>
      <c r="AC258">
        <v>31</v>
      </c>
      <c r="AD258">
        <v>1</v>
      </c>
    </row>
    <row r="259" spans="11:30">
      <c r="K259">
        <v>6</v>
      </c>
      <c r="L259">
        <v>83</v>
      </c>
      <c r="M259">
        <v>5</v>
      </c>
      <c r="N259">
        <v>79</v>
      </c>
      <c r="O259">
        <v>15</v>
      </c>
      <c r="P259">
        <v>91</v>
      </c>
      <c r="Q259">
        <v>92</v>
      </c>
      <c r="R259">
        <v>29</v>
      </c>
      <c r="S259">
        <v>50</v>
      </c>
      <c r="T259">
        <v>79</v>
      </c>
      <c r="U259">
        <v>67</v>
      </c>
      <c r="V259">
        <v>74</v>
      </c>
      <c r="W259">
        <v>10</v>
      </c>
      <c r="X259">
        <v>13</v>
      </c>
      <c r="Y259">
        <v>15</v>
      </c>
      <c r="Z259">
        <v>92</v>
      </c>
      <c r="AA259">
        <v>27</v>
      </c>
      <c r="AB259">
        <v>19</v>
      </c>
      <c r="AC259">
        <v>19</v>
      </c>
      <c r="AD259">
        <v>43</v>
      </c>
    </row>
    <row r="260" spans="11:30">
      <c r="K260">
        <v>81</v>
      </c>
      <c r="L260">
        <v>84</v>
      </c>
      <c r="M260">
        <v>67</v>
      </c>
      <c r="N260">
        <v>96</v>
      </c>
      <c r="O260">
        <v>65</v>
      </c>
      <c r="P260">
        <v>88</v>
      </c>
      <c r="Q260">
        <v>82</v>
      </c>
      <c r="R260">
        <v>98</v>
      </c>
      <c r="S260">
        <v>12</v>
      </c>
      <c r="T260">
        <v>30</v>
      </c>
      <c r="U260">
        <v>63</v>
      </c>
      <c r="V260">
        <v>87</v>
      </c>
      <c r="W260">
        <v>90</v>
      </c>
      <c r="X260">
        <v>22</v>
      </c>
      <c r="Y260">
        <v>41</v>
      </c>
      <c r="Z260">
        <v>37</v>
      </c>
      <c r="AA260">
        <v>46</v>
      </c>
      <c r="AB260">
        <v>25</v>
      </c>
      <c r="AC260">
        <v>88</v>
      </c>
      <c r="AD260">
        <v>44</v>
      </c>
    </row>
    <row r="261" spans="11:30">
      <c r="K261">
        <v>55</v>
      </c>
      <c r="L261">
        <v>13</v>
      </c>
      <c r="M261">
        <v>37</v>
      </c>
      <c r="N261">
        <v>12</v>
      </c>
      <c r="O261">
        <v>100</v>
      </c>
      <c r="P261">
        <v>57</v>
      </c>
      <c r="Q261">
        <v>68</v>
      </c>
      <c r="R261">
        <v>80</v>
      </c>
      <c r="S261">
        <v>27</v>
      </c>
      <c r="T261">
        <v>71</v>
      </c>
      <c r="U261">
        <v>32</v>
      </c>
      <c r="V261">
        <v>38</v>
      </c>
      <c r="W261">
        <v>95</v>
      </c>
      <c r="X261">
        <v>69</v>
      </c>
      <c r="Y261">
        <v>58</v>
      </c>
      <c r="Z261">
        <v>74</v>
      </c>
      <c r="AA261">
        <v>11</v>
      </c>
      <c r="AB261">
        <v>81</v>
      </c>
      <c r="AC261">
        <v>99</v>
      </c>
      <c r="AD261">
        <v>50</v>
      </c>
    </row>
    <row r="262" spans="11:30">
      <c r="K262">
        <v>79</v>
      </c>
      <c r="L262">
        <v>51</v>
      </c>
      <c r="M262">
        <v>75</v>
      </c>
      <c r="N262">
        <v>17</v>
      </c>
      <c r="O262">
        <v>89</v>
      </c>
      <c r="P262">
        <v>44</v>
      </c>
      <c r="Q262">
        <v>22</v>
      </c>
      <c r="R262">
        <v>34</v>
      </c>
      <c r="S262">
        <v>62</v>
      </c>
      <c r="T262">
        <v>95</v>
      </c>
      <c r="U262">
        <v>25</v>
      </c>
      <c r="V262">
        <v>66</v>
      </c>
      <c r="W262">
        <v>66</v>
      </c>
      <c r="X262">
        <v>59</v>
      </c>
      <c r="Y262">
        <v>30</v>
      </c>
      <c r="Z262">
        <v>19</v>
      </c>
      <c r="AA262">
        <v>86</v>
      </c>
      <c r="AB262">
        <v>51</v>
      </c>
      <c r="AC262">
        <v>6</v>
      </c>
      <c r="AD262">
        <v>44</v>
      </c>
    </row>
    <row r="263" spans="11:30">
      <c r="K263">
        <v>7</v>
      </c>
      <c r="L263">
        <v>60</v>
      </c>
      <c r="M263">
        <v>8</v>
      </c>
      <c r="N263">
        <v>51</v>
      </c>
      <c r="O263">
        <v>74</v>
      </c>
      <c r="P263">
        <v>41</v>
      </c>
      <c r="Q263">
        <v>84</v>
      </c>
      <c r="R263">
        <v>1</v>
      </c>
      <c r="S263">
        <v>38</v>
      </c>
      <c r="T263">
        <v>82</v>
      </c>
      <c r="U263">
        <v>80</v>
      </c>
      <c r="V263">
        <v>95</v>
      </c>
      <c r="W263">
        <v>64</v>
      </c>
      <c r="X263">
        <v>35</v>
      </c>
      <c r="Y263">
        <v>84</v>
      </c>
      <c r="Z263">
        <v>26</v>
      </c>
      <c r="AA263">
        <v>90</v>
      </c>
      <c r="AB263">
        <v>96</v>
      </c>
      <c r="AC263">
        <v>8</v>
      </c>
      <c r="AD263">
        <v>6</v>
      </c>
    </row>
    <row r="264" spans="11:30">
      <c r="K264">
        <v>97</v>
      </c>
      <c r="L264">
        <v>29</v>
      </c>
      <c r="M264">
        <v>35</v>
      </c>
      <c r="N264">
        <v>1</v>
      </c>
      <c r="O264">
        <v>37</v>
      </c>
      <c r="P264">
        <v>65</v>
      </c>
      <c r="Q264">
        <v>88</v>
      </c>
      <c r="R264">
        <v>99</v>
      </c>
      <c r="S264">
        <v>45</v>
      </c>
      <c r="T264">
        <v>100</v>
      </c>
      <c r="U264">
        <v>96</v>
      </c>
      <c r="V264">
        <v>58</v>
      </c>
      <c r="W264">
        <v>5</v>
      </c>
      <c r="X264">
        <v>46</v>
      </c>
      <c r="Y264">
        <v>37</v>
      </c>
      <c r="Z264">
        <v>11</v>
      </c>
      <c r="AA264">
        <v>18</v>
      </c>
      <c r="AB264">
        <v>32</v>
      </c>
      <c r="AC264">
        <v>63</v>
      </c>
      <c r="AD264">
        <v>71</v>
      </c>
    </row>
    <row r="265" spans="11:30">
      <c r="K265">
        <v>68</v>
      </c>
      <c r="L265">
        <v>29</v>
      </c>
      <c r="M265">
        <v>86</v>
      </c>
      <c r="N265">
        <v>53</v>
      </c>
      <c r="O265">
        <v>36</v>
      </c>
      <c r="P265">
        <v>26</v>
      </c>
      <c r="Q265">
        <v>23</v>
      </c>
      <c r="R265">
        <v>83</v>
      </c>
      <c r="S265">
        <v>19</v>
      </c>
      <c r="T265">
        <v>63</v>
      </c>
      <c r="U265">
        <v>68</v>
      </c>
      <c r="V265">
        <v>88</v>
      </c>
      <c r="W265">
        <v>10</v>
      </c>
      <c r="X265">
        <v>83</v>
      </c>
      <c r="Y265">
        <v>19</v>
      </c>
      <c r="Z265">
        <v>26</v>
      </c>
      <c r="AA265">
        <v>36</v>
      </c>
      <c r="AB265">
        <v>84</v>
      </c>
      <c r="AC265">
        <v>78</v>
      </c>
      <c r="AD265">
        <v>48</v>
      </c>
    </row>
    <row r="266" spans="11:30">
      <c r="K266">
        <v>26</v>
      </c>
      <c r="L266">
        <v>43</v>
      </c>
      <c r="M266">
        <v>93</v>
      </c>
      <c r="N266">
        <v>34</v>
      </c>
      <c r="O266">
        <v>93</v>
      </c>
      <c r="P266">
        <v>35</v>
      </c>
      <c r="Q266">
        <v>17</v>
      </c>
      <c r="R266">
        <v>6</v>
      </c>
      <c r="S266">
        <v>99</v>
      </c>
      <c r="T266">
        <v>55</v>
      </c>
      <c r="U266">
        <v>7</v>
      </c>
      <c r="V266">
        <v>42</v>
      </c>
      <c r="W266">
        <v>29</v>
      </c>
      <c r="X266">
        <v>55</v>
      </c>
      <c r="Y266">
        <v>37</v>
      </c>
      <c r="Z266">
        <v>95</v>
      </c>
      <c r="AA266">
        <v>65</v>
      </c>
      <c r="AB266">
        <v>59</v>
      </c>
      <c r="AC266">
        <v>47</v>
      </c>
      <c r="AD266">
        <v>95</v>
      </c>
    </row>
  </sheetData>
  <hyperlinks>
    <hyperlink ref="A2" location="'List of Topics'!A1" display="Return to List of Topics sheet"/>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E102"/>
  <sheetViews>
    <sheetView showGridLines="0" workbookViewId="0"/>
  </sheetViews>
  <sheetFormatPr defaultRowHeight="15"/>
  <sheetData>
    <row r="1" spans="1:13">
      <c r="A1" s="117" t="str">
        <f ca="1">"© S. Christian Albright, 2011-" &amp; YEAR(TODAY()) &amp; ", All Rights Reserved"</f>
        <v>© S. Christian Albright, 2011-2013, All Rights Reserved</v>
      </c>
    </row>
    <row r="2" spans="1:13" ht="30" customHeight="1">
      <c r="A2" s="212" t="s">
        <v>745</v>
      </c>
    </row>
    <row r="3" spans="1:13">
      <c r="A3" s="117"/>
    </row>
    <row r="4" spans="1:13">
      <c r="K4" s="124">
        <v>9</v>
      </c>
      <c r="L4" s="124">
        <v>2</v>
      </c>
      <c r="M4" s="124">
        <v>10</v>
      </c>
    </row>
    <row r="5" spans="1:13">
      <c r="K5" s="124">
        <v>1</v>
      </c>
      <c r="L5" s="124">
        <v>3</v>
      </c>
      <c r="M5" s="124">
        <v>8</v>
      </c>
    </row>
    <row r="6" spans="1:13">
      <c r="K6" s="124">
        <v>8</v>
      </c>
      <c r="L6" s="124">
        <v>1</v>
      </c>
      <c r="M6" s="124">
        <v>10</v>
      </c>
    </row>
    <row r="7" spans="1:13">
      <c r="K7" s="124">
        <v>7</v>
      </c>
      <c r="L7" s="124">
        <v>5</v>
      </c>
      <c r="M7" s="124">
        <v>4</v>
      </c>
    </row>
    <row r="8" spans="1:13">
      <c r="K8" s="124">
        <v>5</v>
      </c>
      <c r="L8" s="124">
        <v>1</v>
      </c>
      <c r="M8" s="124">
        <v>1</v>
      </c>
    </row>
    <row r="9" spans="1:13">
      <c r="K9" s="124">
        <v>5</v>
      </c>
      <c r="L9" s="124">
        <v>10</v>
      </c>
      <c r="M9" s="124">
        <v>7</v>
      </c>
    </row>
    <row r="24" spans="3:31">
      <c r="K24" s="121">
        <v>63</v>
      </c>
      <c r="L24" s="121">
        <v>61</v>
      </c>
      <c r="M24" s="121">
        <v>4</v>
      </c>
      <c r="N24" s="121">
        <v>36</v>
      </c>
      <c r="O24" s="121">
        <v>45</v>
      </c>
      <c r="P24" s="121">
        <v>85</v>
      </c>
      <c r="Q24" s="121">
        <v>91</v>
      </c>
      <c r="R24" s="121">
        <v>23</v>
      </c>
      <c r="S24" s="121">
        <v>17</v>
      </c>
      <c r="T24" s="121">
        <v>76</v>
      </c>
      <c r="U24" s="121">
        <v>49</v>
      </c>
      <c r="V24" s="121">
        <v>49</v>
      </c>
      <c r="W24" s="121">
        <v>44</v>
      </c>
      <c r="X24" s="121">
        <v>70</v>
      </c>
      <c r="Y24" s="121">
        <v>31</v>
      </c>
      <c r="Z24" s="121">
        <v>67</v>
      </c>
      <c r="AA24" s="121">
        <v>78</v>
      </c>
      <c r="AB24" s="121">
        <v>20</v>
      </c>
      <c r="AC24" s="121">
        <v>98</v>
      </c>
      <c r="AD24" s="121">
        <v>47</v>
      </c>
      <c r="AE24" s="121">
        <v>88</v>
      </c>
    </row>
    <row r="25" spans="3:31">
      <c r="K25" s="121">
        <v>52</v>
      </c>
      <c r="L25" s="121">
        <v>95</v>
      </c>
      <c r="M25" s="121">
        <v>40</v>
      </c>
      <c r="N25" s="121">
        <v>75</v>
      </c>
      <c r="O25" s="121">
        <v>28</v>
      </c>
      <c r="P25" s="121">
        <v>67</v>
      </c>
      <c r="Q25" s="121">
        <v>79</v>
      </c>
      <c r="R25" s="121">
        <v>75</v>
      </c>
      <c r="S25" s="121">
        <v>49</v>
      </c>
      <c r="T25" s="121">
        <v>76</v>
      </c>
      <c r="U25" s="121">
        <v>61</v>
      </c>
      <c r="V25" s="121">
        <v>77</v>
      </c>
      <c r="W25" s="121">
        <v>11</v>
      </c>
      <c r="X25" s="121">
        <v>51</v>
      </c>
      <c r="Y25" s="121">
        <v>34</v>
      </c>
      <c r="Z25" s="121">
        <v>31</v>
      </c>
      <c r="AA25" s="121">
        <v>56</v>
      </c>
      <c r="AB25" s="121">
        <v>61</v>
      </c>
      <c r="AC25" s="121">
        <v>83</v>
      </c>
      <c r="AD25" s="121">
        <v>33</v>
      </c>
      <c r="AE25" s="121">
        <v>24</v>
      </c>
    </row>
    <row r="26" spans="3:31">
      <c r="K26" s="121">
        <v>18</v>
      </c>
      <c r="L26" s="121">
        <v>98</v>
      </c>
      <c r="M26" s="121">
        <v>47</v>
      </c>
      <c r="N26" s="121">
        <v>28</v>
      </c>
      <c r="O26" s="121">
        <v>65</v>
      </c>
      <c r="P26" s="121">
        <v>17</v>
      </c>
      <c r="Q26" s="121">
        <v>86</v>
      </c>
      <c r="R26" s="121">
        <v>23</v>
      </c>
      <c r="S26" s="121">
        <v>63</v>
      </c>
      <c r="T26" s="121">
        <v>73</v>
      </c>
      <c r="U26" s="121">
        <v>21</v>
      </c>
      <c r="V26" s="121">
        <v>16</v>
      </c>
      <c r="W26" s="121">
        <v>58</v>
      </c>
      <c r="X26" s="121">
        <v>34</v>
      </c>
      <c r="Y26" s="121">
        <v>98</v>
      </c>
      <c r="Z26" s="121">
        <v>16</v>
      </c>
      <c r="AA26" s="121">
        <v>16</v>
      </c>
      <c r="AB26" s="121">
        <v>3</v>
      </c>
      <c r="AC26" s="121">
        <v>76</v>
      </c>
      <c r="AD26" s="121">
        <v>5</v>
      </c>
      <c r="AE26" s="121">
        <v>25</v>
      </c>
    </row>
    <row r="27" spans="3:31">
      <c r="K27" s="121">
        <v>25</v>
      </c>
      <c r="L27" s="121">
        <v>21</v>
      </c>
      <c r="M27" s="121">
        <v>7</v>
      </c>
      <c r="N27" s="121">
        <v>68</v>
      </c>
      <c r="O27" s="121">
        <v>16</v>
      </c>
      <c r="P27" s="121">
        <v>12</v>
      </c>
      <c r="Q27" s="121">
        <v>80</v>
      </c>
      <c r="R27" s="121">
        <v>87</v>
      </c>
      <c r="S27" s="121">
        <v>59</v>
      </c>
      <c r="T27" s="121">
        <v>29</v>
      </c>
      <c r="U27" s="121">
        <v>27</v>
      </c>
      <c r="V27" s="121">
        <v>56</v>
      </c>
      <c r="W27" s="121">
        <v>14</v>
      </c>
      <c r="X27" s="121">
        <v>91</v>
      </c>
      <c r="Y27" s="121">
        <v>25</v>
      </c>
      <c r="Z27" s="121">
        <v>91</v>
      </c>
      <c r="AA27" s="121">
        <v>6</v>
      </c>
      <c r="AB27" s="121">
        <v>63</v>
      </c>
      <c r="AC27" s="121">
        <v>35</v>
      </c>
      <c r="AD27" s="121">
        <v>98</v>
      </c>
      <c r="AE27" s="121">
        <v>67</v>
      </c>
    </row>
    <row r="28" spans="3:31">
      <c r="K28" s="121">
        <v>26</v>
      </c>
      <c r="L28" s="121">
        <v>76</v>
      </c>
      <c r="M28" s="121">
        <v>55</v>
      </c>
      <c r="N28" s="121">
        <v>60</v>
      </c>
      <c r="O28" s="121">
        <v>55</v>
      </c>
      <c r="P28" s="121">
        <v>19</v>
      </c>
      <c r="Q28" s="121">
        <v>82</v>
      </c>
      <c r="R28" s="121">
        <v>61</v>
      </c>
      <c r="S28" s="121">
        <v>42</v>
      </c>
      <c r="T28" s="121">
        <v>44</v>
      </c>
      <c r="U28" s="121">
        <v>69</v>
      </c>
      <c r="V28" s="121">
        <v>9</v>
      </c>
      <c r="W28" s="121">
        <v>80</v>
      </c>
      <c r="X28" s="121">
        <v>23</v>
      </c>
      <c r="Y28" s="121">
        <v>78</v>
      </c>
      <c r="Z28" s="121">
        <v>100</v>
      </c>
      <c r="AA28" s="121">
        <v>6</v>
      </c>
      <c r="AB28" s="121">
        <v>96</v>
      </c>
      <c r="AC28" s="121">
        <v>47</v>
      </c>
      <c r="AD28" s="121">
        <v>41</v>
      </c>
      <c r="AE28" s="121">
        <v>50</v>
      </c>
    </row>
    <row r="29" spans="3:31">
      <c r="K29" s="121">
        <v>42</v>
      </c>
      <c r="L29" s="121">
        <v>52</v>
      </c>
      <c r="M29" s="121">
        <v>72</v>
      </c>
      <c r="N29" s="121">
        <v>79</v>
      </c>
      <c r="O29" s="121">
        <v>16</v>
      </c>
      <c r="P29" s="121">
        <v>14</v>
      </c>
      <c r="Q29" s="121">
        <v>85</v>
      </c>
      <c r="R29" s="121">
        <v>49</v>
      </c>
      <c r="S29" s="121">
        <v>81</v>
      </c>
      <c r="T29" s="121">
        <v>7</v>
      </c>
      <c r="U29" s="121">
        <v>25</v>
      </c>
      <c r="V29" s="121">
        <v>30</v>
      </c>
      <c r="W29" s="121">
        <v>92</v>
      </c>
      <c r="X29" s="121">
        <v>61</v>
      </c>
      <c r="Y29" s="121">
        <v>71</v>
      </c>
      <c r="Z29" s="121">
        <v>26</v>
      </c>
      <c r="AA29" s="121">
        <v>85</v>
      </c>
      <c r="AB29" s="121">
        <v>93</v>
      </c>
      <c r="AC29" s="121">
        <v>71</v>
      </c>
      <c r="AD29" s="121">
        <v>55</v>
      </c>
      <c r="AE29" s="121">
        <v>67</v>
      </c>
    </row>
    <row r="30" spans="3:31">
      <c r="K30" s="121">
        <v>14</v>
      </c>
      <c r="L30" s="121">
        <v>29</v>
      </c>
      <c r="M30" s="121">
        <v>75</v>
      </c>
      <c r="N30" s="121">
        <v>36</v>
      </c>
      <c r="O30" s="121">
        <v>52</v>
      </c>
      <c r="P30" s="121">
        <v>75</v>
      </c>
      <c r="Q30" s="121">
        <v>17</v>
      </c>
      <c r="R30" s="121">
        <v>33</v>
      </c>
      <c r="S30" s="121">
        <v>66</v>
      </c>
      <c r="T30" s="121">
        <v>50</v>
      </c>
      <c r="U30" s="121">
        <v>33</v>
      </c>
      <c r="V30" s="121">
        <v>13</v>
      </c>
      <c r="W30" s="121">
        <v>51</v>
      </c>
      <c r="X30" s="121">
        <v>65</v>
      </c>
      <c r="Y30" s="121">
        <v>39</v>
      </c>
      <c r="Z30" s="121">
        <v>29</v>
      </c>
      <c r="AA30" s="121">
        <v>26</v>
      </c>
      <c r="AB30" s="121">
        <v>41</v>
      </c>
      <c r="AC30" s="121">
        <v>17</v>
      </c>
      <c r="AD30" s="121">
        <v>65</v>
      </c>
      <c r="AE30" s="121">
        <v>93</v>
      </c>
    </row>
    <row r="31" spans="3:31">
      <c r="K31" s="121">
        <v>87</v>
      </c>
      <c r="L31" s="121">
        <v>41</v>
      </c>
      <c r="M31" s="121">
        <v>48</v>
      </c>
      <c r="N31" s="121">
        <v>22</v>
      </c>
      <c r="O31" s="121">
        <v>25</v>
      </c>
      <c r="P31" s="121">
        <v>77</v>
      </c>
      <c r="Q31" s="121">
        <v>3</v>
      </c>
      <c r="R31" s="121">
        <v>57</v>
      </c>
      <c r="S31" s="121">
        <v>32</v>
      </c>
      <c r="T31" s="121">
        <v>3</v>
      </c>
      <c r="U31" s="121">
        <v>57</v>
      </c>
      <c r="V31" s="121">
        <v>3</v>
      </c>
      <c r="W31" s="121">
        <v>79</v>
      </c>
      <c r="X31" s="121">
        <v>32</v>
      </c>
      <c r="Y31" s="121">
        <v>66</v>
      </c>
      <c r="Z31" s="121">
        <v>4</v>
      </c>
      <c r="AA31" s="121">
        <v>18</v>
      </c>
      <c r="AB31" s="121">
        <v>40</v>
      </c>
      <c r="AC31" s="121">
        <v>62</v>
      </c>
      <c r="AD31" s="121">
        <v>45</v>
      </c>
      <c r="AE31" s="121">
        <v>4</v>
      </c>
    </row>
    <row r="32" spans="3:31">
      <c r="C32" s="65"/>
      <c r="K32" s="121">
        <v>100</v>
      </c>
      <c r="L32" s="121">
        <v>71</v>
      </c>
      <c r="M32" s="121">
        <v>10</v>
      </c>
      <c r="N32" s="121">
        <v>11</v>
      </c>
      <c r="O32" s="121">
        <v>90</v>
      </c>
      <c r="P32" s="121">
        <v>15</v>
      </c>
      <c r="Q32" s="121">
        <v>62</v>
      </c>
      <c r="R32" s="121">
        <v>24</v>
      </c>
      <c r="S32" s="121">
        <v>83</v>
      </c>
      <c r="T32" s="121">
        <v>66</v>
      </c>
      <c r="U32" s="121">
        <v>47</v>
      </c>
      <c r="V32" s="121">
        <v>88</v>
      </c>
      <c r="W32" s="121">
        <v>15</v>
      </c>
      <c r="X32" s="121">
        <v>53</v>
      </c>
      <c r="Y32" s="121">
        <v>21</v>
      </c>
      <c r="Z32" s="121">
        <v>64</v>
      </c>
      <c r="AA32" s="121">
        <v>70</v>
      </c>
      <c r="AB32" s="121">
        <v>1</v>
      </c>
      <c r="AC32" s="121">
        <v>78</v>
      </c>
      <c r="AD32" s="121">
        <v>81</v>
      </c>
      <c r="AE32" s="121">
        <v>16</v>
      </c>
    </row>
    <row r="33" spans="11:31">
      <c r="K33" s="121">
        <v>59</v>
      </c>
      <c r="L33" s="121">
        <v>51</v>
      </c>
      <c r="M33" s="121">
        <v>90</v>
      </c>
      <c r="N33" s="121">
        <v>35</v>
      </c>
      <c r="O33" s="121">
        <v>94</v>
      </c>
      <c r="P33" s="121">
        <v>83</v>
      </c>
      <c r="Q33" s="121">
        <v>77</v>
      </c>
      <c r="R33" s="121">
        <v>26</v>
      </c>
      <c r="S33" s="121">
        <v>79</v>
      </c>
      <c r="T33" s="121">
        <v>61</v>
      </c>
      <c r="U33" s="121">
        <v>84</v>
      </c>
      <c r="V33" s="121">
        <v>100</v>
      </c>
      <c r="W33" s="121">
        <v>79</v>
      </c>
      <c r="X33" s="121">
        <v>8</v>
      </c>
      <c r="Y33" s="121">
        <v>5</v>
      </c>
      <c r="Z33" s="121">
        <v>42</v>
      </c>
      <c r="AA33" s="121">
        <v>12</v>
      </c>
      <c r="AB33" s="121">
        <v>28</v>
      </c>
      <c r="AC33" s="121">
        <v>95</v>
      </c>
      <c r="AD33" s="121">
        <v>25</v>
      </c>
      <c r="AE33" s="121">
        <v>63</v>
      </c>
    </row>
    <row r="34" spans="11:31">
      <c r="K34" s="121">
        <v>43</v>
      </c>
      <c r="L34" s="121">
        <v>72</v>
      </c>
      <c r="M34" s="121">
        <v>53</v>
      </c>
      <c r="N34" s="121">
        <v>21</v>
      </c>
      <c r="O34" s="121">
        <v>60</v>
      </c>
      <c r="P34" s="121">
        <v>22</v>
      </c>
      <c r="Q34" s="121">
        <v>33</v>
      </c>
      <c r="R34" s="121">
        <v>67</v>
      </c>
      <c r="S34" s="121">
        <v>29</v>
      </c>
      <c r="T34" s="121">
        <v>71</v>
      </c>
      <c r="U34" s="121">
        <v>56</v>
      </c>
      <c r="V34" s="121">
        <v>28</v>
      </c>
      <c r="W34" s="121">
        <v>72</v>
      </c>
      <c r="X34" s="121">
        <v>4</v>
      </c>
      <c r="Y34" s="121">
        <v>48</v>
      </c>
      <c r="Z34" s="121">
        <v>24</v>
      </c>
      <c r="AA34" s="121">
        <v>95</v>
      </c>
      <c r="AB34" s="121">
        <v>93</v>
      </c>
      <c r="AC34" s="121">
        <v>61</v>
      </c>
      <c r="AD34" s="121">
        <v>92</v>
      </c>
      <c r="AE34" s="121">
        <v>70</v>
      </c>
    </row>
    <row r="35" spans="11:31">
      <c r="K35" s="121">
        <v>19</v>
      </c>
      <c r="L35" s="121">
        <v>73</v>
      </c>
      <c r="M35" s="121">
        <v>49</v>
      </c>
      <c r="N35" s="121">
        <v>38</v>
      </c>
      <c r="O35" s="121">
        <v>33</v>
      </c>
      <c r="P35" s="121">
        <v>42</v>
      </c>
      <c r="Q35" s="121">
        <v>49</v>
      </c>
      <c r="R35" s="121">
        <v>84</v>
      </c>
      <c r="S35" s="121">
        <v>8</v>
      </c>
      <c r="T35" s="121">
        <v>49</v>
      </c>
      <c r="U35" s="121">
        <v>97</v>
      </c>
      <c r="V35" s="121">
        <v>11</v>
      </c>
      <c r="W35" s="121">
        <v>80</v>
      </c>
      <c r="X35" s="121">
        <v>93</v>
      </c>
      <c r="Y35" s="121">
        <v>63</v>
      </c>
      <c r="Z35" s="121">
        <v>95</v>
      </c>
      <c r="AA35" s="121">
        <v>86</v>
      </c>
      <c r="AB35" s="121">
        <v>51</v>
      </c>
      <c r="AC35" s="121">
        <v>19</v>
      </c>
      <c r="AD35" s="121">
        <v>2</v>
      </c>
      <c r="AE35" s="121">
        <v>50</v>
      </c>
    </row>
    <row r="36" spans="11:31">
      <c r="K36" s="121">
        <v>86</v>
      </c>
      <c r="L36" s="121">
        <v>58</v>
      </c>
      <c r="M36" s="121">
        <v>55</v>
      </c>
      <c r="N36" s="121">
        <v>59</v>
      </c>
      <c r="O36" s="121">
        <v>41</v>
      </c>
      <c r="P36" s="121">
        <v>63</v>
      </c>
      <c r="Q36" s="121">
        <v>75</v>
      </c>
      <c r="R36" s="121">
        <v>19</v>
      </c>
      <c r="S36" s="121">
        <v>34</v>
      </c>
      <c r="T36" s="121">
        <v>37</v>
      </c>
      <c r="U36" s="121">
        <v>84</v>
      </c>
      <c r="V36" s="121">
        <v>29</v>
      </c>
      <c r="W36" s="121">
        <v>81</v>
      </c>
      <c r="X36" s="121">
        <v>94</v>
      </c>
      <c r="Y36" s="121">
        <v>78</v>
      </c>
      <c r="Z36" s="121">
        <v>9</v>
      </c>
      <c r="AA36" s="121">
        <v>7</v>
      </c>
      <c r="AB36" s="121">
        <v>89</v>
      </c>
      <c r="AC36" s="121">
        <v>73</v>
      </c>
      <c r="AD36" s="121">
        <v>42</v>
      </c>
      <c r="AE36" s="121">
        <v>37</v>
      </c>
    </row>
    <row r="37" spans="11:31">
      <c r="K37" s="121">
        <v>7</v>
      </c>
      <c r="L37" s="121">
        <v>62</v>
      </c>
      <c r="M37" s="121">
        <v>41</v>
      </c>
      <c r="N37" s="121">
        <v>62</v>
      </c>
      <c r="O37" s="121">
        <v>26</v>
      </c>
      <c r="P37" s="121">
        <v>17</v>
      </c>
      <c r="Q37" s="121">
        <v>95</v>
      </c>
      <c r="R37" s="121">
        <v>97</v>
      </c>
      <c r="S37" s="121">
        <v>79</v>
      </c>
      <c r="T37" s="121">
        <v>98</v>
      </c>
      <c r="U37" s="121">
        <v>6</v>
      </c>
      <c r="V37" s="121">
        <v>20</v>
      </c>
      <c r="W37" s="121">
        <v>53</v>
      </c>
      <c r="X37" s="121">
        <v>54</v>
      </c>
      <c r="Y37" s="121">
        <v>18</v>
      </c>
      <c r="Z37" s="121">
        <v>4</v>
      </c>
      <c r="AA37" s="121">
        <v>82</v>
      </c>
      <c r="AB37" s="121">
        <v>59</v>
      </c>
      <c r="AC37" s="121">
        <v>48</v>
      </c>
      <c r="AD37" s="121">
        <v>62</v>
      </c>
      <c r="AE37" s="121">
        <v>76</v>
      </c>
    </row>
    <row r="38" spans="11:31">
      <c r="K38" s="121">
        <v>52</v>
      </c>
      <c r="L38" s="121">
        <v>78</v>
      </c>
      <c r="M38" s="121">
        <v>37</v>
      </c>
      <c r="N38" s="121">
        <v>18</v>
      </c>
      <c r="O38" s="121">
        <v>45</v>
      </c>
      <c r="P38" s="121">
        <v>98</v>
      </c>
      <c r="Q38" s="121">
        <v>35</v>
      </c>
      <c r="R38" s="121">
        <v>40</v>
      </c>
      <c r="S38" s="121">
        <v>73</v>
      </c>
      <c r="T38" s="121">
        <v>72</v>
      </c>
      <c r="U38" s="121">
        <v>63</v>
      </c>
      <c r="V38" s="121">
        <v>10</v>
      </c>
      <c r="W38" s="121">
        <v>72</v>
      </c>
      <c r="X38" s="121">
        <v>6</v>
      </c>
      <c r="Y38" s="121">
        <v>36</v>
      </c>
      <c r="Z38" s="121">
        <v>30</v>
      </c>
      <c r="AA38" s="121">
        <v>88</v>
      </c>
      <c r="AB38" s="121">
        <v>50</v>
      </c>
      <c r="AC38" s="121">
        <v>5</v>
      </c>
      <c r="AD38" s="121">
        <v>57</v>
      </c>
      <c r="AE38" s="121">
        <v>27</v>
      </c>
    </row>
    <row r="39" spans="11:31">
      <c r="K39" s="121">
        <v>18</v>
      </c>
      <c r="L39" s="121">
        <v>32</v>
      </c>
      <c r="M39" s="121">
        <v>62</v>
      </c>
      <c r="N39" s="121">
        <v>79</v>
      </c>
      <c r="O39" s="121">
        <v>86</v>
      </c>
      <c r="P39" s="121">
        <v>31</v>
      </c>
      <c r="Q39" s="121">
        <v>58</v>
      </c>
      <c r="R39" s="121">
        <v>3</v>
      </c>
      <c r="S39" s="121">
        <v>14</v>
      </c>
      <c r="T39" s="121">
        <v>26</v>
      </c>
      <c r="U39" s="121">
        <v>15</v>
      </c>
      <c r="V39" s="121">
        <v>87</v>
      </c>
      <c r="W39" s="121">
        <v>60</v>
      </c>
      <c r="X39" s="121">
        <v>88</v>
      </c>
      <c r="Y39" s="121">
        <v>86</v>
      </c>
      <c r="Z39" s="121">
        <v>45</v>
      </c>
      <c r="AA39" s="121">
        <v>36</v>
      </c>
      <c r="AB39" s="121">
        <v>76</v>
      </c>
      <c r="AC39" s="121">
        <v>98</v>
      </c>
      <c r="AD39" s="121">
        <v>59</v>
      </c>
      <c r="AE39" s="121">
        <v>65</v>
      </c>
    </row>
    <row r="40" spans="11:31">
      <c r="K40" s="121">
        <v>1</v>
      </c>
      <c r="L40" s="121">
        <v>89</v>
      </c>
      <c r="M40" s="121">
        <v>92</v>
      </c>
      <c r="N40" s="121">
        <v>86</v>
      </c>
      <c r="O40" s="121">
        <v>88</v>
      </c>
      <c r="P40" s="121">
        <v>94</v>
      </c>
      <c r="Q40" s="121">
        <v>12</v>
      </c>
      <c r="R40" s="121">
        <v>49</v>
      </c>
      <c r="S40" s="121">
        <v>38</v>
      </c>
      <c r="T40" s="121">
        <v>52</v>
      </c>
      <c r="U40" s="121">
        <v>54</v>
      </c>
      <c r="V40" s="121">
        <v>16</v>
      </c>
      <c r="W40" s="121">
        <v>18</v>
      </c>
      <c r="X40" s="121">
        <v>26</v>
      </c>
      <c r="Y40" s="121">
        <v>17</v>
      </c>
      <c r="Z40" s="121">
        <v>24</v>
      </c>
      <c r="AA40" s="121">
        <v>26</v>
      </c>
      <c r="AB40" s="121">
        <v>34</v>
      </c>
      <c r="AC40" s="121">
        <v>94</v>
      </c>
      <c r="AD40" s="121">
        <v>59</v>
      </c>
      <c r="AE40" s="121">
        <v>13</v>
      </c>
    </row>
    <row r="41" spans="11:31">
      <c r="K41" s="121">
        <v>71</v>
      </c>
      <c r="L41" s="121">
        <v>71</v>
      </c>
      <c r="M41" s="121">
        <v>58</v>
      </c>
      <c r="N41" s="121">
        <v>14</v>
      </c>
      <c r="O41" s="121">
        <v>37</v>
      </c>
      <c r="P41" s="121">
        <v>27</v>
      </c>
      <c r="Q41" s="121">
        <v>73</v>
      </c>
      <c r="R41" s="121">
        <v>31</v>
      </c>
      <c r="S41" s="121">
        <v>83</v>
      </c>
      <c r="T41" s="121">
        <v>28</v>
      </c>
      <c r="U41" s="121">
        <v>3</v>
      </c>
      <c r="V41" s="121">
        <v>11</v>
      </c>
      <c r="W41" s="121">
        <v>85</v>
      </c>
      <c r="X41" s="121">
        <v>63</v>
      </c>
      <c r="Y41" s="121">
        <v>41</v>
      </c>
      <c r="Z41" s="121">
        <v>71</v>
      </c>
      <c r="AA41" s="121">
        <v>15</v>
      </c>
      <c r="AB41" s="121">
        <v>42</v>
      </c>
      <c r="AC41" s="121">
        <v>87</v>
      </c>
      <c r="AD41" s="121">
        <v>85</v>
      </c>
      <c r="AE41" s="121">
        <v>55</v>
      </c>
    </row>
    <row r="42" spans="11:31">
      <c r="K42" s="121">
        <v>75</v>
      </c>
      <c r="L42" s="121">
        <v>18</v>
      </c>
      <c r="M42" s="121">
        <v>70</v>
      </c>
      <c r="N42" s="121">
        <v>77</v>
      </c>
      <c r="O42" s="121">
        <v>52</v>
      </c>
      <c r="P42" s="121">
        <v>6</v>
      </c>
      <c r="Q42" s="121">
        <v>45</v>
      </c>
      <c r="R42" s="121">
        <v>8</v>
      </c>
      <c r="S42" s="121">
        <v>57</v>
      </c>
      <c r="T42" s="121">
        <v>78</v>
      </c>
      <c r="U42" s="121">
        <v>24</v>
      </c>
      <c r="V42" s="121">
        <v>41</v>
      </c>
      <c r="W42" s="121">
        <v>43</v>
      </c>
      <c r="X42" s="121">
        <v>29</v>
      </c>
      <c r="Y42" s="121">
        <v>67</v>
      </c>
      <c r="Z42" s="121">
        <v>82</v>
      </c>
      <c r="AA42" s="121">
        <v>62</v>
      </c>
      <c r="AB42" s="121">
        <v>63</v>
      </c>
      <c r="AC42" s="121">
        <v>14</v>
      </c>
      <c r="AD42" s="121">
        <v>59</v>
      </c>
      <c r="AE42" s="121">
        <v>91</v>
      </c>
    </row>
    <row r="43" spans="11:31">
      <c r="K43" s="121">
        <v>2</v>
      </c>
      <c r="L43" s="121">
        <v>5</v>
      </c>
      <c r="M43" s="121">
        <v>21</v>
      </c>
      <c r="N43" s="121">
        <v>95</v>
      </c>
      <c r="O43" s="121">
        <v>16</v>
      </c>
      <c r="P43" s="121">
        <v>8</v>
      </c>
      <c r="Q43" s="121">
        <v>66</v>
      </c>
      <c r="R43" s="121">
        <v>82</v>
      </c>
      <c r="S43" s="121">
        <v>72</v>
      </c>
      <c r="T43" s="121">
        <v>87</v>
      </c>
      <c r="U43" s="121">
        <v>85</v>
      </c>
      <c r="V43" s="121">
        <v>64</v>
      </c>
      <c r="W43" s="121">
        <v>24</v>
      </c>
      <c r="X43" s="121">
        <v>24</v>
      </c>
      <c r="Y43" s="121">
        <v>49</v>
      </c>
      <c r="Z43" s="121">
        <v>30</v>
      </c>
      <c r="AA43" s="121">
        <v>78</v>
      </c>
      <c r="AB43" s="121">
        <v>73</v>
      </c>
      <c r="AC43" s="121">
        <v>44</v>
      </c>
      <c r="AD43" s="121">
        <v>70</v>
      </c>
      <c r="AE43" s="121">
        <v>99</v>
      </c>
    </row>
    <row r="44" spans="11:31">
      <c r="K44" s="121">
        <v>64</v>
      </c>
      <c r="L44" s="121">
        <v>89</v>
      </c>
      <c r="M44" s="121">
        <v>38</v>
      </c>
      <c r="N44" s="121">
        <v>32</v>
      </c>
      <c r="O44" s="121">
        <v>8</v>
      </c>
      <c r="P44" s="121">
        <v>51</v>
      </c>
      <c r="Q44" s="121">
        <v>63</v>
      </c>
      <c r="R44" s="121">
        <v>86</v>
      </c>
      <c r="S44" s="121">
        <v>1</v>
      </c>
      <c r="T44" s="121">
        <v>91</v>
      </c>
      <c r="U44" s="121">
        <v>68</v>
      </c>
      <c r="V44" s="121">
        <v>20</v>
      </c>
      <c r="W44" s="121">
        <v>2</v>
      </c>
      <c r="X44" s="121">
        <v>43</v>
      </c>
      <c r="Y44" s="121">
        <v>85</v>
      </c>
      <c r="Z44" s="121">
        <v>42</v>
      </c>
      <c r="AA44" s="121">
        <v>58</v>
      </c>
      <c r="AB44" s="121">
        <v>20</v>
      </c>
      <c r="AC44" s="121">
        <v>43</v>
      </c>
      <c r="AD44" s="121">
        <v>73</v>
      </c>
      <c r="AE44" s="121">
        <v>71</v>
      </c>
    </row>
    <row r="45" spans="11:31">
      <c r="K45" s="121">
        <v>64</v>
      </c>
      <c r="L45" s="121">
        <v>67</v>
      </c>
      <c r="M45" s="121">
        <v>81</v>
      </c>
      <c r="N45" s="121">
        <v>11</v>
      </c>
      <c r="O45" s="121">
        <v>34</v>
      </c>
      <c r="P45" s="121">
        <v>16</v>
      </c>
      <c r="Q45" s="121">
        <v>30</v>
      </c>
      <c r="R45" s="121">
        <v>16</v>
      </c>
      <c r="S45" s="121">
        <v>39</v>
      </c>
      <c r="T45" s="121">
        <v>65</v>
      </c>
      <c r="U45" s="121">
        <v>51</v>
      </c>
      <c r="V45" s="121">
        <v>49</v>
      </c>
      <c r="W45" s="121">
        <v>14</v>
      </c>
      <c r="X45" s="121">
        <v>73</v>
      </c>
      <c r="Y45" s="121">
        <v>98</v>
      </c>
      <c r="Z45" s="121">
        <v>20</v>
      </c>
      <c r="AA45" s="121">
        <v>67</v>
      </c>
      <c r="AB45" s="121">
        <v>33</v>
      </c>
      <c r="AC45" s="121">
        <v>84</v>
      </c>
      <c r="AD45" s="121">
        <v>7</v>
      </c>
      <c r="AE45" s="121">
        <v>71</v>
      </c>
    </row>
    <row r="46" spans="11:31">
      <c r="K46" s="121">
        <v>6</v>
      </c>
      <c r="L46" s="121">
        <v>30</v>
      </c>
      <c r="M46" s="121">
        <v>42</v>
      </c>
      <c r="N46" s="121">
        <v>3</v>
      </c>
      <c r="O46" s="121">
        <v>68</v>
      </c>
      <c r="P46" s="121">
        <v>27</v>
      </c>
      <c r="Q46" s="121">
        <v>12</v>
      </c>
      <c r="R46" s="121">
        <v>86</v>
      </c>
      <c r="S46" s="121">
        <v>77</v>
      </c>
      <c r="T46" s="121">
        <v>24</v>
      </c>
      <c r="U46" s="121">
        <v>87</v>
      </c>
      <c r="V46" s="121">
        <v>38</v>
      </c>
      <c r="W46" s="121">
        <v>25</v>
      </c>
      <c r="X46" s="121">
        <v>46</v>
      </c>
      <c r="Y46" s="121">
        <v>61</v>
      </c>
      <c r="Z46" s="121">
        <v>68</v>
      </c>
      <c r="AA46" s="121">
        <v>17</v>
      </c>
      <c r="AB46" s="121">
        <v>26</v>
      </c>
      <c r="AC46" s="121">
        <v>43</v>
      </c>
      <c r="AD46" s="121">
        <v>20</v>
      </c>
      <c r="AE46" s="121">
        <v>49</v>
      </c>
    </row>
    <row r="47" spans="11:31">
      <c r="K47" s="121">
        <v>87</v>
      </c>
      <c r="L47" s="121">
        <v>78</v>
      </c>
      <c r="M47" s="121">
        <v>33</v>
      </c>
      <c r="N47" s="121">
        <v>53</v>
      </c>
      <c r="O47" s="121">
        <v>48</v>
      </c>
      <c r="P47" s="121">
        <v>86</v>
      </c>
      <c r="Q47" s="121">
        <v>17</v>
      </c>
      <c r="R47" s="121">
        <v>4</v>
      </c>
      <c r="S47" s="121">
        <v>61</v>
      </c>
      <c r="T47" s="121">
        <v>4</v>
      </c>
      <c r="U47" s="121">
        <v>59</v>
      </c>
      <c r="V47" s="121">
        <v>86</v>
      </c>
      <c r="W47" s="121">
        <v>33</v>
      </c>
      <c r="X47" s="121">
        <v>25</v>
      </c>
      <c r="Y47" s="121">
        <v>95</v>
      </c>
      <c r="Z47" s="121">
        <v>28</v>
      </c>
      <c r="AA47" s="121">
        <v>55</v>
      </c>
      <c r="AB47" s="121">
        <v>17</v>
      </c>
      <c r="AC47" s="121">
        <v>6</v>
      </c>
      <c r="AD47" s="121">
        <v>92</v>
      </c>
      <c r="AE47" s="121">
        <v>45</v>
      </c>
    </row>
    <row r="48" spans="11:31">
      <c r="K48" s="121">
        <v>64</v>
      </c>
      <c r="L48" s="121">
        <v>64</v>
      </c>
      <c r="M48" s="121">
        <v>15</v>
      </c>
      <c r="N48" s="121">
        <v>28</v>
      </c>
      <c r="O48" s="121">
        <v>44</v>
      </c>
      <c r="P48" s="121">
        <v>65</v>
      </c>
      <c r="Q48" s="121">
        <v>29</v>
      </c>
      <c r="R48" s="121">
        <v>10</v>
      </c>
      <c r="S48" s="121">
        <v>57</v>
      </c>
      <c r="T48" s="121">
        <v>92</v>
      </c>
      <c r="U48" s="121">
        <v>91</v>
      </c>
      <c r="V48" s="121">
        <v>96</v>
      </c>
      <c r="W48" s="121">
        <v>93</v>
      </c>
      <c r="X48" s="121">
        <v>29</v>
      </c>
      <c r="Y48" s="121">
        <v>54</v>
      </c>
      <c r="Z48" s="121">
        <v>7</v>
      </c>
      <c r="AA48" s="121">
        <v>56</v>
      </c>
      <c r="AB48" s="121">
        <v>2</v>
      </c>
      <c r="AC48" s="121">
        <v>38</v>
      </c>
      <c r="AD48" s="121">
        <v>88</v>
      </c>
      <c r="AE48" s="121">
        <v>87</v>
      </c>
    </row>
    <row r="49" spans="11:31">
      <c r="K49" s="121">
        <v>58</v>
      </c>
      <c r="L49" s="121">
        <v>33</v>
      </c>
      <c r="M49" s="121">
        <v>81</v>
      </c>
      <c r="N49" s="121">
        <v>90</v>
      </c>
      <c r="O49" s="121">
        <v>48</v>
      </c>
      <c r="P49" s="121">
        <v>26</v>
      </c>
      <c r="Q49" s="121">
        <v>55</v>
      </c>
      <c r="R49" s="121">
        <v>49</v>
      </c>
      <c r="S49" s="121">
        <v>34</v>
      </c>
      <c r="T49" s="121">
        <v>23</v>
      </c>
      <c r="U49" s="121">
        <v>15</v>
      </c>
      <c r="V49" s="121">
        <v>74</v>
      </c>
      <c r="W49" s="121">
        <v>17</v>
      </c>
      <c r="X49" s="121">
        <v>57</v>
      </c>
      <c r="Y49" s="121">
        <v>89</v>
      </c>
      <c r="Z49" s="121">
        <v>12</v>
      </c>
      <c r="AA49" s="121">
        <v>64</v>
      </c>
      <c r="AB49" s="121">
        <v>28</v>
      </c>
      <c r="AC49" s="121">
        <v>100</v>
      </c>
      <c r="AD49" s="121">
        <v>76</v>
      </c>
      <c r="AE49" s="121">
        <v>42</v>
      </c>
    </row>
    <row r="50" spans="11:31">
      <c r="K50" s="121">
        <v>76</v>
      </c>
      <c r="L50" s="121">
        <v>54</v>
      </c>
      <c r="M50" s="121">
        <v>84</v>
      </c>
      <c r="N50" s="121">
        <v>66</v>
      </c>
      <c r="O50" s="121">
        <v>65</v>
      </c>
      <c r="P50" s="121">
        <v>78</v>
      </c>
      <c r="Q50" s="121">
        <v>3</v>
      </c>
      <c r="R50" s="121">
        <v>88</v>
      </c>
      <c r="S50" s="121">
        <v>17</v>
      </c>
      <c r="T50" s="121">
        <v>97</v>
      </c>
      <c r="U50" s="121">
        <v>53</v>
      </c>
      <c r="V50" s="121">
        <v>7</v>
      </c>
      <c r="W50" s="121">
        <v>40</v>
      </c>
      <c r="X50" s="121">
        <v>45</v>
      </c>
      <c r="Y50" s="121">
        <v>83</v>
      </c>
      <c r="Z50" s="121">
        <v>35</v>
      </c>
      <c r="AA50" s="121">
        <v>76</v>
      </c>
      <c r="AB50" s="121">
        <v>57</v>
      </c>
      <c r="AC50" s="121">
        <v>8</v>
      </c>
      <c r="AD50" s="121">
        <v>24</v>
      </c>
      <c r="AE50" s="121">
        <v>76</v>
      </c>
    </row>
    <row r="51" spans="11:31">
      <c r="K51" s="121">
        <v>15</v>
      </c>
      <c r="L51" s="121">
        <v>79</v>
      </c>
      <c r="M51" s="121">
        <v>47</v>
      </c>
      <c r="N51" s="121">
        <v>71</v>
      </c>
      <c r="O51" s="121">
        <v>19</v>
      </c>
      <c r="P51" s="121">
        <v>74</v>
      </c>
      <c r="Q51" s="121">
        <v>58</v>
      </c>
      <c r="R51" s="121">
        <v>63</v>
      </c>
      <c r="S51" s="121">
        <v>57</v>
      </c>
      <c r="T51" s="121">
        <v>4</v>
      </c>
      <c r="U51" s="121">
        <v>83</v>
      </c>
      <c r="V51" s="121">
        <v>8</v>
      </c>
      <c r="W51" s="121">
        <v>31</v>
      </c>
      <c r="X51" s="121">
        <v>50</v>
      </c>
      <c r="Y51" s="121">
        <v>96</v>
      </c>
      <c r="Z51" s="121">
        <v>96</v>
      </c>
      <c r="AA51" s="121">
        <v>33</v>
      </c>
      <c r="AB51" s="121">
        <v>80</v>
      </c>
      <c r="AC51" s="121">
        <v>20</v>
      </c>
      <c r="AD51" s="121">
        <v>14</v>
      </c>
      <c r="AE51" s="121">
        <v>56</v>
      </c>
    </row>
    <row r="52" spans="11:31">
      <c r="K52" s="121">
        <v>73</v>
      </c>
      <c r="L52" s="121">
        <v>85</v>
      </c>
      <c r="M52" s="121">
        <v>20</v>
      </c>
      <c r="N52" s="121">
        <v>100</v>
      </c>
      <c r="O52" s="121">
        <v>6</v>
      </c>
      <c r="P52" s="121">
        <v>46</v>
      </c>
      <c r="Q52" s="121">
        <v>17</v>
      </c>
      <c r="R52" s="121">
        <v>24</v>
      </c>
      <c r="S52" s="121">
        <v>86</v>
      </c>
      <c r="T52" s="121">
        <v>49</v>
      </c>
      <c r="U52" s="121">
        <v>11</v>
      </c>
      <c r="V52" s="121">
        <v>52</v>
      </c>
      <c r="W52" s="121">
        <v>3</v>
      </c>
      <c r="X52" s="121">
        <v>58</v>
      </c>
      <c r="Y52" s="121">
        <v>61</v>
      </c>
      <c r="Z52" s="121">
        <v>34</v>
      </c>
      <c r="AA52" s="121">
        <v>51</v>
      </c>
      <c r="AB52" s="121">
        <v>43</v>
      </c>
      <c r="AC52" s="121">
        <v>90</v>
      </c>
      <c r="AD52" s="121">
        <v>73</v>
      </c>
      <c r="AE52" s="121">
        <v>25</v>
      </c>
    </row>
    <row r="53" spans="11:31">
      <c r="K53" s="121">
        <v>43</v>
      </c>
      <c r="L53" s="121">
        <v>40</v>
      </c>
      <c r="M53" s="121">
        <v>26</v>
      </c>
      <c r="N53" s="121">
        <v>30</v>
      </c>
      <c r="O53" s="121">
        <v>59</v>
      </c>
      <c r="P53" s="121">
        <v>98</v>
      </c>
      <c r="Q53" s="121">
        <v>46</v>
      </c>
      <c r="R53" s="121">
        <v>85</v>
      </c>
      <c r="S53" s="121">
        <v>23</v>
      </c>
      <c r="T53" s="121">
        <v>75</v>
      </c>
      <c r="U53" s="121">
        <v>83</v>
      </c>
      <c r="V53" s="121">
        <v>37</v>
      </c>
      <c r="W53" s="121">
        <v>53</v>
      </c>
      <c r="X53" s="121">
        <v>99</v>
      </c>
      <c r="Y53" s="121">
        <v>90</v>
      </c>
      <c r="Z53" s="121">
        <v>65</v>
      </c>
      <c r="AA53" s="121">
        <v>91</v>
      </c>
      <c r="AB53" s="121">
        <v>21</v>
      </c>
      <c r="AC53" s="121">
        <v>95</v>
      </c>
      <c r="AD53" s="121">
        <v>48</v>
      </c>
      <c r="AE53" s="121">
        <v>61</v>
      </c>
    </row>
    <row r="54" spans="11:31">
      <c r="K54" s="121">
        <v>83</v>
      </c>
      <c r="L54" s="121">
        <v>54</v>
      </c>
      <c r="M54" s="121">
        <v>38</v>
      </c>
      <c r="N54" s="121">
        <v>91</v>
      </c>
      <c r="O54" s="121">
        <v>59</v>
      </c>
      <c r="P54" s="121">
        <v>27</v>
      </c>
      <c r="Q54" s="121">
        <v>82</v>
      </c>
      <c r="R54" s="121">
        <v>98</v>
      </c>
      <c r="S54" s="121">
        <v>39</v>
      </c>
      <c r="T54" s="121">
        <v>91</v>
      </c>
      <c r="U54" s="121">
        <v>77</v>
      </c>
      <c r="V54" s="121">
        <v>31</v>
      </c>
      <c r="W54" s="121">
        <v>75</v>
      </c>
      <c r="X54" s="121">
        <v>6</v>
      </c>
      <c r="Y54" s="121">
        <v>72</v>
      </c>
      <c r="Z54" s="121">
        <v>36</v>
      </c>
      <c r="AA54" s="121">
        <v>39</v>
      </c>
      <c r="AB54" s="121">
        <v>51</v>
      </c>
      <c r="AC54" s="121">
        <v>25</v>
      </c>
      <c r="AD54" s="121">
        <v>72</v>
      </c>
      <c r="AE54" s="121">
        <v>97</v>
      </c>
    </row>
    <row r="55" spans="11:31">
      <c r="K55" s="121">
        <v>41</v>
      </c>
      <c r="L55" s="121">
        <v>85</v>
      </c>
      <c r="M55" s="121">
        <v>63</v>
      </c>
      <c r="N55" s="121">
        <v>28</v>
      </c>
      <c r="O55" s="121">
        <v>29</v>
      </c>
      <c r="P55" s="121">
        <v>59</v>
      </c>
      <c r="Q55" s="121">
        <v>47</v>
      </c>
      <c r="R55" s="121">
        <v>76</v>
      </c>
      <c r="S55" s="121">
        <v>81</v>
      </c>
      <c r="T55" s="121">
        <v>24</v>
      </c>
      <c r="U55" s="121">
        <v>49</v>
      </c>
      <c r="V55" s="121">
        <v>12</v>
      </c>
      <c r="W55" s="121">
        <v>36</v>
      </c>
      <c r="X55" s="121">
        <v>47</v>
      </c>
      <c r="Y55" s="121">
        <v>54</v>
      </c>
      <c r="Z55" s="121">
        <v>76</v>
      </c>
      <c r="AA55" s="121">
        <v>39</v>
      </c>
      <c r="AB55" s="121">
        <v>22</v>
      </c>
      <c r="AC55" s="121">
        <v>5</v>
      </c>
      <c r="AD55" s="121">
        <v>30</v>
      </c>
      <c r="AE55" s="121">
        <v>98</v>
      </c>
    </row>
    <row r="56" spans="11:31">
      <c r="K56" s="121">
        <v>55</v>
      </c>
      <c r="L56" s="121">
        <v>72</v>
      </c>
      <c r="M56" s="121">
        <v>42</v>
      </c>
      <c r="N56" s="121">
        <v>24</v>
      </c>
      <c r="O56" s="121">
        <v>59</v>
      </c>
      <c r="P56" s="121">
        <v>41</v>
      </c>
      <c r="Q56" s="121">
        <v>78</v>
      </c>
      <c r="R56" s="121">
        <v>1</v>
      </c>
      <c r="S56" s="121">
        <v>53</v>
      </c>
      <c r="T56" s="121">
        <v>7</v>
      </c>
      <c r="U56" s="121">
        <v>65</v>
      </c>
      <c r="V56" s="121">
        <v>34</v>
      </c>
      <c r="W56" s="121">
        <v>60</v>
      </c>
      <c r="X56" s="121">
        <v>47</v>
      </c>
      <c r="Y56" s="121">
        <v>82</v>
      </c>
      <c r="Z56" s="121">
        <v>72</v>
      </c>
      <c r="AA56" s="121">
        <v>33</v>
      </c>
      <c r="AB56" s="121">
        <v>20</v>
      </c>
      <c r="AC56" s="121">
        <v>74</v>
      </c>
      <c r="AD56" s="121">
        <v>52</v>
      </c>
      <c r="AE56" s="121">
        <v>1</v>
      </c>
    </row>
    <row r="57" spans="11:31">
      <c r="K57" s="121">
        <v>23</v>
      </c>
      <c r="L57" s="121">
        <v>22</v>
      </c>
      <c r="M57" s="121">
        <v>17</v>
      </c>
      <c r="N57" s="121">
        <v>76</v>
      </c>
      <c r="O57" s="121">
        <v>50</v>
      </c>
      <c r="P57" s="121">
        <v>67</v>
      </c>
      <c r="Q57" s="121">
        <v>17</v>
      </c>
      <c r="R57" s="121">
        <v>6</v>
      </c>
      <c r="S57" s="121">
        <v>97</v>
      </c>
      <c r="T57" s="121">
        <v>74</v>
      </c>
      <c r="U57" s="121">
        <v>84</v>
      </c>
      <c r="V57" s="121">
        <v>32</v>
      </c>
      <c r="W57" s="121">
        <v>10</v>
      </c>
      <c r="X57" s="121">
        <v>84</v>
      </c>
      <c r="Y57" s="121">
        <v>74</v>
      </c>
      <c r="Z57" s="121">
        <v>22</v>
      </c>
      <c r="AA57" s="121">
        <v>10</v>
      </c>
      <c r="AB57" s="121">
        <v>26</v>
      </c>
      <c r="AC57" s="121">
        <v>39</v>
      </c>
      <c r="AD57" s="121">
        <v>64</v>
      </c>
      <c r="AE57" s="121">
        <v>41</v>
      </c>
    </row>
    <row r="58" spans="11:31">
      <c r="K58" s="121">
        <v>54</v>
      </c>
      <c r="L58" s="121">
        <v>74</v>
      </c>
      <c r="M58" s="121">
        <v>23</v>
      </c>
      <c r="N58" s="121">
        <v>86</v>
      </c>
      <c r="O58" s="121">
        <v>88</v>
      </c>
      <c r="P58" s="121">
        <v>85</v>
      </c>
      <c r="Q58" s="121">
        <v>98</v>
      </c>
      <c r="R58" s="121">
        <v>79</v>
      </c>
      <c r="S58" s="121">
        <v>83</v>
      </c>
      <c r="T58" s="121">
        <v>51</v>
      </c>
      <c r="U58" s="121">
        <v>6</v>
      </c>
      <c r="V58" s="121">
        <v>88</v>
      </c>
      <c r="W58" s="121">
        <v>15</v>
      </c>
      <c r="X58" s="121">
        <v>60</v>
      </c>
      <c r="Y58" s="121">
        <v>13</v>
      </c>
      <c r="Z58" s="121">
        <v>17</v>
      </c>
      <c r="AA58" s="121">
        <v>92</v>
      </c>
      <c r="AB58" s="121">
        <v>71</v>
      </c>
      <c r="AC58" s="121">
        <v>45</v>
      </c>
      <c r="AD58" s="121">
        <v>45</v>
      </c>
      <c r="AE58" s="121">
        <v>25</v>
      </c>
    </row>
    <row r="59" spans="11:31">
      <c r="K59" s="121">
        <v>81</v>
      </c>
      <c r="L59" s="121">
        <v>54</v>
      </c>
      <c r="M59" s="121">
        <v>24</v>
      </c>
      <c r="N59" s="121">
        <v>61</v>
      </c>
      <c r="O59" s="121">
        <v>41</v>
      </c>
      <c r="P59" s="121">
        <v>43</v>
      </c>
      <c r="Q59" s="121">
        <v>13</v>
      </c>
      <c r="R59" s="121">
        <v>44</v>
      </c>
      <c r="S59" s="121">
        <v>91</v>
      </c>
      <c r="T59" s="121">
        <v>18</v>
      </c>
      <c r="U59" s="121">
        <v>59</v>
      </c>
      <c r="V59" s="121">
        <v>20</v>
      </c>
      <c r="W59" s="121">
        <v>62</v>
      </c>
      <c r="X59" s="121">
        <v>17</v>
      </c>
      <c r="Y59" s="121">
        <v>80</v>
      </c>
      <c r="Z59" s="121">
        <v>12</v>
      </c>
      <c r="AA59" s="121">
        <v>17</v>
      </c>
      <c r="AB59" s="121">
        <v>78</v>
      </c>
      <c r="AC59" s="121">
        <v>96</v>
      </c>
      <c r="AD59" s="121">
        <v>55</v>
      </c>
      <c r="AE59" s="121">
        <v>79</v>
      </c>
    </row>
    <row r="60" spans="11:31">
      <c r="K60" s="121">
        <v>16</v>
      </c>
      <c r="L60" s="121">
        <v>86</v>
      </c>
      <c r="M60" s="121">
        <v>24</v>
      </c>
      <c r="N60" s="121">
        <v>58</v>
      </c>
      <c r="O60" s="121">
        <v>99</v>
      </c>
      <c r="P60" s="121">
        <v>49</v>
      </c>
      <c r="Q60" s="121">
        <v>50</v>
      </c>
      <c r="R60" s="121">
        <v>93</v>
      </c>
      <c r="S60" s="121">
        <v>65</v>
      </c>
      <c r="T60" s="121">
        <v>88</v>
      </c>
      <c r="U60" s="121">
        <v>8</v>
      </c>
      <c r="V60" s="121">
        <v>30</v>
      </c>
      <c r="W60" s="121">
        <v>73</v>
      </c>
      <c r="X60" s="121">
        <v>2</v>
      </c>
      <c r="Y60" s="121">
        <v>52</v>
      </c>
      <c r="Z60" s="121">
        <v>71</v>
      </c>
      <c r="AA60" s="121">
        <v>29</v>
      </c>
      <c r="AB60" s="121">
        <v>21</v>
      </c>
      <c r="AC60" s="121">
        <v>41</v>
      </c>
      <c r="AD60" s="121">
        <v>59</v>
      </c>
      <c r="AE60" s="121">
        <v>69</v>
      </c>
    </row>
    <row r="61" spans="11:31">
      <c r="K61" s="121">
        <v>31</v>
      </c>
      <c r="L61" s="121">
        <v>38</v>
      </c>
      <c r="M61" s="121">
        <v>91</v>
      </c>
      <c r="N61" s="121">
        <v>46</v>
      </c>
      <c r="O61" s="121">
        <v>44</v>
      </c>
      <c r="P61" s="121">
        <v>15</v>
      </c>
      <c r="Q61" s="121">
        <v>23</v>
      </c>
      <c r="R61" s="121">
        <v>12</v>
      </c>
      <c r="S61" s="121">
        <v>32</v>
      </c>
      <c r="T61" s="121">
        <v>70</v>
      </c>
      <c r="U61" s="121">
        <v>22</v>
      </c>
      <c r="V61" s="121">
        <v>27</v>
      </c>
      <c r="W61" s="121">
        <v>1</v>
      </c>
      <c r="X61" s="121">
        <v>50</v>
      </c>
      <c r="Y61" s="121">
        <v>3</v>
      </c>
      <c r="Z61" s="121">
        <v>15</v>
      </c>
      <c r="AA61" s="121">
        <v>13</v>
      </c>
      <c r="AB61" s="121">
        <v>41</v>
      </c>
      <c r="AC61" s="121">
        <v>71</v>
      </c>
      <c r="AD61" s="121">
        <v>13</v>
      </c>
      <c r="AE61" s="121">
        <v>78</v>
      </c>
    </row>
    <row r="62" spans="11:31">
      <c r="K62" s="121">
        <v>47</v>
      </c>
      <c r="L62" s="121">
        <v>67</v>
      </c>
      <c r="M62" s="121">
        <v>39</v>
      </c>
      <c r="N62" s="121">
        <v>26</v>
      </c>
      <c r="O62" s="121">
        <v>54</v>
      </c>
      <c r="P62" s="121">
        <v>85</v>
      </c>
      <c r="Q62" s="121">
        <v>65</v>
      </c>
      <c r="R62" s="121">
        <v>52</v>
      </c>
      <c r="S62" s="121">
        <v>4</v>
      </c>
      <c r="T62" s="121">
        <v>57</v>
      </c>
      <c r="U62" s="121">
        <v>1</v>
      </c>
      <c r="V62" s="121">
        <v>79</v>
      </c>
      <c r="W62" s="121">
        <v>98</v>
      </c>
      <c r="X62" s="121">
        <v>30</v>
      </c>
      <c r="Y62" s="121">
        <v>14</v>
      </c>
      <c r="Z62" s="121">
        <v>12</v>
      </c>
      <c r="AA62" s="121">
        <v>63</v>
      </c>
      <c r="AB62" s="121">
        <v>11</v>
      </c>
      <c r="AC62" s="121">
        <v>54</v>
      </c>
      <c r="AD62" s="121">
        <v>41</v>
      </c>
      <c r="AE62" s="121">
        <v>43</v>
      </c>
    </row>
    <row r="63" spans="11:31">
      <c r="K63" s="121">
        <v>69</v>
      </c>
      <c r="L63" s="121">
        <v>4</v>
      </c>
      <c r="M63" s="121">
        <v>10</v>
      </c>
      <c r="N63" s="121">
        <v>56</v>
      </c>
      <c r="O63" s="121">
        <v>89</v>
      </c>
      <c r="P63" s="121">
        <v>66</v>
      </c>
      <c r="Q63" s="121">
        <v>13</v>
      </c>
      <c r="R63" s="121">
        <v>99</v>
      </c>
      <c r="S63" s="121">
        <v>22</v>
      </c>
      <c r="T63" s="121">
        <v>10</v>
      </c>
      <c r="U63" s="121">
        <v>18</v>
      </c>
      <c r="V63" s="121">
        <v>90</v>
      </c>
      <c r="W63" s="121">
        <v>45</v>
      </c>
      <c r="X63" s="121">
        <v>74</v>
      </c>
      <c r="Y63" s="121">
        <v>53</v>
      </c>
      <c r="Z63" s="121">
        <v>80</v>
      </c>
      <c r="AA63" s="121">
        <v>71</v>
      </c>
      <c r="AB63" s="121">
        <v>3</v>
      </c>
      <c r="AC63" s="121">
        <v>35</v>
      </c>
      <c r="AD63" s="121">
        <v>74</v>
      </c>
      <c r="AE63" s="121">
        <v>24</v>
      </c>
    </row>
    <row r="64" spans="11:31">
      <c r="K64" s="121">
        <v>82</v>
      </c>
      <c r="L64" s="121">
        <v>28</v>
      </c>
      <c r="M64" s="121">
        <v>25</v>
      </c>
      <c r="N64" s="121">
        <v>20</v>
      </c>
      <c r="O64" s="121">
        <v>88</v>
      </c>
      <c r="P64" s="121">
        <v>92</v>
      </c>
      <c r="Q64" s="121">
        <v>28</v>
      </c>
      <c r="R64" s="121">
        <v>97</v>
      </c>
      <c r="S64" s="121">
        <v>42</v>
      </c>
      <c r="T64" s="121">
        <v>65</v>
      </c>
      <c r="U64" s="121">
        <v>45</v>
      </c>
      <c r="V64" s="121">
        <v>72</v>
      </c>
      <c r="W64" s="121">
        <v>47</v>
      </c>
      <c r="X64" s="121">
        <v>25</v>
      </c>
      <c r="Y64" s="121">
        <v>73</v>
      </c>
      <c r="Z64" s="121">
        <v>82</v>
      </c>
      <c r="AA64" s="121">
        <v>45</v>
      </c>
      <c r="AB64" s="121">
        <v>29</v>
      </c>
      <c r="AC64" s="121">
        <v>39</v>
      </c>
      <c r="AD64" s="121">
        <v>100</v>
      </c>
      <c r="AE64" s="121">
        <v>75</v>
      </c>
    </row>
    <row r="65" spans="11:31">
      <c r="K65" s="121">
        <v>66</v>
      </c>
      <c r="L65" s="121">
        <v>69</v>
      </c>
      <c r="M65" s="121">
        <v>81</v>
      </c>
      <c r="N65" s="121">
        <v>19</v>
      </c>
      <c r="O65" s="121">
        <v>78</v>
      </c>
      <c r="P65" s="121">
        <v>100</v>
      </c>
      <c r="Q65" s="121">
        <v>57</v>
      </c>
      <c r="R65" s="121">
        <v>27</v>
      </c>
      <c r="S65" s="121">
        <v>52</v>
      </c>
      <c r="T65" s="121">
        <v>80</v>
      </c>
      <c r="U65" s="121">
        <v>9</v>
      </c>
      <c r="V65" s="121">
        <v>78</v>
      </c>
      <c r="W65" s="121">
        <v>17</v>
      </c>
      <c r="X65" s="121">
        <v>35</v>
      </c>
      <c r="Y65" s="121">
        <v>52</v>
      </c>
      <c r="Z65" s="121">
        <v>54</v>
      </c>
      <c r="AA65" s="121">
        <v>93</v>
      </c>
      <c r="AB65" s="121">
        <v>74</v>
      </c>
      <c r="AC65" s="121">
        <v>77</v>
      </c>
      <c r="AD65" s="121">
        <v>66</v>
      </c>
      <c r="AE65" s="121">
        <v>50</v>
      </c>
    </row>
    <row r="66" spans="11:31">
      <c r="K66" s="121">
        <v>19</v>
      </c>
      <c r="L66" s="121">
        <v>85</v>
      </c>
      <c r="M66" s="121">
        <v>32</v>
      </c>
      <c r="N66" s="121">
        <v>47</v>
      </c>
      <c r="O66" s="121">
        <v>1</v>
      </c>
      <c r="P66" s="121">
        <v>69</v>
      </c>
      <c r="Q66" s="121">
        <v>68</v>
      </c>
      <c r="R66" s="121">
        <v>16</v>
      </c>
      <c r="S66" s="121">
        <v>19</v>
      </c>
      <c r="T66" s="121">
        <v>28</v>
      </c>
      <c r="U66" s="121">
        <v>71</v>
      </c>
      <c r="V66" s="121">
        <v>63</v>
      </c>
      <c r="W66" s="121">
        <v>73</v>
      </c>
      <c r="X66" s="121">
        <v>18</v>
      </c>
      <c r="Y66" s="121">
        <v>49</v>
      </c>
      <c r="Z66" s="121">
        <v>41</v>
      </c>
      <c r="AA66" s="121">
        <v>19</v>
      </c>
      <c r="AB66" s="121">
        <v>11</v>
      </c>
      <c r="AC66" s="121">
        <v>42</v>
      </c>
      <c r="AD66" s="121">
        <v>49</v>
      </c>
      <c r="AE66" s="121">
        <v>3</v>
      </c>
    </row>
    <row r="67" spans="11:31">
      <c r="K67" s="121">
        <v>58</v>
      </c>
      <c r="L67" s="121">
        <v>30</v>
      </c>
      <c r="M67" s="121">
        <v>88</v>
      </c>
      <c r="N67" s="121">
        <v>16</v>
      </c>
      <c r="O67" s="121">
        <v>44</v>
      </c>
      <c r="P67" s="121">
        <v>90</v>
      </c>
      <c r="Q67" s="121">
        <v>9</v>
      </c>
      <c r="R67" s="121">
        <v>91</v>
      </c>
      <c r="S67" s="121">
        <v>68</v>
      </c>
      <c r="T67" s="121">
        <v>87</v>
      </c>
      <c r="U67" s="121">
        <v>24</v>
      </c>
      <c r="V67" s="121">
        <v>38</v>
      </c>
      <c r="W67" s="121">
        <v>39</v>
      </c>
      <c r="X67" s="121">
        <v>66</v>
      </c>
      <c r="Y67" s="121">
        <v>100</v>
      </c>
      <c r="Z67" s="121">
        <v>74</v>
      </c>
      <c r="AA67" s="121">
        <v>73</v>
      </c>
      <c r="AB67" s="121">
        <v>12</v>
      </c>
      <c r="AC67" s="121">
        <v>87</v>
      </c>
      <c r="AD67" s="121">
        <v>42</v>
      </c>
      <c r="AE67" s="121">
        <v>30</v>
      </c>
    </row>
    <row r="68" spans="11:31">
      <c r="K68" s="121">
        <v>8</v>
      </c>
      <c r="L68" s="121">
        <v>98</v>
      </c>
      <c r="M68" s="121">
        <v>6</v>
      </c>
      <c r="N68" s="121">
        <v>1</v>
      </c>
      <c r="O68" s="121">
        <v>74</v>
      </c>
      <c r="P68" s="121">
        <v>2</v>
      </c>
      <c r="Q68" s="121">
        <v>53</v>
      </c>
      <c r="R68" s="121">
        <v>35</v>
      </c>
      <c r="S68" s="121">
        <v>85</v>
      </c>
      <c r="T68" s="121">
        <v>80</v>
      </c>
      <c r="U68" s="121">
        <v>71</v>
      </c>
      <c r="V68" s="121">
        <v>49</v>
      </c>
      <c r="W68" s="121">
        <v>91</v>
      </c>
      <c r="X68" s="121">
        <v>9</v>
      </c>
      <c r="Y68" s="121">
        <v>29</v>
      </c>
      <c r="Z68" s="121">
        <v>46</v>
      </c>
      <c r="AA68" s="121">
        <v>57</v>
      </c>
      <c r="AB68" s="121">
        <v>47</v>
      </c>
      <c r="AC68" s="121">
        <v>10</v>
      </c>
      <c r="AD68" s="121">
        <v>98</v>
      </c>
      <c r="AE68" s="121">
        <v>82</v>
      </c>
    </row>
    <row r="69" spans="11:31">
      <c r="K69" s="121">
        <v>4</v>
      </c>
      <c r="L69" s="121">
        <v>22</v>
      </c>
      <c r="M69" s="121">
        <v>18</v>
      </c>
      <c r="N69" s="121">
        <v>11</v>
      </c>
      <c r="O69" s="121">
        <v>61</v>
      </c>
      <c r="P69" s="121">
        <v>5</v>
      </c>
      <c r="Q69" s="121">
        <v>100</v>
      </c>
      <c r="R69" s="121">
        <v>43</v>
      </c>
      <c r="S69" s="121">
        <v>49</v>
      </c>
      <c r="T69" s="121">
        <v>34</v>
      </c>
      <c r="U69" s="121">
        <v>10</v>
      </c>
      <c r="V69" s="121">
        <v>76</v>
      </c>
      <c r="W69" s="121">
        <v>40</v>
      </c>
      <c r="X69" s="121">
        <v>93</v>
      </c>
      <c r="Y69" s="121">
        <v>79</v>
      </c>
      <c r="Z69" s="121">
        <v>81</v>
      </c>
      <c r="AA69" s="121">
        <v>33</v>
      </c>
      <c r="AB69" s="121">
        <v>7</v>
      </c>
      <c r="AC69" s="121">
        <v>97</v>
      </c>
      <c r="AD69" s="121">
        <v>43</v>
      </c>
      <c r="AE69" s="121">
        <v>44</v>
      </c>
    </row>
    <row r="70" spans="11:31">
      <c r="K70" s="121">
        <v>22</v>
      </c>
      <c r="L70" s="121">
        <v>89</v>
      </c>
      <c r="M70" s="121">
        <v>29</v>
      </c>
      <c r="N70" s="121">
        <v>84</v>
      </c>
      <c r="O70" s="121">
        <v>88</v>
      </c>
      <c r="P70" s="121">
        <v>18</v>
      </c>
      <c r="Q70" s="121">
        <v>67</v>
      </c>
      <c r="R70" s="121">
        <v>12</v>
      </c>
      <c r="S70" s="121">
        <v>26</v>
      </c>
      <c r="T70" s="121">
        <v>34</v>
      </c>
      <c r="U70" s="121">
        <v>18</v>
      </c>
      <c r="V70" s="121">
        <v>86</v>
      </c>
      <c r="W70" s="121">
        <v>17</v>
      </c>
      <c r="X70" s="121">
        <v>49</v>
      </c>
      <c r="Y70" s="121">
        <v>63</v>
      </c>
      <c r="Z70" s="121">
        <v>39</v>
      </c>
      <c r="AA70" s="121">
        <v>11</v>
      </c>
      <c r="AB70" s="121">
        <v>36</v>
      </c>
      <c r="AC70" s="121">
        <v>23</v>
      </c>
      <c r="AD70" s="121">
        <v>63</v>
      </c>
      <c r="AE70" s="121">
        <v>37</v>
      </c>
    </row>
    <row r="71" spans="11:31">
      <c r="K71" s="121">
        <v>5</v>
      </c>
      <c r="L71" s="121">
        <v>81</v>
      </c>
      <c r="M71" s="121">
        <v>48</v>
      </c>
      <c r="N71" s="121">
        <v>65</v>
      </c>
      <c r="O71" s="121">
        <v>9</v>
      </c>
      <c r="P71" s="121">
        <v>67</v>
      </c>
      <c r="Q71" s="121">
        <v>13</v>
      </c>
      <c r="R71" s="121">
        <v>78</v>
      </c>
      <c r="S71" s="121">
        <v>55</v>
      </c>
      <c r="T71" s="121">
        <v>36</v>
      </c>
      <c r="U71" s="121">
        <v>53</v>
      </c>
      <c r="V71" s="121">
        <v>17</v>
      </c>
      <c r="W71" s="121">
        <v>97</v>
      </c>
      <c r="X71" s="121">
        <v>64</v>
      </c>
      <c r="Y71" s="121">
        <v>53</v>
      </c>
      <c r="Z71" s="121">
        <v>44</v>
      </c>
      <c r="AA71" s="121">
        <v>53</v>
      </c>
      <c r="AB71" s="121">
        <v>28</v>
      </c>
      <c r="AC71" s="121">
        <v>85</v>
      </c>
      <c r="AD71" s="121">
        <v>29</v>
      </c>
      <c r="AE71" s="121">
        <v>8</v>
      </c>
    </row>
    <row r="72" spans="11:31">
      <c r="K72" s="121">
        <v>33</v>
      </c>
      <c r="L72" s="121">
        <v>95</v>
      </c>
      <c r="M72" s="121">
        <v>12</v>
      </c>
      <c r="N72" s="121">
        <v>21</v>
      </c>
      <c r="O72" s="121">
        <v>18</v>
      </c>
      <c r="P72" s="121">
        <v>73</v>
      </c>
      <c r="Q72" s="121">
        <v>31</v>
      </c>
      <c r="R72" s="121">
        <v>17</v>
      </c>
      <c r="S72" s="121">
        <v>85</v>
      </c>
      <c r="T72" s="121">
        <v>97</v>
      </c>
      <c r="U72" s="121">
        <v>86</v>
      </c>
      <c r="V72" s="121">
        <v>25</v>
      </c>
      <c r="W72" s="121">
        <v>77</v>
      </c>
      <c r="X72" s="121">
        <v>59</v>
      </c>
      <c r="Y72" s="121">
        <v>36</v>
      </c>
      <c r="Z72" s="121">
        <v>86</v>
      </c>
      <c r="AA72" s="121">
        <v>43</v>
      </c>
      <c r="AB72" s="121">
        <v>73</v>
      </c>
      <c r="AC72" s="121">
        <v>23</v>
      </c>
      <c r="AD72" s="121">
        <v>68</v>
      </c>
      <c r="AE72" s="121">
        <v>25</v>
      </c>
    </row>
    <row r="73" spans="11:31">
      <c r="K73" s="121">
        <v>57</v>
      </c>
      <c r="L73" s="121">
        <v>32</v>
      </c>
      <c r="M73" s="121">
        <v>94</v>
      </c>
      <c r="N73" s="121">
        <v>59</v>
      </c>
      <c r="O73" s="121">
        <v>15</v>
      </c>
      <c r="P73" s="121">
        <v>22</v>
      </c>
      <c r="Q73" s="121">
        <v>18</v>
      </c>
      <c r="R73" s="121">
        <v>77</v>
      </c>
      <c r="S73" s="121">
        <v>4</v>
      </c>
      <c r="T73" s="121">
        <v>84</v>
      </c>
      <c r="U73" s="121">
        <v>63</v>
      </c>
      <c r="V73" s="121">
        <v>99</v>
      </c>
      <c r="W73" s="121">
        <v>36</v>
      </c>
      <c r="X73" s="121">
        <v>53</v>
      </c>
      <c r="Y73" s="121">
        <v>34</v>
      </c>
      <c r="Z73" s="121">
        <v>59</v>
      </c>
      <c r="AA73" s="121">
        <v>36</v>
      </c>
      <c r="AB73" s="121">
        <v>36</v>
      </c>
      <c r="AC73" s="121">
        <v>61</v>
      </c>
      <c r="AD73" s="121">
        <v>84</v>
      </c>
      <c r="AE73" s="121">
        <v>37</v>
      </c>
    </row>
    <row r="74" spans="11:31">
      <c r="K74" s="121">
        <v>67</v>
      </c>
      <c r="L74" s="121">
        <v>55</v>
      </c>
      <c r="M74" s="121">
        <v>5</v>
      </c>
      <c r="N74" s="121">
        <v>66</v>
      </c>
      <c r="O74" s="121">
        <v>36</v>
      </c>
      <c r="P74" s="121">
        <v>26</v>
      </c>
      <c r="Q74" s="121">
        <v>34</v>
      </c>
      <c r="R74" s="121">
        <v>82</v>
      </c>
      <c r="S74" s="121">
        <v>59</v>
      </c>
      <c r="T74" s="121">
        <v>8</v>
      </c>
      <c r="U74" s="121">
        <v>48</v>
      </c>
      <c r="V74" s="121">
        <v>60</v>
      </c>
      <c r="W74" s="121">
        <v>41</v>
      </c>
      <c r="X74" s="121">
        <v>33</v>
      </c>
      <c r="Y74" s="121">
        <v>53</v>
      </c>
      <c r="Z74" s="121">
        <v>1</v>
      </c>
      <c r="AA74" s="121">
        <v>99</v>
      </c>
      <c r="AB74" s="121">
        <v>83</v>
      </c>
      <c r="AC74" s="121">
        <v>15</v>
      </c>
      <c r="AD74" s="121">
        <v>65</v>
      </c>
      <c r="AE74" s="121">
        <v>56</v>
      </c>
    </row>
    <row r="75" spans="11:31">
      <c r="K75" s="121">
        <v>4</v>
      </c>
      <c r="L75" s="121">
        <v>10</v>
      </c>
      <c r="M75" s="121">
        <v>12</v>
      </c>
      <c r="N75" s="121">
        <v>86</v>
      </c>
      <c r="O75" s="121">
        <v>91</v>
      </c>
      <c r="P75" s="121">
        <v>11</v>
      </c>
      <c r="Q75" s="121">
        <v>73</v>
      </c>
      <c r="R75" s="121">
        <v>14</v>
      </c>
      <c r="S75" s="121">
        <v>28</v>
      </c>
      <c r="T75" s="121">
        <v>67</v>
      </c>
      <c r="U75" s="121">
        <v>95</v>
      </c>
      <c r="V75" s="121">
        <v>47</v>
      </c>
      <c r="W75" s="121">
        <v>63</v>
      </c>
      <c r="X75" s="121">
        <v>73</v>
      </c>
      <c r="Y75" s="121">
        <v>89</v>
      </c>
      <c r="Z75" s="121">
        <v>94</v>
      </c>
      <c r="AA75" s="121">
        <v>98</v>
      </c>
      <c r="AB75" s="121">
        <v>4</v>
      </c>
      <c r="AC75" s="121">
        <v>33</v>
      </c>
      <c r="AD75" s="121">
        <v>90</v>
      </c>
      <c r="AE75" s="121">
        <v>51</v>
      </c>
    </row>
    <row r="76" spans="11:31">
      <c r="K76" s="121">
        <v>52</v>
      </c>
      <c r="L76" s="121">
        <v>69</v>
      </c>
      <c r="M76" s="121">
        <v>35</v>
      </c>
      <c r="N76" s="121">
        <v>8</v>
      </c>
      <c r="O76" s="121">
        <v>38</v>
      </c>
      <c r="P76" s="121">
        <v>63</v>
      </c>
      <c r="Q76" s="121">
        <v>20</v>
      </c>
      <c r="R76" s="121">
        <v>68</v>
      </c>
      <c r="S76" s="121">
        <v>16</v>
      </c>
      <c r="T76" s="121">
        <v>64</v>
      </c>
      <c r="U76" s="121">
        <v>58</v>
      </c>
      <c r="V76" s="121">
        <v>75</v>
      </c>
      <c r="W76" s="121">
        <v>86</v>
      </c>
      <c r="X76" s="121">
        <v>75</v>
      </c>
      <c r="Y76" s="121">
        <v>87</v>
      </c>
      <c r="Z76" s="121">
        <v>12</v>
      </c>
      <c r="AA76" s="121">
        <v>86</v>
      </c>
      <c r="AB76" s="121">
        <v>60</v>
      </c>
      <c r="AC76" s="121">
        <v>9</v>
      </c>
      <c r="AD76" s="121">
        <v>93</v>
      </c>
      <c r="AE76" s="121">
        <v>6</v>
      </c>
    </row>
    <row r="77" spans="11:31">
      <c r="K77" s="121">
        <v>46</v>
      </c>
      <c r="L77" s="121">
        <v>25</v>
      </c>
      <c r="M77" s="121">
        <v>70</v>
      </c>
      <c r="N77" s="121">
        <v>45</v>
      </c>
      <c r="O77" s="121">
        <v>99</v>
      </c>
      <c r="P77" s="121">
        <v>56</v>
      </c>
      <c r="Q77" s="121">
        <v>34</v>
      </c>
      <c r="R77" s="121">
        <v>4</v>
      </c>
      <c r="S77" s="121">
        <v>98</v>
      </c>
      <c r="T77" s="121">
        <v>77</v>
      </c>
      <c r="U77" s="121">
        <v>70</v>
      </c>
      <c r="V77" s="121">
        <v>92</v>
      </c>
      <c r="W77" s="121">
        <v>42</v>
      </c>
      <c r="X77" s="121">
        <v>91</v>
      </c>
      <c r="Y77" s="121">
        <v>29</v>
      </c>
      <c r="Z77" s="121">
        <v>47</v>
      </c>
      <c r="AA77" s="121">
        <v>1</v>
      </c>
      <c r="AB77" s="121">
        <v>6</v>
      </c>
      <c r="AC77" s="121">
        <v>61</v>
      </c>
      <c r="AD77" s="121">
        <v>53</v>
      </c>
      <c r="AE77" s="121">
        <v>31</v>
      </c>
    </row>
    <row r="78" spans="11:31">
      <c r="K78" s="121">
        <v>79</v>
      </c>
      <c r="L78" s="121">
        <v>71</v>
      </c>
      <c r="M78" s="121">
        <v>61</v>
      </c>
      <c r="N78" s="121">
        <v>38</v>
      </c>
      <c r="O78" s="121">
        <v>37</v>
      </c>
      <c r="P78" s="121">
        <v>66</v>
      </c>
      <c r="Q78" s="121">
        <v>24</v>
      </c>
      <c r="R78" s="121">
        <v>97</v>
      </c>
      <c r="S78" s="121">
        <v>91</v>
      </c>
      <c r="T78" s="121">
        <v>44</v>
      </c>
      <c r="U78" s="121">
        <v>29</v>
      </c>
      <c r="V78" s="121">
        <v>57</v>
      </c>
      <c r="W78" s="121">
        <v>83</v>
      </c>
      <c r="X78" s="121">
        <v>93</v>
      </c>
      <c r="Y78" s="121">
        <v>81</v>
      </c>
      <c r="Z78" s="121">
        <v>40</v>
      </c>
      <c r="AA78" s="121">
        <v>15</v>
      </c>
      <c r="AB78" s="121">
        <v>68</v>
      </c>
      <c r="AC78" s="121">
        <v>41</v>
      </c>
      <c r="AD78" s="121">
        <v>45</v>
      </c>
      <c r="AE78" s="121">
        <v>67</v>
      </c>
    </row>
    <row r="79" spans="11:31">
      <c r="K79" s="121">
        <v>28</v>
      </c>
      <c r="L79" s="121">
        <v>51</v>
      </c>
      <c r="M79" s="121">
        <v>23</v>
      </c>
      <c r="N79" s="121">
        <v>75</v>
      </c>
      <c r="O79" s="121">
        <v>42</v>
      </c>
      <c r="P79" s="121">
        <v>89</v>
      </c>
      <c r="Q79" s="121">
        <v>79</v>
      </c>
      <c r="R79" s="121">
        <v>42</v>
      </c>
      <c r="S79" s="121">
        <v>22</v>
      </c>
      <c r="T79" s="121">
        <v>58</v>
      </c>
      <c r="U79" s="121">
        <v>99</v>
      </c>
      <c r="V79" s="121">
        <v>92</v>
      </c>
      <c r="W79" s="121">
        <v>40</v>
      </c>
      <c r="X79" s="121">
        <v>22</v>
      </c>
      <c r="Y79" s="121">
        <v>35</v>
      </c>
      <c r="Z79" s="121">
        <v>2</v>
      </c>
      <c r="AA79" s="121">
        <v>22</v>
      </c>
      <c r="AB79" s="121">
        <v>16</v>
      </c>
      <c r="AC79" s="121">
        <v>75</v>
      </c>
      <c r="AD79" s="121">
        <v>16</v>
      </c>
      <c r="AE79" s="121">
        <v>8</v>
      </c>
    </row>
    <row r="80" spans="11:31">
      <c r="K80" s="121">
        <v>95</v>
      </c>
      <c r="L80" s="121">
        <v>41</v>
      </c>
      <c r="M80" s="121">
        <v>44</v>
      </c>
      <c r="N80" s="121">
        <v>60</v>
      </c>
      <c r="O80" s="121">
        <v>83</v>
      </c>
      <c r="P80" s="121">
        <v>57</v>
      </c>
      <c r="Q80" s="121">
        <v>61</v>
      </c>
      <c r="R80" s="121">
        <v>59</v>
      </c>
      <c r="S80" s="121">
        <v>39</v>
      </c>
      <c r="T80" s="121">
        <v>9</v>
      </c>
      <c r="U80" s="121">
        <v>7</v>
      </c>
      <c r="V80" s="121">
        <v>62</v>
      </c>
      <c r="W80" s="121">
        <v>71</v>
      </c>
      <c r="X80" s="121">
        <v>50</v>
      </c>
      <c r="Y80" s="121">
        <v>62</v>
      </c>
      <c r="Z80" s="121">
        <v>16</v>
      </c>
      <c r="AA80" s="121">
        <v>12</v>
      </c>
      <c r="AB80" s="121">
        <v>49</v>
      </c>
      <c r="AC80" s="121">
        <v>28</v>
      </c>
      <c r="AD80" s="121">
        <v>73</v>
      </c>
      <c r="AE80" s="121">
        <v>5</v>
      </c>
    </row>
    <row r="81" spans="11:31">
      <c r="K81" s="121">
        <v>40</v>
      </c>
      <c r="L81" s="121">
        <v>76</v>
      </c>
      <c r="M81" s="121">
        <v>54</v>
      </c>
      <c r="N81" s="121">
        <v>4</v>
      </c>
      <c r="O81" s="121">
        <v>46</v>
      </c>
      <c r="P81" s="121">
        <v>23</v>
      </c>
      <c r="Q81" s="121">
        <v>28</v>
      </c>
      <c r="R81" s="121">
        <v>66</v>
      </c>
      <c r="S81" s="121">
        <v>29</v>
      </c>
      <c r="T81" s="121">
        <v>76</v>
      </c>
      <c r="U81" s="121">
        <v>37</v>
      </c>
      <c r="V81" s="121">
        <v>22</v>
      </c>
      <c r="W81" s="121">
        <v>59</v>
      </c>
      <c r="X81" s="121">
        <v>66</v>
      </c>
      <c r="Y81" s="121">
        <v>40</v>
      </c>
      <c r="Z81" s="121">
        <v>58</v>
      </c>
      <c r="AA81" s="121">
        <v>66</v>
      </c>
      <c r="AB81" s="121">
        <v>14</v>
      </c>
      <c r="AC81" s="121">
        <v>77</v>
      </c>
      <c r="AD81" s="121">
        <v>3</v>
      </c>
      <c r="AE81" s="121">
        <v>54</v>
      </c>
    </row>
    <row r="82" spans="11:31">
      <c r="K82" s="121">
        <v>96</v>
      </c>
      <c r="L82" s="121">
        <v>61</v>
      </c>
      <c r="M82" s="121">
        <v>55</v>
      </c>
      <c r="N82" s="121">
        <v>1</v>
      </c>
      <c r="O82" s="121">
        <v>59</v>
      </c>
      <c r="P82" s="121">
        <v>67</v>
      </c>
      <c r="Q82" s="121">
        <v>37</v>
      </c>
      <c r="R82" s="121">
        <v>96</v>
      </c>
      <c r="S82" s="121">
        <v>52</v>
      </c>
      <c r="T82" s="121">
        <v>95</v>
      </c>
      <c r="U82" s="121">
        <v>10</v>
      </c>
      <c r="V82" s="121">
        <v>74</v>
      </c>
      <c r="W82" s="121">
        <v>12</v>
      </c>
      <c r="X82" s="121">
        <v>13</v>
      </c>
      <c r="Y82" s="121">
        <v>94</v>
      </c>
      <c r="Z82" s="121">
        <v>72</v>
      </c>
      <c r="AA82" s="121">
        <v>74</v>
      </c>
      <c r="AB82" s="121">
        <v>86</v>
      </c>
      <c r="AC82" s="121">
        <v>71</v>
      </c>
      <c r="AD82" s="121">
        <v>33</v>
      </c>
      <c r="AE82" s="121">
        <v>36</v>
      </c>
    </row>
    <row r="83" spans="11:31">
      <c r="K83" s="121">
        <v>3</v>
      </c>
      <c r="L83" s="121">
        <v>7</v>
      </c>
      <c r="M83" s="121">
        <v>17</v>
      </c>
      <c r="N83" s="121">
        <v>28</v>
      </c>
      <c r="O83" s="121">
        <v>87</v>
      </c>
      <c r="P83" s="121">
        <v>5</v>
      </c>
      <c r="Q83" s="121">
        <v>98</v>
      </c>
      <c r="R83" s="121">
        <v>31</v>
      </c>
      <c r="S83" s="121">
        <v>62</v>
      </c>
      <c r="T83" s="121">
        <v>72</v>
      </c>
      <c r="U83" s="121">
        <v>52</v>
      </c>
      <c r="V83" s="121">
        <v>32</v>
      </c>
      <c r="W83" s="121">
        <v>71</v>
      </c>
      <c r="X83" s="121">
        <v>18</v>
      </c>
      <c r="Y83" s="121">
        <v>55</v>
      </c>
      <c r="Z83" s="121">
        <v>72</v>
      </c>
      <c r="AA83" s="121">
        <v>48</v>
      </c>
      <c r="AB83" s="121">
        <v>65</v>
      </c>
      <c r="AC83" s="121">
        <v>84</v>
      </c>
      <c r="AD83" s="121">
        <v>87</v>
      </c>
      <c r="AE83" s="121">
        <v>26</v>
      </c>
    </row>
    <row r="84" spans="11:31">
      <c r="K84" s="121">
        <v>96</v>
      </c>
      <c r="L84" s="121">
        <v>37</v>
      </c>
      <c r="M84" s="121">
        <v>82</v>
      </c>
      <c r="N84" s="121">
        <v>70</v>
      </c>
      <c r="O84" s="121">
        <v>8</v>
      </c>
      <c r="P84" s="121">
        <v>56</v>
      </c>
      <c r="Q84" s="121">
        <v>25</v>
      </c>
      <c r="R84" s="121">
        <v>41</v>
      </c>
      <c r="S84" s="121">
        <v>16</v>
      </c>
      <c r="T84" s="121">
        <v>72</v>
      </c>
      <c r="U84" s="121">
        <v>94</v>
      </c>
      <c r="V84" s="121">
        <v>49</v>
      </c>
      <c r="W84" s="121">
        <v>11</v>
      </c>
      <c r="X84" s="121">
        <v>94</v>
      </c>
      <c r="Y84" s="121">
        <v>84</v>
      </c>
      <c r="Z84" s="121">
        <v>79</v>
      </c>
      <c r="AA84" s="121">
        <v>37</v>
      </c>
      <c r="AB84" s="121">
        <v>61</v>
      </c>
      <c r="AC84" s="121">
        <v>48</v>
      </c>
      <c r="AD84" s="121">
        <v>32</v>
      </c>
      <c r="AE84" s="121">
        <v>35</v>
      </c>
    </row>
    <row r="85" spans="11:31">
      <c r="K85" s="121">
        <v>39</v>
      </c>
      <c r="L85" s="121">
        <v>33</v>
      </c>
      <c r="M85" s="121">
        <v>1</v>
      </c>
      <c r="N85" s="121">
        <v>82</v>
      </c>
      <c r="O85" s="121">
        <v>35</v>
      </c>
      <c r="P85" s="121">
        <v>51</v>
      </c>
      <c r="Q85" s="121">
        <v>71</v>
      </c>
      <c r="R85" s="121">
        <v>55</v>
      </c>
      <c r="S85" s="121">
        <v>66</v>
      </c>
      <c r="T85" s="121">
        <v>43</v>
      </c>
      <c r="U85" s="121">
        <v>20</v>
      </c>
      <c r="V85" s="121">
        <v>5</v>
      </c>
      <c r="W85" s="121">
        <v>77</v>
      </c>
      <c r="X85" s="121">
        <v>86</v>
      </c>
      <c r="Y85" s="121">
        <v>5</v>
      </c>
      <c r="Z85" s="121">
        <v>19</v>
      </c>
      <c r="AA85" s="121">
        <v>71</v>
      </c>
      <c r="AB85" s="121">
        <v>53</v>
      </c>
      <c r="AC85" s="121">
        <v>94</v>
      </c>
      <c r="AD85" s="121">
        <v>65</v>
      </c>
      <c r="AE85" s="121">
        <v>73</v>
      </c>
    </row>
    <row r="86" spans="11:31">
      <c r="K86" s="121">
        <v>46</v>
      </c>
      <c r="L86" s="121">
        <v>15</v>
      </c>
      <c r="M86" s="121">
        <v>81</v>
      </c>
      <c r="N86" s="121">
        <v>86</v>
      </c>
      <c r="O86" s="121">
        <v>74</v>
      </c>
      <c r="P86" s="121">
        <v>69</v>
      </c>
      <c r="Q86" s="121">
        <v>22</v>
      </c>
      <c r="R86" s="121">
        <v>85</v>
      </c>
      <c r="S86" s="121">
        <v>64</v>
      </c>
      <c r="T86" s="121">
        <v>69</v>
      </c>
      <c r="U86" s="121">
        <v>17</v>
      </c>
      <c r="V86" s="121">
        <v>99</v>
      </c>
      <c r="W86" s="121">
        <v>90</v>
      </c>
      <c r="X86" s="121">
        <v>76</v>
      </c>
      <c r="Y86" s="121">
        <v>84</v>
      </c>
      <c r="Z86" s="121">
        <v>14</v>
      </c>
      <c r="AA86" s="121">
        <v>2</v>
      </c>
      <c r="AB86" s="121">
        <v>41</v>
      </c>
      <c r="AC86" s="121">
        <v>63</v>
      </c>
      <c r="AD86" s="121">
        <v>23</v>
      </c>
      <c r="AE86" s="121">
        <v>37</v>
      </c>
    </row>
    <row r="87" spans="11:31">
      <c r="K87" s="121">
        <v>23</v>
      </c>
      <c r="L87" s="121">
        <v>24</v>
      </c>
      <c r="M87" s="121">
        <v>3</v>
      </c>
      <c r="N87" s="121">
        <v>40</v>
      </c>
      <c r="O87" s="121">
        <v>30</v>
      </c>
      <c r="P87" s="121">
        <v>27</v>
      </c>
      <c r="Q87" s="121">
        <v>73</v>
      </c>
      <c r="R87" s="121">
        <v>16</v>
      </c>
      <c r="S87" s="121">
        <v>85</v>
      </c>
      <c r="T87" s="121">
        <v>2</v>
      </c>
      <c r="U87" s="121">
        <v>20</v>
      </c>
      <c r="V87" s="121">
        <v>44</v>
      </c>
      <c r="W87" s="121">
        <v>68</v>
      </c>
      <c r="X87" s="121">
        <v>34</v>
      </c>
      <c r="Y87" s="121">
        <v>47</v>
      </c>
      <c r="Z87" s="121">
        <v>77</v>
      </c>
      <c r="AA87" s="121">
        <v>75</v>
      </c>
      <c r="AB87" s="121">
        <v>8</v>
      </c>
      <c r="AC87" s="121">
        <v>15</v>
      </c>
      <c r="AD87" s="121">
        <v>98</v>
      </c>
      <c r="AE87" s="121">
        <v>5</v>
      </c>
    </row>
    <row r="88" spans="11:31">
      <c r="K88" s="121">
        <v>6</v>
      </c>
      <c r="L88" s="121">
        <v>64</v>
      </c>
      <c r="M88" s="121">
        <v>5</v>
      </c>
      <c r="N88" s="121">
        <v>95</v>
      </c>
      <c r="O88" s="121">
        <v>11</v>
      </c>
      <c r="P88" s="121">
        <v>15</v>
      </c>
      <c r="Q88" s="121">
        <v>90</v>
      </c>
      <c r="R88" s="121">
        <v>36</v>
      </c>
      <c r="S88" s="121">
        <v>44</v>
      </c>
      <c r="T88" s="121">
        <v>97</v>
      </c>
      <c r="U88" s="121">
        <v>99</v>
      </c>
      <c r="V88" s="121">
        <v>41</v>
      </c>
      <c r="W88" s="121">
        <v>50</v>
      </c>
      <c r="X88" s="121">
        <v>82</v>
      </c>
      <c r="Y88" s="121">
        <v>67</v>
      </c>
      <c r="Z88" s="121">
        <v>13</v>
      </c>
      <c r="AA88" s="121">
        <v>72</v>
      </c>
      <c r="AB88" s="121">
        <v>40</v>
      </c>
      <c r="AC88" s="121">
        <v>99</v>
      </c>
      <c r="AD88" s="121">
        <v>95</v>
      </c>
      <c r="AE88" s="121">
        <v>25</v>
      </c>
    </row>
    <row r="89" spans="11:31">
      <c r="K89" s="121">
        <v>72</v>
      </c>
      <c r="L89" s="121">
        <v>36</v>
      </c>
      <c r="M89" s="121">
        <v>24</v>
      </c>
      <c r="N89" s="121">
        <v>58</v>
      </c>
      <c r="O89" s="121">
        <v>23</v>
      </c>
      <c r="P89" s="121">
        <v>89</v>
      </c>
      <c r="Q89" s="121">
        <v>45</v>
      </c>
      <c r="R89" s="121">
        <v>83</v>
      </c>
      <c r="S89" s="121">
        <v>68</v>
      </c>
      <c r="T89" s="121">
        <v>65</v>
      </c>
      <c r="U89" s="121">
        <v>48</v>
      </c>
      <c r="V89" s="121">
        <v>77</v>
      </c>
      <c r="W89" s="121">
        <v>13</v>
      </c>
      <c r="X89" s="121">
        <v>71</v>
      </c>
      <c r="Y89" s="121">
        <v>63</v>
      </c>
      <c r="Z89" s="121">
        <v>5</v>
      </c>
      <c r="AA89" s="121">
        <v>32</v>
      </c>
      <c r="AB89" s="121">
        <v>53</v>
      </c>
      <c r="AC89" s="121">
        <v>14</v>
      </c>
      <c r="AD89" s="121">
        <v>40</v>
      </c>
      <c r="AE89" s="121">
        <v>69</v>
      </c>
    </row>
    <row r="90" spans="11:31">
      <c r="K90" s="121">
        <v>8</v>
      </c>
      <c r="L90" s="121">
        <v>34</v>
      </c>
      <c r="M90" s="121">
        <v>69</v>
      </c>
      <c r="N90" s="121">
        <v>26</v>
      </c>
      <c r="O90" s="121">
        <v>14</v>
      </c>
      <c r="P90" s="121">
        <v>77</v>
      </c>
      <c r="Q90" s="121">
        <v>15</v>
      </c>
      <c r="R90" s="121">
        <v>8</v>
      </c>
      <c r="S90" s="121">
        <v>21</v>
      </c>
      <c r="T90" s="121">
        <v>71</v>
      </c>
      <c r="U90" s="121">
        <v>64</v>
      </c>
      <c r="V90" s="121">
        <v>93</v>
      </c>
      <c r="W90" s="121">
        <v>34</v>
      </c>
      <c r="X90" s="121">
        <v>51</v>
      </c>
      <c r="Y90" s="121">
        <v>48</v>
      </c>
      <c r="Z90" s="121">
        <v>55</v>
      </c>
      <c r="AA90" s="121">
        <v>4</v>
      </c>
      <c r="AB90" s="121">
        <v>36</v>
      </c>
      <c r="AC90" s="121">
        <v>28</v>
      </c>
      <c r="AD90" s="121">
        <v>63</v>
      </c>
      <c r="AE90" s="121">
        <v>100</v>
      </c>
    </row>
    <row r="91" spans="11:31">
      <c r="K91" s="121">
        <v>48</v>
      </c>
      <c r="L91" s="121">
        <v>91</v>
      </c>
      <c r="M91" s="121">
        <v>81</v>
      </c>
      <c r="N91" s="121">
        <v>13</v>
      </c>
      <c r="O91" s="121">
        <v>94</v>
      </c>
      <c r="P91" s="121">
        <v>87</v>
      </c>
      <c r="Q91" s="121">
        <v>18</v>
      </c>
      <c r="R91" s="121">
        <v>48</v>
      </c>
      <c r="S91" s="121">
        <v>63</v>
      </c>
      <c r="T91" s="121">
        <v>29</v>
      </c>
      <c r="U91" s="121">
        <v>16</v>
      </c>
      <c r="V91" s="121">
        <v>6</v>
      </c>
      <c r="W91" s="121">
        <v>60</v>
      </c>
      <c r="X91" s="121">
        <v>50</v>
      </c>
      <c r="Y91" s="121">
        <v>91</v>
      </c>
      <c r="Z91" s="121">
        <v>58</v>
      </c>
      <c r="AA91" s="121">
        <v>50</v>
      </c>
      <c r="AB91" s="121">
        <v>74</v>
      </c>
      <c r="AC91" s="121">
        <v>27</v>
      </c>
      <c r="AD91" s="121">
        <v>69</v>
      </c>
      <c r="AE91" s="121">
        <v>5</v>
      </c>
    </row>
    <row r="92" spans="11:31">
      <c r="K92" s="121">
        <v>70</v>
      </c>
      <c r="L92" s="121">
        <v>29</v>
      </c>
      <c r="M92" s="121">
        <v>30</v>
      </c>
      <c r="N92" s="121">
        <v>5</v>
      </c>
      <c r="O92" s="121">
        <v>18</v>
      </c>
      <c r="P92" s="121">
        <v>75</v>
      </c>
      <c r="Q92" s="121">
        <v>97</v>
      </c>
      <c r="R92" s="121">
        <v>27</v>
      </c>
      <c r="S92" s="121">
        <v>62</v>
      </c>
      <c r="T92" s="121">
        <v>76</v>
      </c>
      <c r="U92" s="121">
        <v>3</v>
      </c>
      <c r="V92" s="121">
        <v>18</v>
      </c>
      <c r="W92" s="121">
        <v>66</v>
      </c>
      <c r="X92" s="121">
        <v>54</v>
      </c>
      <c r="Y92" s="121">
        <v>58</v>
      </c>
      <c r="Z92" s="121">
        <v>74</v>
      </c>
      <c r="AA92" s="121">
        <v>33</v>
      </c>
      <c r="AB92" s="121">
        <v>95</v>
      </c>
      <c r="AC92" s="121">
        <v>84</v>
      </c>
      <c r="AD92" s="121">
        <v>63</v>
      </c>
      <c r="AE92" s="121">
        <v>60</v>
      </c>
    </row>
    <row r="93" spans="11:31">
      <c r="K93" s="121">
        <v>57</v>
      </c>
      <c r="L93" s="121">
        <v>78</v>
      </c>
      <c r="M93" s="121">
        <v>44</v>
      </c>
      <c r="N93" s="121">
        <v>99</v>
      </c>
      <c r="O93" s="121">
        <v>59</v>
      </c>
      <c r="P93" s="121">
        <v>65</v>
      </c>
      <c r="Q93" s="121">
        <v>31</v>
      </c>
      <c r="R93" s="121">
        <v>91</v>
      </c>
      <c r="S93" s="121">
        <v>38</v>
      </c>
      <c r="T93" s="121">
        <v>13</v>
      </c>
      <c r="U93" s="121">
        <v>35</v>
      </c>
      <c r="V93" s="121">
        <v>9</v>
      </c>
      <c r="W93" s="121">
        <v>85</v>
      </c>
      <c r="X93" s="121">
        <v>46</v>
      </c>
      <c r="Y93" s="121">
        <v>78</v>
      </c>
      <c r="Z93" s="121">
        <v>100</v>
      </c>
      <c r="AA93" s="121">
        <v>79</v>
      </c>
      <c r="AB93" s="121">
        <v>62</v>
      </c>
      <c r="AC93" s="121">
        <v>86</v>
      </c>
      <c r="AD93" s="121">
        <v>36</v>
      </c>
      <c r="AE93" s="121">
        <v>45</v>
      </c>
    </row>
    <row r="94" spans="11:31">
      <c r="K94" s="121">
        <v>98</v>
      </c>
      <c r="L94" s="121">
        <v>92</v>
      </c>
      <c r="M94" s="121">
        <v>39</v>
      </c>
      <c r="N94" s="121">
        <v>60</v>
      </c>
      <c r="O94" s="121">
        <v>45</v>
      </c>
      <c r="P94" s="121">
        <v>75</v>
      </c>
      <c r="Q94" s="121">
        <v>30</v>
      </c>
      <c r="R94" s="121">
        <v>34</v>
      </c>
      <c r="S94" s="121">
        <v>53</v>
      </c>
      <c r="T94" s="121">
        <v>95</v>
      </c>
      <c r="U94" s="121">
        <v>70</v>
      </c>
      <c r="V94" s="121">
        <v>8</v>
      </c>
      <c r="W94" s="121">
        <v>93</v>
      </c>
      <c r="X94" s="121">
        <v>88</v>
      </c>
      <c r="Y94" s="121">
        <v>42</v>
      </c>
      <c r="Z94" s="121">
        <v>64</v>
      </c>
      <c r="AA94" s="121">
        <v>8</v>
      </c>
      <c r="AB94" s="121">
        <v>96</v>
      </c>
      <c r="AC94" s="121">
        <v>51</v>
      </c>
      <c r="AD94" s="121">
        <v>12</v>
      </c>
      <c r="AE94" s="121">
        <v>13</v>
      </c>
    </row>
    <row r="95" spans="11:31">
      <c r="K95" s="121">
        <v>45</v>
      </c>
      <c r="L95" s="121">
        <v>23</v>
      </c>
      <c r="M95" s="121">
        <v>30</v>
      </c>
      <c r="N95" s="121">
        <v>91</v>
      </c>
      <c r="O95" s="121">
        <v>89</v>
      </c>
      <c r="P95" s="121">
        <v>36</v>
      </c>
      <c r="Q95" s="121">
        <v>9</v>
      </c>
      <c r="R95" s="121">
        <v>64</v>
      </c>
      <c r="S95" s="121">
        <v>11</v>
      </c>
      <c r="T95" s="121">
        <v>54</v>
      </c>
      <c r="U95" s="121">
        <v>8</v>
      </c>
      <c r="V95" s="121">
        <v>68</v>
      </c>
      <c r="W95" s="121">
        <v>10</v>
      </c>
      <c r="X95" s="121">
        <v>100</v>
      </c>
      <c r="Y95" s="121">
        <v>42</v>
      </c>
      <c r="Z95" s="121">
        <v>10</v>
      </c>
      <c r="AA95" s="121">
        <v>42</v>
      </c>
      <c r="AB95" s="121">
        <v>28</v>
      </c>
      <c r="AC95" s="121">
        <v>52</v>
      </c>
      <c r="AD95" s="121">
        <v>74</v>
      </c>
      <c r="AE95" s="121">
        <v>95</v>
      </c>
    </row>
    <row r="96" spans="11:31">
      <c r="K96" s="121">
        <v>69</v>
      </c>
      <c r="L96" s="121">
        <v>70</v>
      </c>
      <c r="M96" s="121">
        <v>86</v>
      </c>
      <c r="N96" s="121">
        <v>55</v>
      </c>
      <c r="O96" s="121">
        <v>70</v>
      </c>
      <c r="P96" s="121">
        <v>5</v>
      </c>
      <c r="Q96" s="121">
        <v>78</v>
      </c>
      <c r="R96" s="121">
        <v>71</v>
      </c>
      <c r="S96" s="121">
        <v>51</v>
      </c>
      <c r="T96" s="121">
        <v>70</v>
      </c>
      <c r="U96" s="121">
        <v>48</v>
      </c>
      <c r="V96" s="121">
        <v>77</v>
      </c>
      <c r="W96" s="121">
        <v>78</v>
      </c>
      <c r="X96" s="121">
        <v>55</v>
      </c>
      <c r="Y96" s="121">
        <v>91</v>
      </c>
      <c r="Z96" s="121">
        <v>47</v>
      </c>
      <c r="AA96" s="121">
        <v>41</v>
      </c>
      <c r="AB96" s="121">
        <v>83</v>
      </c>
      <c r="AC96" s="121">
        <v>94</v>
      </c>
      <c r="AD96" s="121">
        <v>91</v>
      </c>
      <c r="AE96" s="121">
        <v>46</v>
      </c>
    </row>
    <row r="97" spans="11:31">
      <c r="K97" s="121">
        <v>50</v>
      </c>
      <c r="L97" s="121">
        <v>56</v>
      </c>
      <c r="M97" s="121">
        <v>42</v>
      </c>
      <c r="N97" s="121">
        <v>18</v>
      </c>
      <c r="O97" s="121">
        <v>47</v>
      </c>
      <c r="P97" s="121">
        <v>2</v>
      </c>
      <c r="Q97" s="121">
        <v>85</v>
      </c>
      <c r="R97" s="121">
        <v>49</v>
      </c>
      <c r="S97" s="121">
        <v>53</v>
      </c>
      <c r="T97" s="121">
        <v>17</v>
      </c>
      <c r="U97" s="121">
        <v>51</v>
      </c>
      <c r="V97" s="121">
        <v>67</v>
      </c>
      <c r="W97" s="121">
        <v>58</v>
      </c>
      <c r="X97" s="121">
        <v>70</v>
      </c>
      <c r="Y97" s="121">
        <v>51</v>
      </c>
      <c r="Z97" s="121">
        <v>87</v>
      </c>
      <c r="AA97" s="121">
        <v>24</v>
      </c>
      <c r="AB97" s="121">
        <v>24</v>
      </c>
      <c r="AC97" s="121">
        <v>86</v>
      </c>
      <c r="AD97" s="121">
        <v>36</v>
      </c>
      <c r="AE97" s="121">
        <v>54</v>
      </c>
    </row>
    <row r="98" spans="11:31">
      <c r="K98" s="121">
        <v>17</v>
      </c>
      <c r="L98" s="121">
        <v>20</v>
      </c>
      <c r="M98" s="121">
        <v>19</v>
      </c>
      <c r="N98" s="121">
        <v>68</v>
      </c>
      <c r="O98" s="121">
        <v>2</v>
      </c>
      <c r="P98" s="121">
        <v>10</v>
      </c>
      <c r="Q98" s="121">
        <v>2</v>
      </c>
      <c r="R98" s="121">
        <v>12</v>
      </c>
      <c r="S98" s="121">
        <v>79</v>
      </c>
      <c r="T98" s="121">
        <v>67</v>
      </c>
      <c r="U98" s="121">
        <v>93</v>
      </c>
      <c r="V98" s="121">
        <v>73</v>
      </c>
      <c r="W98" s="121">
        <v>40</v>
      </c>
      <c r="X98" s="121">
        <v>50</v>
      </c>
      <c r="Y98" s="121">
        <v>46</v>
      </c>
      <c r="Z98" s="121">
        <v>24</v>
      </c>
      <c r="AA98" s="121">
        <v>40</v>
      </c>
      <c r="AB98" s="121">
        <v>58</v>
      </c>
      <c r="AC98" s="121">
        <v>83</v>
      </c>
      <c r="AD98" s="121">
        <v>53</v>
      </c>
      <c r="AE98" s="121">
        <v>94</v>
      </c>
    </row>
    <row r="99" spans="11:31">
      <c r="K99" s="121">
        <v>55</v>
      </c>
      <c r="L99" s="121">
        <v>56</v>
      </c>
      <c r="M99" s="121">
        <v>25</v>
      </c>
      <c r="N99" s="121">
        <v>28</v>
      </c>
      <c r="O99" s="121">
        <v>1</v>
      </c>
      <c r="P99" s="121">
        <v>71</v>
      </c>
      <c r="Q99" s="121">
        <v>64</v>
      </c>
      <c r="R99" s="121">
        <v>8</v>
      </c>
      <c r="S99" s="121">
        <v>7</v>
      </c>
      <c r="T99" s="121">
        <v>23</v>
      </c>
      <c r="U99" s="121">
        <v>15</v>
      </c>
      <c r="V99" s="121">
        <v>42</v>
      </c>
      <c r="W99" s="121">
        <v>28</v>
      </c>
      <c r="X99" s="121">
        <v>56</v>
      </c>
      <c r="Y99" s="121">
        <v>33</v>
      </c>
      <c r="Z99" s="121">
        <v>99</v>
      </c>
      <c r="AA99" s="121">
        <v>10</v>
      </c>
      <c r="AB99" s="121">
        <v>30</v>
      </c>
      <c r="AC99" s="121">
        <v>73</v>
      </c>
      <c r="AD99" s="121">
        <v>51</v>
      </c>
      <c r="AE99" s="121">
        <v>16</v>
      </c>
    </row>
    <row r="100" spans="11:31">
      <c r="K100" s="121">
        <v>64</v>
      </c>
      <c r="L100" s="121">
        <v>68</v>
      </c>
      <c r="M100" s="121">
        <v>99</v>
      </c>
      <c r="N100" s="121">
        <v>77</v>
      </c>
      <c r="O100" s="121">
        <v>20</v>
      </c>
      <c r="P100" s="121">
        <v>38</v>
      </c>
      <c r="Q100" s="121">
        <v>29</v>
      </c>
      <c r="R100" s="121">
        <v>96</v>
      </c>
      <c r="S100" s="121">
        <v>6</v>
      </c>
      <c r="T100" s="121">
        <v>92</v>
      </c>
      <c r="U100" s="121">
        <v>60</v>
      </c>
      <c r="V100" s="121">
        <v>90</v>
      </c>
      <c r="W100" s="121">
        <v>85</v>
      </c>
      <c r="X100" s="121">
        <v>83</v>
      </c>
      <c r="Y100" s="121">
        <v>53</v>
      </c>
      <c r="Z100" s="121">
        <v>39</v>
      </c>
      <c r="AA100" s="121">
        <v>66</v>
      </c>
      <c r="AB100" s="121">
        <v>37</v>
      </c>
      <c r="AC100" s="121">
        <v>79</v>
      </c>
      <c r="AD100" s="121">
        <v>6</v>
      </c>
      <c r="AE100" s="121">
        <v>95</v>
      </c>
    </row>
    <row r="101" spans="11:31">
      <c r="K101" s="121">
        <v>87</v>
      </c>
      <c r="L101" s="121">
        <v>77</v>
      </c>
      <c r="M101" s="121">
        <v>77</v>
      </c>
      <c r="N101" s="121">
        <v>13</v>
      </c>
      <c r="O101" s="121">
        <v>85</v>
      </c>
      <c r="P101" s="121">
        <v>62</v>
      </c>
      <c r="Q101" s="121">
        <v>4</v>
      </c>
      <c r="R101" s="121">
        <v>66</v>
      </c>
      <c r="S101" s="121">
        <v>11</v>
      </c>
      <c r="T101" s="121">
        <v>95</v>
      </c>
      <c r="U101" s="121">
        <v>99</v>
      </c>
      <c r="V101" s="121">
        <v>57</v>
      </c>
      <c r="W101" s="121">
        <v>13</v>
      </c>
      <c r="X101" s="121">
        <v>74</v>
      </c>
      <c r="Y101" s="121">
        <v>28</v>
      </c>
      <c r="Z101" s="121">
        <v>33</v>
      </c>
      <c r="AA101" s="121">
        <v>70</v>
      </c>
      <c r="AB101" s="121">
        <v>22</v>
      </c>
      <c r="AC101" s="121">
        <v>90</v>
      </c>
      <c r="AD101" s="121">
        <v>29</v>
      </c>
      <c r="AE101" s="121">
        <v>78</v>
      </c>
    </row>
    <row r="102" spans="11:31">
      <c r="K102" s="121">
        <v>96</v>
      </c>
      <c r="L102" s="121">
        <v>72</v>
      </c>
      <c r="M102" s="121">
        <v>80</v>
      </c>
      <c r="N102" s="121">
        <v>61</v>
      </c>
      <c r="O102" s="121">
        <v>73</v>
      </c>
      <c r="P102" s="121">
        <v>72</v>
      </c>
      <c r="Q102" s="121">
        <v>86</v>
      </c>
      <c r="R102" s="121">
        <v>49</v>
      </c>
      <c r="S102" s="121">
        <v>79</v>
      </c>
      <c r="T102" s="121">
        <v>89</v>
      </c>
      <c r="U102" s="121">
        <v>52</v>
      </c>
      <c r="V102" s="121">
        <v>100</v>
      </c>
      <c r="W102" s="121">
        <v>9</v>
      </c>
      <c r="X102" s="121">
        <v>74</v>
      </c>
      <c r="Y102" s="121">
        <v>100</v>
      </c>
      <c r="Z102" s="121">
        <v>64</v>
      </c>
      <c r="AA102" s="121">
        <v>46</v>
      </c>
      <c r="AB102" s="121">
        <v>37</v>
      </c>
      <c r="AC102" s="121">
        <v>32</v>
      </c>
      <c r="AD102" s="121">
        <v>98</v>
      </c>
      <c r="AE102" s="121">
        <v>10</v>
      </c>
    </row>
  </sheetData>
  <hyperlinks>
    <hyperlink ref="A2" location="'List of Topics'!A1" display="Return to List of Topics sheet"/>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O30"/>
  <sheetViews>
    <sheetView showGridLines="0" workbookViewId="0"/>
  </sheetViews>
  <sheetFormatPr defaultRowHeight="15"/>
  <sheetData>
    <row r="1" spans="1:15">
      <c r="A1" s="117" t="str">
        <f ca="1">"© S. Christian Albright, 2011-" &amp; YEAR(TODAY()) &amp; ", All Rights Reserved"</f>
        <v>© S. Christian Albright, 2011-2013, All Rights Reserved</v>
      </c>
    </row>
    <row r="2" spans="1:15" ht="30" customHeight="1">
      <c r="A2" s="212" t="s">
        <v>745</v>
      </c>
    </row>
    <row r="3" spans="1:15">
      <c r="A3" s="117"/>
    </row>
    <row r="4" spans="1:15">
      <c r="K4" s="124">
        <v>10</v>
      </c>
      <c r="L4" s="124">
        <v>13</v>
      </c>
      <c r="N4" s="121">
        <v>7</v>
      </c>
      <c r="O4" s="121">
        <v>9</v>
      </c>
    </row>
    <row r="5" spans="1:15">
      <c r="K5" s="124">
        <v>1</v>
      </c>
      <c r="L5" s="124">
        <v>9</v>
      </c>
      <c r="N5" s="121">
        <v>12</v>
      </c>
      <c r="O5" s="121">
        <v>7</v>
      </c>
    </row>
    <row r="6" spans="1:15">
      <c r="K6" s="124">
        <v>5</v>
      </c>
      <c r="L6" s="124">
        <v>4</v>
      </c>
      <c r="N6" s="121">
        <v>1</v>
      </c>
      <c r="O6" s="121">
        <v>1</v>
      </c>
    </row>
    <row r="7" spans="1:15">
      <c r="N7" s="121">
        <v>6</v>
      </c>
      <c r="O7" s="121">
        <v>12</v>
      </c>
    </row>
    <row r="8" spans="1:15">
      <c r="N8" s="121">
        <v>15</v>
      </c>
      <c r="O8" s="121">
        <v>2</v>
      </c>
    </row>
    <row r="11" spans="1:15">
      <c r="L11" s="123">
        <v>13</v>
      </c>
      <c r="M11" s="123">
        <v>4</v>
      </c>
      <c r="N11" s="123">
        <v>10</v>
      </c>
    </row>
    <row r="30" spans="3:3">
      <c r="C30" s="65"/>
    </row>
  </sheetData>
  <hyperlinks>
    <hyperlink ref="A2" location="'List of Topics'!A1" display="Return to List of Topics sheet"/>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M31"/>
  <sheetViews>
    <sheetView showGridLines="0" workbookViewId="0"/>
  </sheetViews>
  <sheetFormatPr defaultRowHeight="15"/>
  <sheetData>
    <row r="1" spans="1:13">
      <c r="A1" s="117" t="str">
        <f ca="1">"© S. Christian Albright, 2011-" &amp; YEAR(TODAY()) &amp; ", All Rights Reserved"</f>
        <v>© S. Christian Albright, 2011-2013, All Rights Reserved</v>
      </c>
    </row>
    <row r="2" spans="1:13" ht="30" customHeight="1">
      <c r="A2" s="212" t="s">
        <v>745</v>
      </c>
    </row>
    <row r="3" spans="1:13">
      <c r="A3" s="117"/>
    </row>
    <row r="14" spans="1:13">
      <c r="K14" s="124" t="s">
        <v>2</v>
      </c>
      <c r="L14" s="124" t="s">
        <v>8</v>
      </c>
      <c r="M14" s="124">
        <v>2009</v>
      </c>
    </row>
    <row r="15" spans="1:13">
      <c r="K15" s="124"/>
      <c r="L15" s="124"/>
      <c r="M15" s="124"/>
    </row>
    <row r="16" spans="1:13">
      <c r="K16" s="124"/>
      <c r="L16" s="124"/>
      <c r="M16" s="124"/>
    </row>
    <row r="17" spans="3:13">
      <c r="K17" s="124" t="s">
        <v>3</v>
      </c>
      <c r="L17" s="124"/>
      <c r="M17" s="124"/>
    </row>
    <row r="18" spans="3:13">
      <c r="K18" s="124"/>
      <c r="L18" s="124"/>
      <c r="M18" s="124"/>
    </row>
    <row r="19" spans="3:13">
      <c r="K19" s="124"/>
      <c r="L19" s="124"/>
      <c r="M19" s="124"/>
    </row>
    <row r="20" spans="3:13">
      <c r="K20" s="124" t="s">
        <v>4</v>
      </c>
      <c r="L20" s="124"/>
      <c r="M20" s="124"/>
    </row>
    <row r="21" spans="3:13">
      <c r="K21" s="124"/>
      <c r="L21" s="124"/>
      <c r="M21" s="124"/>
    </row>
    <row r="22" spans="3:13">
      <c r="K22" s="124"/>
      <c r="L22" s="124"/>
      <c r="M22" s="124"/>
    </row>
    <row r="23" spans="3:13">
      <c r="K23" s="124" t="s">
        <v>5</v>
      </c>
      <c r="L23" s="124" t="s">
        <v>9</v>
      </c>
      <c r="M23" s="124"/>
    </row>
    <row r="24" spans="3:13">
      <c r="K24" s="124"/>
      <c r="L24" s="124"/>
      <c r="M24" s="124"/>
    </row>
    <row r="25" spans="3:13">
      <c r="K25" s="124"/>
      <c r="L25" s="124"/>
      <c r="M25" s="124"/>
    </row>
    <row r="26" spans="3:13">
      <c r="K26" s="124" t="s">
        <v>6</v>
      </c>
      <c r="L26" s="124"/>
      <c r="M26" s="124"/>
    </row>
    <row r="27" spans="3:13">
      <c r="K27" s="124"/>
      <c r="L27" s="124"/>
      <c r="M27" s="124"/>
    </row>
    <row r="28" spans="3:13">
      <c r="K28" s="124"/>
      <c r="L28" s="124"/>
      <c r="M28" s="124"/>
    </row>
    <row r="29" spans="3:13">
      <c r="K29" s="124" t="s">
        <v>7</v>
      </c>
      <c r="L29" s="124"/>
      <c r="M29" s="124"/>
    </row>
    <row r="30" spans="3:13">
      <c r="K30" s="124"/>
      <c r="L30" s="124"/>
      <c r="M30" s="124"/>
    </row>
    <row r="31" spans="3:13">
      <c r="C31" s="65"/>
      <c r="K31" s="124"/>
      <c r="L31" s="124"/>
      <c r="M31" s="124"/>
    </row>
  </sheetData>
  <hyperlinks>
    <hyperlink ref="A2" location="'List of Topics'!A1" display="Return to List of Topics sheet"/>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A3"/>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sheetData>
  <hyperlinks>
    <hyperlink ref="A2" location="'List of Topics'!A1" display="Return to List of Topics sheet"/>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M74"/>
  <sheetViews>
    <sheetView showGridLines="0" workbookViewId="0"/>
  </sheetViews>
  <sheetFormatPr defaultRowHeight="15"/>
  <cols>
    <col min="2" max="9" width="10.7109375" customWidth="1"/>
  </cols>
  <sheetData>
    <row r="1" spans="1:13">
      <c r="A1" s="117" t="str">
        <f ca="1">"© S. Christian Albright, 2011-" &amp; YEAR(TODAY()) &amp; ", All Rights Reserved"</f>
        <v>© S. Christian Albright, 2011-2013, All Rights Reserved</v>
      </c>
    </row>
    <row r="2" spans="1:13" ht="30" customHeight="1">
      <c r="A2" s="212" t="s">
        <v>745</v>
      </c>
    </row>
    <row r="3" spans="1:13">
      <c r="A3" s="117"/>
    </row>
    <row r="15" spans="1:13">
      <c r="K15">
        <v>3</v>
      </c>
      <c r="L15">
        <v>3</v>
      </c>
      <c r="M15" s="126">
        <f>K15*L15</f>
        <v>9</v>
      </c>
    </row>
    <row r="16" spans="1:13">
      <c r="K16">
        <v>4</v>
      </c>
      <c r="L16">
        <v>1</v>
      </c>
      <c r="M16" s="119"/>
    </row>
    <row r="17" spans="3:13">
      <c r="K17">
        <v>2</v>
      </c>
      <c r="L17">
        <v>3</v>
      </c>
      <c r="M17" s="119"/>
    </row>
    <row r="18" spans="3:13">
      <c r="K18">
        <v>2</v>
      </c>
      <c r="L18">
        <v>1</v>
      </c>
      <c r="M18" s="119"/>
    </row>
    <row r="19" spans="3:13">
      <c r="K19">
        <v>5</v>
      </c>
      <c r="L19">
        <v>1</v>
      </c>
      <c r="M19" s="119"/>
    </row>
    <row r="20" spans="3:13">
      <c r="K20">
        <v>4</v>
      </c>
      <c r="L20">
        <v>2</v>
      </c>
      <c r="M20" s="119"/>
    </row>
    <row r="21" spans="3:13">
      <c r="K21">
        <v>3</v>
      </c>
      <c r="L21">
        <v>5</v>
      </c>
      <c r="M21" s="119"/>
    </row>
    <row r="32" spans="3:13">
      <c r="C32" s="65"/>
    </row>
    <row r="33" spans="11:13">
      <c r="K33">
        <v>6</v>
      </c>
      <c r="L33">
        <v>2</v>
      </c>
      <c r="M33" s="124"/>
    </row>
    <row r="34" spans="11:13">
      <c r="K34">
        <v>9</v>
      </c>
      <c r="L34">
        <v>1</v>
      </c>
      <c r="M34" s="124"/>
    </row>
    <row r="35" spans="11:13">
      <c r="K35">
        <v>4</v>
      </c>
      <c r="L35">
        <v>9</v>
      </c>
      <c r="M35" s="124"/>
    </row>
    <row r="36" spans="11:13">
      <c r="K36">
        <v>7</v>
      </c>
      <c r="L36">
        <v>6</v>
      </c>
      <c r="M36" s="124"/>
    </row>
    <row r="37" spans="11:13">
      <c r="K37">
        <v>2</v>
      </c>
      <c r="L37">
        <v>3</v>
      </c>
      <c r="M37" s="124"/>
    </row>
    <row r="38" spans="11:13">
      <c r="K38">
        <v>8</v>
      </c>
      <c r="L38">
        <v>5</v>
      </c>
      <c r="M38" s="124"/>
    </row>
    <row r="39" spans="11:13">
      <c r="K39">
        <v>3</v>
      </c>
      <c r="L39">
        <v>9</v>
      </c>
      <c r="M39" s="124"/>
    </row>
    <row r="46" spans="11:13">
      <c r="K46" s="123"/>
      <c r="L46" s="123"/>
      <c r="M46" s="123"/>
    </row>
    <row r="47" spans="11:13">
      <c r="K47" s="123"/>
      <c r="L47" s="123"/>
      <c r="M47" s="123"/>
    </row>
    <row r="48" spans="11:13">
      <c r="K48" s="123"/>
      <c r="L48" s="123"/>
      <c r="M48" s="123"/>
    </row>
    <row r="49" spans="11:13">
      <c r="K49" s="123"/>
      <c r="L49" s="123"/>
      <c r="M49" s="123"/>
    </row>
    <row r="50" spans="11:13">
      <c r="K50" s="123"/>
      <c r="L50" s="123"/>
      <c r="M50" s="123"/>
    </row>
    <row r="53" spans="11:13">
      <c r="K53">
        <v>10</v>
      </c>
      <c r="L53">
        <v>7</v>
      </c>
      <c r="M53" s="128">
        <f>K53*L53</f>
        <v>70</v>
      </c>
    </row>
    <row r="54" spans="11:13">
      <c r="K54">
        <v>6</v>
      </c>
      <c r="L54">
        <v>9</v>
      </c>
      <c r="M54" s="127"/>
    </row>
    <row r="55" spans="11:13">
      <c r="K55">
        <v>4</v>
      </c>
      <c r="L55">
        <v>9</v>
      </c>
      <c r="M55" s="127"/>
    </row>
    <row r="56" spans="11:13">
      <c r="K56">
        <v>5</v>
      </c>
      <c r="L56">
        <v>1</v>
      </c>
      <c r="M56" s="127"/>
    </row>
    <row r="57" spans="11:13">
      <c r="K57">
        <v>2</v>
      </c>
      <c r="L57">
        <v>8</v>
      </c>
      <c r="M57" s="127"/>
    </row>
    <row r="58" spans="11:13">
      <c r="K58">
        <v>8</v>
      </c>
      <c r="L58">
        <v>10</v>
      </c>
      <c r="M58" s="127"/>
    </row>
    <row r="59" spans="11:13">
      <c r="K59">
        <v>10</v>
      </c>
      <c r="L59">
        <v>7</v>
      </c>
      <c r="M59" s="127"/>
    </row>
    <row r="68" spans="11:13">
      <c r="K68">
        <v>7</v>
      </c>
      <c r="L68">
        <v>8</v>
      </c>
      <c r="M68" s="131">
        <f>K68*L68</f>
        <v>56</v>
      </c>
    </row>
    <row r="69" spans="11:13">
      <c r="K69">
        <v>2</v>
      </c>
      <c r="L69">
        <v>1</v>
      </c>
      <c r="M69" s="129"/>
    </row>
    <row r="70" spans="11:13">
      <c r="K70">
        <v>10</v>
      </c>
      <c r="L70">
        <v>2</v>
      </c>
      <c r="M70" s="129"/>
    </row>
    <row r="71" spans="11:13">
      <c r="K71">
        <v>4</v>
      </c>
      <c r="L71">
        <v>1</v>
      </c>
      <c r="M71" s="129"/>
    </row>
    <row r="72" spans="11:13">
      <c r="K72">
        <v>4</v>
      </c>
      <c r="L72">
        <v>5</v>
      </c>
      <c r="M72" s="129"/>
    </row>
    <row r="73" spans="11:13">
      <c r="K73">
        <v>3</v>
      </c>
      <c r="L73">
        <v>8</v>
      </c>
      <c r="M73" s="129"/>
    </row>
    <row r="74" spans="11:13">
      <c r="K74">
        <v>7</v>
      </c>
      <c r="L74">
        <v>8</v>
      </c>
      <c r="M74" s="129"/>
    </row>
  </sheetData>
  <hyperlinks>
    <hyperlink ref="A2" location="'List of Topics'!A1" display="Return to List of Topics sheet"/>
  </hyperlink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P73"/>
  <sheetViews>
    <sheetView showGridLines="0" workbookViewId="0"/>
  </sheetViews>
  <sheetFormatPr defaultRowHeight="15"/>
  <sheetData>
    <row r="1" spans="1:13">
      <c r="A1" s="117" t="str">
        <f ca="1">"© S. Christian Albright, 2011-" &amp; YEAR(TODAY()) &amp; ", All Rights Reserved"</f>
        <v>© S. Christian Albright, 2011-2013, All Rights Reserved</v>
      </c>
    </row>
    <row r="2" spans="1:13" ht="30" customHeight="1">
      <c r="A2" s="212" t="s">
        <v>745</v>
      </c>
    </row>
    <row r="3" spans="1:13">
      <c r="A3" s="117"/>
    </row>
    <row r="4" spans="1:13">
      <c r="K4">
        <v>1</v>
      </c>
      <c r="L4">
        <v>1</v>
      </c>
      <c r="M4" s="121">
        <f t="shared" ref="M4:M10" si="0">K4*L4</f>
        <v>1</v>
      </c>
    </row>
    <row r="5" spans="1:13">
      <c r="K5">
        <v>2</v>
      </c>
      <c r="L5">
        <v>3</v>
      </c>
      <c r="M5" s="121">
        <f t="shared" si="0"/>
        <v>6</v>
      </c>
    </row>
    <row r="6" spans="1:13">
      <c r="K6">
        <v>9</v>
      </c>
      <c r="L6">
        <v>5</v>
      </c>
      <c r="M6" s="121">
        <f t="shared" si="0"/>
        <v>45</v>
      </c>
    </row>
    <row r="7" spans="1:13">
      <c r="K7">
        <v>7</v>
      </c>
      <c r="L7">
        <v>4</v>
      </c>
      <c r="M7" s="121">
        <f t="shared" si="0"/>
        <v>28</v>
      </c>
    </row>
    <row r="8" spans="1:13">
      <c r="K8">
        <v>8</v>
      </c>
      <c r="L8">
        <v>8</v>
      </c>
      <c r="M8" s="121">
        <f t="shared" si="0"/>
        <v>64</v>
      </c>
    </row>
    <row r="9" spans="1:13">
      <c r="K9">
        <v>8</v>
      </c>
      <c r="L9">
        <v>10</v>
      </c>
      <c r="M9" s="121">
        <f t="shared" si="0"/>
        <v>80</v>
      </c>
    </row>
    <row r="10" spans="1:13">
      <c r="K10">
        <v>7</v>
      </c>
      <c r="L10">
        <v>6</v>
      </c>
      <c r="M10" s="121">
        <f t="shared" si="0"/>
        <v>42</v>
      </c>
    </row>
    <row r="20" spans="11:14">
      <c r="K20" t="s">
        <v>570</v>
      </c>
      <c r="N20" t="s">
        <v>737</v>
      </c>
    </row>
    <row r="33" spans="3:16">
      <c r="C33" s="65"/>
    </row>
    <row r="39" spans="3:16">
      <c r="K39">
        <v>10</v>
      </c>
      <c r="L39">
        <v>2</v>
      </c>
      <c r="M39" s="2">
        <f>PRODUCT(K39:L39)</f>
        <v>20</v>
      </c>
    </row>
    <row r="40" spans="3:16">
      <c r="K40">
        <v>6</v>
      </c>
      <c r="L40">
        <v>7</v>
      </c>
      <c r="M40" s="2">
        <f>PRODUCT(K40:L40)</f>
        <v>42</v>
      </c>
    </row>
    <row r="41" spans="3:16">
      <c r="K41">
        <v>1</v>
      </c>
      <c r="L41">
        <v>8</v>
      </c>
      <c r="M41" s="2">
        <f>PRODUCT(K41:L41)</f>
        <v>8</v>
      </c>
    </row>
    <row r="46" spans="3:16">
      <c r="P46" s="4">
        <v>47.65</v>
      </c>
    </row>
    <row r="47" spans="3:16">
      <c r="P47" s="4">
        <v>44.2</v>
      </c>
    </row>
    <row r="48" spans="3:16">
      <c r="P48" s="4">
        <v>37.68</v>
      </c>
    </row>
    <row r="49" spans="16:16">
      <c r="P49" s="4">
        <v>31.34</v>
      </c>
    </row>
    <row r="50" spans="16:16">
      <c r="P50" s="4">
        <v>89.36</v>
      </c>
    </row>
    <row r="51" spans="16:16">
      <c r="P51" s="4">
        <v>68.150000000000006</v>
      </c>
    </row>
    <row r="52" spans="16:16">
      <c r="P52" s="4">
        <v>28.57</v>
      </c>
    </row>
    <row r="65" spans="11:11">
      <c r="K65" s="124">
        <v>147</v>
      </c>
    </row>
    <row r="66" spans="11:11">
      <c r="K66" s="124">
        <v>173</v>
      </c>
    </row>
    <row r="67" spans="11:11">
      <c r="K67" s="124">
        <v>217</v>
      </c>
    </row>
    <row r="68" spans="11:11">
      <c r="K68" s="124">
        <v>178</v>
      </c>
    </row>
    <row r="69" spans="11:11">
      <c r="K69" s="124">
        <v>120</v>
      </c>
    </row>
    <row r="70" spans="11:11">
      <c r="K70" s="124">
        <v>203</v>
      </c>
    </row>
    <row r="71" spans="11:11">
      <c r="K71" s="124">
        <v>137</v>
      </c>
    </row>
    <row r="72" spans="11:11">
      <c r="K72" s="124">
        <v>217</v>
      </c>
    </row>
    <row r="73" spans="11:11">
      <c r="K73" s="124">
        <v>153</v>
      </c>
    </row>
  </sheetData>
  <hyperlinks>
    <hyperlink ref="A2" location="'List of Topics'!A1" display="Return to List of Topics sheet"/>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P30"/>
  <sheetViews>
    <sheetView showGridLines="0" workbookViewId="0"/>
  </sheetViews>
  <sheetFormatPr defaultRowHeight="15"/>
  <sheetData>
    <row r="1" spans="1:16">
      <c r="A1" s="117" t="str">
        <f ca="1">"© S. Christian Albright, 2011-" &amp; YEAR(TODAY()) &amp; ", All Rights Reserved"</f>
        <v>© S. Christian Albright, 2011-2013, All Rights Reserved</v>
      </c>
    </row>
    <row r="2" spans="1:16" ht="30" customHeight="1">
      <c r="A2" s="212" t="s">
        <v>745</v>
      </c>
    </row>
    <row r="3" spans="1:16">
      <c r="A3" s="117"/>
    </row>
    <row r="4" spans="1:16">
      <c r="K4" t="s">
        <v>24</v>
      </c>
    </row>
    <row r="6" spans="1:16">
      <c r="K6" s="138"/>
      <c r="L6" s="139" t="s">
        <v>2</v>
      </c>
      <c r="M6" s="139" t="s">
        <v>3</v>
      </c>
      <c r="N6" s="139" t="s">
        <v>4</v>
      </c>
      <c r="P6" s="121"/>
    </row>
    <row r="7" spans="1:16">
      <c r="K7" s="138" t="s">
        <v>25</v>
      </c>
      <c r="L7" s="138">
        <v>2300</v>
      </c>
      <c r="M7" s="138">
        <v>3200</v>
      </c>
      <c r="N7" s="138">
        <v>4500</v>
      </c>
    </row>
    <row r="8" spans="1:16">
      <c r="K8" s="138" t="s">
        <v>26</v>
      </c>
      <c r="L8" s="138">
        <v>4300</v>
      </c>
      <c r="M8" s="138">
        <v>3500</v>
      </c>
      <c r="N8" s="138">
        <v>4200</v>
      </c>
    </row>
    <row r="9" spans="1:16">
      <c r="K9" s="138" t="s">
        <v>27</v>
      </c>
      <c r="L9" s="138">
        <v>5500</v>
      </c>
      <c r="M9" s="138">
        <v>6500</v>
      </c>
      <c r="N9" s="138">
        <v>6000</v>
      </c>
    </row>
    <row r="11" spans="1:16">
      <c r="K11" t="s">
        <v>570</v>
      </c>
      <c r="N11" t="s">
        <v>737</v>
      </c>
    </row>
    <row r="30" spans="3:3">
      <c r="C30" s="65"/>
    </row>
  </sheetData>
  <hyperlinks>
    <hyperlink ref="A2" location="'List of Topics'!A1" display="Return to List of Topics sheet"/>
  </hyperlink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30"/>
  <sheetViews>
    <sheetView showGridLines="0" workbookViewId="0"/>
  </sheetViews>
  <sheetFormatPr defaultRowHeight="15"/>
  <sheetData>
    <row r="1" spans="1:13">
      <c r="A1" s="117" t="str">
        <f ca="1">"© S. Christian Albright, 2011-" &amp; YEAR(TODAY()) &amp; ", All Rights Reserved"</f>
        <v>© S. Christian Albright, 2011-2013, All Rights Reserved</v>
      </c>
    </row>
    <row r="2" spans="1:13" ht="30" customHeight="1">
      <c r="A2" s="212" t="s">
        <v>745</v>
      </c>
    </row>
    <row r="3" spans="1:13">
      <c r="A3" s="117"/>
    </row>
    <row r="4" spans="1:13">
      <c r="K4" s="124">
        <v>2</v>
      </c>
      <c r="L4" s="124">
        <v>3</v>
      </c>
      <c r="M4" s="124">
        <f t="shared" ref="M4:M10" si="0">K4*L4</f>
        <v>6</v>
      </c>
    </row>
    <row r="5" spans="1:13">
      <c r="K5" s="124">
        <v>7</v>
      </c>
      <c r="L5" s="124">
        <v>4</v>
      </c>
      <c r="M5" s="124">
        <f t="shared" si="0"/>
        <v>28</v>
      </c>
    </row>
    <row r="6" spans="1:13">
      <c r="K6" s="124">
        <v>3</v>
      </c>
      <c r="L6" s="124">
        <v>6</v>
      </c>
      <c r="M6" s="124">
        <f t="shared" si="0"/>
        <v>18</v>
      </c>
    </row>
    <row r="7" spans="1:13">
      <c r="K7" s="124">
        <v>3</v>
      </c>
      <c r="L7" s="124">
        <v>9</v>
      </c>
      <c r="M7" s="124">
        <f t="shared" si="0"/>
        <v>27</v>
      </c>
    </row>
    <row r="8" spans="1:13">
      <c r="K8" s="124">
        <v>6</v>
      </c>
      <c r="L8" s="124">
        <v>7</v>
      </c>
      <c r="M8" s="124">
        <f t="shared" si="0"/>
        <v>42</v>
      </c>
    </row>
    <row r="9" spans="1:13">
      <c r="K9" s="124">
        <v>6</v>
      </c>
      <c r="L9" s="124">
        <v>6</v>
      </c>
      <c r="M9" s="124">
        <f t="shared" si="0"/>
        <v>36</v>
      </c>
    </row>
    <row r="10" spans="1:13">
      <c r="K10" s="124">
        <v>1</v>
      </c>
      <c r="L10" s="124">
        <v>4</v>
      </c>
      <c r="M10" s="124">
        <f t="shared" si="0"/>
        <v>4</v>
      </c>
    </row>
    <row r="12" spans="1:13">
      <c r="K12" s="121"/>
    </row>
    <row r="30" spans="3:3">
      <c r="C30" s="65"/>
    </row>
  </sheetData>
  <hyperlinks>
    <hyperlink ref="A2" location="'List of Topics'!A1" display="Return to List of Topics sheet"/>
  </hyperlink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A3"/>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sheetData>
  <hyperlinks>
    <hyperlink ref="A2" location="'List of Topics'!A1" display="Return to List of Topics sheet"/>
  </hyperlink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39"/>
  <sheetViews>
    <sheetView showGridLines="0" workbookViewId="0"/>
  </sheetViews>
  <sheetFormatPr defaultRowHeight="15"/>
  <sheetData>
    <row r="1" spans="1:14">
      <c r="A1" s="117" t="str">
        <f ca="1">"© S. Christian Albright, 2011-" &amp; YEAR(TODAY()) &amp; ", All Rights Reserved"</f>
        <v>© S. Christian Albright, 2011-2013, All Rights Reserved</v>
      </c>
    </row>
    <row r="2" spans="1:14" ht="30" customHeight="1">
      <c r="A2" s="212" t="s">
        <v>745</v>
      </c>
    </row>
    <row r="3" spans="1:14">
      <c r="A3" s="117"/>
    </row>
    <row r="5" spans="1:14">
      <c r="M5" s="13"/>
      <c r="N5" s="13"/>
    </row>
    <row r="6" spans="1:14">
      <c r="M6" s="13"/>
      <c r="N6" s="13"/>
    </row>
    <row r="7" spans="1:14">
      <c r="M7" s="13"/>
      <c r="N7" s="13"/>
    </row>
    <row r="8" spans="1:14">
      <c r="M8" s="13"/>
      <c r="N8" s="13"/>
    </row>
    <row r="9" spans="1:14">
      <c r="M9" s="13"/>
      <c r="N9" s="13"/>
    </row>
    <row r="10" spans="1:14">
      <c r="M10" s="13"/>
      <c r="N10" s="13"/>
    </row>
    <row r="11" spans="1:14">
      <c r="M11" s="13"/>
      <c r="N11" s="13"/>
    </row>
    <row r="12" spans="1:14">
      <c r="M12" s="13"/>
      <c r="N12" s="13"/>
    </row>
    <row r="13" spans="1:14">
      <c r="M13" s="13"/>
      <c r="N13" s="13"/>
    </row>
    <row r="14" spans="1:14">
      <c r="M14" s="13"/>
      <c r="N14" s="13"/>
    </row>
    <row r="15" spans="1:14">
      <c r="M15" s="13"/>
      <c r="N15" s="13"/>
    </row>
    <row r="16" spans="1:14">
      <c r="M16" s="13"/>
      <c r="N16" s="13"/>
    </row>
    <row r="17" spans="3:14">
      <c r="K17" s="13"/>
      <c r="L17" s="13"/>
      <c r="M17" s="13"/>
      <c r="N17" s="13"/>
    </row>
    <row r="18" spans="3:14">
      <c r="K18" s="13"/>
      <c r="L18" s="13"/>
      <c r="M18" s="13"/>
      <c r="N18" s="13"/>
    </row>
    <row r="19" spans="3:14">
      <c r="K19" s="13"/>
      <c r="L19" s="13"/>
      <c r="M19" s="13"/>
      <c r="N19" s="13"/>
    </row>
    <row r="20" spans="3:14">
      <c r="K20" s="13"/>
      <c r="L20" s="13"/>
      <c r="M20" s="13"/>
      <c r="N20" s="13"/>
    </row>
    <row r="21" spans="3:14">
      <c r="K21" s="13"/>
      <c r="L21" s="13"/>
      <c r="M21" s="13"/>
      <c r="N21" s="13"/>
    </row>
    <row r="22" spans="3:14">
      <c r="K22" s="13"/>
      <c r="L22" s="13"/>
      <c r="M22" s="13"/>
      <c r="N22" s="13"/>
    </row>
    <row r="23" spans="3:14">
      <c r="K23" s="13"/>
      <c r="L23" s="13"/>
      <c r="M23" s="13"/>
      <c r="N23" s="13"/>
    </row>
    <row r="24" spans="3:14">
      <c r="K24" s="13"/>
      <c r="L24" s="13"/>
      <c r="M24" s="13"/>
      <c r="N24" s="13"/>
    </row>
    <row r="25" spans="3:14">
      <c r="K25" s="13"/>
      <c r="L25" s="13"/>
      <c r="M25" s="13"/>
      <c r="N25" s="13"/>
    </row>
    <row r="26" spans="3:14">
      <c r="K26" s="13"/>
      <c r="L26" s="13"/>
      <c r="M26" s="13"/>
      <c r="N26" s="13"/>
    </row>
    <row r="27" spans="3:14">
      <c r="K27">
        <f t="shared" ref="K27:L39" ca="1" si="0">RANDBETWEEN(1,50)</f>
        <v>48</v>
      </c>
      <c r="L27">
        <f t="shared" ca="1" si="0"/>
        <v>12</v>
      </c>
      <c r="M27" s="13"/>
      <c r="N27" s="13"/>
    </row>
    <row r="28" spans="3:14">
      <c r="K28" s="13">
        <f t="shared" ca="1" si="0"/>
        <v>29</v>
      </c>
      <c r="L28" s="13">
        <f t="shared" ca="1" si="0"/>
        <v>46</v>
      </c>
      <c r="M28" s="13"/>
      <c r="N28" s="13"/>
    </row>
    <row r="29" spans="3:14">
      <c r="K29" s="13">
        <f t="shared" ca="1" si="0"/>
        <v>16</v>
      </c>
      <c r="L29" s="13">
        <f t="shared" ca="1" si="0"/>
        <v>35</v>
      </c>
      <c r="M29" s="13"/>
      <c r="N29" s="13"/>
    </row>
    <row r="30" spans="3:14">
      <c r="C30" s="65"/>
      <c r="K30" s="13">
        <f t="shared" ca="1" si="0"/>
        <v>31</v>
      </c>
      <c r="L30" s="13">
        <f t="shared" ca="1" si="0"/>
        <v>20</v>
      </c>
      <c r="M30" s="13"/>
      <c r="N30" s="13"/>
    </row>
    <row r="31" spans="3:14">
      <c r="K31" s="13">
        <f t="shared" ca="1" si="0"/>
        <v>18</v>
      </c>
      <c r="L31" s="13">
        <f t="shared" ca="1" si="0"/>
        <v>40</v>
      </c>
      <c r="M31" s="13"/>
      <c r="N31" s="13"/>
    </row>
    <row r="32" spans="3:14">
      <c r="K32" s="13">
        <f t="shared" ca="1" si="0"/>
        <v>12</v>
      </c>
      <c r="L32" s="13">
        <f t="shared" ca="1" si="0"/>
        <v>21</v>
      </c>
    </row>
    <row r="33" spans="11:12">
      <c r="K33" s="13">
        <f t="shared" ca="1" si="0"/>
        <v>37</v>
      </c>
      <c r="L33" s="13">
        <f t="shared" ca="1" si="0"/>
        <v>27</v>
      </c>
    </row>
    <row r="34" spans="11:12">
      <c r="K34" s="13">
        <f t="shared" ca="1" si="0"/>
        <v>5</v>
      </c>
      <c r="L34" s="13">
        <f t="shared" ca="1" si="0"/>
        <v>49</v>
      </c>
    </row>
    <row r="35" spans="11:12">
      <c r="K35" s="13">
        <f t="shared" ca="1" si="0"/>
        <v>40</v>
      </c>
      <c r="L35" s="13">
        <f t="shared" ca="1" si="0"/>
        <v>18</v>
      </c>
    </row>
    <row r="36" spans="11:12">
      <c r="K36" s="13">
        <f t="shared" ca="1" si="0"/>
        <v>24</v>
      </c>
      <c r="L36" s="13">
        <f t="shared" ca="1" si="0"/>
        <v>26</v>
      </c>
    </row>
    <row r="37" spans="11:12">
      <c r="K37" s="13">
        <f t="shared" ca="1" si="0"/>
        <v>37</v>
      </c>
      <c r="L37" s="13">
        <f t="shared" ca="1" si="0"/>
        <v>18</v>
      </c>
    </row>
    <row r="38" spans="11:12">
      <c r="K38" s="13">
        <f t="shared" ca="1" si="0"/>
        <v>46</v>
      </c>
      <c r="L38" s="13">
        <f t="shared" ca="1" si="0"/>
        <v>40</v>
      </c>
    </row>
    <row r="39" spans="11:12">
      <c r="K39" s="13">
        <f t="shared" ca="1" si="0"/>
        <v>15</v>
      </c>
      <c r="L39" s="13">
        <f t="shared" ca="1" si="0"/>
        <v>39</v>
      </c>
    </row>
  </sheetData>
  <hyperlinks>
    <hyperlink ref="A2" location="'List of Topics'!A1" display="Return to List of Topics sheet"/>
  </hyperlink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E95"/>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row r="27" spans="2:5">
      <c r="B27" t="s">
        <v>12</v>
      </c>
      <c r="C27" s="8" t="s">
        <v>20</v>
      </c>
      <c r="D27" s="8" t="s">
        <v>16</v>
      </c>
      <c r="E27" s="8" t="s">
        <v>21</v>
      </c>
    </row>
    <row r="28" spans="2:5">
      <c r="B28" t="s">
        <v>2</v>
      </c>
      <c r="C28" s="3">
        <v>3</v>
      </c>
      <c r="D28">
        <v>100</v>
      </c>
      <c r="E28" s="3">
        <f>C28*D28</f>
        <v>300</v>
      </c>
    </row>
    <row r="29" spans="2:5">
      <c r="B29" t="s">
        <v>4</v>
      </c>
      <c r="C29" s="3">
        <v>3.25</v>
      </c>
      <c r="D29">
        <v>50</v>
      </c>
      <c r="E29" s="3">
        <f>C29*D29</f>
        <v>162.5</v>
      </c>
    </row>
    <row r="30" spans="2:5">
      <c r="B30" t="s">
        <v>7</v>
      </c>
      <c r="C30" s="3">
        <v>3.5</v>
      </c>
      <c r="D30">
        <v>200</v>
      </c>
      <c r="E30" s="3">
        <f>C30*D30</f>
        <v>700</v>
      </c>
    </row>
    <row r="35" spans="3:3">
      <c r="C35" s="65"/>
    </row>
    <row r="65" spans="2:3">
      <c r="B65" s="8" t="s">
        <v>298</v>
      </c>
      <c r="C65" s="8" t="s">
        <v>276</v>
      </c>
    </row>
    <row r="66" spans="2:3">
      <c r="B66">
        <v>1</v>
      </c>
      <c r="C66">
        <v>36</v>
      </c>
    </row>
    <row r="67" spans="2:3">
      <c r="B67">
        <v>2</v>
      </c>
      <c r="C67">
        <v>33</v>
      </c>
    </row>
    <row r="68" spans="2:3">
      <c r="B68">
        <v>3</v>
      </c>
      <c r="C68">
        <v>49</v>
      </c>
    </row>
    <row r="69" spans="2:3">
      <c r="B69">
        <v>4</v>
      </c>
      <c r="C69">
        <v>25</v>
      </c>
    </row>
    <row r="70" spans="2:3">
      <c r="B70">
        <v>5</v>
      </c>
      <c r="C70">
        <v>21</v>
      </c>
    </row>
    <row r="71" spans="2:3">
      <c r="B71">
        <v>6</v>
      </c>
      <c r="C71">
        <v>46</v>
      </c>
    </row>
    <row r="72" spans="2:3">
      <c r="B72">
        <v>7</v>
      </c>
      <c r="C72">
        <v>27</v>
      </c>
    </row>
    <row r="73" spans="2:3">
      <c r="B73">
        <v>8</v>
      </c>
      <c r="C73">
        <v>35</v>
      </c>
    </row>
    <row r="74" spans="2:3">
      <c r="B74">
        <v>9</v>
      </c>
      <c r="C74">
        <v>22</v>
      </c>
    </row>
    <row r="75" spans="2:3">
      <c r="B75">
        <v>10</v>
      </c>
      <c r="C75">
        <v>27</v>
      </c>
    </row>
    <row r="76" spans="2:3">
      <c r="B76">
        <v>11</v>
      </c>
      <c r="C76">
        <v>37</v>
      </c>
    </row>
    <row r="77" spans="2:3">
      <c r="B77">
        <v>12</v>
      </c>
      <c r="C77">
        <v>36</v>
      </c>
    </row>
    <row r="78" spans="2:3">
      <c r="B78">
        <v>13</v>
      </c>
      <c r="C78">
        <v>21</v>
      </c>
    </row>
    <row r="79" spans="2:3">
      <c r="B79">
        <v>14</v>
      </c>
      <c r="C79">
        <v>35</v>
      </c>
    </row>
    <row r="80" spans="2:3">
      <c r="B80">
        <v>15</v>
      </c>
      <c r="C80">
        <v>39</v>
      </c>
    </row>
    <row r="81" spans="2:3">
      <c r="B81">
        <v>16</v>
      </c>
      <c r="C81">
        <v>48</v>
      </c>
    </row>
    <row r="82" spans="2:3">
      <c r="B82">
        <v>17</v>
      </c>
      <c r="C82">
        <v>35</v>
      </c>
    </row>
    <row r="83" spans="2:3">
      <c r="B83">
        <v>18</v>
      </c>
      <c r="C83">
        <v>38</v>
      </c>
    </row>
    <row r="84" spans="2:3">
      <c r="B84">
        <v>19</v>
      </c>
      <c r="C84">
        <v>36</v>
      </c>
    </row>
    <row r="85" spans="2:3">
      <c r="B85">
        <v>20</v>
      </c>
      <c r="C85">
        <v>44</v>
      </c>
    </row>
    <row r="86" spans="2:3">
      <c r="B86">
        <v>21</v>
      </c>
      <c r="C86">
        <v>34</v>
      </c>
    </row>
    <row r="87" spans="2:3">
      <c r="B87">
        <v>22</v>
      </c>
      <c r="C87">
        <v>50</v>
      </c>
    </row>
    <row r="88" spans="2:3">
      <c r="B88">
        <v>23</v>
      </c>
      <c r="C88">
        <v>44</v>
      </c>
    </row>
    <row r="89" spans="2:3">
      <c r="B89">
        <v>24</v>
      </c>
      <c r="C89">
        <v>41</v>
      </c>
    </row>
    <row r="90" spans="2:3">
      <c r="B90">
        <v>25</v>
      </c>
      <c r="C90">
        <v>43</v>
      </c>
    </row>
    <row r="91" spans="2:3">
      <c r="B91">
        <v>26</v>
      </c>
      <c r="C91">
        <v>48</v>
      </c>
    </row>
    <row r="92" spans="2:3">
      <c r="B92">
        <v>27</v>
      </c>
      <c r="C92">
        <v>29</v>
      </c>
    </row>
    <row r="93" spans="2:3">
      <c r="B93">
        <v>28</v>
      </c>
      <c r="C93">
        <v>34</v>
      </c>
    </row>
    <row r="94" spans="2:3">
      <c r="B94">
        <v>29</v>
      </c>
      <c r="C94">
        <v>22</v>
      </c>
    </row>
    <row r="95" spans="2:3">
      <c r="B95">
        <v>30</v>
      </c>
      <c r="C95">
        <v>28</v>
      </c>
    </row>
  </sheetData>
  <hyperlinks>
    <hyperlink ref="A2" location="'List of Topics'!A1" display="Return to List of Topics sheet"/>
  </hyperlinks>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32"/>
  <sheetViews>
    <sheetView showGridLines="0" workbookViewId="0"/>
  </sheetViews>
  <sheetFormatPr defaultRowHeight="15"/>
  <sheetData>
    <row r="1" spans="1:15">
      <c r="A1" s="117" t="str">
        <f ca="1">"© S. Christian Albright, 2011-" &amp; YEAR(TODAY()) &amp; ", All Rights Reserved"</f>
        <v>© S. Christian Albright, 2011-2013, All Rights Reserved</v>
      </c>
    </row>
    <row r="2" spans="1:15" ht="30" customHeight="1">
      <c r="A2" s="212" t="s">
        <v>745</v>
      </c>
    </row>
    <row r="3" spans="1:15">
      <c r="A3" s="117"/>
    </row>
    <row r="4" spans="1:15">
      <c r="K4" s="8"/>
      <c r="L4" s="8"/>
      <c r="M4" s="8"/>
      <c r="N4" s="8"/>
      <c r="O4" s="8"/>
    </row>
    <row r="5" spans="1:15">
      <c r="L5" s="7"/>
      <c r="O5" s="7"/>
    </row>
    <row r="6" spans="1:15">
      <c r="L6" s="7"/>
      <c r="O6" s="7"/>
    </row>
    <row r="7" spans="1:15">
      <c r="L7" s="7"/>
      <c r="O7" s="7"/>
    </row>
    <row r="8" spans="1:15">
      <c r="L8" s="7"/>
      <c r="O8" s="7"/>
    </row>
    <row r="9" spans="1:15">
      <c r="L9" s="7"/>
      <c r="O9" s="7"/>
    </row>
    <row r="10" spans="1:15">
      <c r="L10" s="7"/>
      <c r="O10" s="7"/>
    </row>
    <row r="11" spans="1:15">
      <c r="L11" s="7"/>
      <c r="O11" s="7"/>
    </row>
    <row r="12" spans="1:15">
      <c r="L12" s="7"/>
      <c r="O12" s="7"/>
    </row>
    <row r="13" spans="1:15">
      <c r="L13" s="7"/>
      <c r="O13" s="7"/>
    </row>
    <row r="14" spans="1:15">
      <c r="L14" s="7"/>
      <c r="O14" s="7"/>
    </row>
    <row r="15" spans="1:15">
      <c r="L15" s="7"/>
      <c r="O15" s="7"/>
    </row>
    <row r="16" spans="1:15">
      <c r="L16" s="7"/>
      <c r="O16" s="7"/>
    </row>
    <row r="17" spans="3:15">
      <c r="L17" s="7"/>
      <c r="O17" s="7"/>
    </row>
    <row r="18" spans="3:15">
      <c r="L18" s="7"/>
      <c r="O18" s="7"/>
    </row>
    <row r="19" spans="3:15">
      <c r="L19" s="7"/>
      <c r="O19" s="7"/>
    </row>
    <row r="20" spans="3:15">
      <c r="L20" s="7"/>
      <c r="O20" s="7"/>
    </row>
    <row r="21" spans="3:15">
      <c r="L21" s="7"/>
      <c r="O21" s="7"/>
    </row>
    <row r="22" spans="3:15">
      <c r="L22" s="7"/>
      <c r="O22" s="7"/>
    </row>
    <row r="23" spans="3:15">
      <c r="L23" s="7"/>
      <c r="O23" s="7"/>
    </row>
    <row r="24" spans="3:15">
      <c r="L24" s="7"/>
      <c r="O24" s="7"/>
    </row>
    <row r="25" spans="3:15">
      <c r="L25" s="7"/>
      <c r="O25" s="7"/>
    </row>
    <row r="26" spans="3:15">
      <c r="L26" s="7"/>
      <c r="O26" s="7"/>
    </row>
    <row r="27" spans="3:15">
      <c r="L27" s="7"/>
      <c r="O27" s="7"/>
    </row>
    <row r="28" spans="3:15">
      <c r="L28" s="7"/>
      <c r="O28" s="7"/>
    </row>
    <row r="29" spans="3:15">
      <c r="L29" s="7"/>
      <c r="O29" s="7"/>
    </row>
    <row r="30" spans="3:15">
      <c r="L30" s="7"/>
      <c r="O30" s="7"/>
    </row>
    <row r="31" spans="3:15">
      <c r="L31" s="7"/>
      <c r="O31" s="7"/>
    </row>
    <row r="32" spans="3:15">
      <c r="C32" s="65"/>
    </row>
  </sheetData>
  <hyperlinks>
    <hyperlink ref="A2" location="'List of Topics'!A1" display="Return to List of Topics sheet"/>
  </hyperlinks>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R52"/>
  <sheetViews>
    <sheetView showGridLines="0" workbookViewId="0"/>
  </sheetViews>
  <sheetFormatPr defaultRowHeight="15"/>
  <cols>
    <col min="13" max="13" width="10.42578125" bestFit="1" customWidth="1"/>
  </cols>
  <sheetData>
    <row r="1" spans="1:18">
      <c r="A1" s="117" t="str">
        <f ca="1">"© S. Christian Albright, 2011-" &amp; YEAR(TODAY()) &amp; ", All Rights Reserved"</f>
        <v>© S. Christian Albright, 2011-2013, All Rights Reserved</v>
      </c>
    </row>
    <row r="2" spans="1:18" ht="30" customHeight="1">
      <c r="A2" s="212" t="s">
        <v>745</v>
      </c>
    </row>
    <row r="3" spans="1:18">
      <c r="A3" s="117"/>
    </row>
    <row r="4" spans="1:18">
      <c r="K4" s="8" t="s">
        <v>22</v>
      </c>
      <c r="L4" s="8" t="s">
        <v>23</v>
      </c>
      <c r="M4" s="8"/>
      <c r="N4" s="8" t="s">
        <v>22</v>
      </c>
      <c r="O4" s="8" t="s">
        <v>23</v>
      </c>
    </row>
    <row r="5" spans="1:18">
      <c r="L5" s="7">
        <v>227</v>
      </c>
      <c r="O5" s="7">
        <v>167</v>
      </c>
      <c r="P5" s="7"/>
    </row>
    <row r="6" spans="1:18">
      <c r="L6" s="7">
        <v>157</v>
      </c>
      <c r="O6" s="7">
        <v>107</v>
      </c>
      <c r="P6" s="7"/>
    </row>
    <row r="7" spans="1:18">
      <c r="L7" s="7">
        <v>143</v>
      </c>
      <c r="O7" s="7">
        <v>255</v>
      </c>
      <c r="P7" s="7"/>
    </row>
    <row r="8" spans="1:18">
      <c r="L8" s="7">
        <v>129</v>
      </c>
      <c r="O8" s="7">
        <v>113</v>
      </c>
      <c r="P8" s="7"/>
    </row>
    <row r="9" spans="1:18">
      <c r="L9" s="7">
        <v>102</v>
      </c>
      <c r="O9" s="7">
        <v>186</v>
      </c>
      <c r="P9" s="7"/>
      <c r="R9" s="43"/>
    </row>
    <row r="10" spans="1:18">
      <c r="L10" s="7">
        <v>116</v>
      </c>
      <c r="O10" s="7">
        <v>124</v>
      </c>
      <c r="P10" s="7"/>
    </row>
    <row r="11" spans="1:18">
      <c r="L11" s="7">
        <v>269</v>
      </c>
      <c r="O11" s="7">
        <v>271</v>
      </c>
      <c r="P11" s="7"/>
    </row>
    <row r="12" spans="1:18">
      <c r="L12" s="7">
        <v>111</v>
      </c>
      <c r="O12" s="7">
        <v>288</v>
      </c>
      <c r="P12" s="7"/>
    </row>
    <row r="13" spans="1:18">
      <c r="L13" s="7">
        <v>210</v>
      </c>
      <c r="O13" s="7">
        <v>273</v>
      </c>
      <c r="P13" s="7"/>
    </row>
    <row r="14" spans="1:18">
      <c r="L14" s="7">
        <v>117</v>
      </c>
      <c r="O14" s="7">
        <v>285</v>
      </c>
      <c r="P14" s="7"/>
    </row>
    <row r="15" spans="1:18">
      <c r="L15" s="7">
        <v>214</v>
      </c>
      <c r="O15" s="7">
        <v>231</v>
      </c>
      <c r="P15" s="7"/>
    </row>
    <row r="16" spans="1:18">
      <c r="L16" s="7">
        <v>150</v>
      </c>
      <c r="O16" s="7">
        <v>272</v>
      </c>
      <c r="P16" s="7"/>
    </row>
    <row r="17" spans="12:16">
      <c r="L17" s="7">
        <v>229</v>
      </c>
      <c r="O17" s="7">
        <v>169</v>
      </c>
      <c r="P17" s="7"/>
    </row>
    <row r="18" spans="12:16">
      <c r="L18" s="7">
        <v>241</v>
      </c>
      <c r="O18" s="7">
        <v>269</v>
      </c>
      <c r="P18" s="7"/>
    </row>
    <row r="19" spans="12:16">
      <c r="L19" s="7">
        <v>270</v>
      </c>
      <c r="O19" s="7">
        <v>274</v>
      </c>
      <c r="P19" s="7"/>
    </row>
    <row r="20" spans="12:16">
      <c r="L20" s="7">
        <v>224</v>
      </c>
      <c r="O20" s="7">
        <v>133</v>
      </c>
      <c r="P20" s="7"/>
    </row>
    <row r="21" spans="12:16">
      <c r="L21" s="7">
        <v>127</v>
      </c>
      <c r="O21" s="7">
        <v>280</v>
      </c>
      <c r="P21" s="7"/>
    </row>
    <row r="22" spans="12:16">
      <c r="L22" s="7">
        <v>246</v>
      </c>
      <c r="O22" s="7">
        <v>289</v>
      </c>
      <c r="P22" s="7"/>
    </row>
    <row r="23" spans="12:16">
      <c r="L23" s="7">
        <v>203</v>
      </c>
      <c r="O23" s="7">
        <v>254</v>
      </c>
      <c r="P23" s="7"/>
    </row>
    <row r="24" spans="12:16">
      <c r="L24" s="7">
        <v>207</v>
      </c>
      <c r="O24" s="7">
        <v>114</v>
      </c>
      <c r="P24" s="7"/>
    </row>
    <row r="25" spans="12:16">
      <c r="L25" s="7">
        <v>190</v>
      </c>
      <c r="O25" s="7">
        <v>181</v>
      </c>
      <c r="P25" s="7"/>
    </row>
    <row r="26" spans="12:16">
      <c r="L26" s="7">
        <v>256</v>
      </c>
      <c r="O26" s="7">
        <v>259</v>
      </c>
      <c r="P26" s="7"/>
    </row>
    <row r="27" spans="12:16">
      <c r="L27" s="7">
        <v>297</v>
      </c>
      <c r="O27" s="7">
        <v>185</v>
      </c>
    </row>
    <row r="28" spans="12:16">
      <c r="L28" s="7">
        <v>175</v>
      </c>
      <c r="O28" s="7">
        <v>117</v>
      </c>
    </row>
    <row r="29" spans="12:16">
      <c r="L29" s="7">
        <v>169</v>
      </c>
      <c r="O29" s="7">
        <v>224</v>
      </c>
    </row>
    <row r="33" spans="3:17">
      <c r="C33" s="65"/>
    </row>
    <row r="36" spans="3:17">
      <c r="K36" s="8" t="s">
        <v>571</v>
      </c>
      <c r="L36" s="8" t="s">
        <v>572</v>
      </c>
      <c r="M36" s="8" t="s">
        <v>573</v>
      </c>
      <c r="O36" s="8" t="s">
        <v>571</v>
      </c>
      <c r="P36" s="8" t="s">
        <v>572</v>
      </c>
      <c r="Q36" s="8" t="s">
        <v>574</v>
      </c>
    </row>
    <row r="37" spans="3:17">
      <c r="K37">
        <v>1.1000000000000001</v>
      </c>
      <c r="L37" s="125">
        <v>1.0000000000000002</v>
      </c>
      <c r="O37">
        <v>1.1000000000000001</v>
      </c>
      <c r="P37" s="126">
        <v>1.1613486817334817</v>
      </c>
    </row>
    <row r="38" spans="3:17">
      <c r="K38">
        <v>1.9</v>
      </c>
      <c r="L38" s="125">
        <v>2.0500000000000003</v>
      </c>
      <c r="M38">
        <f t="shared" ref="M38:M52" si="0">L38-L37</f>
        <v>1.05</v>
      </c>
      <c r="O38">
        <v>1.9</v>
      </c>
      <c r="P38" s="126">
        <v>1.8229737798046926</v>
      </c>
      <c r="Q38">
        <f t="shared" ref="Q38:Q52" si="1">P38/P37</f>
        <v>1.5697040935919773</v>
      </c>
    </row>
    <row r="39" spans="3:17">
      <c r="K39">
        <v>3.1</v>
      </c>
      <c r="L39" s="125">
        <v>3.1000000000000005</v>
      </c>
      <c r="M39">
        <f t="shared" si="0"/>
        <v>1.0500000000000003</v>
      </c>
      <c r="O39">
        <v>3.1</v>
      </c>
      <c r="P39" s="126">
        <v>2.8615294046702657</v>
      </c>
      <c r="Q39">
        <f t="shared" si="1"/>
        <v>1.5697040935919773</v>
      </c>
    </row>
    <row r="40" spans="3:17">
      <c r="K40">
        <v>4.2</v>
      </c>
      <c r="L40" s="125">
        <v>4.1500000000000004</v>
      </c>
      <c r="M40">
        <f t="shared" si="0"/>
        <v>1.0499999999999998</v>
      </c>
      <c r="O40">
        <v>4.2</v>
      </c>
      <c r="P40" s="126">
        <v>4.4917544204447299</v>
      </c>
      <c r="Q40">
        <f t="shared" si="1"/>
        <v>1.5697040935919773</v>
      </c>
    </row>
    <row r="41" spans="3:17">
      <c r="L41" s="118">
        <v>5.2</v>
      </c>
      <c r="M41">
        <f t="shared" si="0"/>
        <v>1.0499999999999998</v>
      </c>
      <c r="P41" s="119">
        <v>7.0507253011819522</v>
      </c>
      <c r="Q41">
        <f t="shared" si="1"/>
        <v>1.5697040935919773</v>
      </c>
    </row>
    <row r="42" spans="3:17">
      <c r="L42" s="118">
        <v>6.2500000000000009</v>
      </c>
      <c r="M42">
        <f t="shared" si="0"/>
        <v>1.0500000000000007</v>
      </c>
      <c r="P42" s="119">
        <v>11.067552368057838</v>
      </c>
      <c r="Q42">
        <f t="shared" si="1"/>
        <v>1.5697040935919773</v>
      </c>
    </row>
    <row r="43" spans="3:17">
      <c r="L43" s="118">
        <v>7.3000000000000007</v>
      </c>
      <c r="M43">
        <f t="shared" si="0"/>
        <v>1.0499999999999998</v>
      </c>
      <c r="P43" s="119">
        <v>17.372782258183971</v>
      </c>
      <c r="Q43">
        <f t="shared" si="1"/>
        <v>1.5697040935919775</v>
      </c>
    </row>
    <row r="44" spans="3:17">
      <c r="L44" s="118">
        <v>8.3500000000000014</v>
      </c>
      <c r="M44">
        <f t="shared" si="0"/>
        <v>1.0500000000000007</v>
      </c>
      <c r="P44" s="119">
        <v>27.270127427753454</v>
      </c>
      <c r="Q44">
        <f t="shared" si="1"/>
        <v>1.5697040935919773</v>
      </c>
    </row>
    <row r="45" spans="3:17">
      <c r="L45" s="118">
        <v>9.4000000000000021</v>
      </c>
      <c r="M45">
        <f t="shared" si="0"/>
        <v>1.0500000000000007</v>
      </c>
      <c r="P45" s="119">
        <v>42.806030656119461</v>
      </c>
      <c r="Q45">
        <f t="shared" si="1"/>
        <v>1.5697040935919775</v>
      </c>
    </row>
    <row r="46" spans="3:17">
      <c r="L46" s="118">
        <v>10.45</v>
      </c>
      <c r="M46">
        <f t="shared" si="0"/>
        <v>1.0499999999999972</v>
      </c>
      <c r="P46" s="119">
        <v>67.192801551334384</v>
      </c>
      <c r="Q46">
        <f t="shared" si="1"/>
        <v>1.569704093591977</v>
      </c>
    </row>
    <row r="47" spans="3:17">
      <c r="L47" s="118">
        <v>11.5</v>
      </c>
      <c r="M47">
        <f t="shared" si="0"/>
        <v>1.0500000000000007</v>
      </c>
      <c r="P47" s="119">
        <v>105.47281565504295</v>
      </c>
      <c r="Q47">
        <f t="shared" si="1"/>
        <v>1.5697040935919775</v>
      </c>
    </row>
    <row r="48" spans="3:17">
      <c r="L48" s="118">
        <v>12.55</v>
      </c>
      <c r="M48">
        <f t="shared" si="0"/>
        <v>1.0500000000000007</v>
      </c>
      <c r="P48" s="119">
        <v>165.56111049639293</v>
      </c>
      <c r="Q48">
        <f t="shared" si="1"/>
        <v>1.5697040935919775</v>
      </c>
    </row>
    <row r="49" spans="12:17">
      <c r="L49" s="118">
        <v>13.600000000000001</v>
      </c>
      <c r="M49">
        <f t="shared" si="0"/>
        <v>1.0500000000000007</v>
      </c>
      <c r="P49" s="119">
        <v>259.88195288582165</v>
      </c>
      <c r="Q49">
        <f t="shared" si="1"/>
        <v>1.5697040935919773</v>
      </c>
    </row>
    <row r="50" spans="12:17">
      <c r="L50" s="118">
        <v>14.650000000000002</v>
      </c>
      <c r="M50">
        <f t="shared" si="0"/>
        <v>1.0500000000000007</v>
      </c>
      <c r="P50" s="119">
        <v>407.93776529555163</v>
      </c>
      <c r="Q50">
        <f t="shared" si="1"/>
        <v>1.5697040935919773</v>
      </c>
    </row>
    <row r="51" spans="12:17">
      <c r="L51" s="118">
        <v>15.7</v>
      </c>
      <c r="M51">
        <f t="shared" si="0"/>
        <v>1.0499999999999972</v>
      </c>
      <c r="P51" s="119">
        <v>640.3415801151906</v>
      </c>
      <c r="Q51">
        <f t="shared" si="1"/>
        <v>1.5697040935919773</v>
      </c>
    </row>
    <row r="52" spans="12:17">
      <c r="L52" s="118">
        <v>16.75</v>
      </c>
      <c r="M52">
        <f t="shared" si="0"/>
        <v>1.0500000000000007</v>
      </c>
      <c r="P52" s="119">
        <v>1005.14679960397</v>
      </c>
      <c r="Q52">
        <f t="shared" si="1"/>
        <v>1.5697040935919775</v>
      </c>
    </row>
  </sheetData>
  <hyperlinks>
    <hyperlink ref="A2" location="'List of Topics'!A1" display="Return to List of Topics sheet"/>
  </hyperlinks>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P102"/>
  <sheetViews>
    <sheetView showGridLines="0" workbookViewId="0"/>
  </sheetViews>
  <sheetFormatPr defaultRowHeight="15"/>
  <cols>
    <col min="12" max="12" width="10.140625" bestFit="1" customWidth="1"/>
    <col min="13" max="13" width="11.42578125" bestFit="1" customWidth="1"/>
    <col min="14" max="14" width="10.42578125" bestFit="1" customWidth="1"/>
  </cols>
  <sheetData>
    <row r="1" spans="1:16">
      <c r="A1" s="117" t="str">
        <f ca="1">"© S. Christian Albright, 2011-" &amp; YEAR(TODAY()) &amp; ", All Rights Reserved"</f>
        <v>© S. Christian Albright, 2011-2013, All Rights Reserved</v>
      </c>
    </row>
    <row r="2" spans="1:16" ht="30" customHeight="1">
      <c r="A2" s="212" t="s">
        <v>745</v>
      </c>
    </row>
    <row r="3" spans="1:16">
      <c r="A3" s="117"/>
    </row>
    <row r="4" spans="1:16">
      <c r="K4" s="69" t="s">
        <v>298</v>
      </c>
      <c r="L4" s="69" t="s">
        <v>276</v>
      </c>
      <c r="M4" s="70" t="s">
        <v>302</v>
      </c>
      <c r="N4" s="70" t="s">
        <v>359</v>
      </c>
      <c r="O4" s="69" t="s">
        <v>360</v>
      </c>
      <c r="P4" s="69" t="s">
        <v>361</v>
      </c>
    </row>
    <row r="5" spans="1:16">
      <c r="K5">
        <v>1</v>
      </c>
      <c r="L5">
        <v>35</v>
      </c>
      <c r="M5" s="40" t="s">
        <v>303</v>
      </c>
      <c r="N5" s="40" t="s">
        <v>362</v>
      </c>
      <c r="O5" s="8">
        <v>1</v>
      </c>
      <c r="P5" s="67">
        <v>65400</v>
      </c>
    </row>
    <row r="6" spans="1:16">
      <c r="K6">
        <v>2</v>
      </c>
      <c r="L6">
        <v>61</v>
      </c>
      <c r="M6" s="40" t="s">
        <v>304</v>
      </c>
      <c r="N6" s="40" t="s">
        <v>363</v>
      </c>
      <c r="O6" s="8">
        <v>2</v>
      </c>
      <c r="P6" s="67">
        <v>62000</v>
      </c>
    </row>
    <row r="7" spans="1:16">
      <c r="K7">
        <v>3</v>
      </c>
      <c r="L7">
        <v>35</v>
      </c>
      <c r="M7" s="40" t="s">
        <v>303</v>
      </c>
      <c r="N7" s="40" t="s">
        <v>363</v>
      </c>
      <c r="O7" s="8">
        <v>0</v>
      </c>
      <c r="P7" s="67">
        <v>63200</v>
      </c>
    </row>
    <row r="8" spans="1:16">
      <c r="K8">
        <v>4</v>
      </c>
      <c r="L8">
        <v>37</v>
      </c>
      <c r="M8" s="40" t="s">
        <v>303</v>
      </c>
      <c r="N8" s="40" t="s">
        <v>365</v>
      </c>
      <c r="O8" s="8">
        <v>2</v>
      </c>
      <c r="P8" s="67">
        <v>52000</v>
      </c>
    </row>
    <row r="9" spans="1:16">
      <c r="K9">
        <v>5</v>
      </c>
      <c r="L9">
        <v>32</v>
      </c>
      <c r="M9" s="40" t="s">
        <v>304</v>
      </c>
      <c r="N9" s="40" t="s">
        <v>362</v>
      </c>
      <c r="O9" s="8">
        <v>3</v>
      </c>
      <c r="P9" s="67">
        <v>81400</v>
      </c>
    </row>
    <row r="10" spans="1:16">
      <c r="K10">
        <v>6</v>
      </c>
      <c r="L10">
        <v>33</v>
      </c>
      <c r="M10" s="40" t="s">
        <v>304</v>
      </c>
      <c r="N10" s="40" t="s">
        <v>363</v>
      </c>
      <c r="O10" s="8">
        <v>3</v>
      </c>
      <c r="P10" s="67">
        <v>46300</v>
      </c>
    </row>
    <row r="11" spans="1:16">
      <c r="K11">
        <v>7</v>
      </c>
      <c r="L11">
        <v>65</v>
      </c>
      <c r="M11" s="40" t="s">
        <v>304</v>
      </c>
      <c r="N11" s="40" t="s">
        <v>363</v>
      </c>
      <c r="O11" s="8">
        <v>2</v>
      </c>
      <c r="P11" s="67">
        <v>49600</v>
      </c>
    </row>
    <row r="12" spans="1:16">
      <c r="K12">
        <v>8</v>
      </c>
      <c r="L12">
        <v>45</v>
      </c>
      <c r="M12" s="40" t="s">
        <v>303</v>
      </c>
      <c r="N12" s="40" t="s">
        <v>362</v>
      </c>
      <c r="O12" s="8">
        <v>1</v>
      </c>
      <c r="P12" s="67">
        <v>45900</v>
      </c>
    </row>
    <row r="13" spans="1:16">
      <c r="K13">
        <v>9</v>
      </c>
      <c r="L13">
        <v>40</v>
      </c>
      <c r="M13" s="40" t="s">
        <v>303</v>
      </c>
      <c r="N13" s="40" t="s">
        <v>363</v>
      </c>
      <c r="O13" s="8">
        <v>3</v>
      </c>
      <c r="P13" s="67">
        <v>47700</v>
      </c>
    </row>
    <row r="14" spans="1:16">
      <c r="K14">
        <v>10</v>
      </c>
      <c r="L14">
        <v>32</v>
      </c>
      <c r="M14" s="40" t="s">
        <v>304</v>
      </c>
      <c r="N14" s="40" t="s">
        <v>362</v>
      </c>
      <c r="O14" s="8">
        <v>1</v>
      </c>
      <c r="P14" s="67">
        <v>59900</v>
      </c>
    </row>
    <row r="15" spans="1:16">
      <c r="K15">
        <v>11</v>
      </c>
      <c r="L15">
        <v>57</v>
      </c>
      <c r="M15" s="40" t="s">
        <v>303</v>
      </c>
      <c r="N15" s="40" t="s">
        <v>363</v>
      </c>
      <c r="O15" s="8">
        <v>1</v>
      </c>
      <c r="P15" s="67">
        <v>48100</v>
      </c>
    </row>
    <row r="16" spans="1:16">
      <c r="K16">
        <v>12</v>
      </c>
      <c r="L16">
        <v>38</v>
      </c>
      <c r="M16" s="40" t="s">
        <v>304</v>
      </c>
      <c r="N16" s="40" t="s">
        <v>365</v>
      </c>
      <c r="O16" s="8">
        <v>0</v>
      </c>
      <c r="P16" s="67">
        <v>58100</v>
      </c>
    </row>
    <row r="17" spans="11:16">
      <c r="K17">
        <v>13</v>
      </c>
      <c r="L17">
        <v>37</v>
      </c>
      <c r="M17" s="40" t="s">
        <v>304</v>
      </c>
      <c r="N17" s="40" t="s">
        <v>365</v>
      </c>
      <c r="O17" s="8">
        <v>2</v>
      </c>
      <c r="P17" s="67">
        <v>56000</v>
      </c>
    </row>
    <row r="18" spans="11:16">
      <c r="K18">
        <v>14</v>
      </c>
      <c r="L18">
        <v>42</v>
      </c>
      <c r="M18" s="40" t="s">
        <v>304</v>
      </c>
      <c r="N18" s="40" t="s">
        <v>362</v>
      </c>
      <c r="O18" s="8">
        <v>2</v>
      </c>
      <c r="P18" s="67">
        <v>53400</v>
      </c>
    </row>
    <row r="19" spans="11:16">
      <c r="K19">
        <v>15</v>
      </c>
      <c r="L19">
        <v>38</v>
      </c>
      <c r="M19" s="40" t="s">
        <v>304</v>
      </c>
      <c r="N19" s="40" t="s">
        <v>362</v>
      </c>
      <c r="O19" s="8">
        <v>2</v>
      </c>
      <c r="P19" s="67">
        <v>39000</v>
      </c>
    </row>
    <row r="20" spans="11:16">
      <c r="K20">
        <v>16</v>
      </c>
      <c r="L20">
        <v>48</v>
      </c>
      <c r="M20" s="40" t="s">
        <v>303</v>
      </c>
      <c r="N20" s="40" t="s">
        <v>362</v>
      </c>
      <c r="O20" s="8">
        <v>1</v>
      </c>
      <c r="P20" s="67">
        <v>61500</v>
      </c>
    </row>
    <row r="21" spans="11:16">
      <c r="K21">
        <v>17</v>
      </c>
      <c r="L21">
        <v>40</v>
      </c>
      <c r="M21" s="40" t="s">
        <v>303</v>
      </c>
      <c r="N21" s="40" t="s">
        <v>365</v>
      </c>
      <c r="O21" s="8">
        <v>0</v>
      </c>
      <c r="P21" s="67">
        <v>37700</v>
      </c>
    </row>
    <row r="22" spans="11:16">
      <c r="K22">
        <v>18</v>
      </c>
      <c r="L22">
        <v>57</v>
      </c>
      <c r="M22" s="40" t="s">
        <v>304</v>
      </c>
      <c r="N22" s="40" t="s">
        <v>365</v>
      </c>
      <c r="O22" s="8">
        <v>2</v>
      </c>
      <c r="P22" s="67">
        <v>36700</v>
      </c>
    </row>
    <row r="23" spans="11:16">
      <c r="K23">
        <v>19</v>
      </c>
      <c r="L23">
        <v>44</v>
      </c>
      <c r="M23" s="40" t="s">
        <v>303</v>
      </c>
      <c r="N23" s="40" t="s">
        <v>363</v>
      </c>
      <c r="O23" s="8">
        <v>2</v>
      </c>
      <c r="P23" s="67">
        <v>45200</v>
      </c>
    </row>
    <row r="24" spans="11:16">
      <c r="K24">
        <v>20</v>
      </c>
      <c r="L24">
        <v>40</v>
      </c>
      <c r="M24" s="40" t="s">
        <v>303</v>
      </c>
      <c r="N24" s="40" t="s">
        <v>362</v>
      </c>
      <c r="O24" s="8">
        <v>0</v>
      </c>
      <c r="P24" s="67">
        <v>59000</v>
      </c>
    </row>
    <row r="25" spans="11:16">
      <c r="K25">
        <v>21</v>
      </c>
      <c r="L25">
        <v>21</v>
      </c>
      <c r="M25" s="40" t="s">
        <v>304</v>
      </c>
      <c r="N25" s="40" t="s">
        <v>365</v>
      </c>
      <c r="O25" s="8">
        <v>2</v>
      </c>
      <c r="P25" s="67">
        <v>54300</v>
      </c>
    </row>
    <row r="26" spans="11:16">
      <c r="K26">
        <v>22</v>
      </c>
      <c r="L26">
        <v>49</v>
      </c>
      <c r="M26" s="40" t="s">
        <v>303</v>
      </c>
      <c r="N26" s="40" t="s">
        <v>362</v>
      </c>
      <c r="O26" s="8">
        <v>1</v>
      </c>
      <c r="P26" s="67">
        <v>62100</v>
      </c>
    </row>
    <row r="31" spans="11:16">
      <c r="M31" s="40"/>
      <c r="N31" s="40"/>
      <c r="O31" s="8"/>
      <c r="P31" s="67"/>
    </row>
    <row r="32" spans="11:16">
      <c r="M32" s="40"/>
      <c r="N32" s="40"/>
      <c r="O32" s="8"/>
      <c r="P32" s="67"/>
    </row>
    <row r="33" spans="3:16">
      <c r="M33" s="40"/>
      <c r="N33" s="40"/>
      <c r="O33" s="8"/>
      <c r="P33" s="67"/>
    </row>
    <row r="34" spans="3:16">
      <c r="C34" s="65"/>
      <c r="M34" s="40"/>
      <c r="N34" s="40"/>
      <c r="O34" s="8"/>
      <c r="P34" s="67"/>
    </row>
    <row r="35" spans="3:16">
      <c r="M35" s="40"/>
      <c r="N35" s="40"/>
      <c r="O35" s="8"/>
      <c r="P35" s="67"/>
    </row>
    <row r="36" spans="3:16">
      <c r="M36" s="40"/>
      <c r="N36" s="40"/>
      <c r="O36" s="8"/>
      <c r="P36" s="67"/>
    </row>
    <row r="37" spans="3:16">
      <c r="M37" s="40"/>
      <c r="N37" s="40"/>
      <c r="O37" s="8"/>
      <c r="P37" s="67"/>
    </row>
    <row r="38" spans="3:16">
      <c r="M38" s="40"/>
      <c r="N38" s="40"/>
      <c r="O38" s="8"/>
      <c r="P38" s="67"/>
    </row>
    <row r="58" spans="11:13">
      <c r="K58" s="40" t="s">
        <v>74</v>
      </c>
      <c r="M58" t="s">
        <v>373</v>
      </c>
    </row>
    <row r="59" spans="11:13">
      <c r="K59" s="40" t="s">
        <v>366</v>
      </c>
      <c r="M59" t="s">
        <v>375</v>
      </c>
    </row>
    <row r="60" spans="11:13">
      <c r="K60" s="40" t="s">
        <v>94</v>
      </c>
      <c r="M60" t="s">
        <v>377</v>
      </c>
    </row>
    <row r="61" spans="11:13">
      <c r="K61" s="40" t="s">
        <v>99</v>
      </c>
      <c r="M61" t="s">
        <v>370</v>
      </c>
    </row>
    <row r="62" spans="11:13">
      <c r="K62" s="40" t="s">
        <v>102</v>
      </c>
      <c r="M62" t="s">
        <v>372</v>
      </c>
    </row>
    <row r="63" spans="11:13">
      <c r="K63" s="40" t="s">
        <v>93</v>
      </c>
      <c r="M63" t="s">
        <v>376</v>
      </c>
    </row>
    <row r="64" spans="11:13">
      <c r="K64" s="40" t="s">
        <v>104</v>
      </c>
      <c r="M64" t="s">
        <v>369</v>
      </c>
    </row>
    <row r="65" spans="11:13">
      <c r="K65" s="40" t="s">
        <v>101</v>
      </c>
      <c r="M65" t="s">
        <v>371</v>
      </c>
    </row>
    <row r="66" spans="11:13">
      <c r="K66" s="40" t="s">
        <v>92</v>
      </c>
      <c r="M66" t="s">
        <v>378</v>
      </c>
    </row>
    <row r="67" spans="11:13">
      <c r="K67" s="40" t="s">
        <v>107</v>
      </c>
      <c r="M67" t="s">
        <v>374</v>
      </c>
    </row>
    <row r="68" spans="11:13">
      <c r="K68" s="40" t="s">
        <v>367</v>
      </c>
    </row>
    <row r="69" spans="11:13">
      <c r="K69" s="40" t="s">
        <v>91</v>
      </c>
    </row>
    <row r="70" spans="11:13">
      <c r="K70" s="40" t="s">
        <v>368</v>
      </c>
    </row>
    <row r="71" spans="11:13">
      <c r="K71" s="40" t="s">
        <v>90</v>
      </c>
    </row>
    <row r="77" spans="11:13">
      <c r="K77" s="26" t="s">
        <v>380</v>
      </c>
      <c r="L77" s="40" t="s">
        <v>379</v>
      </c>
      <c r="M77" t="s">
        <v>22</v>
      </c>
    </row>
    <row r="78" spans="11:13">
      <c r="K78" s="26">
        <v>1</v>
      </c>
      <c r="L78" t="s">
        <v>381</v>
      </c>
      <c r="M78" t="s">
        <v>193</v>
      </c>
    </row>
    <row r="79" spans="11:13">
      <c r="K79" s="26">
        <v>2</v>
      </c>
      <c r="L79" t="s">
        <v>383</v>
      </c>
      <c r="M79" t="s">
        <v>188</v>
      </c>
    </row>
    <row r="80" spans="11:13">
      <c r="K80" s="26">
        <v>3</v>
      </c>
      <c r="L80" t="s">
        <v>383</v>
      </c>
      <c r="M80" t="s">
        <v>193</v>
      </c>
    </row>
    <row r="81" spans="11:13">
      <c r="K81" s="26">
        <v>4</v>
      </c>
      <c r="L81" t="s">
        <v>382</v>
      </c>
      <c r="M81" t="s">
        <v>191</v>
      </c>
    </row>
    <row r="82" spans="11:13">
      <c r="K82" s="26">
        <v>5</v>
      </c>
      <c r="L82" t="s">
        <v>383</v>
      </c>
      <c r="M82" t="s">
        <v>186</v>
      </c>
    </row>
    <row r="83" spans="11:13">
      <c r="K83" s="26">
        <v>6</v>
      </c>
      <c r="L83" t="s">
        <v>381</v>
      </c>
      <c r="M83" t="s">
        <v>186</v>
      </c>
    </row>
    <row r="84" spans="11:13">
      <c r="K84" s="26">
        <v>7</v>
      </c>
      <c r="L84" t="s">
        <v>382</v>
      </c>
      <c r="M84" t="s">
        <v>184</v>
      </c>
    </row>
    <row r="85" spans="11:13">
      <c r="K85" s="26">
        <v>8</v>
      </c>
      <c r="L85" t="s">
        <v>382</v>
      </c>
      <c r="M85" t="s">
        <v>193</v>
      </c>
    </row>
    <row r="86" spans="11:13">
      <c r="K86" s="26">
        <v>9</v>
      </c>
      <c r="L86" t="s">
        <v>382</v>
      </c>
      <c r="M86" t="s">
        <v>184</v>
      </c>
    </row>
    <row r="87" spans="11:13">
      <c r="K87" s="26">
        <v>10</v>
      </c>
      <c r="L87" t="s">
        <v>381</v>
      </c>
      <c r="M87" t="s">
        <v>186</v>
      </c>
    </row>
    <row r="88" spans="11:13">
      <c r="K88" s="26">
        <v>11</v>
      </c>
      <c r="L88" t="s">
        <v>383</v>
      </c>
      <c r="M88" t="s">
        <v>182</v>
      </c>
    </row>
    <row r="89" spans="11:13">
      <c r="K89" s="26">
        <v>12</v>
      </c>
      <c r="L89" t="s">
        <v>381</v>
      </c>
      <c r="M89" t="s">
        <v>184</v>
      </c>
    </row>
    <row r="90" spans="11:13">
      <c r="K90" s="26">
        <v>13</v>
      </c>
      <c r="L90" t="s">
        <v>382</v>
      </c>
      <c r="M90" t="s">
        <v>188</v>
      </c>
    </row>
    <row r="91" spans="11:13">
      <c r="K91" s="26">
        <v>14</v>
      </c>
      <c r="L91" t="s">
        <v>381</v>
      </c>
      <c r="M91" t="s">
        <v>191</v>
      </c>
    </row>
    <row r="92" spans="11:13">
      <c r="K92" s="26">
        <v>15</v>
      </c>
      <c r="L92" t="s">
        <v>382</v>
      </c>
      <c r="M92" t="s">
        <v>193</v>
      </c>
    </row>
    <row r="93" spans="11:13">
      <c r="K93" s="26">
        <v>16</v>
      </c>
      <c r="L93" t="s">
        <v>381</v>
      </c>
      <c r="M93" t="s">
        <v>186</v>
      </c>
    </row>
    <row r="94" spans="11:13">
      <c r="K94" s="26">
        <v>17</v>
      </c>
      <c r="L94" t="s">
        <v>382</v>
      </c>
      <c r="M94" t="s">
        <v>189</v>
      </c>
    </row>
    <row r="95" spans="11:13">
      <c r="K95" s="26">
        <v>18</v>
      </c>
      <c r="L95" t="s">
        <v>382</v>
      </c>
      <c r="M95" t="s">
        <v>191</v>
      </c>
    </row>
    <row r="96" spans="11:13">
      <c r="K96" s="26">
        <v>19</v>
      </c>
      <c r="L96" t="s">
        <v>382</v>
      </c>
      <c r="M96" t="s">
        <v>191</v>
      </c>
    </row>
    <row r="97" spans="11:13">
      <c r="K97" s="26">
        <v>20</v>
      </c>
      <c r="L97" t="s">
        <v>383</v>
      </c>
      <c r="M97" t="s">
        <v>189</v>
      </c>
    </row>
    <row r="98" spans="11:13">
      <c r="K98" s="26">
        <v>21</v>
      </c>
      <c r="L98" t="s">
        <v>381</v>
      </c>
      <c r="M98" t="s">
        <v>182</v>
      </c>
    </row>
    <row r="99" spans="11:13">
      <c r="K99" s="26">
        <v>22</v>
      </c>
      <c r="L99" t="s">
        <v>381</v>
      </c>
      <c r="M99" t="s">
        <v>184</v>
      </c>
    </row>
    <row r="100" spans="11:13">
      <c r="K100" s="26">
        <v>23</v>
      </c>
      <c r="L100" t="s">
        <v>381</v>
      </c>
      <c r="M100" t="s">
        <v>182</v>
      </c>
    </row>
    <row r="101" spans="11:13">
      <c r="K101" s="26">
        <v>24</v>
      </c>
      <c r="L101" t="s">
        <v>381</v>
      </c>
      <c r="M101" t="s">
        <v>182</v>
      </c>
    </row>
    <row r="102" spans="11:13">
      <c r="K102" s="26">
        <v>25</v>
      </c>
      <c r="L102" t="s">
        <v>381</v>
      </c>
      <c r="M102" t="s">
        <v>193</v>
      </c>
    </row>
  </sheetData>
  <hyperlinks>
    <hyperlink ref="A2" location="'List of Topics'!A1" display="Return to List of Topics sheet"/>
  </hyperlinks>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L30"/>
  <sheetViews>
    <sheetView showGridLines="0" workbookViewId="0"/>
  </sheetViews>
  <sheetFormatPr defaultRowHeight="15"/>
  <cols>
    <col min="11" max="11" width="9.140625" customWidth="1"/>
  </cols>
  <sheetData>
    <row r="1" spans="1:12">
      <c r="A1" s="117" t="str">
        <f ca="1">"© S. Christian Albright, 2011-" &amp; YEAR(TODAY()) &amp; ", All Rights Reserved"</f>
        <v>© S. Christian Albright, 2011-2013, All Rights Reserved</v>
      </c>
    </row>
    <row r="2" spans="1:12" ht="30" customHeight="1">
      <c r="A2" s="212" t="s">
        <v>745</v>
      </c>
    </row>
    <row r="3" spans="1:12">
      <c r="A3" s="117"/>
    </row>
    <row r="4" spans="1:12">
      <c r="K4" s="109" t="s">
        <v>727</v>
      </c>
      <c r="L4" s="13"/>
    </row>
    <row r="5" spans="1:12">
      <c r="K5" s="13"/>
      <c r="L5" s="13"/>
    </row>
    <row r="6" spans="1:12">
      <c r="K6" s="13"/>
      <c r="L6" s="63"/>
    </row>
    <row r="7" spans="1:12">
      <c r="K7" s="13"/>
      <c r="L7" s="64"/>
    </row>
    <row r="27" spans="3:12">
      <c r="K27" s="13"/>
      <c r="L27" s="13"/>
    </row>
    <row r="30" spans="3:12">
      <c r="C30" s="65"/>
    </row>
  </sheetData>
  <hyperlinks>
    <hyperlink ref="K4" location="'Undoing Actions'!A1" display="Go to Undoing Actions Worksheet"/>
    <hyperlink ref="A2" location="'List of Topics'!A1" display="Return to List of Topics sheet"/>
  </hyperlink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W33"/>
  <sheetViews>
    <sheetView showGridLines="0" workbookViewId="0"/>
  </sheetViews>
  <sheetFormatPr defaultRowHeight="15"/>
  <cols>
    <col min="11" max="11" width="9.140625" customWidth="1"/>
  </cols>
  <sheetData>
    <row r="1" spans="1:23">
      <c r="A1" s="117" t="str">
        <f ca="1">"© S. Christian Albright, 2011-" &amp; YEAR(TODAY()) &amp; ", All Rights Reserved"</f>
        <v>© S. Christian Albright, 2011-2013, All Rights Reserved</v>
      </c>
    </row>
    <row r="2" spans="1:23" ht="30" customHeight="1">
      <c r="A2" s="212" t="s">
        <v>745</v>
      </c>
    </row>
    <row r="3" spans="1:23">
      <c r="A3" s="117"/>
    </row>
    <row r="4" spans="1:23">
      <c r="K4" s="13"/>
      <c r="L4" s="13"/>
    </row>
    <row r="5" spans="1:23">
      <c r="K5" s="13"/>
      <c r="L5" s="13"/>
    </row>
    <row r="6" spans="1:23">
      <c r="K6" s="13"/>
      <c r="L6" s="63"/>
    </row>
    <row r="7" spans="1:23">
      <c r="K7" s="13"/>
      <c r="L7" s="64"/>
    </row>
    <row r="9" spans="1:23">
      <c r="W9" s="30"/>
    </row>
    <row r="27" spans="3:12">
      <c r="K27" s="13"/>
      <c r="L27" s="13"/>
    </row>
    <row r="30" spans="3:12">
      <c r="C30" s="65"/>
    </row>
    <row r="31" spans="3:12">
      <c r="C31" s="65"/>
    </row>
    <row r="32" spans="3:12">
      <c r="C32" s="65"/>
    </row>
    <row r="33" spans="3:3">
      <c r="C33" s="65"/>
    </row>
  </sheetData>
  <hyperlinks>
    <hyperlink ref="A2" location="'List of Topics'!A1" display="Return to List of Topics sheet"/>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A3"/>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sheetData>
  <hyperlinks>
    <hyperlink ref="A2" location="'List of Topics'!A1" display="Return to List of Topics sheet"/>
  </hyperlinks>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F42"/>
  <sheetViews>
    <sheetView showGridLines="0" workbookViewId="0"/>
  </sheetViews>
  <sheetFormatPr defaultRowHeight="15"/>
  <cols>
    <col min="11" max="11" width="14.5703125" bestFit="1" customWidth="1"/>
    <col min="27" max="27" width="14.5703125" bestFit="1" customWidth="1"/>
  </cols>
  <sheetData>
    <row r="1" spans="1:1">
      <c r="A1" s="117" t="str">
        <f ca="1">"© S. Christian Albright, 2011-" &amp; YEAR(TODAY()) &amp; ", All Rights Reserved"</f>
        <v>© S. Christian Albright, 2011-2013, All Rights Reserved</v>
      </c>
    </row>
    <row r="2" spans="1:1" ht="30" customHeight="1">
      <c r="A2" s="212" t="s">
        <v>745</v>
      </c>
    </row>
    <row r="3" spans="1:1">
      <c r="A3" s="117"/>
    </row>
    <row r="27" spans="11:31">
      <c r="K27" t="s">
        <v>10</v>
      </c>
      <c r="L27" s="7">
        <v>50</v>
      </c>
      <c r="AA27" t="s">
        <v>10</v>
      </c>
      <c r="AB27" s="7">
        <v>50</v>
      </c>
    </row>
    <row r="28" spans="11:31">
      <c r="K28" t="s">
        <v>11</v>
      </c>
      <c r="L28" s="7">
        <v>2</v>
      </c>
      <c r="AA28" t="s">
        <v>11</v>
      </c>
      <c r="AB28" s="7">
        <v>2</v>
      </c>
    </row>
    <row r="30" spans="11:31">
      <c r="K30" t="s">
        <v>12</v>
      </c>
      <c r="L30" s="8" t="s">
        <v>2</v>
      </c>
      <c r="M30" s="8" t="s">
        <v>3</v>
      </c>
      <c r="N30" s="8" t="s">
        <v>4</v>
      </c>
      <c r="O30" s="8" t="s">
        <v>5</v>
      </c>
      <c r="AA30" t="s">
        <v>12</v>
      </c>
      <c r="AB30" s="8" t="s">
        <v>2</v>
      </c>
      <c r="AC30" s="8" t="s">
        <v>3</v>
      </c>
      <c r="AD30" s="8" t="s">
        <v>4</v>
      </c>
      <c r="AE30" s="8" t="s">
        <v>5</v>
      </c>
    </row>
    <row r="31" spans="11:31">
      <c r="K31" t="s">
        <v>13</v>
      </c>
      <c r="L31">
        <v>224</v>
      </c>
      <c r="M31">
        <v>194</v>
      </c>
      <c r="N31">
        <v>228</v>
      </c>
      <c r="O31">
        <v>258</v>
      </c>
      <c r="AA31" t="s">
        <v>13</v>
      </c>
      <c r="AB31">
        <v>224</v>
      </c>
      <c r="AC31">
        <v>194</v>
      </c>
      <c r="AD31">
        <v>228</v>
      </c>
      <c r="AE31">
        <v>258</v>
      </c>
    </row>
    <row r="32" spans="11:31">
      <c r="K32" t="s">
        <v>14</v>
      </c>
      <c r="L32" s="141"/>
      <c r="M32" s="142"/>
      <c r="N32" s="142"/>
      <c r="O32" s="142"/>
      <c r="AA32" t="s">
        <v>14</v>
      </c>
      <c r="AB32" s="145">
        <f>$AB$27+$AB$28*AB31</f>
        <v>498</v>
      </c>
      <c r="AC32" s="146">
        <f>$AB$27+$AB$28*AC31</f>
        <v>438</v>
      </c>
      <c r="AD32" s="146">
        <f>$AB$27+$AB$28*AD31</f>
        <v>506</v>
      </c>
      <c r="AE32" s="147">
        <f>$AB$27+$AB$28*AE31</f>
        <v>566</v>
      </c>
    </row>
    <row r="33" spans="3:32">
      <c r="C33" s="65"/>
    </row>
    <row r="34" spans="3:32">
      <c r="K34" t="s">
        <v>15</v>
      </c>
    </row>
    <row r="36" spans="3:32">
      <c r="M36" t="s">
        <v>16</v>
      </c>
      <c r="AC36" t="s">
        <v>16</v>
      </c>
    </row>
    <row r="37" spans="3:32">
      <c r="M37">
        <v>50</v>
      </c>
      <c r="N37">
        <v>100</v>
      </c>
      <c r="O37">
        <v>150</v>
      </c>
      <c r="P37">
        <v>200</v>
      </c>
      <c r="AC37">
        <v>50</v>
      </c>
      <c r="AD37">
        <v>100</v>
      </c>
      <c r="AE37">
        <v>150</v>
      </c>
      <c r="AF37">
        <v>200</v>
      </c>
    </row>
    <row r="38" spans="3:32">
      <c r="K38" t="s">
        <v>17</v>
      </c>
      <c r="L38" s="3">
        <v>3.25</v>
      </c>
      <c r="M38" s="143"/>
      <c r="N38" s="144"/>
      <c r="O38" s="144"/>
      <c r="P38" s="144"/>
      <c r="AA38" t="s">
        <v>17</v>
      </c>
      <c r="AB38" s="3">
        <v>3.25</v>
      </c>
      <c r="AC38" s="148">
        <f t="shared" ref="AC38:AF42" si="0">$AB38*AC$37</f>
        <v>162.5</v>
      </c>
      <c r="AD38" s="149">
        <f t="shared" si="0"/>
        <v>325</v>
      </c>
      <c r="AE38" s="149">
        <f t="shared" si="0"/>
        <v>487.5</v>
      </c>
      <c r="AF38" s="150">
        <f t="shared" si="0"/>
        <v>650</v>
      </c>
    </row>
    <row r="39" spans="3:32">
      <c r="L39" s="3">
        <v>3.5</v>
      </c>
      <c r="M39" s="144"/>
      <c r="N39" s="144"/>
      <c r="O39" s="144"/>
      <c r="P39" s="144"/>
      <c r="AB39" s="3">
        <v>3.5</v>
      </c>
      <c r="AC39" s="151">
        <f t="shared" si="0"/>
        <v>175</v>
      </c>
      <c r="AD39" s="5">
        <f t="shared" si="0"/>
        <v>350</v>
      </c>
      <c r="AE39" s="5">
        <f t="shared" si="0"/>
        <v>525</v>
      </c>
      <c r="AF39" s="152">
        <f t="shared" si="0"/>
        <v>700</v>
      </c>
    </row>
    <row r="40" spans="3:32">
      <c r="L40" s="3">
        <v>3.75</v>
      </c>
      <c r="M40" s="144"/>
      <c r="N40" s="144"/>
      <c r="O40" s="144"/>
      <c r="P40" s="144"/>
      <c r="AB40" s="3">
        <v>3.75</v>
      </c>
      <c r="AC40" s="151">
        <f t="shared" si="0"/>
        <v>187.5</v>
      </c>
      <c r="AD40" s="5">
        <f t="shared" si="0"/>
        <v>375</v>
      </c>
      <c r="AE40" s="5">
        <f t="shared" si="0"/>
        <v>562.5</v>
      </c>
      <c r="AF40" s="152">
        <f t="shared" si="0"/>
        <v>750</v>
      </c>
    </row>
    <row r="41" spans="3:32">
      <c r="L41" s="3">
        <v>4</v>
      </c>
      <c r="M41" s="144"/>
      <c r="N41" s="144"/>
      <c r="O41" s="144"/>
      <c r="P41" s="144"/>
      <c r="AB41" s="3">
        <v>4</v>
      </c>
      <c r="AC41" s="151">
        <f t="shared" si="0"/>
        <v>200</v>
      </c>
      <c r="AD41" s="5">
        <f t="shared" si="0"/>
        <v>400</v>
      </c>
      <c r="AE41" s="5">
        <f t="shared" si="0"/>
        <v>600</v>
      </c>
      <c r="AF41" s="152">
        <f t="shared" si="0"/>
        <v>800</v>
      </c>
    </row>
    <row r="42" spans="3:32">
      <c r="L42" s="3">
        <v>4.25</v>
      </c>
      <c r="M42" s="144"/>
      <c r="N42" s="144"/>
      <c r="O42" s="144"/>
      <c r="P42" s="144"/>
      <c r="AB42" s="3">
        <v>4.25</v>
      </c>
      <c r="AC42" s="153">
        <f t="shared" si="0"/>
        <v>212.5</v>
      </c>
      <c r="AD42" s="154">
        <f t="shared" si="0"/>
        <v>425</v>
      </c>
      <c r="AE42" s="154">
        <f t="shared" si="0"/>
        <v>637.5</v>
      </c>
      <c r="AF42" s="155">
        <f t="shared" si="0"/>
        <v>850</v>
      </c>
    </row>
  </sheetData>
  <hyperlinks>
    <hyperlink ref="A2" location="'List of Topics'!A1" display="Return to List of Topics sheet"/>
  </hyperlink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P32"/>
  <sheetViews>
    <sheetView showGridLines="0" workbookViewId="0"/>
  </sheetViews>
  <sheetFormatPr defaultRowHeight="15"/>
  <sheetData>
    <row r="1" spans="1:11">
      <c r="A1" s="117" t="str">
        <f ca="1">"© S. Christian Albright, 2011-" &amp; YEAR(TODAY()) &amp; ", All Rights Reserved"</f>
        <v>© S. Christian Albright, 2011-2013, All Rights Reserved</v>
      </c>
    </row>
    <row r="2" spans="1:11" ht="30" customHeight="1">
      <c r="A2" s="212" t="s">
        <v>745</v>
      </c>
    </row>
    <row r="3" spans="1:11">
      <c r="A3" s="117"/>
    </row>
    <row r="16" spans="1:11">
      <c r="K16" t="s">
        <v>18</v>
      </c>
    </row>
    <row r="17" spans="3:16">
      <c r="M17">
        <v>1</v>
      </c>
      <c r="N17">
        <v>2</v>
      </c>
      <c r="O17">
        <v>3</v>
      </c>
      <c r="P17">
        <v>4</v>
      </c>
    </row>
    <row r="18" spans="3:16">
      <c r="L18">
        <v>1</v>
      </c>
      <c r="M18" s="9">
        <f t="shared" ref="M18:P21" si="0">$L18*M$17</f>
        <v>1</v>
      </c>
      <c r="N18" s="10">
        <f t="shared" si="0"/>
        <v>2</v>
      </c>
      <c r="O18" s="10">
        <f t="shared" si="0"/>
        <v>3</v>
      </c>
      <c r="P18" s="11">
        <f t="shared" si="0"/>
        <v>4</v>
      </c>
    </row>
    <row r="19" spans="3:16">
      <c r="L19">
        <v>2</v>
      </c>
      <c r="M19" s="12">
        <f t="shared" si="0"/>
        <v>2</v>
      </c>
      <c r="N19" s="13">
        <f t="shared" si="0"/>
        <v>4</v>
      </c>
      <c r="O19" s="13">
        <f t="shared" si="0"/>
        <v>6</v>
      </c>
      <c r="P19" s="14">
        <f t="shared" si="0"/>
        <v>8</v>
      </c>
    </row>
    <row r="20" spans="3:16">
      <c r="L20">
        <v>3</v>
      </c>
      <c r="M20" s="12">
        <f t="shared" si="0"/>
        <v>3</v>
      </c>
      <c r="N20" s="13">
        <f t="shared" si="0"/>
        <v>6</v>
      </c>
      <c r="O20" s="13">
        <f t="shared" si="0"/>
        <v>9</v>
      </c>
      <c r="P20" s="14">
        <f t="shared" si="0"/>
        <v>12</v>
      </c>
    </row>
    <row r="21" spans="3:16">
      <c r="L21">
        <v>4</v>
      </c>
      <c r="M21" s="15">
        <f t="shared" si="0"/>
        <v>4</v>
      </c>
      <c r="N21" s="16">
        <f t="shared" si="0"/>
        <v>8</v>
      </c>
      <c r="O21" s="16">
        <f t="shared" si="0"/>
        <v>12</v>
      </c>
      <c r="P21" s="17">
        <f t="shared" si="0"/>
        <v>16</v>
      </c>
    </row>
    <row r="22" spans="3:16">
      <c r="L22" t="s">
        <v>19</v>
      </c>
      <c r="M22">
        <f>SUM(M18:M21)</f>
        <v>10</v>
      </c>
      <c r="N22">
        <f>SUM(N18:N21)</f>
        <v>20</v>
      </c>
      <c r="O22">
        <f>SUM(O18:O21)</f>
        <v>30</v>
      </c>
      <c r="P22">
        <f>SUM(P18:P21)</f>
        <v>40</v>
      </c>
    </row>
    <row r="32" spans="3:16">
      <c r="C32" s="65"/>
    </row>
  </sheetData>
  <hyperlinks>
    <hyperlink ref="A2" location="'List of Topics'!A1" display="Return to List of Topics sheet"/>
  </hyperlinks>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R98"/>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row r="32" spans="3:15">
      <c r="C32" s="65"/>
      <c r="K32" s="124">
        <v>71</v>
      </c>
      <c r="L32" s="124">
        <v>31</v>
      </c>
      <c r="M32" s="124">
        <v>9</v>
      </c>
      <c r="N32" s="124">
        <v>69</v>
      </c>
      <c r="O32" s="124">
        <v>5</v>
      </c>
    </row>
    <row r="33" spans="11:15">
      <c r="K33" s="124">
        <v>15</v>
      </c>
      <c r="L33" s="124">
        <v>74</v>
      </c>
      <c r="M33" s="124">
        <v>46</v>
      </c>
      <c r="N33" s="124">
        <v>84</v>
      </c>
      <c r="O33" s="124">
        <v>27</v>
      </c>
    </row>
    <row r="34" spans="11:15">
      <c r="K34" s="124">
        <v>14</v>
      </c>
      <c r="L34" s="124">
        <v>49</v>
      </c>
      <c r="M34" s="124">
        <v>25</v>
      </c>
      <c r="N34" s="124">
        <v>38</v>
      </c>
      <c r="O34" s="124">
        <v>83</v>
      </c>
    </row>
    <row r="35" spans="11:15">
      <c r="K35" s="124">
        <v>40</v>
      </c>
      <c r="L35" s="124">
        <v>43</v>
      </c>
      <c r="M35" s="124">
        <v>20</v>
      </c>
      <c r="N35" s="124">
        <v>75</v>
      </c>
      <c r="O35" s="124">
        <v>83</v>
      </c>
    </row>
    <row r="36" spans="11:15">
      <c r="K36" s="124">
        <v>28</v>
      </c>
      <c r="L36" s="124">
        <v>72</v>
      </c>
      <c r="M36" s="124">
        <v>30</v>
      </c>
      <c r="N36" s="124">
        <v>92</v>
      </c>
      <c r="O36" s="124">
        <v>75</v>
      </c>
    </row>
    <row r="37" spans="11:15">
      <c r="K37" s="124">
        <v>41</v>
      </c>
      <c r="L37" s="124">
        <v>56</v>
      </c>
      <c r="M37" s="124">
        <v>90</v>
      </c>
      <c r="N37" s="124">
        <v>89</v>
      </c>
      <c r="O37" s="124">
        <v>73</v>
      </c>
    </row>
    <row r="38" spans="11:15">
      <c r="K38" s="124">
        <v>28</v>
      </c>
      <c r="L38" s="124">
        <v>81</v>
      </c>
      <c r="M38" s="124">
        <v>43</v>
      </c>
      <c r="N38" s="124">
        <v>81</v>
      </c>
      <c r="O38" s="124">
        <v>61</v>
      </c>
    </row>
    <row r="56" spans="15:18">
      <c r="O56" t="s">
        <v>12</v>
      </c>
      <c r="P56" s="8" t="s">
        <v>28</v>
      </c>
      <c r="Q56" s="8" t="s">
        <v>29</v>
      </c>
      <c r="R56" s="8" t="s">
        <v>21</v>
      </c>
    </row>
    <row r="57" spans="15:18">
      <c r="O57" s="124" t="s">
        <v>2</v>
      </c>
      <c r="P57" s="121">
        <v>100</v>
      </c>
      <c r="Q57" s="156">
        <v>1.25</v>
      </c>
      <c r="R57" s="157">
        <f t="shared" ref="R57:R62" si="0">P57*Q57</f>
        <v>125</v>
      </c>
    </row>
    <row r="58" spans="15:18">
      <c r="O58" s="124" t="s">
        <v>3</v>
      </c>
      <c r="P58" s="121">
        <v>150</v>
      </c>
      <c r="Q58" s="156">
        <v>1.25</v>
      </c>
      <c r="R58" s="157">
        <f t="shared" si="0"/>
        <v>187.5</v>
      </c>
    </row>
    <row r="59" spans="15:18">
      <c r="O59" s="124" t="s">
        <v>4</v>
      </c>
      <c r="P59" s="121">
        <v>200</v>
      </c>
      <c r="Q59" s="156">
        <v>1.4</v>
      </c>
      <c r="R59" s="157">
        <f t="shared" si="0"/>
        <v>280</v>
      </c>
    </row>
    <row r="60" spans="15:18">
      <c r="O60" s="124" t="s">
        <v>5</v>
      </c>
      <c r="P60" s="121">
        <v>230</v>
      </c>
      <c r="Q60" s="156">
        <v>1.4</v>
      </c>
      <c r="R60" s="157">
        <f t="shared" si="0"/>
        <v>322</v>
      </c>
    </row>
    <row r="61" spans="15:18">
      <c r="O61" s="124" t="s">
        <v>6</v>
      </c>
      <c r="P61" s="121">
        <v>200</v>
      </c>
      <c r="Q61" s="156">
        <v>1.5</v>
      </c>
      <c r="R61" s="157">
        <f t="shared" si="0"/>
        <v>300</v>
      </c>
    </row>
    <row r="62" spans="15:18">
      <c r="O62" s="124" t="s">
        <v>7</v>
      </c>
      <c r="P62" s="121">
        <v>300</v>
      </c>
      <c r="Q62" s="156">
        <v>1.5</v>
      </c>
      <c r="R62" s="157">
        <f t="shared" si="0"/>
        <v>450</v>
      </c>
    </row>
    <row r="63" spans="15:18">
      <c r="O63" t="s">
        <v>30</v>
      </c>
      <c r="P63">
        <f>SUM(P57:P62)</f>
        <v>1180</v>
      </c>
      <c r="R63" s="3">
        <f>SUM(R57:R62)</f>
        <v>1664.5</v>
      </c>
    </row>
    <row r="97" spans="15:15">
      <c r="O97" t="s">
        <v>629</v>
      </c>
    </row>
    <row r="98" spans="15:15">
      <c r="O98" s="121"/>
    </row>
  </sheetData>
  <hyperlinks>
    <hyperlink ref="A2" location="'List of Topics'!A1" display="Return to List of Topics sheet"/>
  </hyperlink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Q40"/>
  <sheetViews>
    <sheetView showGridLines="0" workbookViewId="0"/>
  </sheetViews>
  <sheetFormatPr defaultRowHeight="15"/>
  <cols>
    <col min="11" max="11" width="38.42578125" bestFit="1" customWidth="1"/>
  </cols>
  <sheetData>
    <row r="1" spans="1:17">
      <c r="A1" s="117" t="str">
        <f ca="1">"© S. Christian Albright, 2011-" &amp; YEAR(TODAY()) &amp; ", All Rights Reserved"</f>
        <v>© S. Christian Albright, 2011-2013, All Rights Reserved</v>
      </c>
    </row>
    <row r="2" spans="1:17" ht="30" customHeight="1">
      <c r="A2" s="212" t="s">
        <v>745</v>
      </c>
    </row>
    <row r="3" spans="1:17">
      <c r="A3" s="117"/>
    </row>
    <row r="4" spans="1:17">
      <c r="M4" s="51"/>
      <c r="N4" s="52"/>
      <c r="O4" s="51"/>
      <c r="P4" s="13"/>
      <c r="Q4" s="13"/>
    </row>
    <row r="5" spans="1:17">
      <c r="M5" s="55"/>
      <c r="P5" s="13"/>
      <c r="Q5" s="13"/>
    </row>
    <row r="6" spans="1:17">
      <c r="M6" s="55"/>
      <c r="P6" s="13"/>
      <c r="Q6" s="13"/>
    </row>
    <row r="7" spans="1:17">
      <c r="M7" s="55"/>
      <c r="N7" s="55"/>
      <c r="O7" s="55"/>
      <c r="P7" s="13"/>
      <c r="Q7" s="13"/>
    </row>
    <row r="8" spans="1:17">
      <c r="M8" s="55"/>
      <c r="N8" s="59"/>
      <c r="O8" s="55"/>
      <c r="P8" s="13"/>
      <c r="Q8" s="13"/>
    </row>
    <row r="9" spans="1:17">
      <c r="M9" s="55"/>
      <c r="P9" s="13"/>
      <c r="Q9" s="13"/>
    </row>
    <row r="10" spans="1:17">
      <c r="M10" s="55"/>
      <c r="P10" s="13"/>
      <c r="Q10" s="13"/>
    </row>
    <row r="11" spans="1:17">
      <c r="M11" s="55"/>
    </row>
    <row r="12" spans="1:17">
      <c r="M12" s="55"/>
    </row>
    <row r="13" spans="1:17">
      <c r="M13" s="55"/>
    </row>
    <row r="14" spans="1:17">
      <c r="M14" s="55"/>
    </row>
    <row r="15" spans="1:17">
      <c r="M15" s="48"/>
      <c r="N15" s="48"/>
      <c r="O15" s="48"/>
    </row>
    <row r="23" spans="3:12">
      <c r="K23" t="s">
        <v>323</v>
      </c>
      <c r="L23" s="56">
        <v>0.1</v>
      </c>
    </row>
    <row r="24" spans="3:12">
      <c r="K24" t="s">
        <v>324</v>
      </c>
      <c r="L24" s="56">
        <v>0.15</v>
      </c>
    </row>
    <row r="25" spans="3:12">
      <c r="K25" s="54" t="s">
        <v>326</v>
      </c>
      <c r="L25" s="56">
        <v>0.25</v>
      </c>
    </row>
    <row r="26" spans="3:12">
      <c r="K26" s="53" t="s">
        <v>321</v>
      </c>
      <c r="L26" s="60">
        <v>100000</v>
      </c>
    </row>
    <row r="28" spans="3:12">
      <c r="K28" s="53" t="s">
        <v>325</v>
      </c>
      <c r="L28" s="57">
        <v>60</v>
      </c>
    </row>
    <row r="29" spans="3:12">
      <c r="K29" t="s">
        <v>327</v>
      </c>
      <c r="L29" s="45">
        <v>0.6</v>
      </c>
    </row>
    <row r="30" spans="3:12">
      <c r="C30" s="65"/>
      <c r="K30" s="53" t="s">
        <v>328</v>
      </c>
      <c r="L30" s="56">
        <f>0.6*L28</f>
        <v>36</v>
      </c>
    </row>
    <row r="31" spans="3:12">
      <c r="K31" s="50"/>
      <c r="L31" s="55"/>
    </row>
    <row r="32" spans="3:12">
      <c r="K32" s="55" t="s">
        <v>319</v>
      </c>
      <c r="L32" s="58">
        <v>0.03</v>
      </c>
    </row>
    <row r="33" spans="11:12">
      <c r="K33" s="55" t="s">
        <v>320</v>
      </c>
      <c r="L33" s="55">
        <f>L26*L32</f>
        <v>3000</v>
      </c>
    </row>
    <row r="35" spans="11:12">
      <c r="K35" s="55" t="s">
        <v>322</v>
      </c>
      <c r="L35" s="57">
        <f>L33*L28</f>
        <v>180000</v>
      </c>
    </row>
    <row r="36" spans="11:12">
      <c r="K36" s="61" t="s">
        <v>318</v>
      </c>
      <c r="L36" s="57">
        <v>20000</v>
      </c>
    </row>
    <row r="37" spans="11:12">
      <c r="K37" s="61" t="s">
        <v>330</v>
      </c>
      <c r="L37" s="57">
        <f>L26*L25</f>
        <v>25000</v>
      </c>
    </row>
    <row r="38" spans="11:12">
      <c r="K38" s="61" t="s">
        <v>329</v>
      </c>
      <c r="L38" s="57">
        <f>L33*L30</f>
        <v>108000</v>
      </c>
    </row>
    <row r="39" spans="11:12">
      <c r="K39" s="61" t="s">
        <v>14</v>
      </c>
      <c r="L39" s="57">
        <f>SUM(L36:L38)</f>
        <v>153000</v>
      </c>
    </row>
    <row r="40" spans="11:12">
      <c r="K40" s="55" t="s">
        <v>253</v>
      </c>
      <c r="L40" s="57">
        <f>L35-L39</f>
        <v>27000</v>
      </c>
    </row>
  </sheetData>
  <hyperlinks>
    <hyperlink ref="A2" location="'List of Topics'!A1" display="Return to List of Topics sheet"/>
  </hyperlink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3"/>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sheetData>
  <hyperlinks>
    <hyperlink ref="A2" location="'List of Topics'!A1" display="Return to List of Topics sheet"/>
  </hyperlink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O31"/>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row r="17" spans="3:15" ht="15.75" thickBot="1"/>
    <row r="18" spans="3:15">
      <c r="K18" s="18">
        <v>51</v>
      </c>
      <c r="L18" s="19">
        <v>94</v>
      </c>
      <c r="M18" s="19">
        <v>15</v>
      </c>
      <c r="N18" s="20">
        <v>7</v>
      </c>
      <c r="O18" s="118"/>
    </row>
    <row r="19" spans="3:15">
      <c r="K19" s="21">
        <v>37</v>
      </c>
      <c r="L19" s="13">
        <v>6</v>
      </c>
      <c r="M19" s="13">
        <v>2</v>
      </c>
      <c r="N19" s="22">
        <v>41</v>
      </c>
      <c r="O19" s="118"/>
    </row>
    <row r="20" spans="3:15">
      <c r="K20" s="21">
        <v>13</v>
      </c>
      <c r="L20" s="13">
        <v>83</v>
      </c>
      <c r="M20" s="13">
        <v>29</v>
      </c>
      <c r="N20" s="22">
        <v>88</v>
      </c>
      <c r="O20" s="118"/>
    </row>
    <row r="21" spans="3:15">
      <c r="K21" s="21">
        <v>73</v>
      </c>
      <c r="L21" s="13">
        <v>64</v>
      </c>
      <c r="M21" s="13">
        <v>46</v>
      </c>
      <c r="N21" s="22">
        <v>32</v>
      </c>
      <c r="O21" s="118"/>
    </row>
    <row r="22" spans="3:15" ht="15.75" thickBot="1">
      <c r="K22" s="23">
        <v>38</v>
      </c>
      <c r="L22" s="24">
        <v>11</v>
      </c>
      <c r="M22" s="24">
        <v>3</v>
      </c>
      <c r="N22" s="25">
        <v>80</v>
      </c>
      <c r="O22" s="118"/>
    </row>
    <row r="23" spans="3:15">
      <c r="K23" s="118"/>
      <c r="L23" s="118"/>
      <c r="M23" s="118"/>
      <c r="N23" s="118"/>
      <c r="O23" s="125"/>
    </row>
    <row r="31" spans="3:15">
      <c r="C31" s="65"/>
    </row>
  </sheetData>
  <hyperlinks>
    <hyperlink ref="A2" location="'List of Topics'!A1" display="Return to List of Topics sheet"/>
  </hyperlinks>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N32"/>
  <sheetViews>
    <sheetView showGridLines="0" workbookViewId="0"/>
  </sheetViews>
  <sheetFormatPr defaultRowHeight="15"/>
  <cols>
    <col min="11" max="11" width="9.140625" customWidth="1"/>
    <col min="12" max="12" width="11.140625" bestFit="1" customWidth="1"/>
    <col min="13" max="13" width="11.28515625" bestFit="1" customWidth="1"/>
    <col min="14" max="14" width="10.5703125" customWidth="1"/>
  </cols>
  <sheetData>
    <row r="1" spans="1:14">
      <c r="A1" s="117" t="str">
        <f ca="1">"© S. Christian Albright, 2011-" &amp; YEAR(TODAY()) &amp; ", All Rights Reserved"</f>
        <v>© S. Christian Albright, 2011-2013, All Rights Reserved</v>
      </c>
    </row>
    <row r="2" spans="1:14" ht="30" customHeight="1">
      <c r="A2" s="212" t="s">
        <v>745</v>
      </c>
    </row>
    <row r="3" spans="1:14">
      <c r="A3" s="117"/>
    </row>
    <row r="12" spans="1:14">
      <c r="K12" s="8" t="s">
        <v>298</v>
      </c>
      <c r="L12" s="93" t="s">
        <v>495</v>
      </c>
      <c r="M12" s="94" t="s">
        <v>496</v>
      </c>
      <c r="N12" s="93" t="s">
        <v>497</v>
      </c>
    </row>
    <row r="13" spans="1:14">
      <c r="K13" s="39">
        <v>1</v>
      </c>
      <c r="L13" s="93" t="s">
        <v>91</v>
      </c>
      <c r="M13" s="94">
        <v>859.69</v>
      </c>
      <c r="N13" s="93" t="str">
        <f>IF(AND(OR(L13="A",L13="B"),M13&gt;=3000),"Excellent",IF(OR(AND(OR(L13="A",L13="B"),M13&gt;=2000),M13&gt;=3500),"Good","Ok"))</f>
        <v>Ok</v>
      </c>
    </row>
    <row r="14" spans="1:14">
      <c r="K14" s="39">
        <v>2</v>
      </c>
      <c r="L14" s="93" t="s">
        <v>93</v>
      </c>
      <c r="M14" s="94">
        <v>3297.24</v>
      </c>
      <c r="N14" s="93" t="str">
        <f t="shared" ref="N14:N25" si="0">IF(AND(OR(L14="A",L14="B"),M14&gt;=3000),"Excellent",IF(OR(AND(OR(L14="A",L14="B"),M14&gt;=2000),M14&gt;=3500),"Good","Ok"))</f>
        <v>Excellent</v>
      </c>
    </row>
    <row r="15" spans="1:14">
      <c r="K15" s="39">
        <v>3</v>
      </c>
      <c r="L15" s="93" t="s">
        <v>94</v>
      </c>
      <c r="M15" s="94">
        <v>2130</v>
      </c>
      <c r="N15" s="93" t="str">
        <f t="shared" si="0"/>
        <v>Good</v>
      </c>
    </row>
    <row r="16" spans="1:14">
      <c r="K16" s="39">
        <v>4</v>
      </c>
      <c r="L16" s="93" t="s">
        <v>92</v>
      </c>
      <c r="M16" s="94">
        <v>1574.8</v>
      </c>
      <c r="N16" s="93" t="str">
        <f t="shared" si="0"/>
        <v>Ok</v>
      </c>
    </row>
    <row r="17" spans="3:14">
      <c r="K17" s="39">
        <v>5</v>
      </c>
      <c r="L17" s="93" t="s">
        <v>91</v>
      </c>
      <c r="M17" s="94">
        <v>3729.78</v>
      </c>
      <c r="N17" s="93" t="str">
        <f t="shared" si="0"/>
        <v>Good</v>
      </c>
    </row>
    <row r="18" spans="3:14">
      <c r="K18" s="39">
        <v>6</v>
      </c>
      <c r="L18" s="93" t="s">
        <v>93</v>
      </c>
      <c r="M18" s="94">
        <v>1400.08</v>
      </c>
      <c r="N18" s="93" t="str">
        <f t="shared" si="0"/>
        <v>Ok</v>
      </c>
    </row>
    <row r="19" spans="3:14">
      <c r="K19" s="39">
        <v>7</v>
      </c>
      <c r="L19" s="93" t="s">
        <v>91</v>
      </c>
      <c r="M19" s="94">
        <v>2593.58</v>
      </c>
      <c r="N19" s="93" t="str">
        <f t="shared" si="0"/>
        <v>Ok</v>
      </c>
    </row>
    <row r="20" spans="3:14">
      <c r="K20" s="39">
        <v>8</v>
      </c>
      <c r="L20" s="93" t="s">
        <v>92</v>
      </c>
      <c r="M20" s="94">
        <v>3827.74</v>
      </c>
      <c r="N20" s="93" t="str">
        <f t="shared" si="0"/>
        <v>Good</v>
      </c>
    </row>
    <row r="21" spans="3:14">
      <c r="K21" s="39">
        <v>9</v>
      </c>
      <c r="L21" s="93" t="s">
        <v>94</v>
      </c>
      <c r="M21" s="94">
        <v>3047</v>
      </c>
      <c r="N21" s="93" t="str">
        <f t="shared" si="0"/>
        <v>Excellent</v>
      </c>
    </row>
    <row r="22" spans="3:14">
      <c r="K22" s="39">
        <v>10</v>
      </c>
      <c r="L22" s="93" t="s">
        <v>91</v>
      </c>
      <c r="M22" s="94">
        <v>1802.1</v>
      </c>
      <c r="N22" s="93" t="str">
        <f t="shared" si="0"/>
        <v>Ok</v>
      </c>
    </row>
    <row r="23" spans="3:14">
      <c r="K23" s="39">
        <v>11</v>
      </c>
      <c r="L23" s="93" t="s">
        <v>94</v>
      </c>
      <c r="M23" s="94">
        <v>3346.41</v>
      </c>
      <c r="N23" s="93" t="str">
        <f t="shared" si="0"/>
        <v>Excellent</v>
      </c>
    </row>
    <row r="24" spans="3:14">
      <c r="K24" s="39">
        <v>12</v>
      </c>
      <c r="L24" s="93" t="s">
        <v>94</v>
      </c>
      <c r="M24" s="94">
        <v>1728.75</v>
      </c>
      <c r="N24" s="93" t="str">
        <f t="shared" si="0"/>
        <v>Ok</v>
      </c>
    </row>
    <row r="25" spans="3:14">
      <c r="K25" s="39">
        <v>13</v>
      </c>
      <c r="L25" s="93" t="s">
        <v>92</v>
      </c>
      <c r="M25" s="94">
        <v>1421.96</v>
      </c>
      <c r="N25" s="93" t="str">
        <f t="shared" si="0"/>
        <v>Ok</v>
      </c>
    </row>
    <row r="32" spans="3:14">
      <c r="C32" s="65"/>
    </row>
  </sheetData>
  <hyperlinks>
    <hyperlink ref="A2" location="'List of Topics'!A1" display="Return to List of Topics sheet"/>
  </hyperlinks>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O41"/>
  <sheetViews>
    <sheetView showGridLines="0" workbookViewId="0"/>
  </sheetViews>
  <sheetFormatPr defaultRowHeight="15"/>
  <cols>
    <col min="2" max="10" width="9.140625" customWidth="1"/>
    <col min="11" max="11" width="19" bestFit="1" customWidth="1"/>
    <col min="14" max="14" width="9.85546875" bestFit="1" customWidth="1"/>
  </cols>
  <sheetData>
    <row r="1" spans="1:15">
      <c r="A1" s="117" t="str">
        <f ca="1">"© S. Christian Albright, 2011-" &amp; YEAR(TODAY()) &amp; ", All Rights Reserved"</f>
        <v>© S. Christian Albright, 2011-2013, All Rights Reserved</v>
      </c>
    </row>
    <row r="2" spans="1:15" ht="30" customHeight="1">
      <c r="A2" s="212" t="s">
        <v>745</v>
      </c>
    </row>
    <row r="3" spans="1:15">
      <c r="A3" s="117"/>
    </row>
    <row r="4" spans="1:15">
      <c r="K4" t="s">
        <v>625</v>
      </c>
      <c r="L4" s="124">
        <f>AVERAGE('Evaluating a formula'!M13:M25)</f>
        <v>2366.0869230769231</v>
      </c>
      <c r="N4" t="s">
        <v>627</v>
      </c>
      <c r="O4">
        <v>1.05</v>
      </c>
    </row>
    <row r="5" spans="1:15">
      <c r="K5" t="s">
        <v>628</v>
      </c>
      <c r="L5" s="121">
        <f>AVERAGE('Evaluating a formula'!M13:M25)*'External Formula References'!O4</f>
        <v>2484.3912692307695</v>
      </c>
    </row>
    <row r="7" spans="1:15">
      <c r="K7" t="s">
        <v>626</v>
      </c>
      <c r="L7" s="123">
        <f>AVERAGE(IF!L26:L31)</f>
        <v>75</v>
      </c>
    </row>
    <row r="41" spans="11:11">
      <c r="K41" s="30"/>
    </row>
  </sheetData>
  <hyperlinks>
    <hyperlink ref="A2" location="'List of Topics'!A1" display="Return to List of Topics sheet"/>
  </hyperlinks>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C34"/>
  <sheetViews>
    <sheetView showGridLines="0" workbookViewId="0"/>
  </sheetViews>
  <sheetFormatPr defaultRowHeight="15"/>
  <cols>
    <col min="11" max="11" width="9.140625" customWidth="1"/>
    <col min="12" max="12" width="11.140625" bestFit="1" customWidth="1"/>
  </cols>
  <sheetData>
    <row r="1" spans="1:1">
      <c r="A1" s="117" t="str">
        <f ca="1">"© S. Christian Albright, 2011-" &amp; YEAR(TODAY()) &amp; ", All Rights Reserved"</f>
        <v>© S. Christian Albright, 2011-2013, All Rights Reserved</v>
      </c>
    </row>
    <row r="2" spans="1:1" ht="30" customHeight="1">
      <c r="A2" s="212" t="s">
        <v>745</v>
      </c>
    </row>
    <row r="3" spans="1:1">
      <c r="A3" s="117"/>
    </row>
    <row r="34" spans="3:3">
      <c r="C34" s="65"/>
    </row>
  </sheetData>
  <hyperlinks>
    <hyperlink ref="A2" location="'List of Topics'!A1" display="Return to List of Topics sheet"/>
  </hyperlinks>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W111"/>
  <sheetViews>
    <sheetView showGridLines="0" workbookViewId="0"/>
  </sheetViews>
  <sheetFormatPr defaultRowHeight="15"/>
  <cols>
    <col min="11" max="11" width="9.140625" customWidth="1"/>
    <col min="12" max="12" width="11.140625" bestFit="1" customWidth="1"/>
  </cols>
  <sheetData>
    <row r="1" spans="1:12">
      <c r="A1" s="117" t="str">
        <f ca="1">"© S. Christian Albright, 2011-" &amp; YEAR(TODAY()) &amp; ", All Rights Reserved"</f>
        <v>© S. Christian Albright, 2011-2013, All Rights Reserved</v>
      </c>
    </row>
    <row r="2" spans="1:12" ht="30" customHeight="1">
      <c r="A2" s="212" t="s">
        <v>745</v>
      </c>
    </row>
    <row r="3" spans="1:12">
      <c r="A3" s="117"/>
    </row>
    <row r="4" spans="1:12">
      <c r="K4" s="158" t="s">
        <v>12</v>
      </c>
      <c r="L4" s="158" t="s">
        <v>23</v>
      </c>
    </row>
    <row r="5" spans="1:12">
      <c r="K5" s="159">
        <v>39814</v>
      </c>
      <c r="L5" s="160">
        <v>8627</v>
      </c>
    </row>
    <row r="6" spans="1:12">
      <c r="K6" s="159">
        <v>39845</v>
      </c>
      <c r="L6" s="160">
        <v>5343</v>
      </c>
    </row>
    <row r="7" spans="1:12">
      <c r="K7" s="159">
        <v>39873</v>
      </c>
      <c r="L7" s="160">
        <v>6244</v>
      </c>
    </row>
    <row r="8" spans="1:12">
      <c r="K8" s="159">
        <v>39904</v>
      </c>
      <c r="L8" s="160">
        <v>9451</v>
      </c>
    </row>
    <row r="9" spans="1:12">
      <c r="K9" s="159">
        <v>39934</v>
      </c>
      <c r="L9" s="160">
        <v>6698</v>
      </c>
    </row>
    <row r="10" spans="1:12">
      <c r="K10" s="159">
        <v>39965</v>
      </c>
      <c r="L10" s="160">
        <v>6752</v>
      </c>
    </row>
    <row r="11" spans="1:12">
      <c r="K11" s="159">
        <v>39995</v>
      </c>
      <c r="L11" s="160">
        <v>5985</v>
      </c>
    </row>
    <row r="12" spans="1:12">
      <c r="K12" s="159">
        <v>40026</v>
      </c>
      <c r="L12" s="160">
        <v>5586</v>
      </c>
    </row>
    <row r="13" spans="1:12">
      <c r="K13" s="159">
        <v>40057</v>
      </c>
      <c r="L13" s="160">
        <v>8476</v>
      </c>
    </row>
    <row r="14" spans="1:12">
      <c r="K14" s="159">
        <v>40087</v>
      </c>
      <c r="L14" s="160">
        <v>9191</v>
      </c>
    </row>
    <row r="15" spans="1:12">
      <c r="K15" s="159">
        <v>40118</v>
      </c>
      <c r="L15" s="160">
        <v>7242</v>
      </c>
    </row>
    <row r="16" spans="1:12">
      <c r="K16" s="159">
        <v>40148</v>
      </c>
      <c r="L16" s="160">
        <v>8277</v>
      </c>
    </row>
    <row r="20" spans="3:13">
      <c r="K20" s="162" t="s">
        <v>12</v>
      </c>
      <c r="L20" s="162" t="s">
        <v>277</v>
      </c>
      <c r="M20" s="162" t="s">
        <v>278</v>
      </c>
    </row>
    <row r="21" spans="3:13">
      <c r="K21" s="163">
        <v>39814</v>
      </c>
      <c r="L21" s="164">
        <v>8627</v>
      </c>
      <c r="M21" s="164">
        <v>8452</v>
      </c>
    </row>
    <row r="22" spans="3:13">
      <c r="K22" s="163">
        <v>39845</v>
      </c>
      <c r="L22" s="164">
        <v>5343</v>
      </c>
      <c r="M22" s="164">
        <v>6801</v>
      </c>
    </row>
    <row r="23" spans="3:13">
      <c r="K23" s="163">
        <v>39873</v>
      </c>
      <c r="L23" s="164">
        <v>6244</v>
      </c>
      <c r="M23" s="164">
        <v>5497</v>
      </c>
    </row>
    <row r="24" spans="3:13">
      <c r="K24" s="163">
        <v>39904</v>
      </c>
      <c r="L24" s="164">
        <v>9451</v>
      </c>
      <c r="M24" s="164">
        <v>10329</v>
      </c>
    </row>
    <row r="25" spans="3:13">
      <c r="K25" s="163">
        <v>39934</v>
      </c>
      <c r="L25" s="164">
        <v>6698</v>
      </c>
      <c r="M25" s="164">
        <v>5995</v>
      </c>
    </row>
    <row r="26" spans="3:13">
      <c r="K26" s="163">
        <v>39965</v>
      </c>
      <c r="L26" s="164">
        <v>6752</v>
      </c>
      <c r="M26" s="164">
        <v>8103</v>
      </c>
    </row>
    <row r="27" spans="3:13">
      <c r="K27" s="163">
        <v>39995</v>
      </c>
      <c r="L27" s="164">
        <v>5985</v>
      </c>
      <c r="M27" s="164">
        <v>6386</v>
      </c>
    </row>
    <row r="28" spans="3:13">
      <c r="K28" s="163">
        <v>40026</v>
      </c>
      <c r="L28" s="164">
        <v>5586</v>
      </c>
      <c r="M28" s="164">
        <v>5047</v>
      </c>
    </row>
    <row r="29" spans="3:13">
      <c r="K29" s="163">
        <v>40057</v>
      </c>
      <c r="L29" s="164">
        <v>8476</v>
      </c>
      <c r="M29" s="164">
        <v>8641</v>
      </c>
    </row>
    <row r="30" spans="3:13">
      <c r="C30" s="65"/>
      <c r="K30" s="163">
        <v>40087</v>
      </c>
      <c r="L30" s="164">
        <v>9191</v>
      </c>
      <c r="M30" s="164">
        <v>10696</v>
      </c>
    </row>
    <row r="31" spans="3:13">
      <c r="K31" s="163">
        <v>40118</v>
      </c>
      <c r="L31" s="164">
        <v>7242</v>
      </c>
      <c r="M31" s="164">
        <v>6914</v>
      </c>
    </row>
    <row r="32" spans="3:13">
      <c r="K32" s="163">
        <v>40148</v>
      </c>
      <c r="L32" s="164">
        <v>8277</v>
      </c>
      <c r="M32" s="164">
        <v>9004</v>
      </c>
    </row>
    <row r="36" spans="11:23">
      <c r="K36" s="165" t="s">
        <v>12</v>
      </c>
      <c r="L36" s="166">
        <v>39814</v>
      </c>
      <c r="M36" s="166">
        <v>39845</v>
      </c>
      <c r="N36" s="166">
        <v>39873</v>
      </c>
      <c r="O36" s="166">
        <v>39904</v>
      </c>
      <c r="P36" s="166">
        <v>39934</v>
      </c>
      <c r="Q36" s="166">
        <v>39965</v>
      </c>
      <c r="R36" s="166">
        <v>39995</v>
      </c>
      <c r="S36" s="166">
        <v>40026</v>
      </c>
      <c r="T36" s="166">
        <v>40057</v>
      </c>
      <c r="U36" s="166">
        <v>40087</v>
      </c>
      <c r="V36" s="166">
        <v>40118</v>
      </c>
      <c r="W36" s="166">
        <v>40148</v>
      </c>
    </row>
    <row r="37" spans="11:23">
      <c r="K37" s="165" t="s">
        <v>277</v>
      </c>
      <c r="L37" s="167">
        <v>8627</v>
      </c>
      <c r="M37" s="167">
        <v>5343</v>
      </c>
      <c r="N37" s="167">
        <v>6244</v>
      </c>
      <c r="O37" s="167">
        <v>9451</v>
      </c>
      <c r="P37" s="167">
        <v>6698</v>
      </c>
      <c r="Q37" s="167">
        <v>6752</v>
      </c>
      <c r="R37" s="167">
        <v>5985</v>
      </c>
      <c r="S37" s="167">
        <v>5586</v>
      </c>
      <c r="T37" s="167">
        <v>8476</v>
      </c>
      <c r="U37" s="167">
        <v>9191</v>
      </c>
      <c r="V37" s="167">
        <v>7242</v>
      </c>
      <c r="W37" s="167">
        <v>8277</v>
      </c>
    </row>
    <row r="38" spans="11:23">
      <c r="K38" s="165" t="s">
        <v>278</v>
      </c>
      <c r="L38" s="167">
        <v>8452</v>
      </c>
      <c r="M38" s="167">
        <v>6801</v>
      </c>
      <c r="N38" s="167">
        <v>5497</v>
      </c>
      <c r="O38" s="167">
        <v>10329</v>
      </c>
      <c r="P38" s="167">
        <v>5995</v>
      </c>
      <c r="Q38" s="167">
        <v>8103</v>
      </c>
      <c r="R38" s="167">
        <v>6386</v>
      </c>
      <c r="S38" s="167">
        <v>5047</v>
      </c>
      <c r="T38" s="167">
        <v>8641</v>
      </c>
      <c r="U38" s="167">
        <v>10696</v>
      </c>
      <c r="V38" s="167">
        <v>6914</v>
      </c>
      <c r="W38" s="167">
        <v>9004</v>
      </c>
    </row>
    <row r="54" spans="11:15">
      <c r="K54" s="6"/>
      <c r="L54" s="111" t="s">
        <v>284</v>
      </c>
      <c r="M54" s="111" t="s">
        <v>285</v>
      </c>
      <c r="N54" s="111" t="s">
        <v>286</v>
      </c>
      <c r="O54" s="111" t="s">
        <v>287</v>
      </c>
    </row>
    <row r="55" spans="11:15">
      <c r="K55" s="6" t="s">
        <v>288</v>
      </c>
      <c r="L55" s="110">
        <v>4749</v>
      </c>
      <c r="M55" s="110">
        <v>1637</v>
      </c>
      <c r="N55" s="110">
        <v>1002</v>
      </c>
      <c r="O55" s="110">
        <v>4212</v>
      </c>
    </row>
    <row r="56" spans="11:15">
      <c r="K56" s="6" t="s">
        <v>289</v>
      </c>
      <c r="L56" s="110">
        <v>1187</v>
      </c>
      <c r="M56" s="110">
        <v>2259</v>
      </c>
      <c r="N56" s="110">
        <v>4236</v>
      </c>
      <c r="O56" s="110">
        <v>2711</v>
      </c>
    </row>
    <row r="57" spans="11:15">
      <c r="K57" s="6" t="s">
        <v>290</v>
      </c>
      <c r="L57" s="110">
        <v>2973</v>
      </c>
      <c r="M57" s="110">
        <v>3779</v>
      </c>
      <c r="N57" s="110">
        <v>4419</v>
      </c>
      <c r="O57" s="110">
        <v>1881</v>
      </c>
    </row>
    <row r="58" spans="11:15">
      <c r="K58" s="6" t="s">
        <v>291</v>
      </c>
      <c r="L58" s="110">
        <v>4570</v>
      </c>
      <c r="M58" s="110">
        <v>3677</v>
      </c>
      <c r="N58" s="110">
        <v>3682</v>
      </c>
      <c r="O58" s="110">
        <v>3020</v>
      </c>
    </row>
    <row r="59" spans="11:15">
      <c r="K59" s="6" t="s">
        <v>292</v>
      </c>
      <c r="L59" s="110">
        <v>3494</v>
      </c>
      <c r="M59" s="110">
        <v>1040</v>
      </c>
      <c r="N59" s="110">
        <v>4637</v>
      </c>
      <c r="O59" s="110">
        <v>1808</v>
      </c>
    </row>
    <row r="60" spans="11:15">
      <c r="K60" s="6" t="s">
        <v>293</v>
      </c>
      <c r="L60" s="110">
        <v>2158</v>
      </c>
      <c r="M60" s="110">
        <v>4644</v>
      </c>
      <c r="N60" s="110">
        <v>1296</v>
      </c>
      <c r="O60" s="110">
        <v>3920</v>
      </c>
    </row>
    <row r="68" spans="11:17">
      <c r="K68" s="127"/>
      <c r="L68" s="168">
        <v>39814</v>
      </c>
      <c r="M68" s="168">
        <v>39845</v>
      </c>
      <c r="N68" s="168">
        <v>39873</v>
      </c>
      <c r="O68" s="168">
        <v>39904</v>
      </c>
      <c r="P68" s="168">
        <v>39934</v>
      </c>
      <c r="Q68" s="168">
        <v>39965</v>
      </c>
    </row>
    <row r="69" spans="11:17">
      <c r="K69" s="127" t="s">
        <v>284</v>
      </c>
      <c r="L69" s="169">
        <v>1191</v>
      </c>
      <c r="M69" s="169">
        <v>2116</v>
      </c>
      <c r="N69" s="169">
        <v>1328</v>
      </c>
      <c r="O69" s="169">
        <v>2136</v>
      </c>
      <c r="P69" s="169">
        <v>2352</v>
      </c>
      <c r="Q69" s="169">
        <v>4156</v>
      </c>
    </row>
    <row r="70" spans="11:17">
      <c r="K70" s="127" t="s">
        <v>285</v>
      </c>
      <c r="L70" s="169">
        <v>3147</v>
      </c>
      <c r="M70" s="169">
        <v>3751</v>
      </c>
      <c r="N70" s="169">
        <v>3954</v>
      </c>
      <c r="O70" s="169">
        <v>4314</v>
      </c>
      <c r="P70" s="169">
        <v>4194</v>
      </c>
      <c r="Q70" s="169">
        <v>2442</v>
      </c>
    </row>
    <row r="71" spans="11:17">
      <c r="K71" s="127" t="s">
        <v>286</v>
      </c>
      <c r="L71" s="169">
        <v>2959</v>
      </c>
      <c r="M71" s="169">
        <v>3628</v>
      </c>
      <c r="N71" s="169">
        <v>3628</v>
      </c>
      <c r="O71" s="169">
        <v>4529</v>
      </c>
      <c r="P71" s="169">
        <v>2548</v>
      </c>
      <c r="Q71" s="169">
        <v>4415</v>
      </c>
    </row>
    <row r="72" spans="11:17">
      <c r="K72" s="127" t="s">
        <v>287</v>
      </c>
      <c r="L72" s="169">
        <v>1740</v>
      </c>
      <c r="M72" s="169">
        <v>2733</v>
      </c>
      <c r="N72" s="169">
        <v>4310</v>
      </c>
      <c r="O72" s="169">
        <v>2228</v>
      </c>
      <c r="P72" s="169">
        <v>1313</v>
      </c>
      <c r="Q72" s="169">
        <v>2675</v>
      </c>
    </row>
    <row r="73" spans="11:17">
      <c r="K73" s="127" t="s">
        <v>294</v>
      </c>
      <c r="L73" s="169">
        <v>4730</v>
      </c>
      <c r="M73" s="169">
        <v>1058</v>
      </c>
      <c r="N73" s="169">
        <v>4800</v>
      </c>
      <c r="O73" s="169">
        <v>2156</v>
      </c>
      <c r="P73" s="169">
        <v>2518</v>
      </c>
      <c r="Q73" s="169">
        <v>2917</v>
      </c>
    </row>
    <row r="74" spans="11:17">
      <c r="K74" s="127" t="s">
        <v>295</v>
      </c>
      <c r="L74" s="169">
        <v>4970</v>
      </c>
      <c r="M74" s="169">
        <v>4947</v>
      </c>
      <c r="N74" s="169">
        <v>2707</v>
      </c>
      <c r="O74" s="169">
        <v>1134</v>
      </c>
      <c r="P74" s="169">
        <v>1787</v>
      </c>
      <c r="Q74" s="169">
        <v>1927</v>
      </c>
    </row>
    <row r="81" spans="11:15">
      <c r="K81" s="172" t="s">
        <v>12</v>
      </c>
      <c r="L81" s="172" t="s">
        <v>296</v>
      </c>
      <c r="M81" s="172" t="s">
        <v>297</v>
      </c>
      <c r="N81" s="172" t="s">
        <v>277</v>
      </c>
      <c r="O81" s="172" t="s">
        <v>278</v>
      </c>
    </row>
    <row r="82" spans="11:15">
      <c r="K82" s="173">
        <v>39814</v>
      </c>
      <c r="L82" s="130">
        <v>29</v>
      </c>
      <c r="M82" s="130">
        <v>27</v>
      </c>
      <c r="N82" s="171">
        <v>2625</v>
      </c>
      <c r="O82" s="171">
        <v>4139</v>
      </c>
    </row>
    <row r="83" spans="11:15">
      <c r="K83" s="173">
        <v>39845</v>
      </c>
      <c r="L83" s="130">
        <v>74</v>
      </c>
      <c r="M83" s="130">
        <v>23</v>
      </c>
      <c r="N83" s="171">
        <v>1776</v>
      </c>
      <c r="O83" s="171">
        <v>4955</v>
      </c>
    </row>
    <row r="84" spans="11:15">
      <c r="K84" s="173">
        <v>39873</v>
      </c>
      <c r="L84" s="130">
        <v>78</v>
      </c>
      <c r="M84" s="130">
        <v>59</v>
      </c>
      <c r="N84" s="171">
        <v>2537</v>
      </c>
      <c r="O84" s="171">
        <v>2379</v>
      </c>
    </row>
    <row r="85" spans="11:15">
      <c r="K85" s="173">
        <v>39904</v>
      </c>
      <c r="L85" s="130">
        <v>6</v>
      </c>
      <c r="M85" s="130">
        <v>12</v>
      </c>
      <c r="N85" s="171">
        <v>4360</v>
      </c>
      <c r="O85" s="171">
        <v>4631</v>
      </c>
    </row>
    <row r="86" spans="11:15">
      <c r="K86" s="173">
        <v>39934</v>
      </c>
      <c r="L86" s="130">
        <v>69</v>
      </c>
      <c r="M86" s="130">
        <v>2</v>
      </c>
      <c r="N86" s="171">
        <v>3636</v>
      </c>
      <c r="O86" s="171">
        <v>2413</v>
      </c>
    </row>
    <row r="87" spans="11:15">
      <c r="K87" s="173">
        <v>39965</v>
      </c>
      <c r="L87" s="130">
        <v>62</v>
      </c>
      <c r="M87" s="130">
        <v>3</v>
      </c>
      <c r="N87" s="171">
        <v>2135</v>
      </c>
      <c r="O87" s="171">
        <v>4187</v>
      </c>
    </row>
    <row r="101" spans="11:13">
      <c r="K101" s="8" t="s">
        <v>298</v>
      </c>
      <c r="L101" s="8" t="s">
        <v>299</v>
      </c>
      <c r="M101" s="8" t="s">
        <v>300</v>
      </c>
    </row>
    <row r="102" spans="11:13">
      <c r="K102">
        <v>1</v>
      </c>
      <c r="L102" s="127">
        <v>60</v>
      </c>
      <c r="M102" s="127">
        <v>155</v>
      </c>
    </row>
    <row r="103" spans="11:13">
      <c r="K103">
        <v>2</v>
      </c>
      <c r="L103" s="127">
        <v>61</v>
      </c>
      <c r="M103" s="127">
        <v>162</v>
      </c>
    </row>
    <row r="104" spans="11:13">
      <c r="K104">
        <v>3</v>
      </c>
      <c r="L104" s="127">
        <v>62</v>
      </c>
      <c r="M104" s="127">
        <v>162</v>
      </c>
    </row>
    <row r="105" spans="11:13">
      <c r="K105">
        <v>4</v>
      </c>
      <c r="L105" s="127">
        <v>63</v>
      </c>
      <c r="M105" s="127">
        <v>162</v>
      </c>
    </row>
    <row r="106" spans="11:13">
      <c r="K106">
        <v>5</v>
      </c>
      <c r="L106" s="127">
        <v>63</v>
      </c>
      <c r="M106" s="127">
        <v>164</v>
      </c>
    </row>
    <row r="107" spans="11:13">
      <c r="K107">
        <v>6</v>
      </c>
      <c r="L107" s="127">
        <v>65</v>
      </c>
      <c r="M107" s="127">
        <v>168</v>
      </c>
    </row>
    <row r="108" spans="11:13">
      <c r="K108">
        <v>7</v>
      </c>
      <c r="L108" s="127">
        <v>70</v>
      </c>
      <c r="M108" s="127">
        <v>175</v>
      </c>
    </row>
    <row r="109" spans="11:13">
      <c r="K109">
        <v>8</v>
      </c>
      <c r="L109" s="127">
        <v>72</v>
      </c>
      <c r="M109" s="127">
        <v>199</v>
      </c>
    </row>
    <row r="110" spans="11:13">
      <c r="K110">
        <v>9</v>
      </c>
      <c r="L110" s="127">
        <v>72</v>
      </c>
      <c r="M110" s="127">
        <v>215</v>
      </c>
    </row>
    <row r="111" spans="11:13">
      <c r="K111">
        <v>10</v>
      </c>
      <c r="L111" s="127">
        <v>76</v>
      </c>
      <c r="M111" s="127">
        <v>241</v>
      </c>
    </row>
  </sheetData>
  <sortState ref="M99:M108">
    <sortCondition ref="M97"/>
  </sortState>
  <hyperlinks>
    <hyperlink ref="A2" location="'List of Topics'!A1" display="Return to List of Topics sheet"/>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L32"/>
  <sheetViews>
    <sheetView showGridLines="0" workbookViewId="0"/>
  </sheetViews>
  <sheetFormatPr defaultRowHeight="15"/>
  <cols>
    <col min="11" max="11" width="9.140625" customWidth="1"/>
    <col min="12" max="12" width="11.140625" bestFit="1" customWidth="1"/>
  </cols>
  <sheetData>
    <row r="1" spans="1:12">
      <c r="A1" s="117" t="str">
        <f ca="1">"© S. Christian Albright, 2011-" &amp; YEAR(TODAY()) &amp; ", All Rights Reserved"</f>
        <v>© S. Christian Albright, 2011-2013, All Rights Reserved</v>
      </c>
    </row>
    <row r="2" spans="1:12" ht="30" customHeight="1">
      <c r="A2" s="212" t="s">
        <v>745</v>
      </c>
    </row>
    <row r="3" spans="1:12">
      <c r="A3" s="117"/>
    </row>
    <row r="4" spans="1:12">
      <c r="K4" s="8" t="s">
        <v>12</v>
      </c>
      <c r="L4" s="8" t="s">
        <v>23</v>
      </c>
    </row>
    <row r="5" spans="1:12">
      <c r="K5" s="46">
        <v>39814</v>
      </c>
      <c r="L5" s="28">
        <v>8627</v>
      </c>
    </row>
    <row r="6" spans="1:12">
      <c r="K6" s="46">
        <v>39845</v>
      </c>
      <c r="L6" s="28">
        <v>5343</v>
      </c>
    </row>
    <row r="7" spans="1:12">
      <c r="K7" s="46">
        <v>39873</v>
      </c>
      <c r="L7" s="28">
        <v>6244</v>
      </c>
    </row>
    <row r="8" spans="1:12">
      <c r="K8" s="46">
        <v>39904</v>
      </c>
      <c r="L8" s="28">
        <v>9451</v>
      </c>
    </row>
    <row r="9" spans="1:12">
      <c r="K9" s="46">
        <v>39934</v>
      </c>
      <c r="L9" s="28">
        <v>6698</v>
      </c>
    </row>
    <row r="10" spans="1:12">
      <c r="K10" s="46">
        <v>39965</v>
      </c>
      <c r="L10" s="28">
        <v>6752</v>
      </c>
    </row>
    <row r="11" spans="1:12">
      <c r="K11" s="46">
        <v>39995</v>
      </c>
      <c r="L11" s="28">
        <v>5985</v>
      </c>
    </row>
    <row r="12" spans="1:12">
      <c r="K12" s="46">
        <v>40026</v>
      </c>
      <c r="L12" s="28">
        <v>5586</v>
      </c>
    </row>
    <row r="13" spans="1:12">
      <c r="K13" s="46">
        <v>40057</v>
      </c>
      <c r="L13" s="28">
        <v>8476</v>
      </c>
    </row>
    <row r="14" spans="1:12">
      <c r="K14" s="46">
        <v>40087</v>
      </c>
      <c r="L14" s="28">
        <v>9191</v>
      </c>
    </row>
    <row r="15" spans="1:12">
      <c r="K15" s="46">
        <v>40118</v>
      </c>
      <c r="L15" s="28">
        <v>7242</v>
      </c>
    </row>
    <row r="16" spans="1:12">
      <c r="K16" s="46">
        <v>40148</v>
      </c>
      <c r="L16" s="28">
        <v>8277</v>
      </c>
    </row>
    <row r="32" spans="3:3">
      <c r="C32" s="65"/>
    </row>
  </sheetData>
  <hyperlinks>
    <hyperlink ref="A2" location="'List of Topics'!A1" display="Return to List of Topics sheet"/>
  </hyperlinks>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L30"/>
  <sheetViews>
    <sheetView showGridLines="0" workbookViewId="0"/>
  </sheetViews>
  <sheetFormatPr defaultRowHeight="15"/>
  <cols>
    <col min="11" max="11" width="9.140625" customWidth="1"/>
    <col min="12" max="12" width="11.140625" bestFit="1" customWidth="1"/>
  </cols>
  <sheetData>
    <row r="1" spans="1:12">
      <c r="A1" s="117" t="str">
        <f ca="1">"© S. Christian Albright, 2011-" &amp; YEAR(TODAY()) &amp; ", All Rights Reserved"</f>
        <v>© S. Christian Albright, 2011-2013, All Rights Reserved</v>
      </c>
    </row>
    <row r="2" spans="1:12" ht="30" customHeight="1">
      <c r="A2" s="212" t="s">
        <v>745</v>
      </c>
    </row>
    <row r="3" spans="1:12">
      <c r="A3" s="117"/>
    </row>
    <row r="4" spans="1:12">
      <c r="K4" s="158" t="s">
        <v>277</v>
      </c>
      <c r="L4" s="158" t="s">
        <v>278</v>
      </c>
    </row>
    <row r="5" spans="1:12">
      <c r="K5" s="160">
        <v>8627</v>
      </c>
      <c r="L5" s="160">
        <v>23919</v>
      </c>
    </row>
    <row r="6" spans="1:12">
      <c r="K6" s="160">
        <v>5343</v>
      </c>
      <c r="L6" s="160">
        <v>19507</v>
      </c>
    </row>
    <row r="7" spans="1:12">
      <c r="K7" s="160">
        <v>6244</v>
      </c>
      <c r="L7" s="160">
        <v>34377</v>
      </c>
    </row>
    <row r="8" spans="1:12">
      <c r="K8" s="160">
        <v>9451</v>
      </c>
      <c r="L8" s="160">
        <v>30285</v>
      </c>
    </row>
    <row r="9" spans="1:12">
      <c r="K9" s="160">
        <v>6698</v>
      </c>
      <c r="L9" s="160">
        <v>19673</v>
      </c>
    </row>
    <row r="10" spans="1:12">
      <c r="K10" s="160">
        <v>6752</v>
      </c>
      <c r="L10" s="160">
        <v>21007</v>
      </c>
    </row>
    <row r="11" spans="1:12">
      <c r="K11" s="160">
        <v>5985</v>
      </c>
      <c r="L11" s="160">
        <v>16644</v>
      </c>
    </row>
    <row r="12" spans="1:12">
      <c r="K12" s="160">
        <v>5586</v>
      </c>
      <c r="L12" s="160">
        <v>21022</v>
      </c>
    </row>
    <row r="13" spans="1:12">
      <c r="K13" s="160">
        <v>8476</v>
      </c>
      <c r="L13" s="160">
        <v>23928</v>
      </c>
    </row>
    <row r="14" spans="1:12">
      <c r="K14" s="160">
        <v>9191</v>
      </c>
      <c r="L14" s="160">
        <v>31403</v>
      </c>
    </row>
    <row r="15" spans="1:12">
      <c r="K15" s="160">
        <v>7242</v>
      </c>
      <c r="L15" s="160">
        <v>25333</v>
      </c>
    </row>
    <row r="16" spans="1:12">
      <c r="K16" s="160">
        <v>8277</v>
      </c>
      <c r="L16" s="160">
        <v>28071</v>
      </c>
    </row>
    <row r="30" spans="3:3">
      <c r="C30" s="65"/>
    </row>
  </sheetData>
  <hyperlinks>
    <hyperlink ref="A2" location="'List of Topics'!A1" display="Return to List of Topics sheet"/>
  </hyperlinks>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M13"/>
  <sheetViews>
    <sheetView showGridLines="0" workbookViewId="0"/>
  </sheetViews>
  <sheetFormatPr defaultRowHeight="15"/>
  <sheetData>
    <row r="1" spans="1:13">
      <c r="A1" s="117" t="str">
        <f ca="1">"© S. Christian Albright, 2011-" &amp; YEAR(TODAY()) &amp; ", All Rights Reserved"</f>
        <v>© S. Christian Albright, 2011-2013, All Rights Reserved</v>
      </c>
    </row>
    <row r="2" spans="1:13" ht="30" customHeight="1">
      <c r="A2" s="212" t="s">
        <v>745</v>
      </c>
    </row>
    <row r="3" spans="1:13">
      <c r="A3" s="117"/>
    </row>
    <row r="4" spans="1:13">
      <c r="K4" s="8" t="s">
        <v>37</v>
      </c>
      <c r="L4" s="8" t="s">
        <v>38</v>
      </c>
      <c r="M4" s="8" t="s">
        <v>39</v>
      </c>
    </row>
    <row r="5" spans="1:13">
      <c r="K5">
        <v>10</v>
      </c>
      <c r="L5">
        <v>6</v>
      </c>
      <c r="M5">
        <v>5</v>
      </c>
    </row>
    <row r="6" spans="1:13">
      <c r="K6">
        <v>5</v>
      </c>
      <c r="L6">
        <v>11</v>
      </c>
      <c r="M6">
        <v>7</v>
      </c>
    </row>
    <row r="7" spans="1:13">
      <c r="K7">
        <v>13</v>
      </c>
      <c r="L7">
        <v>10</v>
      </c>
      <c r="M7">
        <v>6</v>
      </c>
    </row>
    <row r="8" spans="1:13">
      <c r="K8">
        <v>2</v>
      </c>
      <c r="L8">
        <v>15</v>
      </c>
      <c r="M8">
        <v>19</v>
      </c>
    </row>
    <row r="9" spans="1:13">
      <c r="K9">
        <v>9</v>
      </c>
      <c r="L9">
        <v>5</v>
      </c>
      <c r="M9">
        <v>20</v>
      </c>
    </row>
    <row r="10" spans="1:13">
      <c r="K10">
        <v>18</v>
      </c>
      <c r="L10">
        <v>16</v>
      </c>
      <c r="M10">
        <v>19</v>
      </c>
    </row>
    <row r="11" spans="1:13">
      <c r="K11">
        <v>18</v>
      </c>
      <c r="L11">
        <v>15</v>
      </c>
      <c r="M11">
        <v>1</v>
      </c>
    </row>
    <row r="12" spans="1:13">
      <c r="K12">
        <v>2</v>
      </c>
      <c r="L12">
        <v>19</v>
      </c>
      <c r="M12">
        <v>10</v>
      </c>
    </row>
    <row r="13" spans="1:13">
      <c r="K13">
        <v>18</v>
      </c>
      <c r="L13">
        <v>14</v>
      </c>
      <c r="M13">
        <v>6</v>
      </c>
    </row>
  </sheetData>
  <hyperlinks>
    <hyperlink ref="A2" location="'List of Topics'!A1" display="Return to List of Topics sheet"/>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B30"/>
  <sheetViews>
    <sheetView showGridLines="0" workbookViewId="0"/>
  </sheetViews>
  <sheetFormatPr defaultRowHeight="15"/>
  <cols>
    <col min="11" max="11" width="33.7109375" customWidth="1"/>
  </cols>
  <sheetData>
    <row r="1" spans="1:28">
      <c r="A1" s="117" t="str">
        <f ca="1">"© S. Christian Albright, 2011-" &amp; YEAR(TODAY()) &amp; ", All Rights Reserved"</f>
        <v>© S. Christian Albright, 2011-2013, All Rights Reserved</v>
      </c>
    </row>
    <row r="2" spans="1:28" ht="30" customHeight="1">
      <c r="A2" s="212" t="s">
        <v>745</v>
      </c>
    </row>
    <row r="3" spans="1:28">
      <c r="A3" s="117"/>
    </row>
    <row r="4" spans="1:28">
      <c r="K4" t="s">
        <v>738</v>
      </c>
    </row>
    <row r="6" spans="1:28">
      <c r="K6" t="s">
        <v>108</v>
      </c>
      <c r="L6" s="28">
        <v>15000</v>
      </c>
    </row>
    <row r="7" spans="1:28">
      <c r="K7" t="s">
        <v>109</v>
      </c>
      <c r="L7" s="29">
        <v>4.9000000000000002E-2</v>
      </c>
    </row>
    <row r="8" spans="1:28">
      <c r="K8" t="s">
        <v>110</v>
      </c>
      <c r="L8">
        <v>36</v>
      </c>
    </row>
    <row r="9" spans="1:28">
      <c r="K9" t="s">
        <v>111</v>
      </c>
      <c r="L9" s="124"/>
      <c r="AA9" t="s">
        <v>112</v>
      </c>
      <c r="AB9" s="30">
        <f>PMT(L7/12,L8,-L6)</f>
        <v>448.89029967441274</v>
      </c>
    </row>
    <row r="30" spans="3:3">
      <c r="C30" s="65"/>
    </row>
  </sheetData>
  <hyperlinks>
    <hyperlink ref="A2" location="'List of Topics'!A1" display="Return to List of Topics sheet"/>
  </hyperlink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30"/>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row r="30" spans="3:3">
      <c r="C30" s="65"/>
    </row>
  </sheetData>
  <hyperlinks>
    <hyperlink ref="A2" location="'List of Topics'!A1" display="Return to List of Topics sheet"/>
  </hyperlinks>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B68"/>
  <sheetViews>
    <sheetView showGridLines="0" workbookViewId="0"/>
  </sheetViews>
  <sheetFormatPr defaultRowHeight="15"/>
  <cols>
    <col min="12" max="12" width="13.28515625" customWidth="1"/>
    <col min="13" max="13" width="23.7109375" bestFit="1" customWidth="1"/>
    <col min="14" max="14" width="16.85546875" bestFit="1" customWidth="1"/>
    <col min="27" max="27" width="13.5703125" bestFit="1" customWidth="1"/>
    <col min="28" max="28" width="9.5703125" bestFit="1" customWidth="1"/>
  </cols>
  <sheetData>
    <row r="1" spans="1:28">
      <c r="A1" s="117" t="str">
        <f ca="1">"© S. Christian Albright, 2011-" &amp; YEAR(TODAY()) &amp; ", All Rights Reserved"</f>
        <v>© S. Christian Albright, 2011-2013, All Rights Reserved</v>
      </c>
    </row>
    <row r="2" spans="1:28" ht="30" customHeight="1">
      <c r="A2" s="212" t="s">
        <v>745</v>
      </c>
    </row>
    <row r="3" spans="1:28">
      <c r="A3" s="117"/>
    </row>
    <row r="4" spans="1:28">
      <c r="K4" t="s">
        <v>61</v>
      </c>
    </row>
    <row r="5" spans="1:28">
      <c r="K5" t="s">
        <v>62</v>
      </c>
    </row>
    <row r="6" spans="1:28">
      <c r="K6" t="s">
        <v>63</v>
      </c>
    </row>
    <row r="8" spans="1:28">
      <c r="K8" s="8" t="s">
        <v>64</v>
      </c>
      <c r="L8" s="8" t="s">
        <v>65</v>
      </c>
      <c r="M8" s="8" t="s">
        <v>66</v>
      </c>
      <c r="N8" s="8" t="s">
        <v>67</v>
      </c>
      <c r="AA8" s="8" t="s">
        <v>68</v>
      </c>
      <c r="AB8" s="8" t="s">
        <v>69</v>
      </c>
    </row>
    <row r="9" spans="1:28">
      <c r="K9">
        <v>1</v>
      </c>
      <c r="L9">
        <v>100</v>
      </c>
      <c r="M9" s="124"/>
      <c r="N9" s="124"/>
      <c r="AA9" s="8" t="str">
        <f>IF(L9&lt;=50,"yes","no")</f>
        <v>no</v>
      </c>
      <c r="AB9">
        <f>IF(L9&lt;=50,200-L9,0)</f>
        <v>0</v>
      </c>
    </row>
    <row r="10" spans="1:28">
      <c r="K10">
        <v>2</v>
      </c>
      <c r="L10">
        <v>40</v>
      </c>
      <c r="M10" s="124"/>
      <c r="N10" s="124"/>
      <c r="AA10" s="8" t="str">
        <f>IF(L10&lt;=50,"yes","no")</f>
        <v>yes</v>
      </c>
      <c r="AB10">
        <f>IF(L10&lt;=50,200-L10,0)</f>
        <v>160</v>
      </c>
    </row>
    <row r="11" spans="1:28">
      <c r="K11">
        <v>3</v>
      </c>
      <c r="L11">
        <v>20</v>
      </c>
      <c r="M11" s="124"/>
      <c r="N11" s="124"/>
      <c r="AA11" s="8" t="str">
        <f>IF(L11&lt;=50,"yes","no")</f>
        <v>yes</v>
      </c>
      <c r="AB11">
        <f>IF(L11&lt;=50,200-L11,0)</f>
        <v>180</v>
      </c>
    </row>
    <row r="12" spans="1:28">
      <c r="K12">
        <v>4</v>
      </c>
      <c r="L12">
        <v>70</v>
      </c>
      <c r="M12" s="124"/>
      <c r="N12" s="124"/>
      <c r="AA12" s="8" t="str">
        <f>IF(L12&lt;=50,"yes","no")</f>
        <v>no</v>
      </c>
      <c r="AB12">
        <f>IF(L12&lt;=50,200-L12,0)</f>
        <v>0</v>
      </c>
    </row>
    <row r="22" spans="3:27">
      <c r="K22" t="s">
        <v>70</v>
      </c>
    </row>
    <row r="23" spans="3:27">
      <c r="K23" t="s">
        <v>71</v>
      </c>
    </row>
    <row r="25" spans="3:27">
      <c r="K25" s="8" t="s">
        <v>72</v>
      </c>
      <c r="L25" s="8" t="s">
        <v>73</v>
      </c>
      <c r="M25" s="26" t="s">
        <v>74</v>
      </c>
      <c r="AA25" s="26" t="s">
        <v>74</v>
      </c>
    </row>
    <row r="26" spans="3:27">
      <c r="K26">
        <v>1</v>
      </c>
      <c r="L26">
        <v>70</v>
      </c>
      <c r="M26" s="174"/>
      <c r="AA26" s="26" t="str">
        <f t="shared" ref="AA26:AA31" si="0">IF(L26&gt;=90,"A",IF(L26&gt;=60,"S","U"))</f>
        <v>S</v>
      </c>
    </row>
    <row r="27" spans="3:27">
      <c r="K27">
        <v>2</v>
      </c>
      <c r="L27">
        <v>95</v>
      </c>
      <c r="M27" s="174"/>
      <c r="AA27" s="26" t="str">
        <f t="shared" si="0"/>
        <v>A</v>
      </c>
    </row>
    <row r="28" spans="3:27">
      <c r="K28">
        <v>3</v>
      </c>
      <c r="L28">
        <v>55</v>
      </c>
      <c r="M28" s="174"/>
      <c r="AA28" s="26" t="str">
        <f t="shared" si="0"/>
        <v>U</v>
      </c>
    </row>
    <row r="29" spans="3:27">
      <c r="K29">
        <v>4</v>
      </c>
      <c r="L29">
        <v>80</v>
      </c>
      <c r="M29" s="174"/>
      <c r="AA29" s="26" t="str">
        <f t="shared" si="0"/>
        <v>S</v>
      </c>
    </row>
    <row r="30" spans="3:27">
      <c r="K30">
        <v>5</v>
      </c>
      <c r="L30">
        <v>60</v>
      </c>
      <c r="M30" s="174"/>
      <c r="AA30" s="26" t="str">
        <f t="shared" si="0"/>
        <v>S</v>
      </c>
    </row>
    <row r="31" spans="3:27">
      <c r="K31">
        <v>6</v>
      </c>
      <c r="L31">
        <v>90</v>
      </c>
      <c r="M31" s="174"/>
      <c r="AA31" s="26" t="str">
        <f t="shared" si="0"/>
        <v>A</v>
      </c>
    </row>
    <row r="32" spans="3:27">
      <c r="C32" s="65"/>
    </row>
    <row r="44" spans="11:27">
      <c r="K44" t="s">
        <v>75</v>
      </c>
    </row>
    <row r="45" spans="11:27">
      <c r="K45" t="s">
        <v>76</v>
      </c>
    </row>
    <row r="47" spans="11:27">
      <c r="K47" s="8" t="s">
        <v>22</v>
      </c>
      <c r="L47" s="8" t="s">
        <v>77</v>
      </c>
      <c r="M47" s="26" t="s">
        <v>78</v>
      </c>
    </row>
    <row r="48" spans="11:27">
      <c r="K48">
        <v>1</v>
      </c>
      <c r="L48" s="8" t="s">
        <v>79</v>
      </c>
      <c r="M48" s="26"/>
      <c r="AA48" s="26" t="s">
        <v>81</v>
      </c>
    </row>
    <row r="49" spans="11:27">
      <c r="K49">
        <v>2</v>
      </c>
      <c r="L49" s="8" t="s">
        <v>80</v>
      </c>
      <c r="M49" s="26"/>
      <c r="AA49" s="26"/>
    </row>
    <row r="50" spans="11:27">
      <c r="K50">
        <v>3</v>
      </c>
      <c r="L50" s="8" t="s">
        <v>79</v>
      </c>
      <c r="M50" s="175"/>
      <c r="AA50" s="26" t="str">
        <f>IF(AND(L48="Up",L49="Up",L50="Up"),"Yes","No")</f>
        <v>No</v>
      </c>
    </row>
    <row r="51" spans="11:27">
      <c r="K51">
        <v>4</v>
      </c>
      <c r="L51" s="8" t="s">
        <v>79</v>
      </c>
      <c r="M51" s="175"/>
      <c r="AA51" s="26" t="str">
        <f>IF(AND(L49="Up",L50="Up",L51="Up"),"Yes","No")</f>
        <v>No</v>
      </c>
    </row>
    <row r="52" spans="11:27">
      <c r="K52">
        <v>5</v>
      </c>
      <c r="L52" s="8" t="s">
        <v>79</v>
      </c>
      <c r="M52" s="175"/>
      <c r="AA52" s="26" t="str">
        <f>IF(AND(L50="Up",L51="Up",L52="Up"),"Yes","No")</f>
        <v>Yes</v>
      </c>
    </row>
    <row r="53" spans="11:27">
      <c r="K53">
        <v>6</v>
      </c>
      <c r="L53" s="8" t="s">
        <v>80</v>
      </c>
      <c r="M53" s="175"/>
      <c r="AA53" s="26" t="str">
        <f>IF(AND(L51="Up",L52="Up",L53="Up"),"Yes","No")</f>
        <v>No</v>
      </c>
    </row>
    <row r="59" spans="11:27">
      <c r="K59" t="s">
        <v>82</v>
      </c>
    </row>
    <row r="60" spans="11:27">
      <c r="K60" t="s">
        <v>83</v>
      </c>
    </row>
    <row r="62" spans="11:27">
      <c r="K62" s="8" t="s">
        <v>72</v>
      </c>
      <c r="L62" s="8" t="s">
        <v>84</v>
      </c>
      <c r="M62" s="8" t="s">
        <v>85</v>
      </c>
      <c r="N62" s="8" t="s">
        <v>86</v>
      </c>
      <c r="O62" s="8" t="s">
        <v>87</v>
      </c>
      <c r="P62" s="8" t="s">
        <v>88</v>
      </c>
      <c r="Q62" s="8"/>
      <c r="R62" s="8"/>
      <c r="S62" s="8"/>
      <c r="T62" s="8"/>
      <c r="U62" s="8"/>
      <c r="AA62" s="8" t="s">
        <v>88</v>
      </c>
    </row>
    <row r="63" spans="11:27">
      <c r="K63">
        <v>1</v>
      </c>
      <c r="L63">
        <v>87</v>
      </c>
      <c r="M63">
        <v>83</v>
      </c>
      <c r="N63">
        <v>83</v>
      </c>
      <c r="O63">
        <v>80</v>
      </c>
      <c r="P63" s="176"/>
      <c r="Q63" s="13"/>
      <c r="R63" s="13"/>
      <c r="S63" s="13"/>
      <c r="T63" s="13"/>
      <c r="U63" s="13"/>
      <c r="AA63">
        <f t="shared" ref="AA63:AA68" si="1">IF(OR(L63&gt;=95,M63&gt;=95,N63&gt;=95,O63&gt;=95),0.01*SUM(L63:O63),0)</f>
        <v>0</v>
      </c>
    </row>
    <row r="64" spans="11:27">
      <c r="K64">
        <v>2</v>
      </c>
      <c r="L64">
        <v>77</v>
      </c>
      <c r="M64">
        <v>72</v>
      </c>
      <c r="N64">
        <v>74</v>
      </c>
      <c r="O64">
        <v>97</v>
      </c>
      <c r="P64" s="176"/>
      <c r="Q64" s="13"/>
      <c r="R64" s="13"/>
      <c r="S64" s="13"/>
      <c r="T64" s="13"/>
      <c r="U64" s="13"/>
      <c r="AA64">
        <f t="shared" si="1"/>
        <v>3.2</v>
      </c>
    </row>
    <row r="65" spans="11:27">
      <c r="K65">
        <v>3</v>
      </c>
      <c r="L65">
        <v>80</v>
      </c>
      <c r="M65">
        <v>95</v>
      </c>
      <c r="N65">
        <v>79</v>
      </c>
      <c r="O65">
        <v>75</v>
      </c>
      <c r="P65" s="176"/>
      <c r="Q65" s="13"/>
      <c r="R65" s="13"/>
      <c r="S65" s="13"/>
      <c r="T65" s="13"/>
      <c r="U65" s="13"/>
      <c r="AA65">
        <f t="shared" si="1"/>
        <v>3.29</v>
      </c>
    </row>
    <row r="66" spans="11:27">
      <c r="K66">
        <v>4</v>
      </c>
      <c r="L66">
        <v>82</v>
      </c>
      <c r="M66">
        <v>87</v>
      </c>
      <c r="N66">
        <v>96</v>
      </c>
      <c r="O66">
        <v>88</v>
      </c>
      <c r="P66" s="176"/>
      <c r="Q66" s="13"/>
      <c r="R66" s="13"/>
      <c r="S66" s="13"/>
      <c r="T66" s="13"/>
      <c r="U66" s="13"/>
      <c r="AA66">
        <f t="shared" si="1"/>
        <v>3.5300000000000002</v>
      </c>
    </row>
    <row r="67" spans="11:27">
      <c r="K67">
        <v>5</v>
      </c>
      <c r="L67">
        <v>78</v>
      </c>
      <c r="M67">
        <v>94</v>
      </c>
      <c r="N67">
        <v>81</v>
      </c>
      <c r="O67">
        <v>79</v>
      </c>
      <c r="P67" s="176"/>
      <c r="Q67" s="13"/>
      <c r="R67" s="13"/>
      <c r="S67" s="13"/>
      <c r="T67" s="13"/>
      <c r="U67" s="13"/>
      <c r="AA67">
        <f t="shared" si="1"/>
        <v>0</v>
      </c>
    </row>
    <row r="68" spans="11:27">
      <c r="K68">
        <v>6</v>
      </c>
      <c r="L68">
        <v>75</v>
      </c>
      <c r="M68">
        <v>83</v>
      </c>
      <c r="N68">
        <v>80</v>
      </c>
      <c r="O68">
        <v>72</v>
      </c>
      <c r="P68" s="176"/>
      <c r="Q68" s="13"/>
      <c r="R68" s="13"/>
      <c r="S68" s="13"/>
      <c r="T68" s="13"/>
      <c r="U68" s="13"/>
      <c r="AA68">
        <f t="shared" si="1"/>
        <v>0</v>
      </c>
    </row>
  </sheetData>
  <hyperlinks>
    <hyperlink ref="A2" location="'List of Topics'!A1" display="Return to List of Topics sheet"/>
  </hyperlinks>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D69"/>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row r="30" spans="3:3">
      <c r="C30" s="65"/>
    </row>
    <row r="38" spans="11:16">
      <c r="K38" s="8" t="s">
        <v>72</v>
      </c>
      <c r="L38" s="8" t="s">
        <v>73</v>
      </c>
      <c r="M38" s="8" t="s">
        <v>74</v>
      </c>
      <c r="O38" t="s">
        <v>89</v>
      </c>
    </row>
    <row r="39" spans="11:16">
      <c r="K39">
        <v>1</v>
      </c>
      <c r="L39">
        <v>67</v>
      </c>
      <c r="M39" s="161" t="str">
        <f t="shared" ref="M39:M47" si="0">VLOOKUP(L39,$O$39:$P$43,2)</f>
        <v>D</v>
      </c>
      <c r="O39">
        <v>0</v>
      </c>
      <c r="P39" s="8" t="s">
        <v>90</v>
      </c>
    </row>
    <row r="40" spans="11:16">
      <c r="K40">
        <v>2</v>
      </c>
      <c r="L40">
        <v>72</v>
      </c>
      <c r="M40" s="170" t="str">
        <f t="shared" si="0"/>
        <v>C</v>
      </c>
      <c r="O40">
        <v>60</v>
      </c>
      <c r="P40" s="8" t="s">
        <v>91</v>
      </c>
    </row>
    <row r="41" spans="11:16">
      <c r="K41">
        <v>3</v>
      </c>
      <c r="L41">
        <v>77</v>
      </c>
      <c r="M41" s="170" t="str">
        <f t="shared" si="0"/>
        <v>C</v>
      </c>
      <c r="O41">
        <v>70</v>
      </c>
      <c r="P41" s="8" t="s">
        <v>92</v>
      </c>
    </row>
    <row r="42" spans="11:16">
      <c r="K42">
        <v>4</v>
      </c>
      <c r="L42">
        <v>70</v>
      </c>
      <c r="M42" s="170" t="str">
        <f t="shared" si="0"/>
        <v>C</v>
      </c>
      <c r="O42">
        <v>80</v>
      </c>
      <c r="P42" s="8" t="s">
        <v>93</v>
      </c>
    </row>
    <row r="43" spans="11:16">
      <c r="K43">
        <v>5</v>
      </c>
      <c r="L43">
        <v>66</v>
      </c>
      <c r="M43" s="170" t="str">
        <f t="shared" si="0"/>
        <v>D</v>
      </c>
      <c r="O43">
        <v>90</v>
      </c>
      <c r="P43" s="8" t="s">
        <v>94</v>
      </c>
    </row>
    <row r="44" spans="11:16">
      <c r="K44">
        <v>6</v>
      </c>
      <c r="L44">
        <v>81</v>
      </c>
      <c r="M44" s="170" t="str">
        <f t="shared" si="0"/>
        <v>B</v>
      </c>
    </row>
    <row r="45" spans="11:16">
      <c r="K45">
        <v>7</v>
      </c>
      <c r="L45">
        <v>93</v>
      </c>
      <c r="M45" s="170" t="str">
        <f t="shared" si="0"/>
        <v>A</v>
      </c>
    </row>
    <row r="46" spans="11:16">
      <c r="K46">
        <v>8</v>
      </c>
      <c r="L46">
        <v>59</v>
      </c>
      <c r="M46" s="170" t="str">
        <f t="shared" si="0"/>
        <v>F</v>
      </c>
    </row>
    <row r="47" spans="11:16">
      <c r="K47">
        <v>9</v>
      </c>
      <c r="L47">
        <v>90</v>
      </c>
      <c r="M47" s="170" t="str">
        <f t="shared" si="0"/>
        <v>A</v>
      </c>
    </row>
    <row r="49" spans="11:30">
      <c r="K49" s="8" t="s">
        <v>95</v>
      </c>
      <c r="L49" s="8" t="s">
        <v>16</v>
      </c>
      <c r="M49" s="8" t="s">
        <v>14</v>
      </c>
      <c r="O49" s="40" t="s">
        <v>89</v>
      </c>
      <c r="AA49" t="s">
        <v>14</v>
      </c>
      <c r="AC49" t="s">
        <v>89</v>
      </c>
    </row>
    <row r="50" spans="11:30">
      <c r="K50">
        <v>1</v>
      </c>
      <c r="L50">
        <v>373</v>
      </c>
      <c r="M50" s="177"/>
      <c r="O50" s="123"/>
      <c r="P50" s="123"/>
      <c r="AA50" s="3">
        <f t="shared" ref="AA50:AA56" si="1">VLOOKUP(L50,$AC$50:$AD$52,2)*L50</f>
        <v>932.5</v>
      </c>
      <c r="AC50">
        <v>0</v>
      </c>
      <c r="AD50" s="3">
        <v>3</v>
      </c>
    </row>
    <row r="51" spans="11:30">
      <c r="K51">
        <v>2</v>
      </c>
      <c r="L51">
        <v>475</v>
      </c>
      <c r="M51" s="177"/>
      <c r="O51" s="123"/>
      <c r="P51" s="123"/>
      <c r="AA51" s="3">
        <f t="shared" si="1"/>
        <v>950</v>
      </c>
      <c r="AC51">
        <v>300</v>
      </c>
      <c r="AD51" s="3">
        <v>2.5</v>
      </c>
    </row>
    <row r="52" spans="11:30">
      <c r="K52">
        <v>3</v>
      </c>
      <c r="L52">
        <v>459</v>
      </c>
      <c r="M52" s="177"/>
      <c r="O52" s="123"/>
      <c r="P52" s="123"/>
      <c r="AA52" s="3">
        <f t="shared" si="1"/>
        <v>918</v>
      </c>
      <c r="AC52">
        <v>400</v>
      </c>
      <c r="AD52" s="3">
        <v>2</v>
      </c>
    </row>
    <row r="53" spans="11:30">
      <c r="K53">
        <v>4</v>
      </c>
      <c r="L53">
        <v>441</v>
      </c>
      <c r="M53" s="177"/>
      <c r="AA53" s="3">
        <f t="shared" si="1"/>
        <v>882</v>
      </c>
    </row>
    <row r="54" spans="11:30">
      <c r="K54">
        <v>5</v>
      </c>
      <c r="L54">
        <v>238</v>
      </c>
      <c r="M54" s="177"/>
      <c r="AA54" s="3">
        <f t="shared" si="1"/>
        <v>714</v>
      </c>
    </row>
    <row r="55" spans="11:30">
      <c r="K55">
        <v>6</v>
      </c>
      <c r="L55">
        <v>349</v>
      </c>
      <c r="M55" s="177"/>
      <c r="AA55" s="3">
        <f t="shared" si="1"/>
        <v>872.5</v>
      </c>
    </row>
    <row r="56" spans="11:30">
      <c r="K56">
        <v>7</v>
      </c>
      <c r="L56">
        <v>344</v>
      </c>
      <c r="M56" s="177"/>
      <c r="AA56" s="3">
        <f t="shared" si="1"/>
        <v>860</v>
      </c>
    </row>
    <row r="57" spans="11:30">
      <c r="K57">
        <v>8</v>
      </c>
      <c r="L57">
        <v>203</v>
      </c>
      <c r="M57" s="177"/>
      <c r="AA57" s="3">
        <f>VLOOKUP(L57,$AC$50:$AD$52,2)*L57</f>
        <v>609</v>
      </c>
    </row>
    <row r="58" spans="11:30">
      <c r="M58" s="7"/>
      <c r="AA58" s="3"/>
    </row>
    <row r="61" spans="11:30">
      <c r="K61" s="27" t="s">
        <v>72</v>
      </c>
      <c r="L61" t="s">
        <v>74</v>
      </c>
      <c r="M61" t="s">
        <v>96</v>
      </c>
      <c r="O61" t="s">
        <v>74</v>
      </c>
      <c r="P61" t="s">
        <v>96</v>
      </c>
    </row>
    <row r="62" spans="11:30">
      <c r="K62" t="s">
        <v>97</v>
      </c>
      <c r="L62" s="26" t="s">
        <v>93</v>
      </c>
      <c r="M62" s="127"/>
      <c r="O62" s="26" t="s">
        <v>94</v>
      </c>
      <c r="P62">
        <v>4</v>
      </c>
    </row>
    <row r="63" spans="11:30">
      <c r="K63" t="s">
        <v>98</v>
      </c>
      <c r="L63" s="26" t="s">
        <v>99</v>
      </c>
      <c r="M63" s="127"/>
      <c r="O63" s="26" t="s">
        <v>99</v>
      </c>
      <c r="P63">
        <v>3.7</v>
      </c>
    </row>
    <row r="64" spans="11:30">
      <c r="K64" t="s">
        <v>100</v>
      </c>
      <c r="L64" s="26" t="s">
        <v>101</v>
      </c>
      <c r="M64" s="127"/>
      <c r="O64" s="26" t="s">
        <v>102</v>
      </c>
      <c r="P64">
        <v>3.3</v>
      </c>
    </row>
    <row r="65" spans="11:16">
      <c r="K65" t="s">
        <v>103</v>
      </c>
      <c r="L65" s="26" t="s">
        <v>104</v>
      </c>
      <c r="M65" s="127"/>
      <c r="O65" s="26" t="s">
        <v>93</v>
      </c>
      <c r="P65">
        <v>3</v>
      </c>
    </row>
    <row r="66" spans="11:16">
      <c r="K66" t="s">
        <v>105</v>
      </c>
      <c r="L66" s="26" t="s">
        <v>102</v>
      </c>
      <c r="M66" s="127"/>
      <c r="O66" s="26" t="s">
        <v>104</v>
      </c>
      <c r="P66">
        <v>2.7</v>
      </c>
    </row>
    <row r="67" spans="11:16">
      <c r="K67" t="s">
        <v>47</v>
      </c>
      <c r="L67" s="26" t="s">
        <v>94</v>
      </c>
      <c r="M67" s="127"/>
      <c r="O67" s="26" t="s">
        <v>101</v>
      </c>
      <c r="P67">
        <v>2.2999999999999998</v>
      </c>
    </row>
    <row r="68" spans="11:16">
      <c r="K68" t="s">
        <v>106</v>
      </c>
      <c r="L68" s="26" t="s">
        <v>92</v>
      </c>
      <c r="M68" s="127"/>
      <c r="O68" s="26" t="s">
        <v>92</v>
      </c>
      <c r="P68">
        <v>2</v>
      </c>
    </row>
    <row r="69" spans="11:16">
      <c r="K69" t="s">
        <v>134</v>
      </c>
      <c r="L69" s="26" t="s">
        <v>91</v>
      </c>
      <c r="M69" s="127"/>
      <c r="O69" s="26" t="s">
        <v>107</v>
      </c>
      <c r="P69">
        <v>1.7</v>
      </c>
    </row>
  </sheetData>
  <hyperlinks>
    <hyperlink ref="A2" location="'List of Topics'!A1" display="Return to List of Topics sheet"/>
  </hyperlinks>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C30"/>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row r="30" spans="3:3">
      <c r="C30" s="65"/>
    </row>
  </sheetData>
  <hyperlinks>
    <hyperlink ref="A2" location="'List of Topics'!A1" display="Return to List of Topics sheet"/>
  </hyperlinks>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O89"/>
  <sheetViews>
    <sheetView showGridLines="0" workbookViewId="0"/>
  </sheetViews>
  <sheetFormatPr defaultRowHeight="15"/>
  <cols>
    <col min="11" max="12" width="10.5703125" customWidth="1"/>
  </cols>
  <sheetData>
    <row r="1" spans="1:15">
      <c r="A1" s="117" t="str">
        <f ca="1">"© S. Christian Albright, 2011-" &amp; YEAR(TODAY()) &amp; ", All Rights Reserved"</f>
        <v>© S. Christian Albright, 2011-2013, All Rights Reserved</v>
      </c>
    </row>
    <row r="2" spans="1:15" ht="30" customHeight="1">
      <c r="A2" s="212" t="s">
        <v>745</v>
      </c>
    </row>
    <row r="3" spans="1:15">
      <c r="A3" s="117"/>
    </row>
    <row r="4" spans="1:15">
      <c r="K4" t="s">
        <v>31</v>
      </c>
    </row>
    <row r="5" spans="1:15">
      <c r="K5" t="s">
        <v>32</v>
      </c>
    </row>
    <row r="7" spans="1:15">
      <c r="L7" s="8" t="s">
        <v>3</v>
      </c>
      <c r="M7" s="8" t="s">
        <v>4</v>
      </c>
      <c r="N7" s="8" t="s">
        <v>5</v>
      </c>
      <c r="O7" s="8" t="s">
        <v>6</v>
      </c>
    </row>
    <row r="8" spans="1:15">
      <c r="K8" t="s">
        <v>2</v>
      </c>
      <c r="L8" s="7">
        <f ca="1">ROUND(INT(RAND()*4000+3000),-2)</f>
        <v>4900</v>
      </c>
      <c r="M8" s="7">
        <f ca="1">ROUND(INT(RAND()*4000+3000),-2)</f>
        <v>6300</v>
      </c>
      <c r="N8" s="7">
        <f ca="1">ROUND(INT(RAND()*4000+3000),-2)</f>
        <v>3500</v>
      </c>
      <c r="O8" s="7">
        <f ca="1">ROUND(INT(RAND()*4000+3000),-2)</f>
        <v>5200</v>
      </c>
    </row>
    <row r="9" spans="1:15">
      <c r="K9" t="s">
        <v>3</v>
      </c>
      <c r="M9" s="7">
        <f ca="1">ROUND(INT(RAND()*4000+3000),-2)</f>
        <v>6500</v>
      </c>
      <c r="N9" s="7">
        <f ca="1">ROUND(INT(RAND()*4000+3000),-2)</f>
        <v>6500</v>
      </c>
      <c r="O9" s="7">
        <f ca="1">ROUND(INT(RAND()*4000+3000),-2)</f>
        <v>4600</v>
      </c>
    </row>
    <row r="10" spans="1:15">
      <c r="K10" t="s">
        <v>4</v>
      </c>
      <c r="N10" s="7">
        <f ca="1">ROUND(INT(RAND()*4000+3000),-2)</f>
        <v>3900</v>
      </c>
      <c r="O10" s="7">
        <f ca="1">ROUND(INT(RAND()*4000+3000),-2)</f>
        <v>4900</v>
      </c>
    </row>
    <row r="11" spans="1:15">
      <c r="K11" t="s">
        <v>5</v>
      </c>
      <c r="O11" s="7">
        <f ca="1">ROUND(INT(RAND()*4000+3000),-2)</f>
        <v>5200</v>
      </c>
    </row>
    <row r="13" spans="1:15">
      <c r="K13" t="s">
        <v>14</v>
      </c>
      <c r="L13" s="178"/>
    </row>
    <row r="21" spans="3:15" ht="15" customHeight="1"/>
    <row r="22" spans="3:15" ht="15" customHeight="1"/>
    <row r="28" spans="3:15">
      <c r="K28" t="s">
        <v>33</v>
      </c>
      <c r="L28" s="8" t="s">
        <v>34</v>
      </c>
      <c r="O28" t="s">
        <v>728</v>
      </c>
    </row>
    <row r="29" spans="3:15">
      <c r="K29">
        <v>1533</v>
      </c>
      <c r="L29">
        <v>68</v>
      </c>
      <c r="O29" s="121"/>
    </row>
    <row r="30" spans="3:15">
      <c r="K30">
        <v>8031</v>
      </c>
      <c r="L30">
        <v>74</v>
      </c>
    </row>
    <row r="31" spans="3:15">
      <c r="K31">
        <v>9859</v>
      </c>
      <c r="L31">
        <v>80</v>
      </c>
      <c r="O31" t="s">
        <v>36</v>
      </c>
    </row>
    <row r="32" spans="3:15">
      <c r="C32" s="65"/>
      <c r="K32">
        <v>9106</v>
      </c>
      <c r="L32">
        <v>63</v>
      </c>
      <c r="O32" s="121"/>
    </row>
    <row r="33" spans="11:12">
      <c r="K33">
        <v>3535</v>
      </c>
      <c r="L33">
        <v>72</v>
      </c>
    </row>
    <row r="34" spans="11:12">
      <c r="K34">
        <v>8192</v>
      </c>
      <c r="L34" t="s">
        <v>35</v>
      </c>
    </row>
    <row r="35" spans="11:12">
      <c r="K35">
        <v>6102</v>
      </c>
      <c r="L35">
        <v>85</v>
      </c>
    </row>
    <row r="36" spans="11:12">
      <c r="K36">
        <v>6774</v>
      </c>
      <c r="L36">
        <v>70</v>
      </c>
    </row>
    <row r="37" spans="11:12">
      <c r="K37">
        <v>7558</v>
      </c>
      <c r="L37">
        <v>64</v>
      </c>
    </row>
    <row r="38" spans="11:12">
      <c r="K38">
        <v>314</v>
      </c>
      <c r="L38">
        <v>72</v>
      </c>
    </row>
    <row r="39" spans="11:12">
      <c r="K39">
        <v>9082</v>
      </c>
      <c r="L39">
        <v>81</v>
      </c>
    </row>
    <row r="40" spans="11:12">
      <c r="K40">
        <v>2397</v>
      </c>
      <c r="L40">
        <v>75</v>
      </c>
    </row>
    <row r="41" spans="11:12">
      <c r="K41">
        <v>2517</v>
      </c>
      <c r="L41">
        <v>80</v>
      </c>
    </row>
    <row r="42" spans="11:12">
      <c r="K42">
        <v>2432</v>
      </c>
      <c r="L42">
        <v>73</v>
      </c>
    </row>
    <row r="43" spans="11:12">
      <c r="K43">
        <v>6016</v>
      </c>
      <c r="L43">
        <v>63</v>
      </c>
    </row>
    <row r="44" spans="11:12">
      <c r="K44">
        <v>5269</v>
      </c>
      <c r="L44">
        <v>80</v>
      </c>
    </row>
    <row r="45" spans="11:12">
      <c r="K45">
        <v>4847</v>
      </c>
      <c r="L45">
        <v>88</v>
      </c>
    </row>
    <row r="46" spans="11:12">
      <c r="K46">
        <v>6537</v>
      </c>
      <c r="L46">
        <v>71</v>
      </c>
    </row>
    <row r="47" spans="11:12">
      <c r="K47">
        <v>9922</v>
      </c>
      <c r="L47">
        <v>73</v>
      </c>
    </row>
    <row r="48" spans="11:12">
      <c r="K48">
        <v>4525</v>
      </c>
      <c r="L48">
        <v>71</v>
      </c>
    </row>
    <row r="49" spans="11:12">
      <c r="K49">
        <v>1491</v>
      </c>
      <c r="L49">
        <v>71</v>
      </c>
    </row>
    <row r="50" spans="11:12">
      <c r="K50">
        <v>7897</v>
      </c>
      <c r="L50">
        <v>68</v>
      </c>
    </row>
    <row r="51" spans="11:12">
      <c r="K51">
        <v>4088</v>
      </c>
      <c r="L51">
        <v>82</v>
      </c>
    </row>
    <row r="52" spans="11:12">
      <c r="K52">
        <v>166</v>
      </c>
      <c r="L52">
        <v>76</v>
      </c>
    </row>
    <row r="53" spans="11:12">
      <c r="K53">
        <v>7925</v>
      </c>
      <c r="L53">
        <v>75</v>
      </c>
    </row>
    <row r="54" spans="11:12">
      <c r="K54">
        <v>6405</v>
      </c>
      <c r="L54">
        <v>81</v>
      </c>
    </row>
    <row r="55" spans="11:12">
      <c r="K55">
        <v>802</v>
      </c>
      <c r="L55">
        <v>76</v>
      </c>
    </row>
    <row r="56" spans="11:12">
      <c r="K56">
        <v>2931</v>
      </c>
      <c r="L56">
        <v>83</v>
      </c>
    </row>
    <row r="57" spans="11:12">
      <c r="K57">
        <v>7625</v>
      </c>
      <c r="L57">
        <v>67</v>
      </c>
    </row>
    <row r="58" spans="11:12">
      <c r="K58">
        <v>2628</v>
      </c>
      <c r="L58">
        <v>67</v>
      </c>
    </row>
    <row r="59" spans="11:12">
      <c r="K59">
        <v>5417</v>
      </c>
      <c r="L59">
        <v>92</v>
      </c>
    </row>
    <row r="60" spans="11:12">
      <c r="K60">
        <v>7804</v>
      </c>
      <c r="L60">
        <v>72</v>
      </c>
    </row>
    <row r="61" spans="11:12">
      <c r="K61">
        <v>3994</v>
      </c>
      <c r="L61">
        <v>69</v>
      </c>
    </row>
    <row r="62" spans="11:12">
      <c r="K62">
        <v>394</v>
      </c>
      <c r="L62">
        <v>85</v>
      </c>
    </row>
    <row r="63" spans="11:12">
      <c r="K63">
        <v>8847</v>
      </c>
      <c r="L63">
        <v>78</v>
      </c>
    </row>
    <row r="64" spans="11:12">
      <c r="K64">
        <v>7855</v>
      </c>
      <c r="L64">
        <v>81</v>
      </c>
    </row>
    <row r="65" spans="11:12">
      <c r="K65">
        <v>8668</v>
      </c>
      <c r="L65" t="s">
        <v>35</v>
      </c>
    </row>
    <row r="66" spans="11:12">
      <c r="K66">
        <v>3738</v>
      </c>
      <c r="L66">
        <v>77</v>
      </c>
    </row>
    <row r="67" spans="11:12">
      <c r="K67">
        <v>5534</v>
      </c>
      <c r="L67">
        <v>70</v>
      </c>
    </row>
    <row r="68" spans="11:12">
      <c r="K68">
        <v>6965</v>
      </c>
      <c r="L68">
        <v>71</v>
      </c>
    </row>
    <row r="69" spans="11:12">
      <c r="K69">
        <v>8863</v>
      </c>
      <c r="L69">
        <v>69</v>
      </c>
    </row>
    <row r="70" spans="11:12">
      <c r="K70">
        <v>8762</v>
      </c>
      <c r="L70">
        <v>73</v>
      </c>
    </row>
    <row r="71" spans="11:12">
      <c r="K71">
        <v>6466</v>
      </c>
      <c r="L71">
        <v>60</v>
      </c>
    </row>
    <row r="72" spans="11:12">
      <c r="K72">
        <v>6100</v>
      </c>
      <c r="L72">
        <v>76</v>
      </c>
    </row>
    <row r="73" spans="11:12">
      <c r="K73">
        <v>1878</v>
      </c>
      <c r="L73">
        <v>74</v>
      </c>
    </row>
    <row r="74" spans="11:12">
      <c r="K74">
        <v>5970</v>
      </c>
      <c r="L74">
        <v>67</v>
      </c>
    </row>
    <row r="75" spans="11:12">
      <c r="K75">
        <v>9691</v>
      </c>
      <c r="L75">
        <v>62</v>
      </c>
    </row>
    <row r="76" spans="11:12">
      <c r="K76">
        <v>8666</v>
      </c>
      <c r="L76">
        <v>77</v>
      </c>
    </row>
    <row r="77" spans="11:12">
      <c r="K77">
        <v>4865</v>
      </c>
      <c r="L77">
        <v>91</v>
      </c>
    </row>
    <row r="78" spans="11:12">
      <c r="K78">
        <v>6198</v>
      </c>
      <c r="L78">
        <v>81</v>
      </c>
    </row>
    <row r="79" spans="11:12">
      <c r="K79">
        <v>8554</v>
      </c>
      <c r="L79">
        <v>87</v>
      </c>
    </row>
    <row r="80" spans="11:12">
      <c r="K80">
        <v>6753</v>
      </c>
      <c r="L80">
        <v>76</v>
      </c>
    </row>
    <row r="81" spans="11:12">
      <c r="K81">
        <v>9574</v>
      </c>
      <c r="L81">
        <v>77</v>
      </c>
    </row>
    <row r="82" spans="11:12">
      <c r="K82">
        <v>3891</v>
      </c>
      <c r="L82">
        <v>81</v>
      </c>
    </row>
    <row r="83" spans="11:12">
      <c r="K83">
        <v>8186</v>
      </c>
      <c r="L83" t="s">
        <v>35</v>
      </c>
    </row>
    <row r="84" spans="11:12">
      <c r="K84">
        <v>1306</v>
      </c>
      <c r="L84">
        <v>73</v>
      </c>
    </row>
    <row r="85" spans="11:12">
      <c r="K85">
        <v>6835</v>
      </c>
      <c r="L85">
        <v>83</v>
      </c>
    </row>
    <row r="86" spans="11:12">
      <c r="K86">
        <v>3136</v>
      </c>
      <c r="L86">
        <v>59</v>
      </c>
    </row>
    <row r="87" spans="11:12">
      <c r="K87">
        <v>4938</v>
      </c>
      <c r="L87">
        <v>74</v>
      </c>
    </row>
    <row r="88" spans="11:12">
      <c r="K88">
        <v>4807</v>
      </c>
      <c r="L88">
        <v>74</v>
      </c>
    </row>
    <row r="89" spans="11:12">
      <c r="K89">
        <v>4421</v>
      </c>
      <c r="L89">
        <v>78</v>
      </c>
    </row>
  </sheetData>
  <hyperlinks>
    <hyperlink ref="A2" location="'List of Topics'!A1" display="Return to List of Topics sheet"/>
  </hyperlinks>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N76"/>
  <sheetViews>
    <sheetView showGridLines="0" workbookViewId="0"/>
  </sheetViews>
  <sheetFormatPr defaultRowHeight="15"/>
  <cols>
    <col min="11" max="11" width="10.28515625" bestFit="1" customWidth="1"/>
    <col min="12" max="12" width="10.85546875" bestFit="1" customWidth="1"/>
  </cols>
  <sheetData>
    <row r="1" spans="1:14">
      <c r="A1" s="117" t="str">
        <f ca="1">"© S. Christian Albright, 2011-" &amp; YEAR(TODAY()) &amp; ", All Rights Reserved"</f>
        <v>© S. Christian Albright, 2011-2013, All Rights Reserved</v>
      </c>
    </row>
    <row r="2" spans="1:14" ht="30" customHeight="1">
      <c r="A2" s="212" t="s">
        <v>745</v>
      </c>
    </row>
    <row r="3" spans="1:14">
      <c r="A3" s="117"/>
    </row>
    <row r="4" spans="1:14">
      <c r="K4" s="8" t="s">
        <v>72</v>
      </c>
      <c r="L4" s="8" t="s">
        <v>34</v>
      </c>
      <c r="N4" t="s">
        <v>40</v>
      </c>
    </row>
    <row r="5" spans="1:14">
      <c r="K5">
        <v>1</v>
      </c>
      <c r="L5">
        <v>62</v>
      </c>
      <c r="N5" s="124"/>
    </row>
    <row r="6" spans="1:14">
      <c r="K6">
        <v>2</v>
      </c>
      <c r="L6">
        <v>73</v>
      </c>
    </row>
    <row r="7" spans="1:14">
      <c r="K7">
        <v>3</v>
      </c>
      <c r="L7">
        <v>74</v>
      </c>
      <c r="N7" t="s">
        <v>41</v>
      </c>
    </row>
    <row r="8" spans="1:14">
      <c r="K8">
        <v>4</v>
      </c>
      <c r="N8" s="124"/>
    </row>
    <row r="9" spans="1:14">
      <c r="K9">
        <v>5</v>
      </c>
      <c r="L9">
        <v>77</v>
      </c>
    </row>
    <row r="10" spans="1:14">
      <c r="K10">
        <v>6</v>
      </c>
      <c r="L10">
        <v>57</v>
      </c>
      <c r="N10" t="s">
        <v>301</v>
      </c>
    </row>
    <row r="11" spans="1:14">
      <c r="K11">
        <v>7</v>
      </c>
      <c r="L11">
        <v>67</v>
      </c>
      <c r="N11" s="124"/>
    </row>
    <row r="12" spans="1:14">
      <c r="K12">
        <v>8</v>
      </c>
      <c r="L12">
        <v>90</v>
      </c>
    </row>
    <row r="13" spans="1:14">
      <c r="K13">
        <v>9</v>
      </c>
      <c r="L13">
        <v>77</v>
      </c>
    </row>
    <row r="14" spans="1:14">
      <c r="K14">
        <v>10</v>
      </c>
      <c r="L14">
        <v>83</v>
      </c>
    </row>
    <row r="15" spans="1:14">
      <c r="K15">
        <v>11</v>
      </c>
      <c r="L15">
        <v>71</v>
      </c>
    </row>
    <row r="16" spans="1:14">
      <c r="K16">
        <v>12</v>
      </c>
      <c r="L16">
        <v>75</v>
      </c>
    </row>
    <row r="17" spans="3:12">
      <c r="K17">
        <v>13</v>
      </c>
      <c r="L17">
        <v>72</v>
      </c>
    </row>
    <row r="18" spans="3:12">
      <c r="K18">
        <v>14</v>
      </c>
      <c r="L18">
        <v>82</v>
      </c>
    </row>
    <row r="19" spans="3:12">
      <c r="K19">
        <v>15</v>
      </c>
      <c r="L19">
        <v>68</v>
      </c>
    </row>
    <row r="20" spans="3:12">
      <c r="K20">
        <v>16</v>
      </c>
      <c r="L20">
        <v>86</v>
      </c>
    </row>
    <row r="21" spans="3:12">
      <c r="K21">
        <v>17</v>
      </c>
      <c r="L21">
        <v>77</v>
      </c>
    </row>
    <row r="22" spans="3:12">
      <c r="K22">
        <v>18</v>
      </c>
      <c r="L22">
        <v>68</v>
      </c>
    </row>
    <row r="23" spans="3:12">
      <c r="K23">
        <v>19</v>
      </c>
      <c r="L23">
        <v>86</v>
      </c>
    </row>
    <row r="24" spans="3:12">
      <c r="K24">
        <v>20</v>
      </c>
    </row>
    <row r="25" spans="3:12">
      <c r="K25">
        <v>21</v>
      </c>
      <c r="L25">
        <v>80</v>
      </c>
    </row>
    <row r="26" spans="3:12">
      <c r="K26">
        <v>22</v>
      </c>
      <c r="L26">
        <v>81</v>
      </c>
    </row>
    <row r="27" spans="3:12">
      <c r="K27">
        <v>23</v>
      </c>
      <c r="L27">
        <v>84</v>
      </c>
    </row>
    <row r="28" spans="3:12">
      <c r="K28">
        <v>24</v>
      </c>
      <c r="L28">
        <v>71</v>
      </c>
    </row>
    <row r="29" spans="3:12">
      <c r="K29">
        <v>25</v>
      </c>
      <c r="L29">
        <v>76</v>
      </c>
    </row>
    <row r="30" spans="3:12">
      <c r="C30" s="65"/>
      <c r="K30">
        <v>26</v>
      </c>
      <c r="L30">
        <v>81</v>
      </c>
    </row>
    <row r="31" spans="3:12">
      <c r="K31">
        <v>27</v>
      </c>
      <c r="L31">
        <v>99</v>
      </c>
    </row>
    <row r="32" spans="3:12">
      <c r="K32">
        <v>28</v>
      </c>
      <c r="L32">
        <v>72</v>
      </c>
    </row>
    <row r="33" spans="11:12">
      <c r="K33">
        <v>29</v>
      </c>
      <c r="L33">
        <v>78</v>
      </c>
    </row>
    <row r="34" spans="11:12">
      <c r="K34">
        <v>30</v>
      </c>
      <c r="L34">
        <v>67</v>
      </c>
    </row>
    <row r="35" spans="11:12">
      <c r="K35">
        <v>31</v>
      </c>
      <c r="L35">
        <v>89</v>
      </c>
    </row>
    <row r="36" spans="11:12">
      <c r="K36">
        <v>32</v>
      </c>
      <c r="L36">
        <v>70</v>
      </c>
    </row>
    <row r="37" spans="11:12">
      <c r="K37">
        <v>33</v>
      </c>
      <c r="L37">
        <v>77</v>
      </c>
    </row>
    <row r="38" spans="11:12">
      <c r="K38">
        <v>34</v>
      </c>
    </row>
    <row r="39" spans="11:12">
      <c r="K39">
        <v>35</v>
      </c>
      <c r="L39">
        <v>83</v>
      </c>
    </row>
    <row r="40" spans="11:12">
      <c r="K40">
        <v>36</v>
      </c>
      <c r="L40">
        <v>74</v>
      </c>
    </row>
    <row r="41" spans="11:12">
      <c r="K41">
        <v>37</v>
      </c>
      <c r="L41">
        <v>87</v>
      </c>
    </row>
    <row r="42" spans="11:12">
      <c r="K42">
        <v>38</v>
      </c>
      <c r="L42">
        <v>75</v>
      </c>
    </row>
    <row r="43" spans="11:12">
      <c r="K43">
        <v>39</v>
      </c>
      <c r="L43">
        <v>86</v>
      </c>
    </row>
    <row r="44" spans="11:12">
      <c r="K44">
        <v>40</v>
      </c>
      <c r="L44">
        <v>77</v>
      </c>
    </row>
    <row r="45" spans="11:12">
      <c r="K45">
        <v>41</v>
      </c>
      <c r="L45">
        <v>73</v>
      </c>
    </row>
    <row r="46" spans="11:12">
      <c r="K46">
        <v>42</v>
      </c>
      <c r="L46">
        <v>74</v>
      </c>
    </row>
    <row r="47" spans="11:12">
      <c r="K47">
        <v>43</v>
      </c>
      <c r="L47">
        <v>79</v>
      </c>
    </row>
    <row r="48" spans="11:12">
      <c r="K48">
        <v>44</v>
      </c>
      <c r="L48">
        <v>80</v>
      </c>
    </row>
    <row r="49" spans="11:12">
      <c r="K49">
        <v>45</v>
      </c>
      <c r="L49">
        <v>77</v>
      </c>
    </row>
    <row r="50" spans="11:12">
      <c r="K50">
        <v>46</v>
      </c>
      <c r="L50">
        <v>72</v>
      </c>
    </row>
    <row r="51" spans="11:12">
      <c r="K51">
        <v>47</v>
      </c>
      <c r="L51">
        <v>77</v>
      </c>
    </row>
    <row r="52" spans="11:12">
      <c r="K52">
        <v>48</v>
      </c>
      <c r="L52">
        <v>71</v>
      </c>
    </row>
    <row r="53" spans="11:12">
      <c r="K53">
        <v>49</v>
      </c>
      <c r="L53">
        <v>70</v>
      </c>
    </row>
    <row r="54" spans="11:12">
      <c r="K54">
        <v>50</v>
      </c>
      <c r="L54">
        <v>68</v>
      </c>
    </row>
    <row r="55" spans="11:12">
      <c r="K55">
        <v>51</v>
      </c>
      <c r="L55">
        <v>79</v>
      </c>
    </row>
    <row r="56" spans="11:12">
      <c r="K56">
        <v>52</v>
      </c>
      <c r="L56">
        <v>75</v>
      </c>
    </row>
    <row r="57" spans="11:12">
      <c r="K57">
        <v>53</v>
      </c>
      <c r="L57">
        <v>80</v>
      </c>
    </row>
    <row r="58" spans="11:12">
      <c r="K58">
        <v>54</v>
      </c>
      <c r="L58">
        <v>73</v>
      </c>
    </row>
    <row r="59" spans="11:12">
      <c r="K59">
        <v>55</v>
      </c>
      <c r="L59">
        <v>61</v>
      </c>
    </row>
    <row r="60" spans="11:12">
      <c r="K60">
        <v>56</v>
      </c>
      <c r="L60">
        <v>62</v>
      </c>
    </row>
    <row r="61" spans="11:12">
      <c r="K61">
        <v>57</v>
      </c>
      <c r="L61">
        <v>68</v>
      </c>
    </row>
    <row r="62" spans="11:12">
      <c r="K62">
        <v>58</v>
      </c>
      <c r="L62">
        <v>92</v>
      </c>
    </row>
    <row r="63" spans="11:12">
      <c r="K63">
        <v>59</v>
      </c>
      <c r="L63">
        <v>85</v>
      </c>
    </row>
    <row r="64" spans="11:12">
      <c r="K64">
        <v>60</v>
      </c>
      <c r="L64">
        <v>77</v>
      </c>
    </row>
    <row r="65" spans="11:12">
      <c r="K65">
        <v>61</v>
      </c>
      <c r="L65">
        <v>79</v>
      </c>
    </row>
    <row r="66" spans="11:12">
      <c r="K66">
        <v>62</v>
      </c>
      <c r="L66">
        <v>86</v>
      </c>
    </row>
    <row r="67" spans="11:12">
      <c r="K67">
        <v>63</v>
      </c>
      <c r="L67">
        <v>83</v>
      </c>
    </row>
    <row r="68" spans="11:12">
      <c r="K68">
        <v>64</v>
      </c>
      <c r="L68">
        <v>83</v>
      </c>
    </row>
    <row r="69" spans="11:12">
      <c r="K69">
        <v>65</v>
      </c>
      <c r="L69">
        <v>76</v>
      </c>
    </row>
    <row r="70" spans="11:12">
      <c r="K70">
        <v>66</v>
      </c>
      <c r="L70">
        <v>89</v>
      </c>
    </row>
    <row r="71" spans="11:12">
      <c r="K71">
        <v>67</v>
      </c>
      <c r="L71">
        <v>72</v>
      </c>
    </row>
    <row r="72" spans="11:12">
      <c r="K72">
        <v>68</v>
      </c>
      <c r="L72">
        <v>69</v>
      </c>
    </row>
    <row r="73" spans="11:12">
      <c r="K73">
        <v>69</v>
      </c>
      <c r="L73">
        <v>66</v>
      </c>
    </row>
    <row r="74" spans="11:12">
      <c r="K74">
        <v>70</v>
      </c>
      <c r="L74">
        <v>71</v>
      </c>
    </row>
    <row r="75" spans="11:12">
      <c r="K75">
        <v>71</v>
      </c>
      <c r="L75">
        <v>80</v>
      </c>
    </row>
    <row r="76" spans="11:12">
      <c r="K76">
        <v>72</v>
      </c>
      <c r="L76">
        <v>61</v>
      </c>
    </row>
  </sheetData>
  <hyperlinks>
    <hyperlink ref="A2" location="'List of Topics'!A1" display="Return to List of Topics sheet"/>
  </hyperlinks>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B76"/>
  <sheetViews>
    <sheetView showGridLines="0" workbookViewId="0"/>
  </sheetViews>
  <sheetFormatPr defaultRowHeight="15"/>
  <cols>
    <col min="11" max="11" width="10.28515625" bestFit="1" customWidth="1"/>
    <col min="12" max="12" width="10.85546875" bestFit="1" customWidth="1"/>
    <col min="13" max="13" width="11.28515625" bestFit="1" customWidth="1"/>
    <col min="14" max="14" width="10.85546875" bestFit="1" customWidth="1"/>
    <col min="16" max="16" width="34.7109375" bestFit="1" customWidth="1"/>
    <col min="27" max="27" width="34.7109375" bestFit="1" customWidth="1"/>
  </cols>
  <sheetData>
    <row r="1" spans="1:28">
      <c r="A1" s="117" t="str">
        <f ca="1">"© S. Christian Albright, 2011-" &amp; YEAR(TODAY()) &amp; ", All Rights Reserved"</f>
        <v>© S. Christian Albright, 2011-2013, All Rights Reserved</v>
      </c>
    </row>
    <row r="2" spans="1:28" ht="30" customHeight="1">
      <c r="A2" s="212" t="s">
        <v>745</v>
      </c>
    </row>
    <row r="3" spans="1:28">
      <c r="A3" s="117"/>
    </row>
    <row r="4" spans="1:28">
      <c r="K4" s="8" t="s">
        <v>72</v>
      </c>
      <c r="L4" t="s">
        <v>302</v>
      </c>
      <c r="M4" s="8" t="s">
        <v>276</v>
      </c>
      <c r="N4" s="8" t="s">
        <v>34</v>
      </c>
      <c r="P4" t="s">
        <v>305</v>
      </c>
      <c r="Q4" s="8" t="s">
        <v>303</v>
      </c>
    </row>
    <row r="5" spans="1:28">
      <c r="K5">
        <v>1</v>
      </c>
      <c r="L5" t="s">
        <v>303</v>
      </c>
      <c r="M5">
        <v>18</v>
      </c>
      <c r="N5">
        <v>62</v>
      </c>
      <c r="P5" t="s">
        <v>306</v>
      </c>
      <c r="Q5" s="65">
        <v>20</v>
      </c>
    </row>
    <row r="6" spans="1:28">
      <c r="K6">
        <v>2</v>
      </c>
      <c r="L6" t="s">
        <v>304</v>
      </c>
      <c r="M6">
        <v>21</v>
      </c>
      <c r="N6">
        <v>73</v>
      </c>
      <c r="P6" t="s">
        <v>307</v>
      </c>
      <c r="Q6" s="65">
        <v>87</v>
      </c>
    </row>
    <row r="7" spans="1:28">
      <c r="K7">
        <v>3</v>
      </c>
      <c r="L7" t="s">
        <v>304</v>
      </c>
      <c r="M7">
        <v>18</v>
      </c>
      <c r="N7">
        <v>74</v>
      </c>
    </row>
    <row r="8" spans="1:28">
      <c r="K8">
        <v>4</v>
      </c>
      <c r="L8" t="s">
        <v>304</v>
      </c>
      <c r="M8">
        <v>18</v>
      </c>
      <c r="P8" t="s">
        <v>308</v>
      </c>
      <c r="Q8" s="124"/>
      <c r="AA8" t="s">
        <v>308</v>
      </c>
      <c r="AB8">
        <f>COUNTIF(N5:N76,"&gt;="&amp;Q6)</f>
        <v>6</v>
      </c>
    </row>
    <row r="9" spans="1:28">
      <c r="K9">
        <v>5</v>
      </c>
      <c r="L9" t="s">
        <v>303</v>
      </c>
      <c r="M9">
        <v>18</v>
      </c>
      <c r="N9">
        <v>77</v>
      </c>
    </row>
    <row r="10" spans="1:28">
      <c r="K10">
        <v>6</v>
      </c>
      <c r="L10" t="s">
        <v>304</v>
      </c>
      <c r="M10">
        <v>20</v>
      </c>
      <c r="N10">
        <v>57</v>
      </c>
      <c r="P10" t="s">
        <v>309</v>
      </c>
      <c r="Q10" s="121"/>
      <c r="AA10" t="s">
        <v>309</v>
      </c>
      <c r="AB10">
        <f>SUMIF(L5:L76,"Male",N5:N76)</f>
        <v>2660</v>
      </c>
    </row>
    <row r="11" spans="1:28">
      <c r="K11">
        <v>7</v>
      </c>
      <c r="L11" t="s">
        <v>304</v>
      </c>
      <c r="M11">
        <v>18</v>
      </c>
      <c r="N11">
        <v>67</v>
      </c>
      <c r="P11" t="s">
        <v>310</v>
      </c>
      <c r="Q11" s="121"/>
      <c r="AA11" t="s">
        <v>310</v>
      </c>
      <c r="AB11" s="49">
        <f>AVERAGEIF(L5:L76,"Male",N5:N76)</f>
        <v>78.235294117647058</v>
      </c>
    </row>
    <row r="12" spans="1:28">
      <c r="K12">
        <v>8</v>
      </c>
      <c r="L12" t="s">
        <v>303</v>
      </c>
      <c r="M12">
        <v>19</v>
      </c>
      <c r="N12">
        <v>90</v>
      </c>
      <c r="P12" t="s">
        <v>311</v>
      </c>
      <c r="Q12" s="121"/>
      <c r="AA12" t="s">
        <v>311</v>
      </c>
      <c r="AB12">
        <f>SUMIF(M5:M76,"&lt;"&amp;Q5,N5:N76)</f>
        <v>2527</v>
      </c>
    </row>
    <row r="13" spans="1:28">
      <c r="K13">
        <v>9</v>
      </c>
      <c r="L13" t="s">
        <v>303</v>
      </c>
      <c r="M13">
        <v>19</v>
      </c>
      <c r="N13">
        <v>77</v>
      </c>
      <c r="P13" t="s">
        <v>312</v>
      </c>
      <c r="Q13" s="121"/>
      <c r="AA13" t="s">
        <v>312</v>
      </c>
      <c r="AB13" s="49">
        <f>AVERAGEIF(M5:M76,"&lt;"&amp;Q5,N5:N76)</f>
        <v>76.575757575757578</v>
      </c>
    </row>
    <row r="14" spans="1:28">
      <c r="K14">
        <v>10</v>
      </c>
      <c r="L14" t="s">
        <v>303</v>
      </c>
      <c r="M14">
        <v>22</v>
      </c>
      <c r="N14">
        <v>83</v>
      </c>
      <c r="P14" t="s">
        <v>313</v>
      </c>
      <c r="Q14" s="121"/>
      <c r="AA14" t="s">
        <v>313</v>
      </c>
      <c r="AB14">
        <f>SUMIF(M5:M76,"&gt;="&amp;Q5,N5:N76)</f>
        <v>2733</v>
      </c>
    </row>
    <row r="15" spans="1:28">
      <c r="K15">
        <v>11</v>
      </c>
      <c r="L15" t="s">
        <v>304</v>
      </c>
      <c r="M15">
        <v>20</v>
      </c>
      <c r="N15">
        <v>71</v>
      </c>
      <c r="P15" t="s">
        <v>314</v>
      </c>
      <c r="Q15" s="121"/>
      <c r="AA15" t="s">
        <v>314</v>
      </c>
      <c r="AB15" s="49">
        <f>AVERAGEIF(M5:M76,"&gt;="&amp;Q5,N5:N76)</f>
        <v>75.916666666666671</v>
      </c>
    </row>
    <row r="16" spans="1:28">
      <c r="K16">
        <v>12</v>
      </c>
      <c r="L16" t="s">
        <v>304</v>
      </c>
      <c r="M16">
        <v>20</v>
      </c>
      <c r="N16">
        <v>75</v>
      </c>
    </row>
    <row r="17" spans="3:14">
      <c r="K17">
        <v>13</v>
      </c>
      <c r="L17" t="s">
        <v>304</v>
      </c>
      <c r="M17">
        <v>20</v>
      </c>
      <c r="N17">
        <v>72</v>
      </c>
    </row>
    <row r="18" spans="3:14">
      <c r="K18">
        <v>14</v>
      </c>
      <c r="L18" t="s">
        <v>304</v>
      </c>
      <c r="M18">
        <v>24</v>
      </c>
      <c r="N18">
        <v>82</v>
      </c>
    </row>
    <row r="19" spans="3:14">
      <c r="K19">
        <v>15</v>
      </c>
      <c r="L19" t="s">
        <v>304</v>
      </c>
      <c r="M19">
        <v>18</v>
      </c>
      <c r="N19">
        <v>68</v>
      </c>
    </row>
    <row r="20" spans="3:14">
      <c r="K20">
        <v>16</v>
      </c>
      <c r="L20" t="s">
        <v>303</v>
      </c>
      <c r="M20">
        <v>18</v>
      </c>
      <c r="N20">
        <v>86</v>
      </c>
    </row>
    <row r="21" spans="3:14">
      <c r="K21">
        <v>17</v>
      </c>
      <c r="L21" t="s">
        <v>304</v>
      </c>
      <c r="M21">
        <v>24</v>
      </c>
      <c r="N21">
        <v>77</v>
      </c>
    </row>
    <row r="22" spans="3:14">
      <c r="K22">
        <v>18</v>
      </c>
      <c r="L22" t="s">
        <v>303</v>
      </c>
      <c r="M22">
        <v>21</v>
      </c>
      <c r="N22">
        <v>68</v>
      </c>
    </row>
    <row r="23" spans="3:14">
      <c r="K23">
        <v>19</v>
      </c>
      <c r="L23" t="s">
        <v>303</v>
      </c>
      <c r="M23">
        <v>20</v>
      </c>
      <c r="N23">
        <v>86</v>
      </c>
    </row>
    <row r="24" spans="3:14">
      <c r="K24">
        <v>20</v>
      </c>
      <c r="L24" t="s">
        <v>304</v>
      </c>
      <c r="M24">
        <v>21</v>
      </c>
    </row>
    <row r="25" spans="3:14">
      <c r="K25">
        <v>21</v>
      </c>
      <c r="L25" t="s">
        <v>303</v>
      </c>
      <c r="M25">
        <v>20</v>
      </c>
      <c r="N25">
        <v>80</v>
      </c>
    </row>
    <row r="26" spans="3:14">
      <c r="K26">
        <v>22</v>
      </c>
      <c r="L26" t="s">
        <v>304</v>
      </c>
      <c r="M26">
        <v>18</v>
      </c>
      <c r="N26">
        <v>81</v>
      </c>
    </row>
    <row r="27" spans="3:14">
      <c r="K27">
        <v>23</v>
      </c>
      <c r="L27" t="s">
        <v>303</v>
      </c>
      <c r="M27">
        <v>20</v>
      </c>
      <c r="N27">
        <v>84</v>
      </c>
    </row>
    <row r="28" spans="3:14">
      <c r="K28">
        <v>24</v>
      </c>
      <c r="L28" t="s">
        <v>304</v>
      </c>
      <c r="M28">
        <v>19</v>
      </c>
      <c r="N28">
        <v>71</v>
      </c>
    </row>
    <row r="29" spans="3:14">
      <c r="K29">
        <v>25</v>
      </c>
      <c r="L29" t="s">
        <v>304</v>
      </c>
      <c r="M29">
        <v>18</v>
      </c>
      <c r="N29">
        <v>76</v>
      </c>
    </row>
    <row r="30" spans="3:14">
      <c r="K30">
        <v>26</v>
      </c>
      <c r="L30" t="s">
        <v>303</v>
      </c>
      <c r="M30">
        <v>21</v>
      </c>
      <c r="N30">
        <v>81</v>
      </c>
    </row>
    <row r="31" spans="3:14">
      <c r="C31" s="65"/>
      <c r="K31">
        <v>27</v>
      </c>
      <c r="L31" t="s">
        <v>304</v>
      </c>
      <c r="M31">
        <v>18</v>
      </c>
      <c r="N31">
        <v>99</v>
      </c>
    </row>
    <row r="32" spans="3:14">
      <c r="K32">
        <v>28</v>
      </c>
      <c r="L32" t="s">
        <v>303</v>
      </c>
      <c r="M32">
        <v>20</v>
      </c>
      <c r="N32">
        <v>72</v>
      </c>
    </row>
    <row r="33" spans="11:14">
      <c r="K33">
        <v>29</v>
      </c>
      <c r="L33" t="s">
        <v>304</v>
      </c>
      <c r="M33">
        <v>18</v>
      </c>
      <c r="N33">
        <v>78</v>
      </c>
    </row>
    <row r="34" spans="11:14">
      <c r="K34">
        <v>30</v>
      </c>
      <c r="L34" t="s">
        <v>304</v>
      </c>
      <c r="M34">
        <v>21</v>
      </c>
      <c r="N34">
        <v>67</v>
      </c>
    </row>
    <row r="35" spans="11:14">
      <c r="K35">
        <v>31</v>
      </c>
      <c r="L35" t="s">
        <v>304</v>
      </c>
      <c r="M35">
        <v>21</v>
      </c>
      <c r="N35">
        <v>89</v>
      </c>
    </row>
    <row r="36" spans="11:14">
      <c r="K36">
        <v>32</v>
      </c>
      <c r="L36" t="s">
        <v>304</v>
      </c>
      <c r="M36">
        <v>19</v>
      </c>
      <c r="N36">
        <v>70</v>
      </c>
    </row>
    <row r="37" spans="11:14">
      <c r="K37">
        <v>33</v>
      </c>
      <c r="L37" t="s">
        <v>304</v>
      </c>
      <c r="M37">
        <v>19</v>
      </c>
      <c r="N37">
        <v>77</v>
      </c>
    </row>
    <row r="38" spans="11:14">
      <c r="K38">
        <v>34</v>
      </c>
      <c r="L38" t="s">
        <v>304</v>
      </c>
      <c r="M38">
        <v>18</v>
      </c>
    </row>
    <row r="39" spans="11:14">
      <c r="K39">
        <v>35</v>
      </c>
      <c r="L39" t="s">
        <v>303</v>
      </c>
      <c r="M39">
        <v>22</v>
      </c>
      <c r="N39">
        <v>83</v>
      </c>
    </row>
    <row r="40" spans="11:14">
      <c r="K40">
        <v>36</v>
      </c>
      <c r="L40" t="s">
        <v>304</v>
      </c>
      <c r="M40">
        <v>19</v>
      </c>
      <c r="N40">
        <v>74</v>
      </c>
    </row>
    <row r="41" spans="11:14">
      <c r="K41">
        <v>37</v>
      </c>
      <c r="L41" t="s">
        <v>303</v>
      </c>
      <c r="M41">
        <v>19</v>
      </c>
      <c r="N41">
        <v>87</v>
      </c>
    </row>
    <row r="42" spans="11:14">
      <c r="K42">
        <v>38</v>
      </c>
      <c r="L42" t="s">
        <v>303</v>
      </c>
      <c r="M42">
        <v>18</v>
      </c>
      <c r="N42">
        <v>75</v>
      </c>
    </row>
    <row r="43" spans="11:14">
      <c r="K43">
        <v>39</v>
      </c>
      <c r="L43" t="s">
        <v>303</v>
      </c>
      <c r="M43">
        <v>20</v>
      </c>
      <c r="N43">
        <v>86</v>
      </c>
    </row>
    <row r="44" spans="11:14">
      <c r="K44">
        <v>40</v>
      </c>
      <c r="L44" t="s">
        <v>303</v>
      </c>
      <c r="M44">
        <v>21</v>
      </c>
      <c r="N44">
        <v>77</v>
      </c>
    </row>
    <row r="45" spans="11:14">
      <c r="K45">
        <v>41</v>
      </c>
      <c r="L45" t="s">
        <v>303</v>
      </c>
      <c r="M45">
        <v>20</v>
      </c>
      <c r="N45">
        <v>73</v>
      </c>
    </row>
    <row r="46" spans="11:14">
      <c r="K46">
        <v>42</v>
      </c>
      <c r="L46" t="s">
        <v>303</v>
      </c>
      <c r="M46">
        <v>20</v>
      </c>
      <c r="N46">
        <v>74</v>
      </c>
    </row>
    <row r="47" spans="11:14">
      <c r="K47">
        <v>43</v>
      </c>
      <c r="L47" t="s">
        <v>304</v>
      </c>
      <c r="M47">
        <v>20</v>
      </c>
      <c r="N47">
        <v>79</v>
      </c>
    </row>
    <row r="48" spans="11:14">
      <c r="K48">
        <v>44</v>
      </c>
      <c r="L48" t="s">
        <v>303</v>
      </c>
      <c r="M48">
        <v>18</v>
      </c>
      <c r="N48">
        <v>80</v>
      </c>
    </row>
    <row r="49" spans="11:14">
      <c r="K49">
        <v>45</v>
      </c>
      <c r="L49" t="s">
        <v>303</v>
      </c>
      <c r="M49">
        <v>20</v>
      </c>
      <c r="N49">
        <v>77</v>
      </c>
    </row>
    <row r="50" spans="11:14">
      <c r="K50">
        <v>46</v>
      </c>
      <c r="L50" t="s">
        <v>304</v>
      </c>
      <c r="M50">
        <v>21</v>
      </c>
      <c r="N50">
        <v>72</v>
      </c>
    </row>
    <row r="51" spans="11:14">
      <c r="K51">
        <v>47</v>
      </c>
      <c r="L51" t="s">
        <v>303</v>
      </c>
      <c r="M51">
        <v>19</v>
      </c>
      <c r="N51">
        <v>77</v>
      </c>
    </row>
    <row r="52" spans="11:14">
      <c r="K52">
        <v>48</v>
      </c>
      <c r="L52" t="s">
        <v>303</v>
      </c>
      <c r="M52">
        <v>19</v>
      </c>
      <c r="N52">
        <v>71</v>
      </c>
    </row>
    <row r="53" spans="11:14">
      <c r="K53">
        <v>49</v>
      </c>
      <c r="L53" t="s">
        <v>304</v>
      </c>
      <c r="M53">
        <v>23</v>
      </c>
      <c r="N53">
        <v>70</v>
      </c>
    </row>
    <row r="54" spans="11:14">
      <c r="K54">
        <v>50</v>
      </c>
      <c r="L54" t="s">
        <v>304</v>
      </c>
      <c r="M54">
        <v>19</v>
      </c>
      <c r="N54">
        <v>68</v>
      </c>
    </row>
    <row r="55" spans="11:14">
      <c r="K55">
        <v>51</v>
      </c>
      <c r="L55" t="s">
        <v>304</v>
      </c>
      <c r="M55">
        <v>24</v>
      </c>
      <c r="N55">
        <v>79</v>
      </c>
    </row>
    <row r="56" spans="11:14">
      <c r="K56">
        <v>52</v>
      </c>
      <c r="L56" t="s">
        <v>303</v>
      </c>
      <c r="M56">
        <v>19</v>
      </c>
      <c r="N56">
        <v>75</v>
      </c>
    </row>
    <row r="57" spans="11:14">
      <c r="K57">
        <v>53</v>
      </c>
      <c r="L57" t="s">
        <v>303</v>
      </c>
      <c r="M57">
        <v>18</v>
      </c>
      <c r="N57">
        <v>80</v>
      </c>
    </row>
    <row r="58" spans="11:14">
      <c r="K58">
        <v>54</v>
      </c>
      <c r="L58" t="s">
        <v>304</v>
      </c>
      <c r="M58">
        <v>19</v>
      </c>
      <c r="N58">
        <v>73</v>
      </c>
    </row>
    <row r="59" spans="11:14">
      <c r="K59">
        <v>55</v>
      </c>
      <c r="L59" t="s">
        <v>304</v>
      </c>
      <c r="M59">
        <v>21</v>
      </c>
      <c r="N59">
        <v>61</v>
      </c>
    </row>
    <row r="60" spans="11:14">
      <c r="K60">
        <v>56</v>
      </c>
      <c r="L60" t="s">
        <v>304</v>
      </c>
      <c r="M60">
        <v>21</v>
      </c>
      <c r="N60">
        <v>62</v>
      </c>
    </row>
    <row r="61" spans="11:14">
      <c r="K61">
        <v>57</v>
      </c>
      <c r="L61" t="s">
        <v>303</v>
      </c>
      <c r="M61">
        <v>19</v>
      </c>
      <c r="N61">
        <v>68</v>
      </c>
    </row>
    <row r="62" spans="11:14">
      <c r="K62">
        <v>58</v>
      </c>
      <c r="L62" t="s">
        <v>303</v>
      </c>
      <c r="M62">
        <v>19</v>
      </c>
      <c r="N62">
        <v>92</v>
      </c>
    </row>
    <row r="63" spans="11:14">
      <c r="K63">
        <v>59</v>
      </c>
      <c r="L63" t="s">
        <v>304</v>
      </c>
      <c r="M63">
        <v>20</v>
      </c>
      <c r="N63">
        <v>85</v>
      </c>
    </row>
    <row r="64" spans="11:14">
      <c r="K64">
        <v>60</v>
      </c>
      <c r="L64" t="s">
        <v>303</v>
      </c>
      <c r="M64">
        <v>22</v>
      </c>
      <c r="N64">
        <v>77</v>
      </c>
    </row>
    <row r="65" spans="11:14">
      <c r="K65">
        <v>61</v>
      </c>
      <c r="L65" t="s">
        <v>304</v>
      </c>
      <c r="M65">
        <v>19</v>
      </c>
      <c r="N65">
        <v>79</v>
      </c>
    </row>
    <row r="66" spans="11:14">
      <c r="K66">
        <v>62</v>
      </c>
      <c r="L66" t="s">
        <v>303</v>
      </c>
      <c r="M66">
        <v>20</v>
      </c>
      <c r="N66">
        <v>86</v>
      </c>
    </row>
    <row r="67" spans="11:14">
      <c r="K67">
        <v>63</v>
      </c>
      <c r="L67" t="s">
        <v>304</v>
      </c>
      <c r="M67">
        <v>19</v>
      </c>
      <c r="N67">
        <v>83</v>
      </c>
    </row>
    <row r="68" spans="11:14">
      <c r="K68">
        <v>64</v>
      </c>
      <c r="L68" t="s">
        <v>303</v>
      </c>
      <c r="M68">
        <v>19</v>
      </c>
      <c r="N68">
        <v>83</v>
      </c>
    </row>
    <row r="69" spans="11:14">
      <c r="K69">
        <v>65</v>
      </c>
      <c r="L69" t="s">
        <v>303</v>
      </c>
      <c r="M69">
        <v>18</v>
      </c>
      <c r="N69">
        <v>76</v>
      </c>
    </row>
    <row r="70" spans="11:14">
      <c r="K70">
        <v>66</v>
      </c>
      <c r="L70" t="s">
        <v>304</v>
      </c>
      <c r="M70">
        <v>24</v>
      </c>
      <c r="N70">
        <v>89</v>
      </c>
    </row>
    <row r="71" spans="11:14">
      <c r="K71">
        <v>67</v>
      </c>
      <c r="L71" t="s">
        <v>304</v>
      </c>
      <c r="M71">
        <v>18</v>
      </c>
      <c r="N71">
        <v>72</v>
      </c>
    </row>
    <row r="72" spans="11:14">
      <c r="K72">
        <v>68</v>
      </c>
      <c r="L72" t="s">
        <v>304</v>
      </c>
      <c r="M72">
        <v>21</v>
      </c>
      <c r="N72">
        <v>69</v>
      </c>
    </row>
    <row r="73" spans="11:14">
      <c r="K73">
        <v>69</v>
      </c>
      <c r="L73" t="s">
        <v>303</v>
      </c>
      <c r="M73">
        <v>23</v>
      </c>
      <c r="N73">
        <v>66</v>
      </c>
    </row>
    <row r="74" spans="11:14">
      <c r="K74">
        <v>70</v>
      </c>
      <c r="L74" t="s">
        <v>303</v>
      </c>
      <c r="M74">
        <v>24</v>
      </c>
      <c r="N74">
        <v>71</v>
      </c>
    </row>
    <row r="75" spans="11:14">
      <c r="K75">
        <v>71</v>
      </c>
      <c r="L75" t="s">
        <v>303</v>
      </c>
      <c r="M75">
        <v>20</v>
      </c>
      <c r="N75">
        <v>80</v>
      </c>
    </row>
    <row r="76" spans="11:14">
      <c r="K76">
        <v>72</v>
      </c>
      <c r="L76" t="s">
        <v>304</v>
      </c>
      <c r="M76">
        <v>18</v>
      </c>
      <c r="N76">
        <v>61</v>
      </c>
    </row>
  </sheetData>
  <hyperlinks>
    <hyperlink ref="A2" location="'List of Topics'!A1" display="Return to List of Topics sheet"/>
  </hyperlinks>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AB76"/>
  <sheetViews>
    <sheetView showGridLines="0" workbookViewId="0"/>
  </sheetViews>
  <sheetFormatPr defaultRowHeight="15"/>
  <cols>
    <col min="4" max="4" width="11" customWidth="1"/>
    <col min="5" max="5" width="11.42578125" customWidth="1"/>
    <col min="7" max="8" width="11" customWidth="1"/>
    <col min="9" max="9" width="10.140625" customWidth="1"/>
    <col min="11" max="13" width="9.140625" customWidth="1"/>
    <col min="14" max="14" width="10.85546875" bestFit="1" customWidth="1"/>
    <col min="16" max="16" width="20.42578125" bestFit="1" customWidth="1"/>
    <col min="27" max="27" width="20.42578125" bestFit="1" customWidth="1"/>
  </cols>
  <sheetData>
    <row r="1" spans="1:28">
      <c r="A1" s="117" t="str">
        <f ca="1">"© S. Christian Albright, 2011-" &amp; YEAR(TODAY()) &amp; ", All Rights Reserved"</f>
        <v>© S. Christian Albright, 2011-2013, All Rights Reserved</v>
      </c>
    </row>
    <row r="2" spans="1:28" ht="30" customHeight="1">
      <c r="A2" s="212" t="s">
        <v>745</v>
      </c>
    </row>
    <row r="3" spans="1:28">
      <c r="A3" s="117"/>
    </row>
    <row r="4" spans="1:28">
      <c r="K4" s="8" t="s">
        <v>72</v>
      </c>
      <c r="L4" t="s">
        <v>302</v>
      </c>
      <c r="M4" s="8" t="s">
        <v>276</v>
      </c>
      <c r="N4" s="8" t="s">
        <v>34</v>
      </c>
      <c r="P4" t="s">
        <v>305</v>
      </c>
      <c r="Q4" s="8" t="s">
        <v>304</v>
      </c>
    </row>
    <row r="5" spans="1:28">
      <c r="K5">
        <v>1</v>
      </c>
      <c r="L5" t="s">
        <v>303</v>
      </c>
      <c r="M5">
        <v>18</v>
      </c>
      <c r="N5">
        <v>62</v>
      </c>
      <c r="P5" t="s">
        <v>306</v>
      </c>
      <c r="Q5">
        <v>20</v>
      </c>
    </row>
    <row r="6" spans="1:28">
      <c r="K6">
        <v>2</v>
      </c>
      <c r="L6" t="s">
        <v>304</v>
      </c>
      <c r="M6">
        <v>21</v>
      </c>
      <c r="N6">
        <v>73</v>
      </c>
      <c r="P6" t="s">
        <v>307</v>
      </c>
      <c r="Q6">
        <v>87</v>
      </c>
    </row>
    <row r="7" spans="1:28">
      <c r="K7">
        <v>3</v>
      </c>
      <c r="L7" t="s">
        <v>304</v>
      </c>
      <c r="M7">
        <v>18</v>
      </c>
      <c r="N7">
        <v>1</v>
      </c>
    </row>
    <row r="8" spans="1:28">
      <c r="K8">
        <v>4</v>
      </c>
      <c r="L8" t="s">
        <v>304</v>
      </c>
      <c r="M8">
        <v>18</v>
      </c>
      <c r="N8">
        <v>65</v>
      </c>
      <c r="P8" t="s">
        <v>315</v>
      </c>
      <c r="Q8" s="124"/>
      <c r="AA8" t="s">
        <v>315</v>
      </c>
      <c r="AB8">
        <f>COUNTIFS(L5:L76,Q4,M5:M76,"&lt;"&amp;Q5,N5:N76,"&lt;="&amp;Q6)</f>
        <v>18</v>
      </c>
    </row>
    <row r="9" spans="1:28">
      <c r="K9">
        <v>5</v>
      </c>
      <c r="L9" t="s">
        <v>303</v>
      </c>
      <c r="M9">
        <v>18</v>
      </c>
      <c r="N9">
        <v>77</v>
      </c>
    </row>
    <row r="10" spans="1:28">
      <c r="K10">
        <v>6</v>
      </c>
      <c r="L10" t="s">
        <v>304</v>
      </c>
      <c r="M10">
        <v>20</v>
      </c>
      <c r="N10">
        <v>57</v>
      </c>
      <c r="P10" t="s">
        <v>316</v>
      </c>
      <c r="Q10" s="121"/>
      <c r="AA10" t="s">
        <v>316</v>
      </c>
      <c r="AB10">
        <f>SUMIFS(N5:N76,L5:L76,Q4,M5:M76,"&lt;"&amp;Q5)</f>
        <v>1342</v>
      </c>
    </row>
    <row r="11" spans="1:28">
      <c r="K11">
        <v>7</v>
      </c>
      <c r="L11" t="s">
        <v>304</v>
      </c>
      <c r="M11">
        <v>18</v>
      </c>
      <c r="N11">
        <v>67</v>
      </c>
      <c r="P11" t="s">
        <v>317</v>
      </c>
      <c r="Q11" s="121"/>
      <c r="AA11" t="s">
        <v>317</v>
      </c>
      <c r="AB11" s="49">
        <f>AVERAGEIFS(N5:N76,L5:L76,Q4,M5:M76,"&lt;"&amp;Q5)</f>
        <v>70.631578947368425</v>
      </c>
    </row>
    <row r="12" spans="1:28">
      <c r="K12">
        <v>8</v>
      </c>
      <c r="L12" t="s">
        <v>303</v>
      </c>
      <c r="M12">
        <v>19</v>
      </c>
      <c r="N12">
        <v>90</v>
      </c>
    </row>
    <row r="13" spans="1:28">
      <c r="K13">
        <v>9</v>
      </c>
      <c r="L13" t="s">
        <v>303</v>
      </c>
      <c r="M13">
        <v>19</v>
      </c>
      <c r="N13">
        <v>77</v>
      </c>
    </row>
    <row r="14" spans="1:28">
      <c r="K14">
        <v>10</v>
      </c>
      <c r="L14" t="s">
        <v>303</v>
      </c>
      <c r="M14">
        <v>22</v>
      </c>
      <c r="N14">
        <v>83</v>
      </c>
    </row>
    <row r="15" spans="1:28">
      <c r="K15">
        <v>11</v>
      </c>
      <c r="L15" t="s">
        <v>304</v>
      </c>
      <c r="M15">
        <v>20</v>
      </c>
      <c r="N15">
        <v>71</v>
      </c>
    </row>
    <row r="16" spans="1:28">
      <c r="K16">
        <v>12</v>
      </c>
      <c r="L16" t="s">
        <v>304</v>
      </c>
      <c r="M16">
        <v>20</v>
      </c>
      <c r="N16">
        <v>75</v>
      </c>
    </row>
    <row r="17" spans="11:14">
      <c r="K17">
        <v>13</v>
      </c>
      <c r="L17" t="s">
        <v>304</v>
      </c>
      <c r="M17">
        <v>20</v>
      </c>
      <c r="N17">
        <v>72</v>
      </c>
    </row>
    <row r="18" spans="11:14">
      <c r="K18">
        <v>14</v>
      </c>
      <c r="L18" t="s">
        <v>304</v>
      </c>
      <c r="M18">
        <v>24</v>
      </c>
      <c r="N18">
        <v>82</v>
      </c>
    </row>
    <row r="19" spans="11:14">
      <c r="K19">
        <v>15</v>
      </c>
      <c r="L19" t="s">
        <v>304</v>
      </c>
      <c r="M19">
        <v>18</v>
      </c>
      <c r="N19">
        <v>68</v>
      </c>
    </row>
    <row r="20" spans="11:14">
      <c r="K20">
        <v>16</v>
      </c>
      <c r="L20" t="s">
        <v>303</v>
      </c>
      <c r="M20">
        <v>18</v>
      </c>
      <c r="N20">
        <v>86</v>
      </c>
    </row>
    <row r="21" spans="11:14">
      <c r="K21">
        <v>17</v>
      </c>
      <c r="L21" t="s">
        <v>304</v>
      </c>
      <c r="M21">
        <v>24</v>
      </c>
      <c r="N21">
        <v>77</v>
      </c>
    </row>
    <row r="22" spans="11:14">
      <c r="K22">
        <v>18</v>
      </c>
      <c r="L22" t="s">
        <v>303</v>
      </c>
      <c r="M22">
        <v>21</v>
      </c>
      <c r="N22">
        <v>68</v>
      </c>
    </row>
    <row r="23" spans="11:14">
      <c r="K23">
        <v>19</v>
      </c>
      <c r="L23" t="s">
        <v>303</v>
      </c>
      <c r="M23">
        <v>20</v>
      </c>
      <c r="N23">
        <v>86</v>
      </c>
    </row>
    <row r="24" spans="11:14">
      <c r="K24">
        <v>20</v>
      </c>
      <c r="L24" t="s">
        <v>304</v>
      </c>
      <c r="M24">
        <v>21</v>
      </c>
      <c r="N24">
        <v>89</v>
      </c>
    </row>
    <row r="25" spans="11:14">
      <c r="K25">
        <v>21</v>
      </c>
      <c r="L25" t="s">
        <v>303</v>
      </c>
      <c r="M25">
        <v>20</v>
      </c>
      <c r="N25">
        <v>80</v>
      </c>
    </row>
    <row r="26" spans="11:14">
      <c r="K26">
        <v>22</v>
      </c>
      <c r="L26" t="s">
        <v>304</v>
      </c>
      <c r="M26">
        <v>18</v>
      </c>
      <c r="N26">
        <v>81</v>
      </c>
    </row>
    <row r="27" spans="11:14">
      <c r="K27">
        <v>23</v>
      </c>
      <c r="L27" t="s">
        <v>303</v>
      </c>
      <c r="M27">
        <v>20</v>
      </c>
      <c r="N27">
        <v>84</v>
      </c>
    </row>
    <row r="28" spans="11:14">
      <c r="K28">
        <v>24</v>
      </c>
      <c r="L28" t="s">
        <v>304</v>
      </c>
      <c r="M28">
        <v>19</v>
      </c>
      <c r="N28">
        <v>71</v>
      </c>
    </row>
    <row r="29" spans="11:14">
      <c r="K29">
        <v>25</v>
      </c>
      <c r="L29" t="s">
        <v>304</v>
      </c>
      <c r="M29">
        <v>18</v>
      </c>
      <c r="N29">
        <v>76</v>
      </c>
    </row>
    <row r="30" spans="11:14">
      <c r="K30">
        <v>26</v>
      </c>
      <c r="L30" t="s">
        <v>303</v>
      </c>
      <c r="M30">
        <v>21</v>
      </c>
      <c r="N30">
        <v>81</v>
      </c>
    </row>
    <row r="31" spans="11:14">
      <c r="K31">
        <v>27</v>
      </c>
      <c r="L31" t="s">
        <v>304</v>
      </c>
      <c r="M31">
        <v>18</v>
      </c>
      <c r="N31">
        <v>99</v>
      </c>
    </row>
    <row r="32" spans="11:14">
      <c r="K32">
        <v>28</v>
      </c>
      <c r="L32" t="s">
        <v>303</v>
      </c>
      <c r="M32">
        <v>20</v>
      </c>
      <c r="N32">
        <v>72</v>
      </c>
    </row>
    <row r="33" spans="3:14">
      <c r="K33">
        <v>29</v>
      </c>
      <c r="L33" t="s">
        <v>304</v>
      </c>
      <c r="M33">
        <v>18</v>
      </c>
      <c r="N33">
        <v>78</v>
      </c>
    </row>
    <row r="34" spans="3:14">
      <c r="C34" s="65"/>
      <c r="K34">
        <v>30</v>
      </c>
      <c r="L34" t="s">
        <v>304</v>
      </c>
      <c r="M34">
        <v>21</v>
      </c>
      <c r="N34">
        <v>67</v>
      </c>
    </row>
    <row r="35" spans="3:14">
      <c r="K35">
        <v>31</v>
      </c>
      <c r="L35" t="s">
        <v>304</v>
      </c>
      <c r="M35">
        <v>21</v>
      </c>
      <c r="N35">
        <v>89</v>
      </c>
    </row>
    <row r="36" spans="3:14">
      <c r="K36">
        <v>32</v>
      </c>
      <c r="L36" t="s">
        <v>304</v>
      </c>
      <c r="M36">
        <v>19</v>
      </c>
      <c r="N36">
        <v>70</v>
      </c>
    </row>
    <row r="37" spans="3:14">
      <c r="K37">
        <v>33</v>
      </c>
      <c r="L37" t="s">
        <v>304</v>
      </c>
      <c r="M37">
        <v>19</v>
      </c>
      <c r="N37">
        <v>77</v>
      </c>
    </row>
    <row r="38" spans="3:14">
      <c r="K38">
        <v>34</v>
      </c>
      <c r="L38" t="s">
        <v>304</v>
      </c>
      <c r="M38">
        <v>18</v>
      </c>
      <c r="N38">
        <v>79</v>
      </c>
    </row>
    <row r="39" spans="3:14">
      <c r="K39">
        <v>35</v>
      </c>
      <c r="L39" t="s">
        <v>303</v>
      </c>
      <c r="M39">
        <v>22</v>
      </c>
      <c r="N39">
        <v>83</v>
      </c>
    </row>
    <row r="40" spans="3:14">
      <c r="K40">
        <v>36</v>
      </c>
      <c r="L40" t="s">
        <v>304</v>
      </c>
      <c r="M40">
        <v>19</v>
      </c>
      <c r="N40">
        <v>74</v>
      </c>
    </row>
    <row r="41" spans="3:14">
      <c r="K41">
        <v>37</v>
      </c>
      <c r="L41" t="s">
        <v>303</v>
      </c>
      <c r="M41">
        <v>19</v>
      </c>
      <c r="N41">
        <v>87</v>
      </c>
    </row>
    <row r="42" spans="3:14">
      <c r="K42">
        <v>38</v>
      </c>
      <c r="L42" t="s">
        <v>303</v>
      </c>
      <c r="M42">
        <v>18</v>
      </c>
      <c r="N42">
        <v>75</v>
      </c>
    </row>
    <row r="43" spans="3:14">
      <c r="K43">
        <v>39</v>
      </c>
      <c r="L43" t="s">
        <v>303</v>
      </c>
      <c r="M43">
        <v>20</v>
      </c>
      <c r="N43">
        <v>86</v>
      </c>
    </row>
    <row r="44" spans="3:14">
      <c r="K44">
        <v>40</v>
      </c>
      <c r="L44" t="s">
        <v>303</v>
      </c>
      <c r="M44">
        <v>21</v>
      </c>
      <c r="N44">
        <v>77</v>
      </c>
    </row>
    <row r="45" spans="3:14">
      <c r="K45">
        <v>41</v>
      </c>
      <c r="L45" t="s">
        <v>303</v>
      </c>
      <c r="M45">
        <v>20</v>
      </c>
      <c r="N45">
        <v>73</v>
      </c>
    </row>
    <row r="46" spans="3:14">
      <c r="K46">
        <v>42</v>
      </c>
      <c r="L46" t="s">
        <v>303</v>
      </c>
      <c r="M46">
        <v>20</v>
      </c>
      <c r="N46">
        <v>74</v>
      </c>
    </row>
    <row r="47" spans="3:14">
      <c r="K47">
        <v>43</v>
      </c>
      <c r="L47" t="s">
        <v>304</v>
      </c>
      <c r="M47">
        <v>20</v>
      </c>
      <c r="N47">
        <v>79</v>
      </c>
    </row>
    <row r="48" spans="3:14">
      <c r="K48">
        <v>44</v>
      </c>
      <c r="L48" t="s">
        <v>303</v>
      </c>
      <c r="M48">
        <v>18</v>
      </c>
      <c r="N48">
        <v>80</v>
      </c>
    </row>
    <row r="49" spans="11:14">
      <c r="K49">
        <v>45</v>
      </c>
      <c r="L49" t="s">
        <v>303</v>
      </c>
      <c r="M49">
        <v>20</v>
      </c>
      <c r="N49">
        <v>77</v>
      </c>
    </row>
    <row r="50" spans="11:14">
      <c r="K50">
        <v>46</v>
      </c>
      <c r="L50" t="s">
        <v>304</v>
      </c>
      <c r="M50">
        <v>21</v>
      </c>
      <c r="N50">
        <v>72</v>
      </c>
    </row>
    <row r="51" spans="11:14">
      <c r="K51">
        <v>47</v>
      </c>
      <c r="L51" t="s">
        <v>303</v>
      </c>
      <c r="M51">
        <v>19</v>
      </c>
      <c r="N51">
        <v>77</v>
      </c>
    </row>
    <row r="52" spans="11:14">
      <c r="K52">
        <v>48</v>
      </c>
      <c r="L52" t="s">
        <v>303</v>
      </c>
      <c r="M52">
        <v>19</v>
      </c>
      <c r="N52">
        <v>71</v>
      </c>
    </row>
    <row r="53" spans="11:14">
      <c r="K53">
        <v>49</v>
      </c>
      <c r="L53" t="s">
        <v>304</v>
      </c>
      <c r="M53">
        <v>23</v>
      </c>
      <c r="N53">
        <v>70</v>
      </c>
    </row>
    <row r="54" spans="11:14">
      <c r="K54">
        <v>50</v>
      </c>
      <c r="L54" t="s">
        <v>304</v>
      </c>
      <c r="M54">
        <v>19</v>
      </c>
      <c r="N54">
        <v>68</v>
      </c>
    </row>
    <row r="55" spans="11:14">
      <c r="K55">
        <v>51</v>
      </c>
      <c r="L55" t="s">
        <v>304</v>
      </c>
      <c r="M55">
        <v>24</v>
      </c>
      <c r="N55">
        <v>79</v>
      </c>
    </row>
    <row r="56" spans="11:14">
      <c r="K56">
        <v>52</v>
      </c>
      <c r="L56" t="s">
        <v>303</v>
      </c>
      <c r="M56">
        <v>19</v>
      </c>
      <c r="N56">
        <v>75</v>
      </c>
    </row>
    <row r="57" spans="11:14">
      <c r="K57">
        <v>53</v>
      </c>
      <c r="L57" t="s">
        <v>303</v>
      </c>
      <c r="M57">
        <v>18</v>
      </c>
      <c r="N57">
        <v>80</v>
      </c>
    </row>
    <row r="58" spans="11:14">
      <c r="K58">
        <v>54</v>
      </c>
      <c r="L58" t="s">
        <v>304</v>
      </c>
      <c r="M58">
        <v>19</v>
      </c>
      <c r="N58">
        <v>73</v>
      </c>
    </row>
    <row r="59" spans="11:14">
      <c r="K59">
        <v>55</v>
      </c>
      <c r="L59" t="s">
        <v>304</v>
      </c>
      <c r="M59">
        <v>21</v>
      </c>
      <c r="N59">
        <v>61</v>
      </c>
    </row>
    <row r="60" spans="11:14">
      <c r="K60">
        <v>56</v>
      </c>
      <c r="L60" t="s">
        <v>304</v>
      </c>
      <c r="M60">
        <v>21</v>
      </c>
      <c r="N60">
        <v>62</v>
      </c>
    </row>
    <row r="61" spans="11:14">
      <c r="K61">
        <v>57</v>
      </c>
      <c r="L61" t="s">
        <v>303</v>
      </c>
      <c r="M61">
        <v>19</v>
      </c>
      <c r="N61">
        <v>68</v>
      </c>
    </row>
    <row r="62" spans="11:14">
      <c r="K62">
        <v>58</v>
      </c>
      <c r="L62" t="s">
        <v>303</v>
      </c>
      <c r="M62">
        <v>19</v>
      </c>
      <c r="N62">
        <v>92</v>
      </c>
    </row>
    <row r="63" spans="11:14">
      <c r="K63">
        <v>59</v>
      </c>
      <c r="L63" t="s">
        <v>304</v>
      </c>
      <c r="M63">
        <v>20</v>
      </c>
      <c r="N63">
        <v>85</v>
      </c>
    </row>
    <row r="64" spans="11:14">
      <c r="K64">
        <v>60</v>
      </c>
      <c r="L64" t="s">
        <v>303</v>
      </c>
      <c r="M64">
        <v>22</v>
      </c>
      <c r="N64">
        <v>77</v>
      </c>
    </row>
    <row r="65" spans="11:14">
      <c r="K65">
        <v>61</v>
      </c>
      <c r="L65" t="s">
        <v>304</v>
      </c>
      <c r="M65">
        <v>19</v>
      </c>
      <c r="N65">
        <v>79</v>
      </c>
    </row>
    <row r="66" spans="11:14">
      <c r="K66">
        <v>62</v>
      </c>
      <c r="L66" t="s">
        <v>303</v>
      </c>
      <c r="M66">
        <v>20</v>
      </c>
      <c r="N66">
        <v>86</v>
      </c>
    </row>
    <row r="67" spans="11:14">
      <c r="K67">
        <v>63</v>
      </c>
      <c r="L67" t="s">
        <v>304</v>
      </c>
      <c r="M67">
        <v>19</v>
      </c>
      <c r="N67">
        <v>83</v>
      </c>
    </row>
    <row r="68" spans="11:14">
      <c r="K68">
        <v>64</v>
      </c>
      <c r="L68" t="s">
        <v>303</v>
      </c>
      <c r="M68">
        <v>19</v>
      </c>
      <c r="N68">
        <v>83</v>
      </c>
    </row>
    <row r="69" spans="11:14">
      <c r="K69">
        <v>65</v>
      </c>
      <c r="L69" t="s">
        <v>303</v>
      </c>
      <c r="M69">
        <v>18</v>
      </c>
      <c r="N69">
        <v>76</v>
      </c>
    </row>
    <row r="70" spans="11:14">
      <c r="K70">
        <v>66</v>
      </c>
      <c r="L70" t="s">
        <v>304</v>
      </c>
      <c r="M70">
        <v>24</v>
      </c>
      <c r="N70">
        <v>89</v>
      </c>
    </row>
    <row r="71" spans="11:14">
      <c r="K71">
        <v>67</v>
      </c>
      <c r="L71" t="s">
        <v>304</v>
      </c>
      <c r="M71">
        <v>18</v>
      </c>
      <c r="N71">
        <v>72</v>
      </c>
    </row>
    <row r="72" spans="11:14">
      <c r="K72">
        <v>68</v>
      </c>
      <c r="L72" t="s">
        <v>304</v>
      </c>
      <c r="M72">
        <v>21</v>
      </c>
      <c r="N72">
        <v>69</v>
      </c>
    </row>
    <row r="73" spans="11:14">
      <c r="K73">
        <v>69</v>
      </c>
      <c r="L73" t="s">
        <v>303</v>
      </c>
      <c r="M73">
        <v>23</v>
      </c>
      <c r="N73">
        <v>66</v>
      </c>
    </row>
    <row r="74" spans="11:14">
      <c r="K74">
        <v>70</v>
      </c>
      <c r="L74" t="s">
        <v>303</v>
      </c>
      <c r="M74">
        <v>24</v>
      </c>
      <c r="N74">
        <v>71</v>
      </c>
    </row>
    <row r="75" spans="11:14">
      <c r="K75">
        <v>71</v>
      </c>
      <c r="L75" t="s">
        <v>303</v>
      </c>
      <c r="M75">
        <v>20</v>
      </c>
      <c r="N75">
        <v>80</v>
      </c>
    </row>
    <row r="76" spans="11:14">
      <c r="K76">
        <v>72</v>
      </c>
      <c r="L76" t="s">
        <v>304</v>
      </c>
      <c r="M76">
        <v>18</v>
      </c>
      <c r="N76">
        <v>61</v>
      </c>
    </row>
  </sheetData>
  <hyperlinks>
    <hyperlink ref="A2" location="'List of Topics'!A1" display="Return to List of Topics sheet"/>
  </hyperlinks>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P30"/>
  <sheetViews>
    <sheetView showGridLines="0" workbookViewId="0"/>
  </sheetViews>
  <sheetFormatPr defaultRowHeight="15"/>
  <cols>
    <col min="11" max="11" width="17.85546875" bestFit="1" customWidth="1"/>
  </cols>
  <sheetData>
    <row r="1" spans="1:16">
      <c r="A1" s="117" t="str">
        <f ca="1">"© S. Christian Albright, 2011-" &amp; YEAR(TODAY()) &amp; ", All Rights Reserved"</f>
        <v>© S. Christian Albright, 2011-2013, All Rights Reserved</v>
      </c>
    </row>
    <row r="2" spans="1:16" ht="30" customHeight="1">
      <c r="A2" s="212" t="s">
        <v>745</v>
      </c>
    </row>
    <row r="3" spans="1:16">
      <c r="A3" s="117"/>
    </row>
    <row r="4" spans="1:16">
      <c r="K4" t="s">
        <v>53</v>
      </c>
      <c r="L4" s="8" t="s">
        <v>54</v>
      </c>
      <c r="M4" s="8" t="s">
        <v>55</v>
      </c>
      <c r="N4" s="8" t="s">
        <v>56</v>
      </c>
      <c r="P4" s="8"/>
    </row>
    <row r="5" spans="1:16">
      <c r="K5" t="s">
        <v>57</v>
      </c>
      <c r="L5">
        <v>1.25</v>
      </c>
      <c r="M5">
        <v>1.35</v>
      </c>
      <c r="N5">
        <v>1.55</v>
      </c>
    </row>
    <row r="6" spans="1:16">
      <c r="K6" t="s">
        <v>58</v>
      </c>
      <c r="L6">
        <v>1.1499999999999999</v>
      </c>
      <c r="M6">
        <v>1.45</v>
      </c>
      <c r="N6">
        <v>1.25</v>
      </c>
    </row>
    <row r="7" spans="1:16">
      <c r="K7" t="s">
        <v>59</v>
      </c>
      <c r="L7">
        <v>1.35</v>
      </c>
      <c r="M7">
        <v>1.45</v>
      </c>
      <c r="N7">
        <v>1.1499999999999999</v>
      </c>
    </row>
    <row r="9" spans="1:16">
      <c r="K9" t="s">
        <v>60</v>
      </c>
      <c r="L9" s="8" t="s">
        <v>54</v>
      </c>
      <c r="M9" s="8" t="s">
        <v>55</v>
      </c>
      <c r="N9" s="8" t="s">
        <v>56</v>
      </c>
    </row>
    <row r="10" spans="1:16">
      <c r="K10" t="s">
        <v>57</v>
      </c>
      <c r="L10">
        <v>155</v>
      </c>
      <c r="M10">
        <v>180</v>
      </c>
      <c r="N10">
        <v>0</v>
      </c>
    </row>
    <row r="11" spans="1:16">
      <c r="K11" t="s">
        <v>58</v>
      </c>
      <c r="L11">
        <v>250</v>
      </c>
      <c r="M11">
        <v>130</v>
      </c>
      <c r="N11">
        <v>185</v>
      </c>
    </row>
    <row r="12" spans="1:16">
      <c r="K12" t="s">
        <v>59</v>
      </c>
      <c r="L12">
        <v>0</v>
      </c>
      <c r="M12">
        <v>210</v>
      </c>
      <c r="N12">
        <v>140</v>
      </c>
    </row>
    <row r="14" spans="1:16">
      <c r="K14" t="s">
        <v>14</v>
      </c>
      <c r="L14" s="124"/>
    </row>
    <row r="30" spans="3:3">
      <c r="C30" s="65"/>
    </row>
  </sheetData>
  <hyperlinks>
    <hyperlink ref="A2" location="'List of Topics'!A1" display="Return to List of Topics sheet"/>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Y9"/>
  <sheetViews>
    <sheetView showGridLines="0" workbookViewId="0"/>
  </sheetViews>
  <sheetFormatPr defaultRowHeight="15"/>
  <cols>
    <col min="13" max="13" width="9.140625" customWidth="1"/>
  </cols>
  <sheetData>
    <row r="1" spans="1:25">
      <c r="A1" s="117" t="str">
        <f ca="1">"© S. Christian Albright, 2011-" &amp; YEAR(TODAY()) &amp; ", All Rights Reserved"</f>
        <v>© S. Christian Albright, 2011-2013, All Rights Reserved</v>
      </c>
    </row>
    <row r="2" spans="1:25" ht="30" customHeight="1">
      <c r="A2" s="212" t="s">
        <v>745</v>
      </c>
    </row>
    <row r="3" spans="1:25">
      <c r="A3" s="117"/>
    </row>
    <row r="4" spans="1:25">
      <c r="M4" s="13"/>
      <c r="N4" s="13"/>
    </row>
    <row r="5" spans="1:25">
      <c r="M5" s="13"/>
      <c r="N5" s="13"/>
    </row>
    <row r="6" spans="1:25">
      <c r="M6" s="13"/>
      <c r="N6" s="63"/>
    </row>
    <row r="7" spans="1:25">
      <c r="M7" s="13"/>
      <c r="N7" s="64"/>
    </row>
    <row r="9" spans="1:25">
      <c r="Y9" s="30"/>
    </row>
  </sheetData>
  <hyperlinks>
    <hyperlink ref="A2" location="'List of Topics'!A1" display="Return to List of Topics sheet"/>
  </hyperlinks>
  <pageMargins left="0.7" right="0.7" top="0.75" bottom="0.75" header="0.3" footer="0.3"/>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O19"/>
  <sheetViews>
    <sheetView showGridLines="0" workbookViewId="0"/>
  </sheetViews>
  <sheetFormatPr defaultRowHeight="15"/>
  <sheetData>
    <row r="1" spans="1:14">
      <c r="A1" s="117" t="str">
        <f ca="1">"© S. Christian Albright, 2011-" &amp; YEAR(TODAY()) &amp; ", All Rights Reserved"</f>
        <v>© S. Christian Albright, 2011-2013, All Rights Reserved</v>
      </c>
    </row>
    <row r="2" spans="1:14" ht="30" customHeight="1">
      <c r="A2" s="212" t="s">
        <v>745</v>
      </c>
    </row>
    <row r="3" spans="1:14">
      <c r="A3" s="117"/>
    </row>
    <row r="4" spans="1:14">
      <c r="K4">
        <v>1.7</v>
      </c>
      <c r="L4">
        <v>-3.2</v>
      </c>
      <c r="M4">
        <v>14</v>
      </c>
      <c r="N4">
        <v>-7</v>
      </c>
    </row>
    <row r="5" spans="1:14">
      <c r="K5" s="124"/>
      <c r="L5" s="124"/>
      <c r="M5" s="124"/>
      <c r="N5" s="124"/>
    </row>
    <row r="17" spans="11:15">
      <c r="K17">
        <v>100.35</v>
      </c>
      <c r="L17">
        <v>14325</v>
      </c>
      <c r="M17">
        <v>16.346699999999998</v>
      </c>
      <c r="N17">
        <v>154432</v>
      </c>
      <c r="O17">
        <v>0.3569</v>
      </c>
    </row>
    <row r="18" spans="11:15">
      <c r="K18">
        <v>0</v>
      </c>
      <c r="L18">
        <v>-2</v>
      </c>
      <c r="M18">
        <v>2</v>
      </c>
      <c r="N18">
        <v>-3</v>
      </c>
      <c r="O18">
        <v>1</v>
      </c>
    </row>
    <row r="19" spans="11:15">
      <c r="K19" s="121"/>
      <c r="L19" s="121"/>
      <c r="M19" s="121"/>
      <c r="N19" s="121"/>
      <c r="O19" s="121"/>
    </row>
  </sheetData>
  <hyperlinks>
    <hyperlink ref="A2" location="'List of Topics'!A1" display="Return to List of Topics sheet"/>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P24"/>
  <sheetViews>
    <sheetView showGridLines="0" workbookViewId="0"/>
  </sheetViews>
  <sheetFormatPr defaultRowHeight="15"/>
  <sheetData>
    <row r="1" spans="1:14">
      <c r="A1" s="117" t="str">
        <f ca="1">"© S. Christian Albright, 2011-" &amp; YEAR(TODAY()) &amp; ", All Rights Reserved"</f>
        <v>© S. Christian Albright, 2011-2013, All Rights Reserved</v>
      </c>
    </row>
    <row r="2" spans="1:14" ht="30" customHeight="1">
      <c r="A2" s="212" t="s">
        <v>745</v>
      </c>
    </row>
    <row r="3" spans="1:14">
      <c r="A3" s="117"/>
    </row>
    <row r="4" spans="1:14">
      <c r="K4" s="13">
        <v>6</v>
      </c>
      <c r="L4" s="13">
        <v>-50</v>
      </c>
      <c r="M4">
        <v>0</v>
      </c>
    </row>
    <row r="5" spans="1:14">
      <c r="K5" s="124"/>
      <c r="L5" s="124"/>
      <c r="M5" s="124"/>
    </row>
    <row r="14" spans="1:14">
      <c r="K14">
        <v>64</v>
      </c>
      <c r="L14">
        <v>0.5</v>
      </c>
      <c r="M14">
        <v>-20</v>
      </c>
      <c r="N14">
        <v>0</v>
      </c>
    </row>
    <row r="15" spans="1:14">
      <c r="K15" s="121"/>
      <c r="L15" s="121"/>
      <c r="M15" s="121"/>
      <c r="N15" s="121"/>
    </row>
    <row r="24" spans="11:16">
      <c r="K24">
        <v>21</v>
      </c>
      <c r="L24">
        <v>43</v>
      </c>
      <c r="M24">
        <v>4</v>
      </c>
      <c r="N24">
        <v>21</v>
      </c>
      <c r="O24">
        <v>35</v>
      </c>
      <c r="P24" s="123"/>
    </row>
  </sheetData>
  <hyperlinks>
    <hyperlink ref="A2" location="'List of Topics'!A1" display="Return to List of Topics sheet"/>
  </hyperlinks>
  <pageMargins left="0.7" right="0.7" top="0.75" bottom="0.75" header="0.3" footer="0.3"/>
  <pageSetup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O20"/>
  <sheetViews>
    <sheetView showGridLines="0" workbookViewId="0"/>
  </sheetViews>
  <sheetFormatPr defaultRowHeight="15"/>
  <sheetData>
    <row r="1" spans="1:15">
      <c r="A1" s="117" t="str">
        <f ca="1">"© S. Christian Albright, 2011-" &amp; YEAR(TODAY()) &amp; ", All Rights Reserved"</f>
        <v>© S. Christian Albright, 2011-2013, All Rights Reserved</v>
      </c>
    </row>
    <row r="2" spans="1:15" ht="30" customHeight="1">
      <c r="A2" s="212" t="s">
        <v>745</v>
      </c>
    </row>
    <row r="3" spans="1:15">
      <c r="A3" s="117"/>
    </row>
    <row r="4" spans="1:15">
      <c r="K4">
        <v>1023</v>
      </c>
      <c r="L4">
        <v>0.7</v>
      </c>
      <c r="M4">
        <v>1</v>
      </c>
      <c r="N4">
        <v>0</v>
      </c>
      <c r="O4">
        <v>-40</v>
      </c>
    </row>
    <row r="5" spans="1:15">
      <c r="K5" s="124"/>
      <c r="L5" s="124"/>
      <c r="M5" s="124"/>
      <c r="N5" s="124"/>
      <c r="O5" s="124"/>
    </row>
    <row r="18" spans="11:15">
      <c r="K18">
        <v>1</v>
      </c>
      <c r="L18">
        <v>-4</v>
      </c>
      <c r="M18">
        <v>2.2999999999999998</v>
      </c>
      <c r="N18">
        <v>0</v>
      </c>
      <c r="O18">
        <v>15</v>
      </c>
    </row>
    <row r="19" spans="11:15">
      <c r="K19" s="121"/>
      <c r="L19" s="121"/>
      <c r="M19" s="121"/>
      <c r="N19" s="121"/>
      <c r="O19" s="121"/>
    </row>
    <row r="20" spans="11:15">
      <c r="K20" s="123"/>
      <c r="L20" s="123"/>
      <c r="M20" s="123"/>
      <c r="N20" s="123"/>
      <c r="O20" s="123"/>
    </row>
  </sheetData>
  <hyperlinks>
    <hyperlink ref="A2" location="'List of Topics'!A1" display="Return to List of Topics sheet"/>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A3"/>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sheetData>
  <hyperlinks>
    <hyperlink ref="A2" location="'List of Topics'!A1" display="Return to List of Topics sheet"/>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C30"/>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row r="30" spans="3:3">
      <c r="C30" s="65"/>
    </row>
  </sheetData>
  <hyperlinks>
    <hyperlink ref="A2" location="'List of Topics'!A1" display="Return to List of Topics sheet"/>
  </hyperlinks>
  <pageMargins left="0.7" right="0.7" top="0.75" bottom="0.75" header="0.3" footer="0.3"/>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L32"/>
  <sheetViews>
    <sheetView showGridLines="0" workbookViewId="0"/>
  </sheetViews>
  <sheetFormatPr defaultRowHeight="15"/>
  <cols>
    <col min="11" max="11" width="10.7109375" bestFit="1" customWidth="1"/>
  </cols>
  <sheetData>
    <row r="1" spans="1:12">
      <c r="A1" s="117" t="str">
        <f ca="1">"© S. Christian Albright, 2011-" &amp; YEAR(TODAY()) &amp; ", All Rights Reserved"</f>
        <v>© S. Christian Albright, 2011-2013, All Rights Reserved</v>
      </c>
    </row>
    <row r="2" spans="1:12" ht="30" customHeight="1">
      <c r="A2" s="212" t="s">
        <v>745</v>
      </c>
    </row>
    <row r="3" spans="1:12">
      <c r="A3" s="117"/>
    </row>
    <row r="4" spans="1:12">
      <c r="K4" t="s">
        <v>341</v>
      </c>
      <c r="L4" s="124"/>
    </row>
    <row r="5" spans="1:12">
      <c r="K5" t="s">
        <v>342</v>
      </c>
      <c r="L5" s="124"/>
    </row>
    <row r="6" spans="1:12">
      <c r="K6" t="s">
        <v>343</v>
      </c>
      <c r="L6" s="124"/>
    </row>
    <row r="7" spans="1:12">
      <c r="K7" t="s">
        <v>344</v>
      </c>
      <c r="L7" s="124"/>
    </row>
    <row r="8" spans="1:12">
      <c r="K8" t="s">
        <v>345</v>
      </c>
      <c r="L8" s="124"/>
    </row>
    <row r="9" spans="1:12">
      <c r="K9" t="s">
        <v>346</v>
      </c>
      <c r="L9" s="124"/>
    </row>
    <row r="10" spans="1:12">
      <c r="K10" t="s">
        <v>347</v>
      </c>
      <c r="L10" s="124"/>
    </row>
    <row r="11" spans="1:12">
      <c r="K11" t="s">
        <v>348</v>
      </c>
      <c r="L11" s="124"/>
    </row>
    <row r="12" spans="1:12">
      <c r="K12" t="s">
        <v>349</v>
      </c>
      <c r="L12" s="124"/>
    </row>
    <row r="13" spans="1:12">
      <c r="K13" t="s">
        <v>350</v>
      </c>
      <c r="L13" s="124"/>
    </row>
    <row r="24" spans="3:12">
      <c r="K24" s="41" t="s">
        <v>357</v>
      </c>
      <c r="L24" s="121"/>
    </row>
    <row r="25" spans="3:12">
      <c r="K25" s="41" t="s">
        <v>351</v>
      </c>
      <c r="L25" s="121"/>
    </row>
    <row r="26" spans="3:12">
      <c r="K26" s="41" t="s">
        <v>352</v>
      </c>
      <c r="L26" s="121"/>
    </row>
    <row r="27" spans="3:12">
      <c r="K27" s="41" t="s">
        <v>353</v>
      </c>
      <c r="L27" s="121"/>
    </row>
    <row r="28" spans="3:12">
      <c r="K28" s="41" t="s">
        <v>354</v>
      </c>
      <c r="L28" s="121"/>
    </row>
    <row r="29" spans="3:12">
      <c r="K29" s="41" t="s">
        <v>355</v>
      </c>
      <c r="L29" s="121"/>
    </row>
    <row r="30" spans="3:12">
      <c r="K30" s="41" t="s">
        <v>356</v>
      </c>
      <c r="L30" s="121"/>
    </row>
    <row r="32" spans="3:12">
      <c r="C32" s="65"/>
    </row>
  </sheetData>
  <hyperlinks>
    <hyperlink ref="A2" location="'List of Topics'!A1" display="Return to List of Topics sheet"/>
  </hyperlinks>
  <pageMargins left="0.7" right="0.7" top="0.75" bottom="0.75" header="0.3" footer="0.3"/>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N30"/>
  <sheetViews>
    <sheetView showGridLines="0" workbookViewId="0"/>
  </sheetViews>
  <sheetFormatPr defaultRowHeight="15"/>
  <cols>
    <col min="13" max="13" width="10.28515625" bestFit="1" customWidth="1"/>
    <col min="14" max="14" width="29.28515625" customWidth="1"/>
  </cols>
  <sheetData>
    <row r="1" spans="1:14">
      <c r="A1" s="117" t="str">
        <f ca="1">"© S. Christian Albright, 2011-" &amp; YEAR(TODAY()) &amp; ", All Rights Reserved"</f>
        <v>© S. Christian Albright, 2011-2013, All Rights Reserved</v>
      </c>
    </row>
    <row r="2" spans="1:14" ht="30" customHeight="1">
      <c r="A2" s="212" t="s">
        <v>745</v>
      </c>
    </row>
    <row r="3" spans="1:14">
      <c r="A3" s="117"/>
    </row>
    <row r="4" spans="1:14">
      <c r="K4" t="s">
        <v>37</v>
      </c>
      <c r="L4" t="s">
        <v>124</v>
      </c>
      <c r="M4" t="s">
        <v>45</v>
      </c>
      <c r="N4" s="124"/>
    </row>
    <row r="5" spans="1:14">
      <c r="K5" t="s">
        <v>125</v>
      </c>
      <c r="L5" t="s">
        <v>92</v>
      </c>
      <c r="M5" t="s">
        <v>98</v>
      </c>
      <c r="N5" s="124"/>
    </row>
    <row r="6" spans="1:14">
      <c r="K6" t="s">
        <v>126</v>
      </c>
      <c r="L6" t="s">
        <v>127</v>
      </c>
      <c r="M6" t="s">
        <v>128</v>
      </c>
      <c r="N6" s="124"/>
    </row>
    <row r="7" spans="1:14">
      <c r="K7" t="s">
        <v>129</v>
      </c>
      <c r="L7" t="s">
        <v>90</v>
      </c>
      <c r="M7" t="s">
        <v>130</v>
      </c>
      <c r="N7" s="124"/>
    </row>
    <row r="8" spans="1:14">
      <c r="K8" t="s">
        <v>131</v>
      </c>
      <c r="L8" t="s">
        <v>92</v>
      </c>
      <c r="M8" t="s">
        <v>132</v>
      </c>
      <c r="N8" s="124"/>
    </row>
    <row r="9" spans="1:14">
      <c r="K9" t="s">
        <v>133</v>
      </c>
      <c r="L9" t="s">
        <v>91</v>
      </c>
      <c r="M9" t="s">
        <v>134</v>
      </c>
      <c r="N9" s="124"/>
    </row>
    <row r="10" spans="1:14">
      <c r="K10" t="s">
        <v>135</v>
      </c>
      <c r="L10" t="s">
        <v>127</v>
      </c>
      <c r="M10" t="s">
        <v>47</v>
      </c>
      <c r="N10" s="124"/>
    </row>
    <row r="11" spans="1:14">
      <c r="K11" t="s">
        <v>136</v>
      </c>
      <c r="L11" t="s">
        <v>90</v>
      </c>
      <c r="M11" t="s">
        <v>137</v>
      </c>
      <c r="N11" s="124"/>
    </row>
    <row r="12" spans="1:14">
      <c r="K12" t="s">
        <v>138</v>
      </c>
      <c r="L12" t="s">
        <v>139</v>
      </c>
      <c r="M12" t="s">
        <v>140</v>
      </c>
      <c r="N12" s="124"/>
    </row>
    <row r="13" spans="1:14">
      <c r="K13" t="s">
        <v>141</v>
      </c>
      <c r="L13" t="s">
        <v>124</v>
      </c>
      <c r="M13" t="s">
        <v>142</v>
      </c>
      <c r="N13" s="124"/>
    </row>
    <row r="30" spans="3:3">
      <c r="C30" s="65"/>
    </row>
  </sheetData>
  <hyperlinks>
    <hyperlink ref="A2" location="'List of Topics'!A1" display="Return to List of Topics sheet"/>
  </hyperlinks>
  <pageMargins left="0.7" right="0.7" top="0.75" bottom="0.75" header="0.3" footer="0.3"/>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K37"/>
  <sheetViews>
    <sheetView showGridLines="0" workbookViewId="0"/>
  </sheetViews>
  <sheetFormatPr defaultRowHeight="15"/>
  <cols>
    <col min="11" max="11" width="23.7109375" bestFit="1" customWidth="1"/>
  </cols>
  <sheetData>
    <row r="1" spans="1:11">
      <c r="A1" s="117" t="str">
        <f ca="1">"© S. Christian Albright, 2011-" &amp; YEAR(TODAY()) &amp; ", All Rights Reserved"</f>
        <v>© S. Christian Albright, 2011-2013, All Rights Reserved</v>
      </c>
    </row>
    <row r="2" spans="1:11" ht="30" customHeight="1">
      <c r="A2" s="212" t="s">
        <v>745</v>
      </c>
    </row>
    <row r="3" spans="1:11">
      <c r="A3" s="117"/>
    </row>
    <row r="4" spans="1:11">
      <c r="K4" t="s">
        <v>577</v>
      </c>
    </row>
    <row r="5" spans="1:11">
      <c r="K5" t="s">
        <v>578</v>
      </c>
    </row>
    <row r="6" spans="1:11">
      <c r="K6" t="s">
        <v>579</v>
      </c>
    </row>
    <row r="7" spans="1:11">
      <c r="K7" t="s">
        <v>580</v>
      </c>
    </row>
    <row r="8" spans="1:11">
      <c r="K8" t="s">
        <v>581</v>
      </c>
    </row>
    <row r="9" spans="1:11">
      <c r="K9" t="s">
        <v>582</v>
      </c>
    </row>
    <row r="10" spans="1:11">
      <c r="K10" t="s">
        <v>583</v>
      </c>
    </row>
    <row r="11" spans="1:11">
      <c r="K11" t="s">
        <v>584</v>
      </c>
    </row>
    <row r="12" spans="1:11">
      <c r="K12" t="s">
        <v>585</v>
      </c>
    </row>
    <row r="13" spans="1:11">
      <c r="K13" t="s">
        <v>586</v>
      </c>
    </row>
    <row r="14" spans="1:11">
      <c r="K14" t="s">
        <v>587</v>
      </c>
    </row>
    <row r="15" spans="1:11">
      <c r="K15" t="s">
        <v>588</v>
      </c>
    </row>
    <row r="16" spans="1:11">
      <c r="K16" t="s">
        <v>589</v>
      </c>
    </row>
    <row r="17" spans="11:11">
      <c r="K17" t="s">
        <v>590</v>
      </c>
    </row>
    <row r="18" spans="11:11">
      <c r="K18" t="s">
        <v>591</v>
      </c>
    </row>
    <row r="19" spans="11:11">
      <c r="K19" t="s">
        <v>592</v>
      </c>
    </row>
    <row r="20" spans="11:11">
      <c r="K20" t="s">
        <v>593</v>
      </c>
    </row>
    <row r="21" spans="11:11">
      <c r="K21" t="s">
        <v>594</v>
      </c>
    </row>
    <row r="22" spans="11:11">
      <c r="K22" t="s">
        <v>595</v>
      </c>
    </row>
    <row r="23" spans="11:11">
      <c r="K23" t="s">
        <v>596</v>
      </c>
    </row>
    <row r="24" spans="11:11">
      <c r="K24" t="s">
        <v>597</v>
      </c>
    </row>
    <row r="25" spans="11:11">
      <c r="K25" t="s">
        <v>598</v>
      </c>
    </row>
    <row r="26" spans="11:11">
      <c r="K26" t="s">
        <v>599</v>
      </c>
    </row>
    <row r="27" spans="11:11">
      <c r="K27" t="s">
        <v>600</v>
      </c>
    </row>
    <row r="28" spans="11:11">
      <c r="K28" t="s">
        <v>601</v>
      </c>
    </row>
    <row r="29" spans="11:11">
      <c r="K29" t="s">
        <v>602</v>
      </c>
    </row>
    <row r="30" spans="11:11">
      <c r="K30" t="s">
        <v>603</v>
      </c>
    </row>
    <row r="31" spans="11:11">
      <c r="K31" t="s">
        <v>604</v>
      </c>
    </row>
    <row r="32" spans="11:11">
      <c r="K32" t="s">
        <v>605</v>
      </c>
    </row>
    <row r="33" spans="11:11">
      <c r="K33" t="s">
        <v>606</v>
      </c>
    </row>
    <row r="34" spans="11:11">
      <c r="K34" t="s">
        <v>607</v>
      </c>
    </row>
    <row r="35" spans="11:11">
      <c r="K35" t="s">
        <v>608</v>
      </c>
    </row>
    <row r="36" spans="11:11">
      <c r="K36" t="s">
        <v>609</v>
      </c>
    </row>
    <row r="37" spans="11:11">
      <c r="K37" t="s">
        <v>610</v>
      </c>
    </row>
  </sheetData>
  <hyperlinks>
    <hyperlink ref="A2" location="'List of Topics'!A1" display="Return to List of Topics sheet"/>
  </hyperlinks>
  <pageMargins left="0.7" right="0.7" top="0.75" bottom="0.75" header="0.3" footer="0.3"/>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AJ119"/>
  <sheetViews>
    <sheetView showGridLines="0" workbookViewId="0"/>
  </sheetViews>
  <sheetFormatPr defaultRowHeight="15"/>
  <cols>
    <col min="2" max="9" width="10.7109375" customWidth="1"/>
    <col min="11" max="11" width="18.5703125" bestFit="1" customWidth="1"/>
    <col min="15" max="15" width="10.28515625" bestFit="1" customWidth="1"/>
    <col min="16" max="16" width="9.85546875" bestFit="1" customWidth="1"/>
    <col min="27" max="27" width="18.5703125" bestFit="1" customWidth="1"/>
    <col min="31" max="31" width="10.28515625" bestFit="1" customWidth="1"/>
    <col min="32" max="32" width="9.85546875" bestFit="1" customWidth="1"/>
    <col min="33" max="33" width="10.28515625" bestFit="1" customWidth="1"/>
    <col min="34" max="34" width="10.85546875" bestFit="1" customWidth="1"/>
    <col min="36" max="36" width="12.85546875" bestFit="1" customWidth="1"/>
  </cols>
  <sheetData>
    <row r="1" spans="1:13">
      <c r="A1" s="117" t="str">
        <f ca="1">"© S. Christian Albright, 2011-" &amp; YEAR(TODAY()) &amp; ", All Rights Reserved"</f>
        <v>© S. Christian Albright, 2011-2013, All Rights Reserved</v>
      </c>
    </row>
    <row r="2" spans="1:13" ht="30" customHeight="1">
      <c r="A2" s="212" t="s">
        <v>745</v>
      </c>
    </row>
    <row r="3" spans="1:13">
      <c r="A3" s="117"/>
    </row>
    <row r="4" spans="1:13">
      <c r="K4" t="s">
        <v>143</v>
      </c>
      <c r="L4" t="s">
        <v>37</v>
      </c>
      <c r="M4" t="s">
        <v>45</v>
      </c>
    </row>
    <row r="5" spans="1:13">
      <c r="K5" t="s">
        <v>144</v>
      </c>
    </row>
    <row r="6" spans="1:13">
      <c r="K6" t="s">
        <v>145</v>
      </c>
    </row>
    <row r="7" spans="1:13">
      <c r="K7" t="s">
        <v>146</v>
      </c>
    </row>
    <row r="8" spans="1:13">
      <c r="K8" t="s">
        <v>147</v>
      </c>
    </row>
    <row r="9" spans="1:13">
      <c r="K9" t="s">
        <v>148</v>
      </c>
    </row>
    <row r="10" spans="1:13">
      <c r="K10" t="s">
        <v>149</v>
      </c>
    </row>
    <row r="11" spans="1:13">
      <c r="K11" t="s">
        <v>150</v>
      </c>
    </row>
    <row r="12" spans="1:13">
      <c r="K12" t="s">
        <v>151</v>
      </c>
    </row>
    <row r="13" spans="1:13">
      <c r="K13" t="s">
        <v>152</v>
      </c>
    </row>
    <row r="30" spans="3:3">
      <c r="C30" s="65"/>
    </row>
    <row r="91" spans="11:32">
      <c r="K91" t="s">
        <v>153</v>
      </c>
      <c r="L91" s="8" t="s">
        <v>154</v>
      </c>
      <c r="M91" s="8" t="s">
        <v>155</v>
      </c>
      <c r="N91" s="8" t="s">
        <v>156</v>
      </c>
      <c r="O91" t="s">
        <v>157</v>
      </c>
      <c r="P91" t="s">
        <v>158</v>
      </c>
      <c r="AA91" t="s">
        <v>153</v>
      </c>
      <c r="AB91" s="8" t="s">
        <v>154</v>
      </c>
      <c r="AC91" s="8" t="s">
        <v>155</v>
      </c>
      <c r="AD91" s="8" t="s">
        <v>156</v>
      </c>
      <c r="AE91" t="s">
        <v>157</v>
      </c>
      <c r="AF91" t="s">
        <v>158</v>
      </c>
    </row>
    <row r="92" spans="11:32">
      <c r="K92" t="s">
        <v>143</v>
      </c>
      <c r="L92" s="124"/>
      <c r="M92" s="121"/>
      <c r="N92" s="123"/>
      <c r="O92" s="127"/>
      <c r="P92" s="130"/>
      <c r="AA92" t="s">
        <v>143</v>
      </c>
      <c r="AB92">
        <f t="shared" ref="AB92:AB101" si="0">LEN(AA92)</f>
        <v>10</v>
      </c>
      <c r="AC92">
        <f t="shared" ref="AC92:AC101" si="1">FIND(",",AA92,1)</f>
        <v>6</v>
      </c>
      <c r="AD92">
        <f t="shared" ref="AD92:AD101" si="2">AC92+1</f>
        <v>7</v>
      </c>
      <c r="AE92" t="str">
        <f t="shared" ref="AE92:AE101" si="3">RIGHT(AA92,AB92-AD92)</f>
        <v>Bob</v>
      </c>
      <c r="AF92" t="str">
        <f t="shared" ref="AF92:AF101" si="4">LEFT(AA92,AC92-1)</f>
        <v>Jones</v>
      </c>
    </row>
    <row r="93" spans="11:32">
      <c r="K93" t="s">
        <v>144</v>
      </c>
      <c r="L93" s="124"/>
      <c r="M93" s="121"/>
      <c r="N93" s="123"/>
      <c r="O93" s="127"/>
      <c r="P93" s="130"/>
      <c r="AA93" t="s">
        <v>144</v>
      </c>
      <c r="AB93">
        <f t="shared" si="0"/>
        <v>14</v>
      </c>
      <c r="AC93">
        <f t="shared" si="1"/>
        <v>6</v>
      </c>
      <c r="AD93">
        <f t="shared" si="2"/>
        <v>7</v>
      </c>
      <c r="AE93" t="str">
        <f t="shared" si="3"/>
        <v>Stephen</v>
      </c>
      <c r="AF93" t="str">
        <f t="shared" si="4"/>
        <v>Davis</v>
      </c>
    </row>
    <row r="94" spans="11:32">
      <c r="K94" t="s">
        <v>145</v>
      </c>
      <c r="L94" s="124"/>
      <c r="M94" s="121"/>
      <c r="N94" s="123"/>
      <c r="O94" s="127"/>
      <c r="P94" s="130"/>
      <c r="AA94" t="s">
        <v>145</v>
      </c>
      <c r="AB94">
        <f t="shared" si="0"/>
        <v>14</v>
      </c>
      <c r="AC94">
        <f t="shared" si="1"/>
        <v>9</v>
      </c>
      <c r="AD94">
        <f t="shared" si="2"/>
        <v>10</v>
      </c>
      <c r="AE94" t="str">
        <f t="shared" si="3"/>
        <v>Andy</v>
      </c>
      <c r="AF94" t="str">
        <f t="shared" si="4"/>
        <v>Thompson</v>
      </c>
    </row>
    <row r="95" spans="11:32">
      <c r="K95" t="s">
        <v>146</v>
      </c>
      <c r="L95" s="124"/>
      <c r="M95" s="121"/>
      <c r="N95" s="123"/>
      <c r="O95" s="127"/>
      <c r="P95" s="130"/>
      <c r="AA95" t="s">
        <v>146</v>
      </c>
      <c r="AB95">
        <f t="shared" si="0"/>
        <v>12</v>
      </c>
      <c r="AC95">
        <f t="shared" si="1"/>
        <v>7</v>
      </c>
      <c r="AD95">
        <f t="shared" si="2"/>
        <v>8</v>
      </c>
      <c r="AE95" t="str">
        <f t="shared" si="3"/>
        <v>John</v>
      </c>
      <c r="AF95" t="str">
        <f t="shared" si="4"/>
        <v>Wilson</v>
      </c>
    </row>
    <row r="96" spans="11:32">
      <c r="K96" t="s">
        <v>147</v>
      </c>
      <c r="L96" s="124"/>
      <c r="M96" s="121"/>
      <c r="N96" s="123"/>
      <c r="O96" s="127"/>
      <c r="P96" s="130"/>
      <c r="AA96" t="s">
        <v>147</v>
      </c>
      <c r="AB96">
        <f t="shared" si="0"/>
        <v>17</v>
      </c>
      <c r="AC96">
        <f t="shared" si="1"/>
        <v>11</v>
      </c>
      <c r="AD96">
        <f t="shared" si="2"/>
        <v>12</v>
      </c>
      <c r="AE96" t="str">
        <f t="shared" si="3"/>
        <v>Kathy</v>
      </c>
      <c r="AF96" t="str">
        <f t="shared" si="4"/>
        <v>Fredericks</v>
      </c>
    </row>
    <row r="97" spans="11:36">
      <c r="K97" t="s">
        <v>148</v>
      </c>
      <c r="L97" s="124"/>
      <c r="M97" s="121"/>
      <c r="N97" s="123"/>
      <c r="O97" s="127"/>
      <c r="P97" s="130"/>
      <c r="AA97" t="s">
        <v>148</v>
      </c>
      <c r="AB97">
        <f t="shared" si="0"/>
        <v>15</v>
      </c>
      <c r="AC97">
        <f t="shared" si="1"/>
        <v>9</v>
      </c>
      <c r="AD97">
        <f t="shared" si="2"/>
        <v>10</v>
      </c>
      <c r="AE97" t="str">
        <f t="shared" si="3"/>
        <v>Karen</v>
      </c>
      <c r="AF97" t="str">
        <f t="shared" si="4"/>
        <v>Williams</v>
      </c>
    </row>
    <row r="98" spans="11:36">
      <c r="K98" t="s">
        <v>149</v>
      </c>
      <c r="L98" s="124"/>
      <c r="M98" s="121"/>
      <c r="N98" s="123"/>
      <c r="O98" s="127"/>
      <c r="P98" s="130"/>
      <c r="AA98" t="s">
        <v>149</v>
      </c>
      <c r="AB98">
        <f t="shared" si="0"/>
        <v>10</v>
      </c>
      <c r="AC98">
        <f t="shared" si="1"/>
        <v>6</v>
      </c>
      <c r="AD98">
        <f t="shared" si="2"/>
        <v>7</v>
      </c>
      <c r="AE98" t="str">
        <f t="shared" si="3"/>
        <v>Tom</v>
      </c>
      <c r="AF98" t="str">
        <f t="shared" si="4"/>
        <v>Smith</v>
      </c>
    </row>
    <row r="99" spans="11:36">
      <c r="K99" t="s">
        <v>150</v>
      </c>
      <c r="L99" s="124"/>
      <c r="M99" s="121"/>
      <c r="N99" s="123"/>
      <c r="O99" s="127"/>
      <c r="P99" s="130"/>
      <c r="AA99" t="s">
        <v>150</v>
      </c>
      <c r="AB99">
        <f t="shared" si="0"/>
        <v>15</v>
      </c>
      <c r="AC99">
        <f t="shared" si="1"/>
        <v>9</v>
      </c>
      <c r="AD99">
        <f t="shared" si="2"/>
        <v>10</v>
      </c>
      <c r="AE99" t="str">
        <f t="shared" si="3"/>
        <v>Peter</v>
      </c>
      <c r="AF99" t="str">
        <f t="shared" si="4"/>
        <v>Jennings</v>
      </c>
    </row>
    <row r="100" spans="11:36">
      <c r="K100" t="s">
        <v>151</v>
      </c>
      <c r="L100" s="124"/>
      <c r="M100" s="121"/>
      <c r="N100" s="123"/>
      <c r="O100" s="127"/>
      <c r="P100" s="130"/>
      <c r="AA100" t="s">
        <v>151</v>
      </c>
      <c r="AB100">
        <f t="shared" si="0"/>
        <v>11</v>
      </c>
      <c r="AC100">
        <f t="shared" si="1"/>
        <v>7</v>
      </c>
      <c r="AD100">
        <f t="shared" si="2"/>
        <v>8</v>
      </c>
      <c r="AE100" t="str">
        <f t="shared" si="3"/>
        <v>Ted</v>
      </c>
      <c r="AF100" t="str">
        <f t="shared" si="4"/>
        <v>Benson</v>
      </c>
    </row>
    <row r="101" spans="11:36">
      <c r="K101" t="s">
        <v>152</v>
      </c>
      <c r="L101" s="124"/>
      <c r="M101" s="121"/>
      <c r="N101" s="123"/>
      <c r="O101" s="127"/>
      <c r="P101" s="130"/>
      <c r="AA101" t="s">
        <v>152</v>
      </c>
      <c r="AB101">
        <f t="shared" si="0"/>
        <v>13</v>
      </c>
      <c r="AC101">
        <f t="shared" si="1"/>
        <v>7</v>
      </c>
      <c r="AD101">
        <f t="shared" si="2"/>
        <v>8</v>
      </c>
      <c r="AE101" t="str">
        <f t="shared" si="3"/>
        <v>Jason</v>
      </c>
      <c r="AF101" t="str">
        <f t="shared" si="4"/>
        <v>Samson</v>
      </c>
    </row>
    <row r="109" spans="11:36">
      <c r="AA109" t="s">
        <v>153</v>
      </c>
      <c r="AB109" s="8" t="s">
        <v>154</v>
      </c>
      <c r="AC109" s="8" t="s">
        <v>155</v>
      </c>
      <c r="AD109" s="8" t="s">
        <v>167</v>
      </c>
      <c r="AE109" s="8" t="s">
        <v>168</v>
      </c>
      <c r="AF109" s="8" t="s">
        <v>169</v>
      </c>
      <c r="AG109" t="s">
        <v>158</v>
      </c>
      <c r="AH109" t="s">
        <v>170</v>
      </c>
      <c r="AI109" t="s">
        <v>171</v>
      </c>
      <c r="AJ109" t="s">
        <v>172</v>
      </c>
    </row>
    <row r="110" spans="11:36">
      <c r="K110" t="s">
        <v>159</v>
      </c>
      <c r="AA110" t="s">
        <v>159</v>
      </c>
      <c r="AB110">
        <f t="shared" ref="AB110:AB119" si="5">LEN(AA110)</f>
        <v>13</v>
      </c>
      <c r="AC110">
        <f t="shared" ref="AC110:AC119" si="6">FIND(",",AA110,1)</f>
        <v>6</v>
      </c>
      <c r="AD110">
        <f t="shared" ref="AD110:AD119" si="7">AC110+1</f>
        <v>7</v>
      </c>
      <c r="AE110">
        <f t="shared" ref="AE110:AE119" si="8">FIND(".",AA110,1)</f>
        <v>13</v>
      </c>
      <c r="AF110">
        <f t="shared" ref="AF110:AF119" si="9">FIND(" ",AA110,AD110+1)</f>
        <v>11</v>
      </c>
      <c r="AG110" t="str">
        <f>LEFT(AA110,AC110-1)</f>
        <v>Jones</v>
      </c>
      <c r="AH110" t="str">
        <f>IF(ISERROR(AE110),RIGHT(AA110,AB110-AD110),IF(AF110=AE110+1,RIGHT(AA110,AB110-AF110),MID(AA110,AD110+1,AF110-AD110-1)))</f>
        <v>Bob</v>
      </c>
      <c r="AI110" t="str">
        <f>IF(ISERROR(AE110),"",MID(AA110,AE110-1,1))</f>
        <v>E</v>
      </c>
      <c r="AJ110" t="str">
        <f>IF(ISERROR(AE110),"",IF(AE110=AB110,"Yes","No"))</f>
        <v>Yes</v>
      </c>
    </row>
    <row r="111" spans="11:36">
      <c r="K111" t="s">
        <v>160</v>
      </c>
      <c r="AA111" t="s">
        <v>160</v>
      </c>
      <c r="AB111">
        <f t="shared" si="5"/>
        <v>17</v>
      </c>
      <c r="AC111">
        <f t="shared" si="6"/>
        <v>6</v>
      </c>
      <c r="AD111">
        <f t="shared" si="7"/>
        <v>7</v>
      </c>
      <c r="AE111">
        <f t="shared" si="8"/>
        <v>9</v>
      </c>
      <c r="AF111">
        <f t="shared" si="9"/>
        <v>10</v>
      </c>
      <c r="AG111" t="str">
        <f t="shared" ref="AG111:AG119" si="10">LEFT(AA111,AC111-1)</f>
        <v>Davis</v>
      </c>
      <c r="AH111" t="str">
        <f t="shared" ref="AH111:AH119" si="11">IF(ISERROR(AE111),RIGHT(AA111,AB111-AD111),IF(AF111=AE111+1,RIGHT(AA111,AB111-AF111),MID(AA111,AD111+1,AF111-AD111-1)))</f>
        <v>Stephen</v>
      </c>
      <c r="AI111" t="str">
        <f t="shared" ref="AI111:AI119" si="12">IF(ISERROR(AE111),"",MID(AA111,AE111-1,1))</f>
        <v>F</v>
      </c>
      <c r="AJ111" t="str">
        <f t="shared" ref="AJ111:AJ119" si="13">IF(ISERROR(AE111),"",IF(AE111=AB111,"Yes","No"))</f>
        <v>No</v>
      </c>
    </row>
    <row r="112" spans="11:36">
      <c r="K112" t="s">
        <v>145</v>
      </c>
      <c r="AA112" t="s">
        <v>145</v>
      </c>
      <c r="AB112">
        <f t="shared" si="5"/>
        <v>14</v>
      </c>
      <c r="AC112">
        <f t="shared" si="6"/>
        <v>9</v>
      </c>
      <c r="AD112">
        <f t="shared" si="7"/>
        <v>10</v>
      </c>
      <c r="AE112" t="e">
        <f t="shared" si="8"/>
        <v>#VALUE!</v>
      </c>
      <c r="AF112" t="e">
        <f t="shared" si="9"/>
        <v>#VALUE!</v>
      </c>
      <c r="AG112" t="str">
        <f t="shared" si="10"/>
        <v>Thompson</v>
      </c>
      <c r="AH112" t="str">
        <f t="shared" si="11"/>
        <v>Andy</v>
      </c>
      <c r="AI112" t="str">
        <f t="shared" si="12"/>
        <v/>
      </c>
      <c r="AJ112" t="str">
        <f t="shared" si="13"/>
        <v/>
      </c>
    </row>
    <row r="113" spans="11:36">
      <c r="K113" t="s">
        <v>161</v>
      </c>
      <c r="AA113" t="s">
        <v>161</v>
      </c>
      <c r="AB113">
        <f t="shared" si="5"/>
        <v>15</v>
      </c>
      <c r="AC113">
        <f t="shared" si="6"/>
        <v>7</v>
      </c>
      <c r="AD113">
        <f t="shared" si="7"/>
        <v>8</v>
      </c>
      <c r="AE113">
        <f t="shared" si="8"/>
        <v>15</v>
      </c>
      <c r="AF113">
        <f t="shared" si="9"/>
        <v>13</v>
      </c>
      <c r="AG113" t="str">
        <f t="shared" si="10"/>
        <v>Wilson</v>
      </c>
      <c r="AH113" t="str">
        <f t="shared" si="11"/>
        <v>John</v>
      </c>
      <c r="AI113" t="str">
        <f t="shared" si="12"/>
        <v>B</v>
      </c>
      <c r="AJ113" t="str">
        <f t="shared" si="13"/>
        <v>Yes</v>
      </c>
    </row>
    <row r="114" spans="11:36">
      <c r="K114" t="s">
        <v>162</v>
      </c>
      <c r="AA114" t="s">
        <v>162</v>
      </c>
      <c r="AB114">
        <f t="shared" si="5"/>
        <v>20</v>
      </c>
      <c r="AC114">
        <f t="shared" si="6"/>
        <v>11</v>
      </c>
      <c r="AD114">
        <f t="shared" si="7"/>
        <v>12</v>
      </c>
      <c r="AE114">
        <f t="shared" si="8"/>
        <v>20</v>
      </c>
      <c r="AF114">
        <f t="shared" si="9"/>
        <v>18</v>
      </c>
      <c r="AG114" t="str">
        <f t="shared" si="10"/>
        <v>Fredericks</v>
      </c>
      <c r="AH114" t="str">
        <f t="shared" si="11"/>
        <v>Kathy</v>
      </c>
      <c r="AI114" t="str">
        <f t="shared" si="12"/>
        <v>C</v>
      </c>
      <c r="AJ114" t="str">
        <f t="shared" si="13"/>
        <v>Yes</v>
      </c>
    </row>
    <row r="115" spans="11:36">
      <c r="K115" t="s">
        <v>163</v>
      </c>
      <c r="AA115" t="s">
        <v>163</v>
      </c>
      <c r="AB115">
        <f t="shared" si="5"/>
        <v>18</v>
      </c>
      <c r="AC115">
        <f t="shared" si="6"/>
        <v>9</v>
      </c>
      <c r="AD115">
        <f t="shared" si="7"/>
        <v>10</v>
      </c>
      <c r="AE115">
        <f t="shared" si="8"/>
        <v>18</v>
      </c>
      <c r="AF115">
        <f t="shared" si="9"/>
        <v>16</v>
      </c>
      <c r="AG115" t="str">
        <f t="shared" si="10"/>
        <v>Williams</v>
      </c>
      <c r="AH115" t="str">
        <f t="shared" si="11"/>
        <v>Karen</v>
      </c>
      <c r="AI115" t="str">
        <f t="shared" si="12"/>
        <v>R</v>
      </c>
      <c r="AJ115" t="str">
        <f t="shared" si="13"/>
        <v>Yes</v>
      </c>
    </row>
    <row r="116" spans="11:36">
      <c r="K116" t="s">
        <v>164</v>
      </c>
      <c r="AA116" t="s">
        <v>164</v>
      </c>
      <c r="AB116">
        <f t="shared" si="5"/>
        <v>13</v>
      </c>
      <c r="AC116">
        <f t="shared" si="6"/>
        <v>6</v>
      </c>
      <c r="AD116">
        <f t="shared" si="7"/>
        <v>7</v>
      </c>
      <c r="AE116">
        <f t="shared" si="8"/>
        <v>9</v>
      </c>
      <c r="AF116">
        <f t="shared" si="9"/>
        <v>10</v>
      </c>
      <c r="AG116" t="str">
        <f t="shared" si="10"/>
        <v>Smith</v>
      </c>
      <c r="AH116" t="str">
        <f t="shared" si="11"/>
        <v>Tom</v>
      </c>
      <c r="AI116" t="str">
        <f t="shared" si="12"/>
        <v>J</v>
      </c>
      <c r="AJ116" t="str">
        <f t="shared" si="13"/>
        <v>No</v>
      </c>
    </row>
    <row r="117" spans="11:36">
      <c r="K117" t="s">
        <v>150</v>
      </c>
      <c r="AA117" t="s">
        <v>150</v>
      </c>
      <c r="AB117">
        <f t="shared" si="5"/>
        <v>15</v>
      </c>
      <c r="AC117">
        <f t="shared" si="6"/>
        <v>9</v>
      </c>
      <c r="AD117">
        <f t="shared" si="7"/>
        <v>10</v>
      </c>
      <c r="AE117" t="e">
        <f t="shared" si="8"/>
        <v>#VALUE!</v>
      </c>
      <c r="AF117" t="e">
        <f t="shared" si="9"/>
        <v>#VALUE!</v>
      </c>
      <c r="AG117" t="str">
        <f t="shared" si="10"/>
        <v>Jennings</v>
      </c>
      <c r="AH117" t="str">
        <f t="shared" si="11"/>
        <v>Peter</v>
      </c>
      <c r="AI117" t="str">
        <f t="shared" si="12"/>
        <v/>
      </c>
      <c r="AJ117" t="str">
        <f t="shared" si="13"/>
        <v/>
      </c>
    </row>
    <row r="118" spans="11:36">
      <c r="K118" t="s">
        <v>165</v>
      </c>
      <c r="AA118" t="s">
        <v>165</v>
      </c>
      <c r="AB118">
        <f t="shared" si="5"/>
        <v>14</v>
      </c>
      <c r="AC118">
        <f t="shared" si="6"/>
        <v>7</v>
      </c>
      <c r="AD118">
        <f t="shared" si="7"/>
        <v>8</v>
      </c>
      <c r="AE118">
        <f t="shared" si="8"/>
        <v>14</v>
      </c>
      <c r="AF118">
        <f t="shared" si="9"/>
        <v>12</v>
      </c>
      <c r="AG118" t="str">
        <f t="shared" si="10"/>
        <v>Benson</v>
      </c>
      <c r="AH118" t="str">
        <f t="shared" si="11"/>
        <v>Ted</v>
      </c>
      <c r="AI118" t="str">
        <f t="shared" si="12"/>
        <v>C</v>
      </c>
      <c r="AJ118" t="str">
        <f t="shared" si="13"/>
        <v>Yes</v>
      </c>
    </row>
    <row r="119" spans="11:36">
      <c r="K119" t="s">
        <v>166</v>
      </c>
      <c r="AA119" t="s">
        <v>166</v>
      </c>
      <c r="AB119">
        <f t="shared" si="5"/>
        <v>16</v>
      </c>
      <c r="AC119">
        <f t="shared" si="6"/>
        <v>7</v>
      </c>
      <c r="AD119">
        <f t="shared" si="7"/>
        <v>8</v>
      </c>
      <c r="AE119">
        <f t="shared" si="8"/>
        <v>16</v>
      </c>
      <c r="AF119">
        <f t="shared" si="9"/>
        <v>14</v>
      </c>
      <c r="AG119" t="str">
        <f t="shared" si="10"/>
        <v>Samson</v>
      </c>
      <c r="AH119" t="str">
        <f t="shared" si="11"/>
        <v>Jason</v>
      </c>
      <c r="AI119" t="str">
        <f t="shared" si="12"/>
        <v>A</v>
      </c>
      <c r="AJ119" t="str">
        <f t="shared" si="13"/>
        <v>Yes</v>
      </c>
    </row>
  </sheetData>
  <hyperlinks>
    <hyperlink ref="A2" location="'List of Topics'!A1" display="Return to List of Topics sheet"/>
  </hyperlinks>
  <pageMargins left="0.7" right="0.7" top="0.75" bottom="0.75" header="0.3" footer="0.3"/>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K36"/>
  <sheetViews>
    <sheetView showGridLines="0" workbookViewId="0"/>
  </sheetViews>
  <sheetFormatPr defaultRowHeight="15"/>
  <cols>
    <col min="2" max="9" width="10.7109375" customWidth="1"/>
    <col min="11" max="11" width="16" customWidth="1"/>
    <col min="12" max="12" width="9.42578125" customWidth="1"/>
  </cols>
  <sheetData>
    <row r="1" spans="1:1">
      <c r="A1" s="117" t="str">
        <f ca="1">"© S. Christian Albright, 2011-" &amp; YEAR(TODAY()) &amp; ", All Rights Reserved"</f>
        <v>© S. Christian Albright, 2011-2013, All Rights Reserved</v>
      </c>
    </row>
    <row r="2" spans="1:1" ht="30" customHeight="1">
      <c r="A2" s="212" t="s">
        <v>745</v>
      </c>
    </row>
    <row r="3" spans="1:1">
      <c r="A3" s="117"/>
    </row>
    <row r="30" spans="3:11">
      <c r="C30" s="65"/>
    </row>
    <row r="31" spans="3:11">
      <c r="K31" s="33">
        <v>38060.5625</v>
      </c>
    </row>
    <row r="32" spans="3:11">
      <c r="K32" s="34">
        <v>731</v>
      </c>
    </row>
    <row r="33" spans="11:11">
      <c r="K33" s="35">
        <v>0.15972222222222224</v>
      </c>
    </row>
    <row r="34" spans="11:11">
      <c r="K34" s="36">
        <v>0.5</v>
      </c>
    </row>
    <row r="35" spans="11:11">
      <c r="K35" s="37">
        <v>35124</v>
      </c>
    </row>
    <row r="36" spans="11:11">
      <c r="K36" s="38">
        <v>17069.614583333332</v>
      </c>
    </row>
  </sheetData>
  <hyperlinks>
    <hyperlink ref="A2" location="'List of Topics'!A1" display="Return to List of Topics sheet"/>
  </hyperlinks>
  <pageMargins left="0.7" right="0.7" top="0.75" bottom="0.75" header="0.3" footer="0.3"/>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C30"/>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row r="30" spans="3:3">
      <c r="C30" s="65"/>
    </row>
  </sheetData>
  <hyperlinks>
    <hyperlink ref="A2" location="'List of Topics'!A1" display="Return to List of Topics sheet"/>
  </hyperlinks>
  <pageMargins left="0.7" right="0.7" top="0.75" bottom="0.75" header="0.3" footer="0.3"/>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L30"/>
  <sheetViews>
    <sheetView showGridLines="0" workbookViewId="0"/>
  </sheetViews>
  <sheetFormatPr defaultRowHeight="15"/>
  <cols>
    <col min="11" max="11" width="12.28515625" bestFit="1" customWidth="1"/>
    <col min="12" max="12" width="13" customWidth="1"/>
  </cols>
  <sheetData>
    <row r="1" spans="1:12">
      <c r="A1" s="117" t="str">
        <f ca="1">"© S. Christian Albright, 2011-" &amp; YEAR(TODAY()) &amp; ", All Rights Reserved"</f>
        <v>© S. Christian Albright, 2011-2013, All Rights Reserved</v>
      </c>
    </row>
    <row r="2" spans="1:12" ht="30" customHeight="1">
      <c r="A2" s="212" t="s">
        <v>745</v>
      </c>
    </row>
    <row r="3" spans="1:12">
      <c r="A3" s="117"/>
    </row>
    <row r="4" spans="1:12">
      <c r="K4" t="s">
        <v>173</v>
      </c>
      <c r="L4" s="124"/>
    </row>
    <row r="5" spans="1:12">
      <c r="K5" t="s">
        <v>174</v>
      </c>
      <c r="L5" s="124"/>
    </row>
    <row r="30" spans="3:3">
      <c r="C30" s="65"/>
    </row>
  </sheetData>
  <hyperlinks>
    <hyperlink ref="A2" location="'List of Topics'!A1" display="Return to List of Topics sheet"/>
  </hyperlinks>
  <pageMargins left="0.7" right="0.7" top="0.75" bottom="0.75" header="0.3" footer="0.3"/>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Q31"/>
  <sheetViews>
    <sheetView showGridLines="0" workbookViewId="0"/>
  </sheetViews>
  <sheetFormatPr defaultRowHeight="15"/>
  <cols>
    <col min="11" max="11" width="10.7109375" bestFit="1" customWidth="1"/>
    <col min="12" max="12" width="10.85546875" bestFit="1" customWidth="1"/>
    <col min="13" max="13" width="14.42578125" bestFit="1" customWidth="1"/>
    <col min="14" max="14" width="12.28515625" bestFit="1" customWidth="1"/>
    <col min="15" max="15" width="11.42578125" bestFit="1" customWidth="1"/>
    <col min="16" max="16" width="16.85546875" bestFit="1" customWidth="1"/>
    <col min="17" max="17" width="14.85546875" bestFit="1" customWidth="1"/>
  </cols>
  <sheetData>
    <row r="1" spans="1:17">
      <c r="A1" s="117" t="str">
        <f ca="1">"© S. Christian Albright, 2011-" &amp; YEAR(TODAY()) &amp; ", All Rights Reserved"</f>
        <v>© S. Christian Albright, 2011-2013, All Rights Reserved</v>
      </c>
    </row>
    <row r="2" spans="1:17" ht="30" customHeight="1">
      <c r="A2" s="212" t="s">
        <v>745</v>
      </c>
    </row>
    <row r="3" spans="1:17">
      <c r="A3" s="117"/>
    </row>
    <row r="4" spans="1:17">
      <c r="K4" t="s">
        <v>175</v>
      </c>
      <c r="L4" s="8" t="s">
        <v>176</v>
      </c>
      <c r="M4" s="8" t="s">
        <v>272</v>
      </c>
      <c r="N4" s="8" t="s">
        <v>177</v>
      </c>
      <c r="O4" s="8" t="s">
        <v>22</v>
      </c>
      <c r="P4" s="8" t="s">
        <v>273</v>
      </c>
      <c r="Q4" s="8" t="s">
        <v>178</v>
      </c>
    </row>
    <row r="5" spans="1:17">
      <c r="K5" s="179">
        <v>37145</v>
      </c>
      <c r="L5" s="214"/>
      <c r="M5" s="119"/>
      <c r="N5" s="215"/>
      <c r="O5" s="119"/>
      <c r="P5" s="119"/>
      <c r="Q5" s="215"/>
    </row>
    <row r="6" spans="1:17">
      <c r="K6" s="179">
        <v>31440</v>
      </c>
      <c r="L6" s="214"/>
      <c r="M6" s="119"/>
      <c r="N6" s="215"/>
      <c r="O6" s="119"/>
      <c r="P6" s="119"/>
      <c r="Q6" s="215"/>
    </row>
    <row r="7" spans="1:17">
      <c r="K7" s="179">
        <v>23337</v>
      </c>
      <c r="L7" s="214"/>
      <c r="M7" s="119"/>
      <c r="N7" s="215"/>
      <c r="O7" s="119"/>
      <c r="P7" s="119"/>
      <c r="Q7" s="215"/>
    </row>
    <row r="8" spans="1:17">
      <c r="K8" s="179">
        <v>16655</v>
      </c>
      <c r="L8" s="214"/>
      <c r="M8" s="119"/>
      <c r="N8" s="215"/>
      <c r="O8" s="119"/>
      <c r="P8" s="119"/>
      <c r="Q8" s="215"/>
    </row>
    <row r="9" spans="1:17">
      <c r="K9" s="179">
        <v>15317</v>
      </c>
      <c r="L9" s="214"/>
      <c r="M9" s="119"/>
      <c r="N9" s="215"/>
      <c r="O9" s="119"/>
      <c r="P9" s="119"/>
      <c r="Q9" s="215"/>
    </row>
    <row r="10" spans="1:17">
      <c r="K10" s="179">
        <v>4488</v>
      </c>
      <c r="L10" s="119"/>
      <c r="M10" s="119"/>
      <c r="N10" s="215"/>
      <c r="O10" s="119"/>
      <c r="P10" s="119"/>
      <c r="Q10" s="215"/>
    </row>
    <row r="11" spans="1:17">
      <c r="N11" s="8"/>
      <c r="Q11" s="8"/>
    </row>
    <row r="12" spans="1:17">
      <c r="K12" t="s">
        <v>179</v>
      </c>
      <c r="N12" t="s">
        <v>180</v>
      </c>
      <c r="Q12" s="8"/>
    </row>
    <row r="13" spans="1:17">
      <c r="K13">
        <v>1</v>
      </c>
      <c r="L13" t="s">
        <v>181</v>
      </c>
      <c r="N13">
        <v>1</v>
      </c>
      <c r="O13" s="8" t="s">
        <v>182</v>
      </c>
      <c r="Q13" s="8"/>
    </row>
    <row r="14" spans="1:17">
      <c r="K14">
        <v>2</v>
      </c>
      <c r="L14" t="s">
        <v>183</v>
      </c>
      <c r="N14">
        <v>2</v>
      </c>
      <c r="O14" s="8" t="s">
        <v>184</v>
      </c>
      <c r="Q14" s="8"/>
    </row>
    <row r="15" spans="1:17">
      <c r="K15">
        <v>3</v>
      </c>
      <c r="L15" t="s">
        <v>185</v>
      </c>
      <c r="N15">
        <v>3</v>
      </c>
      <c r="O15" s="8" t="s">
        <v>186</v>
      </c>
      <c r="Q15" s="8"/>
    </row>
    <row r="16" spans="1:17">
      <c r="K16">
        <v>4</v>
      </c>
      <c r="L16" t="s">
        <v>187</v>
      </c>
      <c r="N16">
        <v>4</v>
      </c>
      <c r="O16" s="8" t="s">
        <v>188</v>
      </c>
      <c r="Q16" s="8"/>
    </row>
    <row r="17" spans="3:15">
      <c r="K17">
        <v>5</v>
      </c>
      <c r="L17" t="s">
        <v>6</v>
      </c>
      <c r="N17">
        <v>5</v>
      </c>
      <c r="O17" s="8" t="s">
        <v>189</v>
      </c>
    </row>
    <row r="18" spans="3:15">
      <c r="K18">
        <v>6</v>
      </c>
      <c r="L18" t="s">
        <v>190</v>
      </c>
      <c r="N18">
        <v>6</v>
      </c>
      <c r="O18" s="8" t="s">
        <v>191</v>
      </c>
    </row>
    <row r="19" spans="3:15">
      <c r="K19">
        <v>7</v>
      </c>
      <c r="L19" t="s">
        <v>192</v>
      </c>
      <c r="N19">
        <v>7</v>
      </c>
      <c r="O19" s="8" t="s">
        <v>193</v>
      </c>
    </row>
    <row r="20" spans="3:15">
      <c r="K20">
        <v>8</v>
      </c>
      <c r="L20" t="s">
        <v>194</v>
      </c>
    </row>
    <row r="21" spans="3:15">
      <c r="K21">
        <v>9</v>
      </c>
      <c r="L21" t="s">
        <v>195</v>
      </c>
    </row>
    <row r="22" spans="3:15">
      <c r="K22">
        <v>10</v>
      </c>
      <c r="L22" t="s">
        <v>196</v>
      </c>
    </row>
    <row r="23" spans="3:15">
      <c r="K23">
        <v>11</v>
      </c>
      <c r="L23" t="s">
        <v>197</v>
      </c>
    </row>
    <row r="24" spans="3:15">
      <c r="K24">
        <v>12</v>
      </c>
      <c r="L24" t="s">
        <v>198</v>
      </c>
    </row>
    <row r="31" spans="3:15">
      <c r="C31" s="65"/>
    </row>
  </sheetData>
  <hyperlinks>
    <hyperlink ref="A2" location="'List of Topics'!A1" display="Return to List of Topics sheet"/>
  </hyperlinks>
  <pageMargins left="0.7" right="0.7" top="0.75" bottom="0.75" header="0.3" footer="0.3"/>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AB30"/>
  <sheetViews>
    <sheetView showGridLines="0" workbookViewId="0"/>
  </sheetViews>
  <sheetFormatPr defaultRowHeight="15"/>
  <cols>
    <col min="11" max="11" width="18.85546875" customWidth="1"/>
    <col min="12" max="12" width="9.7109375" bestFit="1" customWidth="1"/>
    <col min="27" max="27" width="17.28515625" bestFit="1" customWidth="1"/>
  </cols>
  <sheetData>
    <row r="1" spans="1:28">
      <c r="A1" s="117" t="str">
        <f ca="1">"© S. Christian Albright, 2011-" &amp; YEAR(TODAY()) &amp; ", All Rights Reserved"</f>
        <v>© S. Christian Albright, 2011-2013, All Rights Reserved</v>
      </c>
    </row>
    <row r="2" spans="1:28" ht="30" customHeight="1">
      <c r="A2" s="212" t="s">
        <v>745</v>
      </c>
    </row>
    <row r="3" spans="1:28">
      <c r="A3" s="117"/>
    </row>
    <row r="4" spans="1:28">
      <c r="K4" t="s">
        <v>199</v>
      </c>
    </row>
    <row r="6" spans="1:28">
      <c r="K6" t="s">
        <v>200</v>
      </c>
      <c r="L6" s="34">
        <v>39908</v>
      </c>
    </row>
    <row r="7" spans="1:28">
      <c r="K7" t="s">
        <v>201</v>
      </c>
      <c r="L7" s="34">
        <v>40739</v>
      </c>
    </row>
    <row r="9" spans="1:28">
      <c r="K9" t="s">
        <v>202</v>
      </c>
      <c r="L9" s="124"/>
      <c r="AA9" t="s">
        <v>202</v>
      </c>
      <c r="AB9">
        <f>L7-L6</f>
        <v>831</v>
      </c>
    </row>
    <row r="10" spans="1:28">
      <c r="K10" t="s">
        <v>203</v>
      </c>
      <c r="L10" s="124"/>
      <c r="AA10" t="s">
        <v>203</v>
      </c>
      <c r="AB10">
        <f>DATEDIF(L6,L7,"d")</f>
        <v>831</v>
      </c>
    </row>
    <row r="11" spans="1:28">
      <c r="K11" t="s">
        <v>204</v>
      </c>
      <c r="L11" s="124"/>
      <c r="AA11" t="s">
        <v>204</v>
      </c>
      <c r="AB11">
        <f>DATEDIF(L6,L7,"m")</f>
        <v>27</v>
      </c>
    </row>
    <row r="12" spans="1:28">
      <c r="K12" t="s">
        <v>205</v>
      </c>
      <c r="L12" s="124"/>
      <c r="AA12" t="s">
        <v>205</v>
      </c>
      <c r="AB12">
        <f>DATEDIF(L6,L7,"y")</f>
        <v>2</v>
      </c>
    </row>
    <row r="15" spans="1:28">
      <c r="L15" s="34"/>
    </row>
    <row r="16" spans="1:28">
      <c r="L16" s="34"/>
    </row>
    <row r="30" spans="3:3">
      <c r="C30" s="65"/>
    </row>
  </sheetData>
  <hyperlinks>
    <hyperlink ref="A2" location="'List of Topics'!A1" display="Return to List of Topics sheet"/>
  </hyperlinks>
  <pageMargins left="0.7" right="0.7" top="0.75" bottom="0.75" header="0.3" footer="0.3"/>
  <pageSetup orientation="portrait"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B31"/>
  <sheetViews>
    <sheetView showGridLines="0" workbookViewId="0"/>
  </sheetViews>
  <sheetFormatPr defaultRowHeight="15"/>
  <cols>
    <col min="11" max="11" width="12.5703125" customWidth="1"/>
    <col min="12" max="12" width="13.28515625" bestFit="1" customWidth="1"/>
    <col min="25" max="25" width="10.5703125" customWidth="1"/>
    <col min="27" max="27" width="9.7109375" bestFit="1" customWidth="1"/>
  </cols>
  <sheetData>
    <row r="1" spans="1:12">
      <c r="A1" s="117" t="str">
        <f ca="1">"© S. Christian Albright, 2011-" &amp; YEAR(TODAY()) &amp; ", All Rights Reserved"</f>
        <v>© S. Christian Albright, 2011-2013, All Rights Reserved</v>
      </c>
    </row>
    <row r="2" spans="1:12" ht="30" customHeight="1">
      <c r="A2" s="212" t="s">
        <v>745</v>
      </c>
    </row>
    <row r="3" spans="1:12">
      <c r="A3" s="117"/>
    </row>
    <row r="4" spans="1:12">
      <c r="K4" s="8" t="s">
        <v>274</v>
      </c>
      <c r="L4" s="8" t="s">
        <v>275</v>
      </c>
    </row>
    <row r="5" spans="1:12">
      <c r="K5" s="34">
        <v>27963</v>
      </c>
      <c r="L5" s="34">
        <f ca="1">IF(DATE(YEAR(TODAY()),MONTH(K5),DAY(K5))&lt;TODAY(),DATE(YEAR(TODAY()+1),MONTH(K5),DAY(K5)),DATE(YEAR(TODAY()),MONTH(K5),DAY(K5)))</f>
        <v>41477</v>
      </c>
    </row>
    <row r="17" spans="3:28">
      <c r="K17" s="8" t="s">
        <v>274</v>
      </c>
      <c r="L17" s="8" t="s">
        <v>276</v>
      </c>
      <c r="AA17" s="8" t="s">
        <v>274</v>
      </c>
      <c r="AB17" s="8" t="s">
        <v>276</v>
      </c>
    </row>
    <row r="18" spans="3:28">
      <c r="K18" s="124"/>
      <c r="L18" s="121"/>
      <c r="AA18" s="34">
        <v>27988</v>
      </c>
      <c r="AB18">
        <f ca="1">IF(DATE(YEAR(TODAY()),MONTH(AA18),DAY(AA18))&lt;=TODAY(),YEAR(TODAY())-YEAR(AA18),YEAR(TODAY())-YEAR(AA18)-1)</f>
        <v>36</v>
      </c>
    </row>
    <row r="25" spans="3:28">
      <c r="K25" s="40" t="s">
        <v>206</v>
      </c>
    </row>
    <row r="27" spans="3:28">
      <c r="K27" s="104" t="s">
        <v>207</v>
      </c>
      <c r="L27" s="180"/>
    </row>
    <row r="28" spans="3:28">
      <c r="K28" s="104" t="s">
        <v>208</v>
      </c>
      <c r="L28" s="123"/>
    </row>
    <row r="29" spans="3:28">
      <c r="K29" s="104" t="s">
        <v>209</v>
      </c>
      <c r="L29" s="123"/>
    </row>
    <row r="30" spans="3:28">
      <c r="K30" s="104" t="s">
        <v>210</v>
      </c>
      <c r="L30" s="123"/>
    </row>
    <row r="31" spans="3:28">
      <c r="C31" s="65"/>
      <c r="K31" s="104" t="s">
        <v>211</v>
      </c>
      <c r="L31" s="123"/>
    </row>
  </sheetData>
  <hyperlinks>
    <hyperlink ref="A2" location="'List of Topics'!A1" display="Return to List of Topics sheet"/>
  </hyperlinks>
  <pageMargins left="0.7" right="0.7" top="0.75" bottom="0.75" header="0.3" footer="0.3"/>
  <drawing r:id="rId1"/>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dimension ref="A1:AC28"/>
  <sheetViews>
    <sheetView showGridLines="0" workbookViewId="0"/>
  </sheetViews>
  <sheetFormatPr defaultRowHeight="15"/>
  <cols>
    <col min="11" max="11" width="21.42578125" customWidth="1"/>
    <col min="12" max="12" width="10.7109375" bestFit="1" customWidth="1"/>
    <col min="13" max="13" width="10" customWidth="1"/>
    <col min="14" max="14" width="20.28515625" bestFit="1" customWidth="1"/>
    <col min="15" max="15" width="10.7109375" bestFit="1" customWidth="1"/>
    <col min="27" max="27" width="19.28515625" bestFit="1" customWidth="1"/>
    <col min="28" max="28" width="10.7109375" bestFit="1" customWidth="1"/>
  </cols>
  <sheetData>
    <row r="1" spans="1:28">
      <c r="A1" s="117" t="str">
        <f ca="1">"© S. Christian Albright, 2011-" &amp; YEAR(TODAY()) &amp; ", All Rights Reserved"</f>
        <v>© S. Christian Albright, 2011-2013, All Rights Reserved</v>
      </c>
    </row>
    <row r="2" spans="1:28" ht="30" customHeight="1">
      <c r="A2" s="212" t="s">
        <v>745</v>
      </c>
    </row>
    <row r="3" spans="1:28">
      <c r="A3" s="117"/>
    </row>
    <row r="6" spans="1:28">
      <c r="K6" t="s">
        <v>612</v>
      </c>
      <c r="L6" s="34">
        <v>40330</v>
      </c>
      <c r="N6" t="s">
        <v>613</v>
      </c>
      <c r="AA6" t="s">
        <v>614</v>
      </c>
      <c r="AB6">
        <f>NETWORKDAYS(L6,L7,O7:O13)</f>
        <v>210</v>
      </c>
    </row>
    <row r="7" spans="1:28">
      <c r="K7" t="s">
        <v>615</v>
      </c>
      <c r="L7" s="34">
        <v>40627</v>
      </c>
      <c r="N7" t="s">
        <v>616</v>
      </c>
      <c r="O7" s="34">
        <v>40363</v>
      </c>
      <c r="AA7" t="s">
        <v>617</v>
      </c>
      <c r="AB7">
        <f>NETWORKDAYS.INTL(L6,L7,11,O7:O13)</f>
        <v>250</v>
      </c>
    </row>
    <row r="8" spans="1:28">
      <c r="N8" t="s">
        <v>618</v>
      </c>
      <c r="O8" s="34">
        <v>40507</v>
      </c>
    </row>
    <row r="9" spans="1:28">
      <c r="K9" t="s">
        <v>729</v>
      </c>
      <c r="L9" s="124"/>
      <c r="O9" s="34">
        <v>40508</v>
      </c>
    </row>
    <row r="10" spans="1:28">
      <c r="N10" t="s">
        <v>619</v>
      </c>
      <c r="O10" s="34">
        <v>40536</v>
      </c>
    </row>
    <row r="11" spans="1:28">
      <c r="O11" s="34">
        <v>40537</v>
      </c>
    </row>
    <row r="12" spans="1:28">
      <c r="O12" s="34">
        <v>40543</v>
      </c>
    </row>
    <row r="13" spans="1:28">
      <c r="O13" s="34">
        <v>40544</v>
      </c>
    </row>
    <row r="21" spans="11:29">
      <c r="K21" t="s">
        <v>612</v>
      </c>
      <c r="L21" s="34">
        <v>40330</v>
      </c>
      <c r="N21" t="s">
        <v>613</v>
      </c>
      <c r="AA21" t="s">
        <v>620</v>
      </c>
      <c r="AB21" s="34">
        <f>WORKDAY(L21,L22,O22:O28)</f>
        <v>40581</v>
      </c>
    </row>
    <row r="22" spans="11:29">
      <c r="K22" t="s">
        <v>621</v>
      </c>
      <c r="L22">
        <v>175</v>
      </c>
      <c r="N22" t="s">
        <v>616</v>
      </c>
      <c r="O22" s="34">
        <v>40363</v>
      </c>
      <c r="AA22" t="s">
        <v>622</v>
      </c>
      <c r="AB22">
        <f>WEEKDAY(AB21)</f>
        <v>2</v>
      </c>
      <c r="AC22" t="s">
        <v>623</v>
      </c>
    </row>
    <row r="23" spans="11:29">
      <c r="N23" t="s">
        <v>618</v>
      </c>
      <c r="O23" s="34">
        <v>40507</v>
      </c>
    </row>
    <row r="24" spans="11:29">
      <c r="K24" t="s">
        <v>730</v>
      </c>
      <c r="L24" s="121"/>
      <c r="O24" s="34">
        <v>40508</v>
      </c>
      <c r="AA24" t="s">
        <v>624</v>
      </c>
      <c r="AB24" s="34">
        <f>WORKDAY.INTL(L21,L22,11,O22:O28)</f>
        <v>40539</v>
      </c>
    </row>
    <row r="25" spans="11:29">
      <c r="N25" t="s">
        <v>619</v>
      </c>
      <c r="O25" s="34">
        <v>40536</v>
      </c>
      <c r="AA25" t="s">
        <v>622</v>
      </c>
      <c r="AB25">
        <f>WEEKDAY(AB24)</f>
        <v>2</v>
      </c>
      <c r="AC25" t="s">
        <v>623</v>
      </c>
    </row>
    <row r="26" spans="11:29">
      <c r="O26" s="34">
        <v>40537</v>
      </c>
    </row>
    <row r="27" spans="11:29">
      <c r="O27" s="34">
        <v>40543</v>
      </c>
    </row>
    <row r="28" spans="11:29">
      <c r="O28" s="34">
        <v>40544</v>
      </c>
    </row>
  </sheetData>
  <hyperlinks>
    <hyperlink ref="A2" location="'List of Topics'!A1" display="Return to List of Topics sheet"/>
  </hyperlinks>
  <pageMargins left="0.7" right="0.7" top="0.75" bottom="0.75" header="0.3" footer="0.3"/>
  <drawing r:id="rId1"/>
  <legacy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30"/>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row r="30" spans="3:3">
      <c r="C30" s="65"/>
    </row>
  </sheetData>
  <hyperlinks>
    <hyperlink ref="A2" location="'List of Topics'!A1" display="Return to List of Topics sheet"/>
  </hyperlinks>
  <pageMargins left="0.7" right="0.7" top="0.75" bottom="0.75" header="0.3" footer="0.3"/>
  <drawing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Q30"/>
  <sheetViews>
    <sheetView showGridLines="0" workbookViewId="0"/>
  </sheetViews>
  <sheetFormatPr defaultRowHeight="15"/>
  <sheetData>
    <row r="1" spans="1:17">
      <c r="A1" s="117" t="str">
        <f ca="1">"© S. Christian Albright, 2011-" &amp; YEAR(TODAY()) &amp; ", All Rights Reserved"</f>
        <v>© S. Christian Albright, 2011-2013, All Rights Reserved</v>
      </c>
    </row>
    <row r="2" spans="1:17" ht="30" customHeight="1">
      <c r="A2" s="212" t="s">
        <v>745</v>
      </c>
    </row>
    <row r="3" spans="1:17">
      <c r="A3" s="117"/>
    </row>
    <row r="4" spans="1:17">
      <c r="K4" t="s">
        <v>42</v>
      </c>
      <c r="L4" s="8" t="s">
        <v>43</v>
      </c>
      <c r="M4" s="8" t="s">
        <v>44</v>
      </c>
      <c r="N4" s="8" t="s">
        <v>45</v>
      </c>
      <c r="O4" s="8" t="s">
        <v>46</v>
      </c>
      <c r="P4" s="8" t="s">
        <v>47</v>
      </c>
      <c r="Q4" s="8" t="s">
        <v>48</v>
      </c>
    </row>
    <row r="5" spans="1:17">
      <c r="K5" t="s">
        <v>49</v>
      </c>
      <c r="L5" s="7">
        <v>3700</v>
      </c>
      <c r="M5" s="7">
        <v>2400</v>
      </c>
      <c r="N5" s="7">
        <v>2300</v>
      </c>
      <c r="O5" s="7">
        <v>3000</v>
      </c>
      <c r="P5" s="7">
        <v>3800</v>
      </c>
      <c r="Q5" s="7">
        <v>3700</v>
      </c>
    </row>
    <row r="6" spans="1:17">
      <c r="K6" t="s">
        <v>50</v>
      </c>
      <c r="L6" s="7">
        <v>2600</v>
      </c>
      <c r="M6" s="7">
        <v>2200</v>
      </c>
      <c r="N6" s="7">
        <v>2400</v>
      </c>
      <c r="O6" s="7">
        <v>2800</v>
      </c>
      <c r="P6" s="7">
        <v>3600</v>
      </c>
      <c r="Q6" s="7">
        <v>2300</v>
      </c>
    </row>
    <row r="9" spans="1:17">
      <c r="L9" s="8" t="s">
        <v>51</v>
      </c>
      <c r="M9" s="8" t="s">
        <v>52</v>
      </c>
    </row>
    <row r="10" spans="1:17">
      <c r="K10" t="s">
        <v>2</v>
      </c>
      <c r="L10" s="124"/>
      <c r="M10" s="124"/>
    </row>
    <row r="11" spans="1:17">
      <c r="K11" t="s">
        <v>3</v>
      </c>
      <c r="L11" s="124"/>
      <c r="M11" s="124"/>
    </row>
    <row r="22" spans="3:11">
      <c r="K22" s="41"/>
    </row>
    <row r="30" spans="3:11">
      <c r="C30" s="65"/>
    </row>
  </sheetData>
  <hyperlinks>
    <hyperlink ref="A2" location="'List of Topics'!A1" display="Return to List of Topics sheet"/>
  </hyperlinks>
  <pageMargins left="0.7" right="0.7" top="0.75" bottom="0.75" header="0.3" footer="0.3"/>
  <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N103"/>
  <sheetViews>
    <sheetView showGridLines="0" workbookViewId="0"/>
  </sheetViews>
  <sheetFormatPr defaultRowHeight="15"/>
  <sheetData>
    <row r="1" spans="1:14">
      <c r="A1" s="117" t="str">
        <f ca="1">"© S. Christian Albright, 2011-" &amp; YEAR(TODAY()) &amp; ", All Rights Reserved"</f>
        <v>© S. Christian Albright, 2011-2013, All Rights Reserved</v>
      </c>
    </row>
    <row r="2" spans="1:14" ht="30" customHeight="1">
      <c r="A2" s="212" t="s">
        <v>745</v>
      </c>
    </row>
    <row r="3" spans="1:14">
      <c r="A3" s="117"/>
    </row>
    <row r="4" spans="1:14">
      <c r="K4">
        <v>33</v>
      </c>
      <c r="M4" t="s">
        <v>213</v>
      </c>
      <c r="N4" s="124"/>
    </row>
    <row r="5" spans="1:14">
      <c r="K5">
        <v>3</v>
      </c>
      <c r="M5" t="s">
        <v>214</v>
      </c>
      <c r="N5" s="124"/>
    </row>
    <row r="6" spans="1:14">
      <c r="K6">
        <v>0</v>
      </c>
    </row>
    <row r="7" spans="1:14">
      <c r="K7">
        <v>1</v>
      </c>
      <c r="M7" t="s">
        <v>224</v>
      </c>
    </row>
    <row r="8" spans="1:14">
      <c r="K8">
        <v>4</v>
      </c>
      <c r="M8" t="s">
        <v>8</v>
      </c>
      <c r="N8" s="121"/>
    </row>
    <row r="9" spans="1:14">
      <c r="K9">
        <v>14</v>
      </c>
      <c r="M9" t="s">
        <v>9</v>
      </c>
      <c r="N9" s="121"/>
    </row>
    <row r="10" spans="1:14">
      <c r="K10">
        <v>5</v>
      </c>
      <c r="M10" t="s">
        <v>212</v>
      </c>
      <c r="N10" s="121"/>
    </row>
    <row r="11" spans="1:14">
      <c r="K11">
        <v>41</v>
      </c>
    </row>
    <row r="12" spans="1:14">
      <c r="K12">
        <v>3</v>
      </c>
      <c r="M12" t="s">
        <v>225</v>
      </c>
    </row>
    <row r="13" spans="1:14">
      <c r="K13">
        <v>5</v>
      </c>
      <c r="M13" t="s">
        <v>215</v>
      </c>
      <c r="N13" s="123"/>
    </row>
    <row r="14" spans="1:14">
      <c r="K14">
        <v>9</v>
      </c>
      <c r="M14" t="s">
        <v>216</v>
      </c>
      <c r="N14" s="123"/>
    </row>
    <row r="15" spans="1:14">
      <c r="K15">
        <v>1</v>
      </c>
      <c r="M15" t="s">
        <v>217</v>
      </c>
      <c r="N15" s="123"/>
    </row>
    <row r="16" spans="1:14">
      <c r="K16">
        <v>0</v>
      </c>
      <c r="M16" t="s">
        <v>218</v>
      </c>
      <c r="N16" s="123"/>
    </row>
    <row r="17" spans="11:14">
      <c r="K17">
        <v>22</v>
      </c>
      <c r="M17" t="s">
        <v>219</v>
      </c>
      <c r="N17" s="123"/>
    </row>
    <row r="18" spans="11:14">
      <c r="K18">
        <v>10</v>
      </c>
      <c r="M18" t="s">
        <v>220</v>
      </c>
      <c r="N18" s="123"/>
    </row>
    <row r="19" spans="11:14">
      <c r="K19">
        <v>5</v>
      </c>
      <c r="M19" t="s">
        <v>221</v>
      </c>
      <c r="N19" s="123"/>
    </row>
    <row r="20" spans="11:14">
      <c r="K20">
        <v>13</v>
      </c>
      <c r="M20" t="s">
        <v>222</v>
      </c>
      <c r="N20" s="123"/>
    </row>
    <row r="21" spans="11:14">
      <c r="K21">
        <v>7</v>
      </c>
      <c r="M21" t="s">
        <v>223</v>
      </c>
      <c r="N21" s="123"/>
    </row>
    <row r="22" spans="11:14">
      <c r="K22">
        <v>6</v>
      </c>
    </row>
    <row r="23" spans="11:14">
      <c r="K23">
        <v>3</v>
      </c>
    </row>
    <row r="24" spans="11:14">
      <c r="K24">
        <v>9</v>
      </c>
    </row>
    <row r="25" spans="11:14">
      <c r="K25">
        <v>5</v>
      </c>
    </row>
    <row r="26" spans="11:14">
      <c r="K26">
        <v>14</v>
      </c>
    </row>
    <row r="27" spans="11:14">
      <c r="K27">
        <v>7</v>
      </c>
    </row>
    <row r="28" spans="11:14">
      <c r="K28">
        <v>27</v>
      </c>
    </row>
    <row r="29" spans="11:14">
      <c r="K29">
        <v>10</v>
      </c>
    </row>
    <row r="30" spans="11:14">
      <c r="K30">
        <v>7</v>
      </c>
    </row>
    <row r="31" spans="11:14">
      <c r="K31">
        <v>3</v>
      </c>
    </row>
    <row r="32" spans="11:14">
      <c r="K32">
        <v>11</v>
      </c>
    </row>
    <row r="33" spans="3:11">
      <c r="K33">
        <v>15</v>
      </c>
    </row>
    <row r="34" spans="3:11">
      <c r="C34" s="65"/>
      <c r="K34">
        <v>35</v>
      </c>
    </row>
    <row r="35" spans="3:11">
      <c r="K35">
        <v>9</v>
      </c>
    </row>
    <row r="36" spans="3:11">
      <c r="K36">
        <v>0</v>
      </c>
    </row>
    <row r="37" spans="3:11">
      <c r="K37">
        <v>5</v>
      </c>
    </row>
    <row r="38" spans="3:11">
      <c r="K38">
        <v>6</v>
      </c>
    </row>
    <row r="39" spans="3:11">
      <c r="K39">
        <v>11</v>
      </c>
    </row>
    <row r="40" spans="3:11">
      <c r="K40">
        <v>13</v>
      </c>
    </row>
    <row r="41" spans="3:11">
      <c r="K41">
        <v>4</v>
      </c>
    </row>
    <row r="42" spans="3:11">
      <c r="K42">
        <v>17</v>
      </c>
    </row>
    <row r="43" spans="3:11">
      <c r="K43">
        <v>3</v>
      </c>
    </row>
    <row r="44" spans="3:11">
      <c r="K44">
        <v>19</v>
      </c>
    </row>
    <row r="45" spans="3:11">
      <c r="K45">
        <v>4</v>
      </c>
    </row>
    <row r="46" spans="3:11">
      <c r="K46">
        <v>5</v>
      </c>
    </row>
    <row r="47" spans="3:11">
      <c r="K47">
        <v>1</v>
      </c>
    </row>
    <row r="48" spans="3:11">
      <c r="K48">
        <v>21</v>
      </c>
    </row>
    <row r="49" spans="11:11">
      <c r="K49">
        <v>4</v>
      </c>
    </row>
    <row r="50" spans="11:11">
      <c r="K50">
        <v>16</v>
      </c>
    </row>
    <row r="51" spans="11:11">
      <c r="K51">
        <v>6</v>
      </c>
    </row>
    <row r="52" spans="11:11">
      <c r="K52">
        <v>18</v>
      </c>
    </row>
    <row r="53" spans="11:11">
      <c r="K53">
        <v>18</v>
      </c>
    </row>
    <row r="54" spans="11:11">
      <c r="K54">
        <v>2</v>
      </c>
    </row>
    <row r="55" spans="11:11">
      <c r="K55">
        <v>3</v>
      </c>
    </row>
    <row r="56" spans="11:11">
      <c r="K56">
        <v>17</v>
      </c>
    </row>
    <row r="57" spans="11:11">
      <c r="K57">
        <v>7</v>
      </c>
    </row>
    <row r="58" spans="11:11">
      <c r="K58">
        <v>9</v>
      </c>
    </row>
    <row r="59" spans="11:11">
      <c r="K59">
        <v>6</v>
      </c>
    </row>
    <row r="60" spans="11:11">
      <c r="K60">
        <v>4</v>
      </c>
    </row>
    <row r="61" spans="11:11">
      <c r="K61">
        <v>2</v>
      </c>
    </row>
    <row r="62" spans="11:11">
      <c r="K62">
        <v>7</v>
      </c>
    </row>
    <row r="63" spans="11:11">
      <c r="K63">
        <v>3</v>
      </c>
    </row>
    <row r="64" spans="11:11">
      <c r="K64">
        <v>0</v>
      </c>
    </row>
    <row r="65" spans="11:11">
      <c r="K65">
        <v>14</v>
      </c>
    </row>
    <row r="66" spans="11:11">
      <c r="K66">
        <v>2</v>
      </c>
    </row>
    <row r="67" spans="11:11">
      <c r="K67">
        <v>4</v>
      </c>
    </row>
    <row r="68" spans="11:11">
      <c r="K68">
        <v>24</v>
      </c>
    </row>
    <row r="69" spans="11:11">
      <c r="K69">
        <v>12</v>
      </c>
    </row>
    <row r="70" spans="11:11">
      <c r="K70">
        <v>1</v>
      </c>
    </row>
    <row r="71" spans="11:11">
      <c r="K71">
        <v>4</v>
      </c>
    </row>
    <row r="72" spans="11:11">
      <c r="K72">
        <v>36</v>
      </c>
    </row>
    <row r="73" spans="11:11">
      <c r="K73">
        <v>3</v>
      </c>
    </row>
    <row r="74" spans="11:11">
      <c r="K74">
        <v>0</v>
      </c>
    </row>
    <row r="75" spans="11:11">
      <c r="K75">
        <v>2</v>
      </c>
    </row>
    <row r="76" spans="11:11">
      <c r="K76">
        <v>4</v>
      </c>
    </row>
    <row r="77" spans="11:11">
      <c r="K77">
        <v>12</v>
      </c>
    </row>
    <row r="78" spans="11:11">
      <c r="K78">
        <v>7</v>
      </c>
    </row>
    <row r="79" spans="11:11">
      <c r="K79">
        <v>2</v>
      </c>
    </row>
    <row r="80" spans="11:11">
      <c r="K80">
        <v>1</v>
      </c>
    </row>
    <row r="81" spans="11:11">
      <c r="K81">
        <v>16</v>
      </c>
    </row>
    <row r="82" spans="11:11">
      <c r="K82">
        <v>5</v>
      </c>
    </row>
    <row r="83" spans="11:11">
      <c r="K83">
        <v>31</v>
      </c>
    </row>
    <row r="84" spans="11:11">
      <c r="K84">
        <v>15</v>
      </c>
    </row>
    <row r="85" spans="11:11">
      <c r="K85">
        <v>29</v>
      </c>
    </row>
    <row r="86" spans="11:11">
      <c r="K86">
        <v>12</v>
      </c>
    </row>
    <row r="87" spans="11:11">
      <c r="K87">
        <v>5</v>
      </c>
    </row>
    <row r="88" spans="11:11">
      <c r="K88">
        <v>4</v>
      </c>
    </row>
    <row r="89" spans="11:11">
      <c r="K89">
        <v>5</v>
      </c>
    </row>
    <row r="90" spans="11:11">
      <c r="K90">
        <v>22</v>
      </c>
    </row>
    <row r="91" spans="11:11">
      <c r="K91">
        <v>14</v>
      </c>
    </row>
    <row r="92" spans="11:11">
      <c r="K92">
        <v>7</v>
      </c>
    </row>
    <row r="93" spans="11:11">
      <c r="K93">
        <v>7</v>
      </c>
    </row>
    <row r="94" spans="11:11">
      <c r="K94">
        <v>19</v>
      </c>
    </row>
    <row r="95" spans="11:11">
      <c r="K95">
        <v>38</v>
      </c>
    </row>
    <row r="96" spans="11:11">
      <c r="K96">
        <v>15</v>
      </c>
    </row>
    <row r="97" spans="11:11">
      <c r="K97">
        <v>45</v>
      </c>
    </row>
    <row r="98" spans="11:11">
      <c r="K98">
        <v>1</v>
      </c>
    </row>
    <row r="99" spans="11:11">
      <c r="K99">
        <v>4</v>
      </c>
    </row>
    <row r="100" spans="11:11">
      <c r="K100">
        <v>14</v>
      </c>
    </row>
    <row r="101" spans="11:11">
      <c r="K101">
        <v>3</v>
      </c>
    </row>
    <row r="102" spans="11:11">
      <c r="K102">
        <v>16</v>
      </c>
    </row>
    <row r="103" spans="11:11">
      <c r="K103">
        <v>4</v>
      </c>
    </row>
  </sheetData>
  <hyperlinks>
    <hyperlink ref="A2" location="'List of Topics'!A1" display="Return to List of Topics sheet"/>
  </hyperlinks>
  <pageMargins left="0.7" right="0.7" top="0.75" bottom="0.75" header="0.3" footer="0.3"/>
  <drawing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AD203"/>
  <sheetViews>
    <sheetView showGridLines="0" workbookViewId="0"/>
  </sheetViews>
  <sheetFormatPr defaultRowHeight="15"/>
  <cols>
    <col min="13" max="13" width="18" bestFit="1" customWidth="1"/>
    <col min="27" max="27" width="21.7109375" bestFit="1" customWidth="1"/>
    <col min="29" max="29" width="10.5703125" bestFit="1" customWidth="1"/>
  </cols>
  <sheetData>
    <row r="1" spans="1:30">
      <c r="A1" s="117" t="str">
        <f ca="1">"© S. Christian Albright, 2011-" &amp; YEAR(TODAY()) &amp; ", All Rights Reserved"</f>
        <v>© S. Christian Albright, 2011-2013, All Rights Reserved</v>
      </c>
    </row>
    <row r="2" spans="1:30" ht="30" customHeight="1">
      <c r="A2" s="212" t="s">
        <v>745</v>
      </c>
    </row>
    <row r="3" spans="1:30">
      <c r="A3" s="117"/>
    </row>
    <row r="4" spans="1:30">
      <c r="K4">
        <v>1034.44</v>
      </c>
      <c r="M4" t="s">
        <v>226</v>
      </c>
      <c r="N4" s="124"/>
      <c r="AA4" s="183" t="s">
        <v>226</v>
      </c>
      <c r="AB4" s="181">
        <f>AVERAGE(K4:K203)</f>
        <v>999.77185000000031</v>
      </c>
      <c r="AC4" s="116"/>
      <c r="AD4" s="116"/>
    </row>
    <row r="5" spans="1:30">
      <c r="K5">
        <v>877.35</v>
      </c>
      <c r="M5" t="s">
        <v>227</v>
      </c>
      <c r="N5" s="124"/>
      <c r="AA5" s="116" t="s">
        <v>227</v>
      </c>
      <c r="AB5" s="181">
        <f>VAR(K4:K203)</f>
        <v>83102.377630227318</v>
      </c>
      <c r="AC5" s="116"/>
      <c r="AD5" s="116"/>
    </row>
    <row r="6" spans="1:30">
      <c r="K6">
        <v>794.42</v>
      </c>
      <c r="M6" t="s">
        <v>228</v>
      </c>
      <c r="N6" s="124"/>
      <c r="AA6" s="116" t="s">
        <v>229</v>
      </c>
      <c r="AB6" s="181">
        <f>STDEV(K4:K203)</f>
        <v>288.27483003243157</v>
      </c>
      <c r="AC6" s="116"/>
      <c r="AD6" s="116"/>
    </row>
    <row r="7" spans="1:30">
      <c r="K7">
        <v>828.45</v>
      </c>
      <c r="AA7" s="116"/>
      <c r="AB7" s="116"/>
      <c r="AC7" s="116"/>
      <c r="AD7" s="116"/>
    </row>
    <row r="8" spans="1:30">
      <c r="K8">
        <v>765.9</v>
      </c>
      <c r="M8" t="s">
        <v>731</v>
      </c>
      <c r="N8" s="121"/>
      <c r="AA8" s="183" t="s">
        <v>230</v>
      </c>
      <c r="AB8" s="182">
        <f>AB4-AB6</f>
        <v>711.4970199675688</v>
      </c>
      <c r="AC8" s="116" t="s">
        <v>233</v>
      </c>
      <c r="AD8" s="116">
        <f>COUNTIF(K4:K203,"&lt;"&amp;AB8)</f>
        <v>36</v>
      </c>
    </row>
    <row r="9" spans="1:30">
      <c r="K9">
        <v>1088.95</v>
      </c>
      <c r="AA9" s="183" t="s">
        <v>231</v>
      </c>
      <c r="AB9" s="182">
        <f>AB4+AB6</f>
        <v>1288.0466800324318</v>
      </c>
      <c r="AC9" s="116" t="s">
        <v>234</v>
      </c>
      <c r="AD9" s="116">
        <f>COUNTIF(K4:K203,"&gt;"&amp;AB9)</f>
        <v>40</v>
      </c>
    </row>
    <row r="10" spans="1:30">
      <c r="K10">
        <v>786.05</v>
      </c>
      <c r="AA10" s="183" t="s">
        <v>232</v>
      </c>
      <c r="AB10" s="116"/>
      <c r="AC10" s="116"/>
      <c r="AD10" s="44">
        <f>1-SUM(AD8:AD9)/200</f>
        <v>0.62</v>
      </c>
    </row>
    <row r="11" spans="1:30">
      <c r="K11">
        <v>1523.02</v>
      </c>
    </row>
    <row r="12" spans="1:30">
      <c r="K12">
        <v>920.48</v>
      </c>
    </row>
    <row r="13" spans="1:30">
      <c r="K13">
        <v>777.23</v>
      </c>
    </row>
    <row r="14" spans="1:30">
      <c r="K14">
        <v>1247.6300000000001</v>
      </c>
    </row>
    <row r="15" spans="1:30">
      <c r="K15">
        <v>1117.8699999999999</v>
      </c>
    </row>
    <row r="16" spans="1:30">
      <c r="K16">
        <v>1157.3</v>
      </c>
    </row>
    <row r="17" spans="3:11">
      <c r="K17">
        <v>641.35</v>
      </c>
    </row>
    <row r="18" spans="3:11">
      <c r="K18">
        <v>520.49</v>
      </c>
    </row>
    <row r="19" spans="3:11">
      <c r="K19">
        <v>586.67999999999995</v>
      </c>
    </row>
    <row r="20" spans="3:11">
      <c r="K20">
        <v>952.22</v>
      </c>
    </row>
    <row r="21" spans="3:11">
      <c r="K21">
        <v>878.36</v>
      </c>
    </row>
    <row r="22" spans="3:11">
      <c r="K22">
        <v>1582.12</v>
      </c>
    </row>
    <row r="23" spans="3:11">
      <c r="K23">
        <v>807.99</v>
      </c>
    </row>
    <row r="24" spans="3:11">
      <c r="K24">
        <v>913.13</v>
      </c>
    </row>
    <row r="25" spans="3:11">
      <c r="K25">
        <v>1051.6500000000001</v>
      </c>
    </row>
    <row r="26" spans="3:11">
      <c r="K26">
        <v>628.44000000000005</v>
      </c>
    </row>
    <row r="27" spans="3:11">
      <c r="K27">
        <v>651.86</v>
      </c>
    </row>
    <row r="28" spans="3:11">
      <c r="K28">
        <v>843.55</v>
      </c>
    </row>
    <row r="29" spans="3:11">
      <c r="K29">
        <v>1233.3699999999999</v>
      </c>
    </row>
    <row r="30" spans="3:11">
      <c r="C30" s="65"/>
      <c r="K30">
        <v>1036.55</v>
      </c>
    </row>
    <row r="31" spans="3:11">
      <c r="K31">
        <v>543.16999999999996</v>
      </c>
    </row>
    <row r="32" spans="3:11">
      <c r="K32">
        <v>866.31</v>
      </c>
    </row>
    <row r="33" spans="11:11">
      <c r="K33">
        <v>883.25</v>
      </c>
    </row>
    <row r="34" spans="11:11">
      <c r="K34">
        <v>1285.68</v>
      </c>
    </row>
    <row r="35" spans="11:11">
      <c r="K35">
        <v>650.44000000000005</v>
      </c>
    </row>
    <row r="36" spans="11:11">
      <c r="K36">
        <v>1412.4</v>
      </c>
    </row>
    <row r="37" spans="11:11">
      <c r="K37">
        <v>1105.44</v>
      </c>
    </row>
    <row r="38" spans="11:11">
      <c r="K38">
        <v>671.55</v>
      </c>
    </row>
    <row r="39" spans="11:11">
      <c r="K39">
        <v>1077.21</v>
      </c>
    </row>
    <row r="40" spans="11:11">
      <c r="K40">
        <v>1471.87</v>
      </c>
    </row>
    <row r="41" spans="11:11">
      <c r="K41">
        <v>1362.55</v>
      </c>
    </row>
    <row r="42" spans="11:11">
      <c r="K42">
        <v>1044.3699999999999</v>
      </c>
    </row>
    <row r="43" spans="11:11">
      <c r="K43">
        <v>601.52</v>
      </c>
    </row>
    <row r="44" spans="11:11">
      <c r="K44">
        <v>1256.48</v>
      </c>
    </row>
    <row r="45" spans="11:11">
      <c r="K45">
        <v>1069.69</v>
      </c>
    </row>
    <row r="46" spans="11:11">
      <c r="K46">
        <v>407.54</v>
      </c>
    </row>
    <row r="47" spans="11:11">
      <c r="K47">
        <v>1609.11</v>
      </c>
    </row>
    <row r="48" spans="11:11">
      <c r="K48">
        <v>1141.03</v>
      </c>
    </row>
    <row r="49" spans="11:11">
      <c r="K49">
        <v>972.54</v>
      </c>
    </row>
    <row r="50" spans="11:11">
      <c r="K50">
        <v>851.91</v>
      </c>
    </row>
    <row r="51" spans="11:11">
      <c r="K51">
        <v>1324.67</v>
      </c>
    </row>
    <row r="52" spans="11:11">
      <c r="K52">
        <v>1061.0899999999999</v>
      </c>
    </row>
    <row r="53" spans="11:11">
      <c r="K53">
        <v>809.91</v>
      </c>
    </row>
    <row r="54" spans="11:11">
      <c r="K54">
        <v>655.81</v>
      </c>
    </row>
    <row r="55" spans="11:11">
      <c r="K55">
        <v>1224.02</v>
      </c>
    </row>
    <row r="56" spans="11:11">
      <c r="K56">
        <v>1105.52</v>
      </c>
    </row>
    <row r="57" spans="11:11">
      <c r="K57">
        <v>1102.6300000000001</v>
      </c>
    </row>
    <row r="58" spans="11:11">
      <c r="K58">
        <v>342.62</v>
      </c>
    </row>
    <row r="59" spans="11:11">
      <c r="K59">
        <v>642.01</v>
      </c>
    </row>
    <row r="60" spans="11:11">
      <c r="K60">
        <v>762.48</v>
      </c>
    </row>
    <row r="61" spans="11:11">
      <c r="K61">
        <v>945.73</v>
      </c>
    </row>
    <row r="62" spans="11:11">
      <c r="K62">
        <v>1431.55</v>
      </c>
    </row>
    <row r="63" spans="11:11">
      <c r="K63">
        <v>695.66</v>
      </c>
    </row>
    <row r="64" spans="11:11">
      <c r="K64">
        <v>871.12</v>
      </c>
    </row>
    <row r="65" spans="11:11">
      <c r="K65">
        <v>827.21</v>
      </c>
    </row>
    <row r="66" spans="11:11">
      <c r="K66">
        <v>1468.62</v>
      </c>
    </row>
    <row r="67" spans="11:11">
      <c r="K67">
        <v>863.17</v>
      </c>
    </row>
    <row r="68" spans="11:11">
      <c r="K68">
        <v>582.4</v>
      </c>
    </row>
    <row r="69" spans="11:11">
      <c r="K69">
        <v>919.07</v>
      </c>
    </row>
    <row r="70" spans="11:11">
      <c r="K70">
        <v>1314.83</v>
      </c>
    </row>
    <row r="71" spans="11:11">
      <c r="K71">
        <v>1418.85</v>
      </c>
    </row>
    <row r="72" spans="11:11">
      <c r="K72">
        <v>909.82</v>
      </c>
    </row>
    <row r="73" spans="11:11">
      <c r="K73">
        <v>1086.1099999999999</v>
      </c>
    </row>
    <row r="74" spans="11:11">
      <c r="K74">
        <v>620.14</v>
      </c>
    </row>
    <row r="75" spans="11:11">
      <c r="K75">
        <v>668.74</v>
      </c>
    </row>
    <row r="76" spans="11:11">
      <c r="K76">
        <v>598.66</v>
      </c>
    </row>
    <row r="77" spans="11:11">
      <c r="K77">
        <v>1175.0899999999999</v>
      </c>
    </row>
    <row r="78" spans="11:11">
      <c r="K78">
        <v>1139</v>
      </c>
    </row>
    <row r="79" spans="11:11">
      <c r="K79">
        <v>1369.23</v>
      </c>
    </row>
    <row r="80" spans="11:11">
      <c r="K80">
        <v>618.30999999999995</v>
      </c>
    </row>
    <row r="81" spans="11:11">
      <c r="K81">
        <v>693.67</v>
      </c>
    </row>
    <row r="82" spans="11:11">
      <c r="K82">
        <v>1341.85</v>
      </c>
    </row>
    <row r="83" spans="11:11">
      <c r="K83">
        <v>1479.33</v>
      </c>
    </row>
    <row r="84" spans="11:11">
      <c r="K84">
        <v>477.41</v>
      </c>
    </row>
    <row r="85" spans="11:11">
      <c r="K85">
        <v>962.29</v>
      </c>
    </row>
    <row r="86" spans="11:11">
      <c r="K86">
        <v>686.64</v>
      </c>
    </row>
    <row r="87" spans="11:11">
      <c r="K87">
        <v>1495.96</v>
      </c>
    </row>
    <row r="88" spans="11:11">
      <c r="K88">
        <v>1101.8699999999999</v>
      </c>
    </row>
    <row r="89" spans="11:11">
      <c r="K89">
        <v>1018.6</v>
      </c>
    </row>
    <row r="90" spans="11:11">
      <c r="K90">
        <v>1027.43</v>
      </c>
    </row>
    <row r="91" spans="11:11">
      <c r="K91">
        <v>921.99</v>
      </c>
    </row>
    <row r="92" spans="11:11">
      <c r="K92">
        <v>868.49</v>
      </c>
    </row>
    <row r="93" spans="11:11">
      <c r="K93">
        <v>856.14</v>
      </c>
    </row>
    <row r="94" spans="11:11">
      <c r="K94">
        <v>724.87</v>
      </c>
    </row>
    <row r="95" spans="11:11">
      <c r="K95">
        <v>1345.72</v>
      </c>
    </row>
    <row r="96" spans="11:11">
      <c r="K96">
        <v>1127.9100000000001</v>
      </c>
    </row>
    <row r="97" spans="11:11">
      <c r="K97">
        <v>1467.66</v>
      </c>
    </row>
    <row r="98" spans="11:11">
      <c r="K98">
        <v>918.88</v>
      </c>
    </row>
    <row r="99" spans="11:11">
      <c r="K99">
        <v>997.56</v>
      </c>
    </row>
    <row r="100" spans="11:11">
      <c r="K100">
        <v>965.11</v>
      </c>
    </row>
    <row r="101" spans="11:11">
      <c r="K101">
        <v>1059.32</v>
      </c>
    </row>
    <row r="102" spans="11:11">
      <c r="K102">
        <v>1157.3499999999999</v>
      </c>
    </row>
    <row r="103" spans="11:11">
      <c r="K103">
        <v>1116.73</v>
      </c>
    </row>
    <row r="104" spans="11:11">
      <c r="K104">
        <v>1410.39</v>
      </c>
    </row>
    <row r="105" spans="11:11">
      <c r="K105">
        <v>786.62</v>
      </c>
    </row>
    <row r="106" spans="11:11">
      <c r="K106">
        <v>1477.32</v>
      </c>
    </row>
    <row r="107" spans="11:11">
      <c r="K107">
        <v>1328.5</v>
      </c>
    </row>
    <row r="108" spans="11:11">
      <c r="K108">
        <v>753.26</v>
      </c>
    </row>
    <row r="109" spans="11:11">
      <c r="K109">
        <v>905.17</v>
      </c>
    </row>
    <row r="110" spans="11:11">
      <c r="K110">
        <v>821.06</v>
      </c>
    </row>
    <row r="111" spans="11:11">
      <c r="K111">
        <v>1052.57</v>
      </c>
    </row>
    <row r="112" spans="11:11">
      <c r="K112">
        <v>926.89</v>
      </c>
    </row>
    <row r="113" spans="11:11">
      <c r="K113">
        <v>579.01</v>
      </c>
    </row>
    <row r="114" spans="11:11">
      <c r="K114">
        <v>873.54</v>
      </c>
    </row>
    <row r="115" spans="11:11">
      <c r="K115">
        <v>1100.79</v>
      </c>
    </row>
    <row r="116" spans="11:11">
      <c r="K116">
        <v>727.32</v>
      </c>
    </row>
    <row r="117" spans="11:11">
      <c r="K117">
        <v>718.17</v>
      </c>
    </row>
    <row r="118" spans="11:11">
      <c r="K118">
        <v>948.09</v>
      </c>
    </row>
    <row r="119" spans="11:11">
      <c r="K119">
        <v>866.89</v>
      </c>
    </row>
    <row r="120" spans="11:11">
      <c r="K120">
        <v>684.5</v>
      </c>
    </row>
    <row r="121" spans="11:11">
      <c r="K121">
        <v>1391.63</v>
      </c>
    </row>
    <row r="122" spans="11:11">
      <c r="K122">
        <v>678.82</v>
      </c>
    </row>
    <row r="123" spans="11:11">
      <c r="K123">
        <v>961.36</v>
      </c>
    </row>
    <row r="124" spans="11:11">
      <c r="K124">
        <v>1023.22</v>
      </c>
    </row>
    <row r="125" spans="11:11">
      <c r="K125">
        <v>851.44</v>
      </c>
    </row>
    <row r="126" spans="11:11">
      <c r="K126">
        <v>1247.6300000000001</v>
      </c>
    </row>
    <row r="127" spans="11:11">
      <c r="K127">
        <v>1373.37</v>
      </c>
    </row>
    <row r="128" spans="11:11">
      <c r="K128">
        <v>1177.79</v>
      </c>
    </row>
    <row r="129" spans="11:11">
      <c r="K129">
        <v>929.79</v>
      </c>
    </row>
    <row r="130" spans="11:11">
      <c r="K130">
        <v>690.18</v>
      </c>
    </row>
    <row r="131" spans="11:11">
      <c r="K131">
        <v>736.95</v>
      </c>
    </row>
    <row r="132" spans="11:11">
      <c r="K132">
        <v>1293.1400000000001</v>
      </c>
    </row>
    <row r="133" spans="11:11">
      <c r="K133">
        <v>1134.24</v>
      </c>
    </row>
    <row r="134" spans="11:11">
      <c r="K134">
        <v>1316.3</v>
      </c>
    </row>
    <row r="135" spans="11:11">
      <c r="K135">
        <v>1440.09</v>
      </c>
    </row>
    <row r="136" spans="11:11">
      <c r="K136">
        <v>1249.47</v>
      </c>
    </row>
    <row r="137" spans="11:11">
      <c r="K137">
        <v>787.9</v>
      </c>
    </row>
    <row r="138" spans="11:11">
      <c r="K138">
        <v>1320.84</v>
      </c>
    </row>
    <row r="139" spans="11:11">
      <c r="K139">
        <v>1263.3800000000001</v>
      </c>
    </row>
    <row r="140" spans="11:11">
      <c r="K140">
        <v>1212.95</v>
      </c>
    </row>
    <row r="141" spans="11:11">
      <c r="K141">
        <v>1081.6300000000001</v>
      </c>
    </row>
    <row r="142" spans="11:11">
      <c r="K142">
        <v>1214.1400000000001</v>
      </c>
    </row>
    <row r="143" spans="11:11">
      <c r="K143">
        <v>1367.41</v>
      </c>
    </row>
    <row r="144" spans="11:11">
      <c r="K144">
        <v>1579.93</v>
      </c>
    </row>
    <row r="145" spans="11:11">
      <c r="K145">
        <v>1405.68</v>
      </c>
    </row>
    <row r="146" spans="11:11">
      <c r="K146">
        <v>965.25</v>
      </c>
    </row>
    <row r="147" spans="11:11">
      <c r="K147">
        <v>1081.01</v>
      </c>
    </row>
    <row r="148" spans="11:11">
      <c r="K148">
        <v>713.61</v>
      </c>
    </row>
    <row r="149" spans="11:11">
      <c r="K149">
        <v>1033.28</v>
      </c>
    </row>
    <row r="150" spans="11:11">
      <c r="K150">
        <v>999.4</v>
      </c>
    </row>
    <row r="151" spans="11:11">
      <c r="K151">
        <v>361.42</v>
      </c>
    </row>
    <row r="152" spans="11:11">
      <c r="K152">
        <v>721.3</v>
      </c>
    </row>
    <row r="153" spans="11:11">
      <c r="K153">
        <v>1052.6199999999999</v>
      </c>
    </row>
    <row r="154" spans="11:11">
      <c r="K154">
        <v>1094.3</v>
      </c>
    </row>
    <row r="155" spans="11:11">
      <c r="K155">
        <v>937.92</v>
      </c>
    </row>
    <row r="156" spans="11:11">
      <c r="K156">
        <v>1217.1400000000001</v>
      </c>
    </row>
    <row r="157" spans="11:11">
      <c r="K157">
        <v>225.9</v>
      </c>
    </row>
    <row r="158" spans="11:11">
      <c r="K158">
        <v>707.88</v>
      </c>
    </row>
    <row r="159" spans="11:11">
      <c r="K159">
        <v>856.16</v>
      </c>
    </row>
    <row r="160" spans="11:11">
      <c r="K160">
        <v>949.8</v>
      </c>
    </row>
    <row r="161" spans="11:11">
      <c r="K161">
        <v>1510.56</v>
      </c>
    </row>
    <row r="162" spans="11:11">
      <c r="K162">
        <v>1234.83</v>
      </c>
    </row>
    <row r="163" spans="11:11">
      <c r="K163">
        <v>1147.42</v>
      </c>
    </row>
    <row r="164" spans="11:11">
      <c r="K164">
        <v>820.95</v>
      </c>
    </row>
    <row r="165" spans="11:11">
      <c r="K165">
        <v>1049.69</v>
      </c>
    </row>
    <row r="166" spans="11:11">
      <c r="K166">
        <v>915.41</v>
      </c>
    </row>
    <row r="167" spans="11:11">
      <c r="K167">
        <v>862.87</v>
      </c>
    </row>
    <row r="168" spans="11:11">
      <c r="K168">
        <v>1017.05</v>
      </c>
    </row>
    <row r="169" spans="11:11">
      <c r="K169">
        <v>763.08</v>
      </c>
    </row>
    <row r="170" spans="11:11">
      <c r="K170">
        <v>978.67</v>
      </c>
    </row>
    <row r="171" spans="11:11">
      <c r="K171">
        <v>1357.03</v>
      </c>
    </row>
    <row r="172" spans="11:11">
      <c r="K172">
        <v>1279.6199999999999</v>
      </c>
    </row>
    <row r="173" spans="11:11">
      <c r="K173">
        <v>1361.16</v>
      </c>
    </row>
    <row r="174" spans="11:11">
      <c r="K174">
        <v>952.66</v>
      </c>
    </row>
    <row r="175" spans="11:11">
      <c r="K175">
        <v>523.33000000000004</v>
      </c>
    </row>
    <row r="176" spans="11:11">
      <c r="K176">
        <v>1375.14</v>
      </c>
    </row>
    <row r="177" spans="11:11">
      <c r="K177">
        <v>545.6</v>
      </c>
    </row>
    <row r="178" spans="11:11">
      <c r="K178">
        <v>847.12</v>
      </c>
    </row>
    <row r="179" spans="11:11">
      <c r="K179">
        <v>1464.07</v>
      </c>
    </row>
    <row r="180" spans="11:11">
      <c r="K180">
        <v>1113.21</v>
      </c>
    </row>
    <row r="181" spans="11:11">
      <c r="K181">
        <v>1292.26</v>
      </c>
    </row>
    <row r="182" spans="11:11">
      <c r="K182">
        <v>634.98</v>
      </c>
    </row>
    <row r="183" spans="11:11">
      <c r="K183">
        <v>651.65</v>
      </c>
    </row>
    <row r="184" spans="11:11">
      <c r="K184">
        <v>602.12</v>
      </c>
    </row>
    <row r="185" spans="11:11">
      <c r="K185">
        <v>1367.6</v>
      </c>
    </row>
    <row r="186" spans="11:11">
      <c r="K186">
        <v>891.63</v>
      </c>
    </row>
    <row r="187" spans="11:11">
      <c r="K187">
        <v>1197.3699999999999</v>
      </c>
    </row>
    <row r="188" spans="11:11">
      <c r="K188">
        <v>1355.34</v>
      </c>
    </row>
    <row r="189" spans="11:11">
      <c r="K189">
        <v>904.44</v>
      </c>
    </row>
    <row r="190" spans="11:11">
      <c r="K190">
        <v>1638.89</v>
      </c>
    </row>
    <row r="191" spans="11:11">
      <c r="K191">
        <v>1325.24</v>
      </c>
    </row>
    <row r="192" spans="11:11">
      <c r="K192">
        <v>892.26</v>
      </c>
    </row>
    <row r="193" spans="11:11">
      <c r="K193">
        <v>1553.37</v>
      </c>
    </row>
    <row r="194" spans="11:11">
      <c r="K194">
        <v>697.54</v>
      </c>
    </row>
    <row r="195" spans="11:11">
      <c r="K195">
        <v>1127.03</v>
      </c>
    </row>
    <row r="196" spans="11:11">
      <c r="K196">
        <v>854.27</v>
      </c>
    </row>
    <row r="197" spans="11:11">
      <c r="K197">
        <v>810.98</v>
      </c>
    </row>
    <row r="198" spans="11:11">
      <c r="K198">
        <v>902.46</v>
      </c>
    </row>
    <row r="199" spans="11:11">
      <c r="K199">
        <v>623.26</v>
      </c>
    </row>
    <row r="200" spans="11:11">
      <c r="K200">
        <v>952.45</v>
      </c>
    </row>
    <row r="201" spans="11:11">
      <c r="K201">
        <v>853.4</v>
      </c>
    </row>
    <row r="202" spans="11:11">
      <c r="K202">
        <v>1029.52</v>
      </c>
    </row>
    <row r="203" spans="11:11">
      <c r="K203">
        <v>1172.72</v>
      </c>
    </row>
  </sheetData>
  <hyperlinks>
    <hyperlink ref="A2" location="'List of Topics'!A1" display="Return to List of Topics sheet"/>
  </hyperlinks>
  <pageMargins left="0.7" right="0.7" top="0.75" bottom="0.75" header="0.3" footer="0.3"/>
  <drawing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AB83"/>
  <sheetViews>
    <sheetView showGridLines="0" workbookViewId="0"/>
  </sheetViews>
  <sheetFormatPr defaultRowHeight="15"/>
  <cols>
    <col min="14" max="14" width="9.140625" customWidth="1"/>
    <col min="15" max="15" width="11" bestFit="1" customWidth="1"/>
    <col min="16" max="16" width="15" bestFit="1" customWidth="1"/>
    <col min="27" max="27" width="15" bestFit="1" customWidth="1"/>
  </cols>
  <sheetData>
    <row r="1" spans="1:28">
      <c r="A1" s="117" t="str">
        <f ca="1">"© S. Christian Albright, 2011-" &amp; YEAR(TODAY()) &amp; ", All Rights Reserved"</f>
        <v>© S. Christian Albright, 2011-2013, All Rights Reserved</v>
      </c>
    </row>
    <row r="2" spans="1:28" ht="30" customHeight="1">
      <c r="A2" s="212" t="s">
        <v>745</v>
      </c>
    </row>
    <row r="3" spans="1:28">
      <c r="A3" s="117"/>
    </row>
    <row r="4" spans="1:28">
      <c r="B4" s="47"/>
      <c r="K4" t="s">
        <v>12</v>
      </c>
      <c r="L4" s="8" t="s">
        <v>277</v>
      </c>
      <c r="M4" s="8" t="s">
        <v>278</v>
      </c>
      <c r="N4" s="8" t="s">
        <v>279</v>
      </c>
      <c r="P4" t="s">
        <v>280</v>
      </c>
    </row>
    <row r="5" spans="1:28">
      <c r="K5" s="46">
        <v>37622</v>
      </c>
      <c r="L5">
        <v>800</v>
      </c>
      <c r="M5">
        <v>1750</v>
      </c>
      <c r="N5">
        <v>640</v>
      </c>
      <c r="P5" t="s">
        <v>281</v>
      </c>
      <c r="Q5" s="124"/>
      <c r="AA5" t="s">
        <v>281</v>
      </c>
      <c r="AB5">
        <f>CORREL(L5:L83,M5:M83)</f>
        <v>0.77611193158688774</v>
      </c>
    </row>
    <row r="6" spans="1:28">
      <c r="K6" s="46">
        <v>37653</v>
      </c>
      <c r="L6">
        <v>1360</v>
      </c>
      <c r="M6">
        <v>2970</v>
      </c>
      <c r="N6">
        <v>280</v>
      </c>
      <c r="P6" t="s">
        <v>282</v>
      </c>
      <c r="Q6" s="124"/>
      <c r="AA6" t="s">
        <v>282</v>
      </c>
      <c r="AB6">
        <f>CORREL(L5:L83,N5:N83)</f>
        <v>-0.31273925666101104</v>
      </c>
    </row>
    <row r="7" spans="1:28">
      <c r="K7" s="46">
        <v>37681</v>
      </c>
      <c r="L7">
        <v>1150</v>
      </c>
      <c r="M7">
        <v>2370</v>
      </c>
      <c r="N7">
        <v>230</v>
      </c>
      <c r="P7" t="s">
        <v>283</v>
      </c>
      <c r="Q7" s="124"/>
      <c r="AA7" t="s">
        <v>283</v>
      </c>
      <c r="AB7">
        <f>CORREL(M5:M83,N5:N83)</f>
        <v>-0.41242051819881692</v>
      </c>
    </row>
    <row r="8" spans="1:28">
      <c r="K8" s="46">
        <v>37712</v>
      </c>
      <c r="L8">
        <v>940</v>
      </c>
      <c r="M8">
        <v>2010</v>
      </c>
      <c r="N8">
        <v>410</v>
      </c>
    </row>
    <row r="9" spans="1:28">
      <c r="K9" s="46">
        <v>37742</v>
      </c>
      <c r="L9">
        <v>740</v>
      </c>
      <c r="M9">
        <v>1690</v>
      </c>
      <c r="N9">
        <v>290</v>
      </c>
    </row>
    <row r="10" spans="1:28">
      <c r="K10" s="46">
        <v>37773</v>
      </c>
      <c r="L10">
        <v>1090</v>
      </c>
      <c r="M10">
        <v>2590</v>
      </c>
      <c r="N10">
        <v>460</v>
      </c>
    </row>
    <row r="11" spans="1:28">
      <c r="K11" s="46">
        <v>37803</v>
      </c>
      <c r="L11">
        <v>780</v>
      </c>
      <c r="M11">
        <v>1640</v>
      </c>
      <c r="N11">
        <v>760</v>
      </c>
    </row>
    <row r="12" spans="1:28">
      <c r="K12" s="46">
        <v>37834</v>
      </c>
      <c r="L12">
        <v>910</v>
      </c>
      <c r="M12">
        <v>2100</v>
      </c>
      <c r="N12">
        <v>840</v>
      </c>
    </row>
    <row r="13" spans="1:28">
      <c r="K13" s="46">
        <v>37865</v>
      </c>
      <c r="L13">
        <v>990</v>
      </c>
      <c r="M13">
        <v>1620</v>
      </c>
      <c r="N13">
        <v>760</v>
      </c>
    </row>
    <row r="14" spans="1:28">
      <c r="K14" s="46">
        <v>37895</v>
      </c>
      <c r="L14">
        <v>800</v>
      </c>
      <c r="M14">
        <v>1790</v>
      </c>
      <c r="N14">
        <v>710</v>
      </c>
    </row>
    <row r="15" spans="1:28">
      <c r="K15" s="46">
        <v>37926</v>
      </c>
      <c r="L15">
        <v>1200</v>
      </c>
      <c r="M15">
        <v>2320</v>
      </c>
      <c r="N15">
        <v>690</v>
      </c>
    </row>
    <row r="16" spans="1:28">
      <c r="K16" s="46">
        <v>37956</v>
      </c>
      <c r="L16">
        <v>1150</v>
      </c>
      <c r="M16">
        <v>2090</v>
      </c>
      <c r="N16">
        <v>640</v>
      </c>
    </row>
    <row r="17" spans="3:14">
      <c r="K17" s="46">
        <v>37987</v>
      </c>
      <c r="L17">
        <v>880</v>
      </c>
      <c r="M17">
        <v>2170</v>
      </c>
      <c r="N17">
        <v>530</v>
      </c>
    </row>
    <row r="18" spans="3:14">
      <c r="K18" s="46">
        <v>38018</v>
      </c>
      <c r="L18">
        <v>870</v>
      </c>
      <c r="M18">
        <v>1640</v>
      </c>
      <c r="N18">
        <v>640</v>
      </c>
    </row>
    <row r="19" spans="3:14">
      <c r="K19" s="46">
        <v>38047</v>
      </c>
      <c r="L19">
        <v>870</v>
      </c>
      <c r="M19">
        <v>1980</v>
      </c>
      <c r="N19">
        <v>560</v>
      </c>
    </row>
    <row r="20" spans="3:14">
      <c r="K20" s="46">
        <v>38078</v>
      </c>
      <c r="L20">
        <v>760</v>
      </c>
      <c r="M20">
        <v>1360</v>
      </c>
      <c r="N20">
        <v>980</v>
      </c>
    </row>
    <row r="21" spans="3:14">
      <c r="K21" s="46">
        <v>38108</v>
      </c>
      <c r="L21">
        <v>1010</v>
      </c>
      <c r="M21">
        <v>2110</v>
      </c>
      <c r="N21">
        <v>880</v>
      </c>
    </row>
    <row r="22" spans="3:14">
      <c r="K22" s="46">
        <v>38139</v>
      </c>
      <c r="L22">
        <v>820</v>
      </c>
      <c r="M22">
        <v>1740</v>
      </c>
      <c r="N22">
        <v>570</v>
      </c>
    </row>
    <row r="23" spans="3:14">
      <c r="K23" s="46">
        <v>38169</v>
      </c>
      <c r="L23">
        <v>1140</v>
      </c>
      <c r="M23">
        <v>2040</v>
      </c>
      <c r="N23">
        <v>650</v>
      </c>
    </row>
    <row r="24" spans="3:14">
      <c r="K24" s="46">
        <v>38200</v>
      </c>
      <c r="L24">
        <v>730</v>
      </c>
      <c r="M24">
        <v>1940</v>
      </c>
      <c r="N24">
        <v>600</v>
      </c>
    </row>
    <row r="25" spans="3:14">
      <c r="K25" s="46">
        <v>38231</v>
      </c>
      <c r="L25">
        <v>1150</v>
      </c>
      <c r="M25">
        <v>2000</v>
      </c>
      <c r="N25">
        <v>540</v>
      </c>
    </row>
    <row r="26" spans="3:14">
      <c r="K26" s="46">
        <v>38261</v>
      </c>
      <c r="L26">
        <v>690</v>
      </c>
      <c r="M26">
        <v>890</v>
      </c>
      <c r="N26">
        <v>1130</v>
      </c>
    </row>
    <row r="27" spans="3:14">
      <c r="K27" s="46">
        <v>38292</v>
      </c>
      <c r="L27">
        <v>1210</v>
      </c>
      <c r="M27">
        <v>2480</v>
      </c>
      <c r="N27">
        <v>600</v>
      </c>
    </row>
    <row r="28" spans="3:14">
      <c r="K28" s="46">
        <v>38322</v>
      </c>
      <c r="L28">
        <v>1080</v>
      </c>
      <c r="M28">
        <v>2050</v>
      </c>
      <c r="N28">
        <v>660</v>
      </c>
    </row>
    <row r="29" spans="3:14">
      <c r="K29" s="46">
        <v>38353</v>
      </c>
      <c r="L29">
        <v>1420</v>
      </c>
      <c r="M29">
        <v>2840</v>
      </c>
      <c r="N29">
        <v>330</v>
      </c>
    </row>
    <row r="30" spans="3:14">
      <c r="C30" s="65"/>
      <c r="K30" s="46">
        <v>38384</v>
      </c>
      <c r="L30">
        <v>1230</v>
      </c>
      <c r="M30">
        <v>2490</v>
      </c>
      <c r="N30">
        <v>710</v>
      </c>
    </row>
    <row r="31" spans="3:14">
      <c r="K31" s="46">
        <v>38412</v>
      </c>
      <c r="L31">
        <v>1170</v>
      </c>
      <c r="M31">
        <v>2330</v>
      </c>
      <c r="N31">
        <v>610</v>
      </c>
    </row>
    <row r="32" spans="3:14">
      <c r="K32" s="46">
        <v>38443</v>
      </c>
      <c r="L32">
        <v>1140</v>
      </c>
      <c r="M32">
        <v>2540</v>
      </c>
      <c r="N32">
        <v>840</v>
      </c>
    </row>
    <row r="33" spans="11:14">
      <c r="K33" s="46">
        <v>38473</v>
      </c>
      <c r="L33">
        <v>560</v>
      </c>
      <c r="M33">
        <v>1750</v>
      </c>
      <c r="N33">
        <v>1010</v>
      </c>
    </row>
    <row r="34" spans="11:14">
      <c r="K34" s="46">
        <v>38504</v>
      </c>
      <c r="L34">
        <v>910</v>
      </c>
      <c r="M34">
        <v>2490</v>
      </c>
      <c r="N34">
        <v>950</v>
      </c>
    </row>
    <row r="35" spans="11:14">
      <c r="K35" s="46">
        <v>38534</v>
      </c>
      <c r="L35">
        <v>1260</v>
      </c>
      <c r="M35">
        <v>2930</v>
      </c>
      <c r="N35">
        <v>150</v>
      </c>
    </row>
    <row r="36" spans="11:14">
      <c r="K36" s="46">
        <v>38565</v>
      </c>
      <c r="L36">
        <v>1050</v>
      </c>
      <c r="M36">
        <v>2500</v>
      </c>
      <c r="N36">
        <v>390</v>
      </c>
    </row>
    <row r="37" spans="11:14">
      <c r="K37" s="46">
        <v>38596</v>
      </c>
      <c r="L37">
        <v>1020</v>
      </c>
      <c r="M37">
        <v>2240</v>
      </c>
      <c r="N37">
        <v>440</v>
      </c>
    </row>
    <row r="38" spans="11:14">
      <c r="K38" s="46">
        <v>38626</v>
      </c>
      <c r="L38">
        <v>760</v>
      </c>
      <c r="M38">
        <v>1630</v>
      </c>
      <c r="N38">
        <v>420</v>
      </c>
    </row>
    <row r="39" spans="11:14">
      <c r="K39" s="46">
        <v>38657</v>
      </c>
      <c r="L39">
        <v>710</v>
      </c>
      <c r="M39">
        <v>1380</v>
      </c>
      <c r="N39">
        <v>880</v>
      </c>
    </row>
    <row r="40" spans="11:14">
      <c r="K40" s="46">
        <v>38687</v>
      </c>
      <c r="L40">
        <v>1000</v>
      </c>
      <c r="M40">
        <v>2000</v>
      </c>
      <c r="N40">
        <v>660</v>
      </c>
    </row>
    <row r="41" spans="11:14">
      <c r="K41" s="46">
        <v>38718</v>
      </c>
      <c r="L41">
        <v>940</v>
      </c>
      <c r="M41">
        <v>2200</v>
      </c>
      <c r="N41">
        <v>630</v>
      </c>
    </row>
    <row r="42" spans="11:14">
      <c r="K42" s="46">
        <v>38749</v>
      </c>
      <c r="L42">
        <v>1270</v>
      </c>
      <c r="M42">
        <v>2510</v>
      </c>
      <c r="N42">
        <v>510</v>
      </c>
    </row>
    <row r="43" spans="11:14">
      <c r="K43" s="46">
        <v>38777</v>
      </c>
      <c r="L43">
        <v>1370</v>
      </c>
      <c r="M43">
        <v>2610</v>
      </c>
      <c r="N43">
        <v>560</v>
      </c>
    </row>
    <row r="44" spans="11:14">
      <c r="K44" s="46">
        <v>38808</v>
      </c>
      <c r="L44">
        <v>1050</v>
      </c>
      <c r="M44">
        <v>2180</v>
      </c>
      <c r="N44">
        <v>620</v>
      </c>
    </row>
    <row r="45" spans="11:14">
      <c r="K45" s="46">
        <v>38838</v>
      </c>
      <c r="L45">
        <v>1110</v>
      </c>
      <c r="M45">
        <v>2590</v>
      </c>
      <c r="N45">
        <v>470</v>
      </c>
    </row>
    <row r="46" spans="11:14">
      <c r="K46" s="46">
        <v>38869</v>
      </c>
      <c r="L46">
        <v>1170</v>
      </c>
      <c r="M46">
        <v>2160</v>
      </c>
      <c r="N46">
        <v>580</v>
      </c>
    </row>
    <row r="47" spans="11:14">
      <c r="K47" s="46">
        <v>38899</v>
      </c>
      <c r="L47">
        <v>990</v>
      </c>
      <c r="M47">
        <v>2020</v>
      </c>
      <c r="N47">
        <v>480</v>
      </c>
    </row>
    <row r="48" spans="11:14">
      <c r="K48" s="46">
        <v>38930</v>
      </c>
      <c r="L48">
        <v>1040</v>
      </c>
      <c r="M48">
        <v>1870</v>
      </c>
      <c r="N48">
        <v>300</v>
      </c>
    </row>
    <row r="49" spans="11:14">
      <c r="K49" s="46">
        <v>38961</v>
      </c>
      <c r="L49">
        <v>1350</v>
      </c>
      <c r="M49">
        <v>2590</v>
      </c>
      <c r="N49">
        <v>540</v>
      </c>
    </row>
    <row r="50" spans="11:14">
      <c r="K50" s="46">
        <v>38991</v>
      </c>
      <c r="L50">
        <v>820</v>
      </c>
      <c r="M50">
        <v>1440</v>
      </c>
      <c r="N50">
        <v>520</v>
      </c>
    </row>
    <row r="51" spans="11:14">
      <c r="K51" s="46">
        <v>39022</v>
      </c>
      <c r="L51">
        <v>860</v>
      </c>
      <c r="M51">
        <v>1870</v>
      </c>
      <c r="N51">
        <v>620</v>
      </c>
    </row>
    <row r="52" spans="11:14">
      <c r="K52" s="46">
        <v>39052</v>
      </c>
      <c r="L52">
        <v>1190</v>
      </c>
      <c r="M52">
        <v>2640</v>
      </c>
      <c r="N52">
        <v>460</v>
      </c>
    </row>
    <row r="53" spans="11:14">
      <c r="K53" s="46">
        <v>39083</v>
      </c>
      <c r="L53">
        <v>910</v>
      </c>
      <c r="M53">
        <v>1980</v>
      </c>
      <c r="N53">
        <v>590</v>
      </c>
    </row>
    <row r="54" spans="11:14">
      <c r="K54" s="46">
        <v>39114</v>
      </c>
      <c r="L54">
        <v>950</v>
      </c>
      <c r="M54">
        <v>2290</v>
      </c>
      <c r="N54">
        <v>510</v>
      </c>
    </row>
    <row r="55" spans="11:14">
      <c r="K55" s="46">
        <v>39142</v>
      </c>
      <c r="L55">
        <v>820</v>
      </c>
      <c r="M55">
        <v>1850</v>
      </c>
      <c r="N55">
        <v>550</v>
      </c>
    </row>
    <row r="56" spans="11:14">
      <c r="K56" s="46">
        <v>39173</v>
      </c>
      <c r="L56">
        <v>770</v>
      </c>
      <c r="M56">
        <v>1710</v>
      </c>
      <c r="N56">
        <v>610</v>
      </c>
    </row>
    <row r="57" spans="11:14">
      <c r="K57" s="46">
        <v>39203</v>
      </c>
      <c r="L57">
        <v>810</v>
      </c>
      <c r="M57">
        <v>1480</v>
      </c>
      <c r="N57">
        <v>720</v>
      </c>
    </row>
    <row r="58" spans="11:14">
      <c r="K58" s="46">
        <v>39234</v>
      </c>
      <c r="L58">
        <v>1370</v>
      </c>
      <c r="M58">
        <v>2820</v>
      </c>
      <c r="N58">
        <v>770</v>
      </c>
    </row>
    <row r="59" spans="11:14">
      <c r="K59" s="46">
        <v>39264</v>
      </c>
      <c r="L59">
        <v>940</v>
      </c>
      <c r="M59">
        <v>2360</v>
      </c>
      <c r="N59">
        <v>540</v>
      </c>
    </row>
    <row r="60" spans="11:14">
      <c r="K60" s="46">
        <v>39295</v>
      </c>
      <c r="L60">
        <v>1020</v>
      </c>
      <c r="M60">
        <v>1940</v>
      </c>
      <c r="N60">
        <v>420</v>
      </c>
    </row>
    <row r="61" spans="11:14">
      <c r="K61" s="46">
        <v>39326</v>
      </c>
      <c r="L61">
        <v>930</v>
      </c>
      <c r="M61">
        <v>1900</v>
      </c>
      <c r="N61">
        <v>800</v>
      </c>
    </row>
    <row r="62" spans="11:14">
      <c r="K62" s="46">
        <v>39356</v>
      </c>
      <c r="L62">
        <v>1110</v>
      </c>
      <c r="M62">
        <v>2520</v>
      </c>
      <c r="N62">
        <v>660</v>
      </c>
    </row>
    <row r="63" spans="11:14">
      <c r="K63" s="46">
        <v>39387</v>
      </c>
      <c r="L63">
        <v>1230</v>
      </c>
      <c r="M63">
        <v>2320</v>
      </c>
      <c r="N63">
        <v>610</v>
      </c>
    </row>
    <row r="64" spans="11:14">
      <c r="K64" s="46">
        <v>39417</v>
      </c>
      <c r="L64">
        <v>1080</v>
      </c>
      <c r="M64">
        <v>2240</v>
      </c>
      <c r="N64">
        <v>990</v>
      </c>
    </row>
    <row r="65" spans="11:14">
      <c r="K65" s="46">
        <v>39448</v>
      </c>
      <c r="L65">
        <v>890</v>
      </c>
      <c r="M65">
        <v>1840</v>
      </c>
      <c r="N65">
        <v>530</v>
      </c>
    </row>
    <row r="66" spans="11:14">
      <c r="K66" s="46">
        <v>39479</v>
      </c>
      <c r="L66">
        <v>970</v>
      </c>
      <c r="M66">
        <v>1940</v>
      </c>
      <c r="N66">
        <v>520</v>
      </c>
    </row>
    <row r="67" spans="11:14">
      <c r="K67" s="46">
        <v>39508</v>
      </c>
      <c r="L67">
        <v>920</v>
      </c>
      <c r="M67">
        <v>2510</v>
      </c>
      <c r="N67">
        <v>480</v>
      </c>
    </row>
    <row r="68" spans="11:14">
      <c r="K68" s="46">
        <v>39539</v>
      </c>
      <c r="L68">
        <v>1000</v>
      </c>
      <c r="M68">
        <v>2360</v>
      </c>
      <c r="N68">
        <v>370</v>
      </c>
    </row>
    <row r="69" spans="11:14">
      <c r="K69" s="46">
        <v>39569</v>
      </c>
      <c r="L69">
        <v>1250</v>
      </c>
      <c r="M69">
        <v>2400</v>
      </c>
      <c r="N69">
        <v>380</v>
      </c>
    </row>
    <row r="70" spans="11:14">
      <c r="K70" s="46">
        <v>39600</v>
      </c>
      <c r="L70">
        <v>1280</v>
      </c>
      <c r="M70">
        <v>2490</v>
      </c>
      <c r="N70">
        <v>640</v>
      </c>
    </row>
    <row r="71" spans="11:14">
      <c r="K71" s="46">
        <v>39630</v>
      </c>
      <c r="L71">
        <v>790</v>
      </c>
      <c r="M71">
        <v>1760</v>
      </c>
      <c r="N71">
        <v>450</v>
      </c>
    </row>
    <row r="72" spans="11:14">
      <c r="K72" s="46">
        <v>39661</v>
      </c>
      <c r="L72">
        <v>940</v>
      </c>
      <c r="M72">
        <v>2000</v>
      </c>
      <c r="N72">
        <v>290</v>
      </c>
    </row>
    <row r="73" spans="11:14">
      <c r="K73" s="46">
        <v>39692</v>
      </c>
      <c r="L73">
        <v>1140</v>
      </c>
      <c r="M73">
        <v>2570</v>
      </c>
      <c r="N73">
        <v>460</v>
      </c>
    </row>
    <row r="74" spans="11:14">
      <c r="K74" s="46">
        <v>39722</v>
      </c>
      <c r="L74">
        <v>1020</v>
      </c>
      <c r="M74">
        <v>2760</v>
      </c>
      <c r="N74">
        <v>370</v>
      </c>
    </row>
    <row r="75" spans="11:14">
      <c r="K75" s="46">
        <v>39753</v>
      </c>
      <c r="L75">
        <v>1060</v>
      </c>
      <c r="M75">
        <v>1680</v>
      </c>
      <c r="N75">
        <v>560</v>
      </c>
    </row>
    <row r="76" spans="11:14">
      <c r="K76" s="46">
        <v>39783</v>
      </c>
      <c r="L76">
        <v>1130</v>
      </c>
      <c r="M76">
        <v>2000</v>
      </c>
      <c r="N76">
        <v>60</v>
      </c>
    </row>
    <row r="77" spans="11:14">
      <c r="K77" s="46">
        <v>39814</v>
      </c>
      <c r="L77">
        <v>1050</v>
      </c>
      <c r="M77">
        <v>2270</v>
      </c>
      <c r="N77">
        <v>710</v>
      </c>
    </row>
    <row r="78" spans="11:14">
      <c r="K78" s="46">
        <v>39845</v>
      </c>
      <c r="L78">
        <v>1380</v>
      </c>
      <c r="M78">
        <v>2350</v>
      </c>
      <c r="N78">
        <v>660</v>
      </c>
    </row>
    <row r="79" spans="11:14">
      <c r="K79" s="46">
        <v>39873</v>
      </c>
      <c r="L79">
        <v>770</v>
      </c>
      <c r="M79">
        <v>1410</v>
      </c>
      <c r="N79">
        <v>800</v>
      </c>
    </row>
    <row r="80" spans="11:14">
      <c r="K80" s="46">
        <v>39904</v>
      </c>
      <c r="L80">
        <v>860</v>
      </c>
      <c r="M80">
        <v>2410</v>
      </c>
      <c r="N80">
        <v>360</v>
      </c>
    </row>
    <row r="81" spans="11:14">
      <c r="K81" s="46">
        <v>39934</v>
      </c>
      <c r="L81">
        <v>1130</v>
      </c>
      <c r="M81">
        <v>1980</v>
      </c>
      <c r="N81">
        <v>700</v>
      </c>
    </row>
    <row r="82" spans="11:14">
      <c r="K82" s="46">
        <v>39965</v>
      </c>
      <c r="L82">
        <v>1350</v>
      </c>
      <c r="M82">
        <v>2960</v>
      </c>
      <c r="N82">
        <v>300</v>
      </c>
    </row>
    <row r="83" spans="11:14">
      <c r="K83" s="46">
        <v>39995</v>
      </c>
      <c r="L83">
        <v>920</v>
      </c>
      <c r="M83">
        <v>2320</v>
      </c>
      <c r="N83">
        <v>380</v>
      </c>
    </row>
  </sheetData>
  <hyperlinks>
    <hyperlink ref="A2" location="'List of Topics'!A1" display="Return to List of Topics sheet"/>
  </hyperlinks>
  <pageMargins left="0.7" right="0.7" top="0.75" bottom="0.75" header="0.3" footer="0.3"/>
  <drawing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AB275"/>
  <sheetViews>
    <sheetView showGridLines="0" workbookViewId="0"/>
  </sheetViews>
  <sheetFormatPr defaultRowHeight="15"/>
  <cols>
    <col min="12" max="12" width="13.28515625" bestFit="1" customWidth="1"/>
    <col min="13" max="13" width="14.7109375" bestFit="1" customWidth="1"/>
    <col min="14" max="14" width="14.28515625" customWidth="1"/>
  </cols>
  <sheetData>
    <row r="1" spans="1:28">
      <c r="A1" s="117" t="str">
        <f ca="1">"© S. Christian Albright, 2011-" &amp; YEAR(TODAY()) &amp; ", All Rights Reserved"</f>
        <v>© S. Christian Albright, 2011-2013, All Rights Reserved</v>
      </c>
    </row>
    <row r="2" spans="1:28" ht="30" customHeight="1">
      <c r="A2" s="212" t="s">
        <v>745</v>
      </c>
    </row>
    <row r="3" spans="1:28">
      <c r="A3" s="117"/>
    </row>
    <row r="4" spans="1:28">
      <c r="L4" s="8" t="s">
        <v>735</v>
      </c>
      <c r="M4" s="8" t="s">
        <v>736</v>
      </c>
      <c r="AA4">
        <f t="shared" ref="AA4:AA13" si="0">RANK(K5,$K$5:$K$14,0)</f>
        <v>6</v>
      </c>
      <c r="AB4">
        <f t="shared" ref="AB4:AB13" si="1">RANK(K5,$K$5:$K$14,1)</f>
        <v>4</v>
      </c>
    </row>
    <row r="5" spans="1:28">
      <c r="K5">
        <v>55</v>
      </c>
      <c r="L5" s="124"/>
      <c r="M5" s="124"/>
      <c r="AA5">
        <f t="shared" si="0"/>
        <v>4</v>
      </c>
      <c r="AB5">
        <f t="shared" si="1"/>
        <v>7</v>
      </c>
    </row>
    <row r="6" spans="1:28">
      <c r="K6">
        <v>66</v>
      </c>
      <c r="L6" s="124"/>
      <c r="M6" s="124"/>
      <c r="AA6">
        <f t="shared" si="0"/>
        <v>1</v>
      </c>
      <c r="AB6">
        <f t="shared" si="1"/>
        <v>10</v>
      </c>
    </row>
    <row r="7" spans="1:28">
      <c r="K7">
        <v>76</v>
      </c>
      <c r="L7" s="124"/>
      <c r="M7" s="124"/>
      <c r="AA7">
        <f t="shared" si="0"/>
        <v>10</v>
      </c>
      <c r="AB7">
        <f t="shared" si="1"/>
        <v>1</v>
      </c>
    </row>
    <row r="8" spans="1:28">
      <c r="K8">
        <v>34</v>
      </c>
      <c r="L8" s="124"/>
      <c r="M8" s="124"/>
      <c r="AA8">
        <f t="shared" si="0"/>
        <v>6</v>
      </c>
      <c r="AB8">
        <f t="shared" si="1"/>
        <v>4</v>
      </c>
    </row>
    <row r="9" spans="1:28">
      <c r="K9">
        <v>55</v>
      </c>
      <c r="L9" s="124"/>
      <c r="M9" s="124"/>
      <c r="AA9">
        <f t="shared" si="0"/>
        <v>3</v>
      </c>
      <c r="AB9">
        <f t="shared" si="1"/>
        <v>8</v>
      </c>
    </row>
    <row r="10" spans="1:28">
      <c r="K10">
        <v>68</v>
      </c>
      <c r="L10" s="124"/>
      <c r="M10" s="124"/>
      <c r="AA10">
        <f t="shared" si="0"/>
        <v>2</v>
      </c>
      <c r="AB10">
        <f t="shared" si="1"/>
        <v>9</v>
      </c>
    </row>
    <row r="11" spans="1:28">
      <c r="K11">
        <v>75</v>
      </c>
      <c r="L11" s="124"/>
      <c r="M11" s="124"/>
      <c r="AA11">
        <f t="shared" si="0"/>
        <v>8</v>
      </c>
      <c r="AB11">
        <f t="shared" si="1"/>
        <v>3</v>
      </c>
    </row>
    <row r="12" spans="1:28">
      <c r="K12">
        <v>44</v>
      </c>
      <c r="L12" s="124"/>
      <c r="M12" s="124"/>
      <c r="AA12">
        <f t="shared" si="0"/>
        <v>9</v>
      </c>
      <c r="AB12">
        <f t="shared" si="1"/>
        <v>2</v>
      </c>
    </row>
    <row r="13" spans="1:28">
      <c r="K13">
        <v>38</v>
      </c>
      <c r="L13" s="124"/>
      <c r="M13" s="124"/>
      <c r="AA13">
        <f t="shared" si="0"/>
        <v>5</v>
      </c>
      <c r="AB13">
        <f t="shared" si="1"/>
        <v>6</v>
      </c>
    </row>
    <row r="14" spans="1:28">
      <c r="K14">
        <v>58</v>
      </c>
      <c r="L14" s="124"/>
      <c r="M14" s="124"/>
    </row>
    <row r="25" spans="3:28">
      <c r="M25" s="8" t="s">
        <v>732</v>
      </c>
      <c r="N25" s="8" t="s">
        <v>733</v>
      </c>
    </row>
    <row r="26" spans="3:28">
      <c r="K26" s="43">
        <v>679.02</v>
      </c>
      <c r="L26">
        <v>1</v>
      </c>
      <c r="M26" s="119"/>
      <c r="N26" s="119"/>
      <c r="AA26">
        <f t="shared" ref="AA26:AA35" si="2">LARGE($K$26:$K$275,L26)</f>
        <v>1847.97</v>
      </c>
      <c r="AB26">
        <f t="shared" ref="AB26:AB35" si="3">SMALL($K$26:$K$275,L26)</f>
        <v>323.69</v>
      </c>
    </row>
    <row r="27" spans="3:28">
      <c r="K27" s="43">
        <v>1208.42</v>
      </c>
      <c r="L27">
        <v>2</v>
      </c>
      <c r="M27" s="119"/>
      <c r="N27" s="119"/>
      <c r="AA27">
        <f t="shared" si="2"/>
        <v>1699.23</v>
      </c>
      <c r="AB27">
        <f t="shared" si="3"/>
        <v>379.17</v>
      </c>
    </row>
    <row r="28" spans="3:28">
      <c r="K28" s="43">
        <v>1635.72</v>
      </c>
      <c r="L28">
        <v>3</v>
      </c>
      <c r="M28" s="119"/>
      <c r="N28" s="119"/>
      <c r="AA28">
        <f t="shared" si="2"/>
        <v>1648.23</v>
      </c>
      <c r="AB28">
        <f t="shared" si="3"/>
        <v>380.33</v>
      </c>
    </row>
    <row r="29" spans="3:28">
      <c r="K29" s="43">
        <v>729.63</v>
      </c>
      <c r="L29">
        <v>4</v>
      </c>
      <c r="M29" s="119"/>
      <c r="N29" s="119"/>
      <c r="AA29">
        <f t="shared" si="2"/>
        <v>1635.72</v>
      </c>
      <c r="AB29">
        <f t="shared" si="3"/>
        <v>478.23</v>
      </c>
    </row>
    <row r="30" spans="3:28">
      <c r="K30" s="43">
        <v>1036.08</v>
      </c>
      <c r="L30">
        <v>5</v>
      </c>
      <c r="M30" s="119"/>
      <c r="N30" s="119"/>
      <c r="AA30">
        <f t="shared" si="2"/>
        <v>1614.91</v>
      </c>
      <c r="AB30">
        <f t="shared" si="3"/>
        <v>485.68</v>
      </c>
    </row>
    <row r="31" spans="3:28">
      <c r="K31" s="43">
        <v>716.62</v>
      </c>
      <c r="L31">
        <v>6</v>
      </c>
      <c r="M31" s="119"/>
      <c r="N31" s="119"/>
      <c r="AA31">
        <f t="shared" si="2"/>
        <v>1597.1</v>
      </c>
      <c r="AB31">
        <f t="shared" si="3"/>
        <v>488.53</v>
      </c>
    </row>
    <row r="32" spans="3:28">
      <c r="C32" s="65"/>
      <c r="K32" s="43">
        <v>972.92</v>
      </c>
      <c r="L32">
        <v>7</v>
      </c>
      <c r="M32" s="119"/>
      <c r="N32" s="119"/>
      <c r="AA32">
        <f t="shared" si="2"/>
        <v>1594.35</v>
      </c>
      <c r="AB32">
        <f t="shared" si="3"/>
        <v>489.87</v>
      </c>
    </row>
    <row r="33" spans="11:28">
      <c r="K33" s="43">
        <v>1175.68</v>
      </c>
      <c r="L33">
        <v>8</v>
      </c>
      <c r="M33" s="119"/>
      <c r="N33" s="119"/>
      <c r="AA33">
        <f t="shared" si="2"/>
        <v>1528.9</v>
      </c>
      <c r="AB33">
        <f t="shared" si="3"/>
        <v>512.38</v>
      </c>
    </row>
    <row r="34" spans="11:28">
      <c r="K34" s="43">
        <v>1271.3800000000001</v>
      </c>
      <c r="L34">
        <v>9</v>
      </c>
      <c r="M34" s="119"/>
      <c r="N34" s="119"/>
      <c r="AA34">
        <f t="shared" si="2"/>
        <v>1527.33</v>
      </c>
      <c r="AB34">
        <f t="shared" si="3"/>
        <v>517.26</v>
      </c>
    </row>
    <row r="35" spans="11:28">
      <c r="K35" s="43">
        <v>1048.93</v>
      </c>
      <c r="L35">
        <v>10</v>
      </c>
      <c r="M35" s="119"/>
      <c r="N35" s="119"/>
      <c r="AA35">
        <f t="shared" si="2"/>
        <v>1525.45</v>
      </c>
      <c r="AB35">
        <f t="shared" si="3"/>
        <v>523.64</v>
      </c>
    </row>
    <row r="36" spans="11:28">
      <c r="K36" s="43">
        <v>718.89</v>
      </c>
    </row>
    <row r="37" spans="11:28">
      <c r="K37" s="43">
        <v>1282.8900000000001</v>
      </c>
    </row>
    <row r="38" spans="11:28">
      <c r="K38" s="43">
        <v>960.55</v>
      </c>
    </row>
    <row r="39" spans="11:28">
      <c r="K39" s="43">
        <v>1356.75</v>
      </c>
    </row>
    <row r="40" spans="11:28">
      <c r="K40" s="43">
        <v>1257.6600000000001</v>
      </c>
    </row>
    <row r="41" spans="11:28">
      <c r="K41" s="43">
        <v>902.38</v>
      </c>
    </row>
    <row r="42" spans="11:28">
      <c r="K42" s="43">
        <v>1648.23</v>
      </c>
    </row>
    <row r="43" spans="11:28">
      <c r="K43" s="43">
        <v>1111.56</v>
      </c>
    </row>
    <row r="44" spans="11:28">
      <c r="K44" s="43">
        <v>750.54</v>
      </c>
    </row>
    <row r="45" spans="11:28">
      <c r="K45" s="43">
        <v>1001.74</v>
      </c>
    </row>
    <row r="46" spans="11:28">
      <c r="K46" s="43">
        <v>742.81</v>
      </c>
    </row>
    <row r="47" spans="11:28">
      <c r="K47" s="43">
        <v>707.5</v>
      </c>
    </row>
    <row r="48" spans="11:28">
      <c r="K48" s="43">
        <v>1080.94</v>
      </c>
    </row>
    <row r="49" spans="11:11">
      <c r="K49" s="43">
        <v>1290.8499999999999</v>
      </c>
    </row>
    <row r="50" spans="11:11">
      <c r="K50" s="43">
        <v>1115.6600000000001</v>
      </c>
    </row>
    <row r="51" spans="11:11">
      <c r="K51" s="43">
        <v>1005.36</v>
      </c>
    </row>
    <row r="52" spans="11:11">
      <c r="K52" s="43">
        <v>1243.57</v>
      </c>
    </row>
    <row r="53" spans="11:11">
      <c r="K53" s="43">
        <v>1454.84</v>
      </c>
    </row>
    <row r="54" spans="11:11">
      <c r="K54" s="43">
        <v>1491.96</v>
      </c>
    </row>
    <row r="55" spans="11:11">
      <c r="K55" s="43">
        <v>991.85</v>
      </c>
    </row>
    <row r="56" spans="11:11">
      <c r="K56" s="43">
        <v>1345.71</v>
      </c>
    </row>
    <row r="57" spans="11:11">
      <c r="K57" s="43">
        <v>1098.3800000000001</v>
      </c>
    </row>
    <row r="58" spans="11:11">
      <c r="K58" s="43">
        <v>584.24</v>
      </c>
    </row>
    <row r="59" spans="11:11">
      <c r="K59" s="43">
        <v>1209.5</v>
      </c>
    </row>
    <row r="60" spans="11:11">
      <c r="K60" s="43">
        <v>1416.73</v>
      </c>
    </row>
    <row r="61" spans="11:11">
      <c r="K61" s="43">
        <v>530.54</v>
      </c>
    </row>
    <row r="62" spans="11:11">
      <c r="K62" s="43">
        <v>1171.9100000000001</v>
      </c>
    </row>
    <row r="63" spans="11:11">
      <c r="K63" s="43">
        <v>1354.49</v>
      </c>
    </row>
    <row r="64" spans="11:11">
      <c r="K64" s="43">
        <v>989.32</v>
      </c>
    </row>
    <row r="65" spans="11:11">
      <c r="K65" s="43">
        <v>788.77</v>
      </c>
    </row>
    <row r="66" spans="11:11">
      <c r="K66" s="43">
        <v>1264.69</v>
      </c>
    </row>
    <row r="67" spans="11:11">
      <c r="K67" s="43">
        <v>1594.35</v>
      </c>
    </row>
    <row r="68" spans="11:11">
      <c r="K68" s="43">
        <v>1274.46</v>
      </c>
    </row>
    <row r="69" spans="11:11">
      <c r="K69" s="43">
        <v>1023.2</v>
      </c>
    </row>
    <row r="70" spans="11:11">
      <c r="K70" s="43">
        <v>1377.79</v>
      </c>
    </row>
    <row r="71" spans="11:11">
      <c r="K71" s="43">
        <v>1090.1099999999999</v>
      </c>
    </row>
    <row r="72" spans="11:11">
      <c r="K72" s="43">
        <v>963.47</v>
      </c>
    </row>
    <row r="73" spans="11:11">
      <c r="K73" s="43">
        <v>623.22</v>
      </c>
    </row>
    <row r="74" spans="11:11">
      <c r="K74" s="43">
        <v>591.33000000000004</v>
      </c>
    </row>
    <row r="75" spans="11:11">
      <c r="K75" s="43">
        <v>1060.24</v>
      </c>
    </row>
    <row r="76" spans="11:11">
      <c r="K76" s="43">
        <v>669.8</v>
      </c>
    </row>
    <row r="77" spans="11:11">
      <c r="K77" s="43">
        <v>1260.54</v>
      </c>
    </row>
    <row r="78" spans="11:11">
      <c r="K78" s="43">
        <v>1019.52</v>
      </c>
    </row>
    <row r="79" spans="11:11">
      <c r="K79" s="43">
        <v>819.22</v>
      </c>
    </row>
    <row r="80" spans="11:11">
      <c r="K80" s="43">
        <v>602.14</v>
      </c>
    </row>
    <row r="81" spans="11:11">
      <c r="K81" s="43">
        <v>714.58</v>
      </c>
    </row>
    <row r="82" spans="11:11">
      <c r="K82" s="43">
        <v>996.73</v>
      </c>
    </row>
    <row r="83" spans="11:11">
      <c r="K83" s="43">
        <v>698.22</v>
      </c>
    </row>
    <row r="84" spans="11:11">
      <c r="K84" s="43">
        <v>1116.06</v>
      </c>
    </row>
    <row r="85" spans="11:11">
      <c r="K85" s="43">
        <v>851.37</v>
      </c>
    </row>
    <row r="86" spans="11:11">
      <c r="K86" s="43">
        <v>1223.55</v>
      </c>
    </row>
    <row r="87" spans="11:11">
      <c r="K87" s="43">
        <v>963.66</v>
      </c>
    </row>
    <row r="88" spans="11:11">
      <c r="K88" s="43">
        <v>1114.3499999999999</v>
      </c>
    </row>
    <row r="89" spans="11:11">
      <c r="K89" s="43">
        <v>1473.56</v>
      </c>
    </row>
    <row r="90" spans="11:11">
      <c r="K90" s="43">
        <v>755.3</v>
      </c>
    </row>
    <row r="91" spans="11:11">
      <c r="K91" s="43">
        <v>833.3</v>
      </c>
    </row>
    <row r="92" spans="11:11">
      <c r="K92" s="43">
        <v>670.82</v>
      </c>
    </row>
    <row r="93" spans="11:11">
      <c r="K93" s="43">
        <v>859.38</v>
      </c>
    </row>
    <row r="94" spans="11:11">
      <c r="K94" s="43">
        <v>1109.96</v>
      </c>
    </row>
    <row r="95" spans="11:11">
      <c r="K95" s="43">
        <v>1614.91</v>
      </c>
    </row>
    <row r="96" spans="11:11">
      <c r="K96" s="43">
        <v>1035.8699999999999</v>
      </c>
    </row>
    <row r="97" spans="11:11">
      <c r="K97" s="43">
        <v>927.74</v>
      </c>
    </row>
    <row r="98" spans="11:11">
      <c r="K98" s="43">
        <v>681.5</v>
      </c>
    </row>
    <row r="99" spans="11:11">
      <c r="K99" s="43">
        <v>953.19</v>
      </c>
    </row>
    <row r="100" spans="11:11">
      <c r="K100" s="43">
        <v>1296.71</v>
      </c>
    </row>
    <row r="101" spans="11:11">
      <c r="K101" s="43">
        <v>379.17</v>
      </c>
    </row>
    <row r="102" spans="11:11">
      <c r="K102" s="43">
        <v>773.67</v>
      </c>
    </row>
    <row r="103" spans="11:11">
      <c r="K103" s="43">
        <v>1235.8699999999999</v>
      </c>
    </row>
    <row r="104" spans="11:11">
      <c r="K104" s="43">
        <v>1442.2</v>
      </c>
    </row>
    <row r="105" spans="11:11">
      <c r="K105" s="43">
        <v>1332.61</v>
      </c>
    </row>
    <row r="106" spans="11:11">
      <c r="K106" s="43">
        <v>1314.41</v>
      </c>
    </row>
    <row r="107" spans="11:11">
      <c r="K107" s="43">
        <v>1102.07</v>
      </c>
    </row>
    <row r="108" spans="11:11">
      <c r="K108" s="43">
        <v>894.25</v>
      </c>
    </row>
    <row r="109" spans="11:11">
      <c r="K109" s="43">
        <v>949.84</v>
      </c>
    </row>
    <row r="110" spans="11:11">
      <c r="K110" s="43">
        <v>899.89</v>
      </c>
    </row>
    <row r="111" spans="11:11">
      <c r="K111" s="43">
        <v>842.8</v>
      </c>
    </row>
    <row r="112" spans="11:11">
      <c r="K112" s="43">
        <v>737.26</v>
      </c>
    </row>
    <row r="113" spans="11:11">
      <c r="K113" s="43">
        <v>853.25</v>
      </c>
    </row>
    <row r="114" spans="11:11">
      <c r="K114" s="43">
        <v>1699.23</v>
      </c>
    </row>
    <row r="115" spans="11:11">
      <c r="K115" s="43">
        <v>1084.52</v>
      </c>
    </row>
    <row r="116" spans="11:11">
      <c r="K116" s="43">
        <v>753.02</v>
      </c>
    </row>
    <row r="117" spans="11:11">
      <c r="K117" s="43">
        <v>1004.51</v>
      </c>
    </row>
    <row r="118" spans="11:11">
      <c r="K118" s="43">
        <v>550.14</v>
      </c>
    </row>
    <row r="119" spans="11:11">
      <c r="K119" s="43">
        <v>995.72</v>
      </c>
    </row>
    <row r="120" spans="11:11">
      <c r="K120" s="43">
        <v>1284.55</v>
      </c>
    </row>
    <row r="121" spans="11:11">
      <c r="K121" s="43">
        <v>1217.77</v>
      </c>
    </row>
    <row r="122" spans="11:11">
      <c r="K122" s="43">
        <v>1527.33</v>
      </c>
    </row>
    <row r="123" spans="11:11">
      <c r="K123" s="43">
        <v>937.32</v>
      </c>
    </row>
    <row r="124" spans="11:11">
      <c r="K124" s="43">
        <v>523.64</v>
      </c>
    </row>
    <row r="125" spans="11:11">
      <c r="K125" s="43">
        <v>672.17</v>
      </c>
    </row>
    <row r="126" spans="11:11">
      <c r="K126" s="43">
        <v>1131.3900000000001</v>
      </c>
    </row>
    <row r="127" spans="11:11">
      <c r="K127" s="43">
        <v>1283.45</v>
      </c>
    </row>
    <row r="128" spans="11:11">
      <c r="K128" s="43">
        <v>822.97</v>
      </c>
    </row>
    <row r="129" spans="11:11">
      <c r="K129" s="43">
        <v>1364.57</v>
      </c>
    </row>
    <row r="130" spans="11:11">
      <c r="K130" s="43">
        <v>512.38</v>
      </c>
    </row>
    <row r="131" spans="11:11">
      <c r="K131" s="43">
        <v>774.36</v>
      </c>
    </row>
    <row r="132" spans="11:11">
      <c r="K132" s="43">
        <v>1105.6099999999999</v>
      </c>
    </row>
    <row r="133" spans="11:11">
      <c r="K133" s="43">
        <v>946.32</v>
      </c>
    </row>
    <row r="134" spans="11:11">
      <c r="K134" s="43">
        <v>730.95</v>
      </c>
    </row>
    <row r="135" spans="11:11">
      <c r="K135" s="43">
        <v>759.13</v>
      </c>
    </row>
    <row r="136" spans="11:11">
      <c r="K136" s="43">
        <v>1119.8499999999999</v>
      </c>
    </row>
    <row r="137" spans="11:11">
      <c r="K137" s="43">
        <v>1139.42</v>
      </c>
    </row>
    <row r="138" spans="11:11">
      <c r="K138" s="43">
        <v>1090.73</v>
      </c>
    </row>
    <row r="139" spans="11:11">
      <c r="K139" s="43">
        <v>1446.34</v>
      </c>
    </row>
    <row r="140" spans="11:11">
      <c r="K140" s="43">
        <v>866.76</v>
      </c>
    </row>
    <row r="141" spans="11:11">
      <c r="K141" s="43">
        <v>800.82</v>
      </c>
    </row>
    <row r="142" spans="11:11">
      <c r="K142" s="43">
        <v>1290.49</v>
      </c>
    </row>
    <row r="143" spans="11:11">
      <c r="K143" s="43">
        <v>1477.84</v>
      </c>
    </row>
    <row r="144" spans="11:11">
      <c r="K144" s="43">
        <v>977.47</v>
      </c>
    </row>
    <row r="145" spans="11:11">
      <c r="K145" s="43">
        <v>1101.76</v>
      </c>
    </row>
    <row r="146" spans="11:11">
      <c r="K146" s="43">
        <v>1101.6600000000001</v>
      </c>
    </row>
    <row r="147" spans="11:11">
      <c r="K147" s="43">
        <v>1071.95</v>
      </c>
    </row>
    <row r="148" spans="11:11">
      <c r="K148" s="43">
        <v>846.98</v>
      </c>
    </row>
    <row r="149" spans="11:11">
      <c r="K149" s="43">
        <v>1222.82</v>
      </c>
    </row>
    <row r="150" spans="11:11">
      <c r="K150" s="43">
        <v>1277.73</v>
      </c>
    </row>
    <row r="151" spans="11:11">
      <c r="K151" s="43">
        <v>1129.76</v>
      </c>
    </row>
    <row r="152" spans="11:11">
      <c r="K152" s="43">
        <v>1320.94</v>
      </c>
    </row>
    <row r="153" spans="11:11">
      <c r="K153" s="43">
        <v>762.96</v>
      </c>
    </row>
    <row r="154" spans="11:11">
      <c r="K154" s="43">
        <v>1145.8499999999999</v>
      </c>
    </row>
    <row r="155" spans="11:11">
      <c r="K155" s="43">
        <v>985.63</v>
      </c>
    </row>
    <row r="156" spans="11:11">
      <c r="K156" s="43">
        <v>664.06</v>
      </c>
    </row>
    <row r="157" spans="11:11">
      <c r="K157" s="43">
        <v>808.46</v>
      </c>
    </row>
    <row r="158" spans="11:11">
      <c r="K158" s="43">
        <v>808.69</v>
      </c>
    </row>
    <row r="159" spans="11:11">
      <c r="K159" s="43">
        <v>1433.58</v>
      </c>
    </row>
    <row r="160" spans="11:11">
      <c r="K160" s="43">
        <v>933.24</v>
      </c>
    </row>
    <row r="161" spans="11:11">
      <c r="K161" s="43">
        <v>1059.9000000000001</v>
      </c>
    </row>
    <row r="162" spans="11:11">
      <c r="K162" s="43">
        <v>1172.6099999999999</v>
      </c>
    </row>
    <row r="163" spans="11:11">
      <c r="K163" s="43">
        <v>1334.85</v>
      </c>
    </row>
    <row r="164" spans="11:11">
      <c r="K164" s="43">
        <v>752.82</v>
      </c>
    </row>
    <row r="165" spans="11:11">
      <c r="K165" s="43">
        <v>1025.82</v>
      </c>
    </row>
    <row r="166" spans="11:11">
      <c r="K166" s="43">
        <v>798.93</v>
      </c>
    </row>
    <row r="167" spans="11:11">
      <c r="K167" s="43">
        <v>590.03</v>
      </c>
    </row>
    <row r="168" spans="11:11">
      <c r="K168" s="43">
        <v>1362.43</v>
      </c>
    </row>
    <row r="169" spans="11:11">
      <c r="K169" s="43">
        <v>581.91999999999996</v>
      </c>
    </row>
    <row r="170" spans="11:11">
      <c r="K170" s="43">
        <v>921.59</v>
      </c>
    </row>
    <row r="171" spans="11:11">
      <c r="K171" s="43">
        <v>1166.95</v>
      </c>
    </row>
    <row r="172" spans="11:11">
      <c r="K172" s="43">
        <v>690.62</v>
      </c>
    </row>
    <row r="173" spans="11:11">
      <c r="K173" s="43">
        <v>1472.74</v>
      </c>
    </row>
    <row r="174" spans="11:11">
      <c r="K174" s="43">
        <v>931.17</v>
      </c>
    </row>
    <row r="175" spans="11:11">
      <c r="K175" s="43">
        <v>1525.45</v>
      </c>
    </row>
    <row r="176" spans="11:11">
      <c r="K176" s="43">
        <v>323.69</v>
      </c>
    </row>
    <row r="177" spans="11:11">
      <c r="K177" s="43">
        <v>1388.36</v>
      </c>
    </row>
    <row r="178" spans="11:11">
      <c r="K178" s="43">
        <v>668.07</v>
      </c>
    </row>
    <row r="179" spans="11:11">
      <c r="K179" s="43">
        <v>1377.3</v>
      </c>
    </row>
    <row r="180" spans="11:11">
      <c r="K180" s="43">
        <v>1374.89</v>
      </c>
    </row>
    <row r="181" spans="11:11">
      <c r="K181" s="43">
        <v>968.95</v>
      </c>
    </row>
    <row r="182" spans="11:11">
      <c r="K182" s="43">
        <v>637.91</v>
      </c>
    </row>
    <row r="183" spans="11:11">
      <c r="K183" s="43">
        <v>592.41999999999996</v>
      </c>
    </row>
    <row r="184" spans="11:11">
      <c r="K184" s="43">
        <v>1202.3699999999999</v>
      </c>
    </row>
    <row r="185" spans="11:11">
      <c r="K185" s="43">
        <v>1188.52</v>
      </c>
    </row>
    <row r="186" spans="11:11">
      <c r="K186" s="43">
        <v>1031.24</v>
      </c>
    </row>
    <row r="187" spans="11:11">
      <c r="K187" s="43">
        <v>1004.71</v>
      </c>
    </row>
    <row r="188" spans="11:11">
      <c r="K188" s="43">
        <v>1451.57</v>
      </c>
    </row>
    <row r="189" spans="11:11">
      <c r="K189" s="43">
        <v>972.33</v>
      </c>
    </row>
    <row r="190" spans="11:11">
      <c r="K190" s="43">
        <v>1172.22</v>
      </c>
    </row>
    <row r="191" spans="11:11">
      <c r="K191" s="43">
        <v>828.66</v>
      </c>
    </row>
    <row r="192" spans="11:11">
      <c r="K192" s="43">
        <v>914.55</v>
      </c>
    </row>
    <row r="193" spans="11:11">
      <c r="K193" s="43">
        <v>543.38</v>
      </c>
    </row>
    <row r="194" spans="11:11">
      <c r="K194" s="43">
        <v>489.87</v>
      </c>
    </row>
    <row r="195" spans="11:11">
      <c r="K195" s="43">
        <v>988.93</v>
      </c>
    </row>
    <row r="196" spans="11:11">
      <c r="K196" s="43">
        <v>1331.98</v>
      </c>
    </row>
    <row r="197" spans="11:11">
      <c r="K197" s="43">
        <v>1211.72</v>
      </c>
    </row>
    <row r="198" spans="11:11">
      <c r="K198" s="43">
        <v>999.51</v>
      </c>
    </row>
    <row r="199" spans="11:11">
      <c r="K199" s="43">
        <v>963.75</v>
      </c>
    </row>
    <row r="200" spans="11:11">
      <c r="K200" s="43">
        <v>1188.93</v>
      </c>
    </row>
    <row r="201" spans="11:11">
      <c r="K201" s="43">
        <v>517.26</v>
      </c>
    </row>
    <row r="202" spans="11:11">
      <c r="K202" s="43">
        <v>1234.76</v>
      </c>
    </row>
    <row r="203" spans="11:11">
      <c r="K203" s="43">
        <v>953.21</v>
      </c>
    </row>
    <row r="204" spans="11:11">
      <c r="K204" s="43">
        <v>1384.28</v>
      </c>
    </row>
    <row r="205" spans="11:11">
      <c r="K205" s="43">
        <v>1059.93</v>
      </c>
    </row>
    <row r="206" spans="11:11">
      <c r="K206" s="43">
        <v>1041.8</v>
      </c>
    </row>
    <row r="207" spans="11:11">
      <c r="K207" s="43">
        <v>964.87</v>
      </c>
    </row>
    <row r="208" spans="11:11">
      <c r="K208" s="43">
        <v>488.53</v>
      </c>
    </row>
    <row r="209" spans="11:11">
      <c r="K209" s="43">
        <v>1398.93</v>
      </c>
    </row>
    <row r="210" spans="11:11">
      <c r="K210" s="43">
        <v>1046.1199999999999</v>
      </c>
    </row>
    <row r="211" spans="11:11">
      <c r="K211" s="43">
        <v>913.83</v>
      </c>
    </row>
    <row r="212" spans="11:11">
      <c r="K212" s="43">
        <v>485.68</v>
      </c>
    </row>
    <row r="213" spans="11:11">
      <c r="K213" s="43">
        <v>1335.03</v>
      </c>
    </row>
    <row r="214" spans="11:11">
      <c r="K214" s="43">
        <v>1373.34</v>
      </c>
    </row>
    <row r="215" spans="11:11">
      <c r="K215" s="43">
        <v>1208.25</v>
      </c>
    </row>
    <row r="216" spans="11:11">
      <c r="K216" s="43">
        <v>1100.58</v>
      </c>
    </row>
    <row r="217" spans="11:11">
      <c r="K217" s="43">
        <v>1051.5</v>
      </c>
    </row>
    <row r="218" spans="11:11">
      <c r="K218" s="43">
        <v>1092.98</v>
      </c>
    </row>
    <row r="219" spans="11:11">
      <c r="K219" s="43">
        <v>1166.45</v>
      </c>
    </row>
    <row r="220" spans="11:11">
      <c r="K220" s="43">
        <v>941.87</v>
      </c>
    </row>
    <row r="221" spans="11:11">
      <c r="K221" s="43">
        <v>1053.52</v>
      </c>
    </row>
    <row r="222" spans="11:11">
      <c r="K222" s="43">
        <v>1095.1099999999999</v>
      </c>
    </row>
    <row r="223" spans="11:11">
      <c r="K223" s="43">
        <v>1847.97</v>
      </c>
    </row>
    <row r="224" spans="11:11">
      <c r="K224" s="43">
        <v>546.79</v>
      </c>
    </row>
    <row r="225" spans="11:11">
      <c r="K225" s="43">
        <v>843.64</v>
      </c>
    </row>
    <row r="226" spans="11:11">
      <c r="K226" s="43">
        <v>1306.94</v>
      </c>
    </row>
    <row r="227" spans="11:11">
      <c r="K227" s="43">
        <v>1120.74</v>
      </c>
    </row>
    <row r="228" spans="11:11">
      <c r="K228" s="43">
        <v>1289.04</v>
      </c>
    </row>
    <row r="229" spans="11:11">
      <c r="K229" s="43">
        <v>1192.82</v>
      </c>
    </row>
    <row r="230" spans="11:11">
      <c r="K230" s="43">
        <v>1132.8599999999999</v>
      </c>
    </row>
    <row r="231" spans="11:11">
      <c r="K231" s="43">
        <v>1597.1</v>
      </c>
    </row>
    <row r="232" spans="11:11">
      <c r="K232" s="43">
        <v>1078.3499999999999</v>
      </c>
    </row>
    <row r="233" spans="11:11">
      <c r="K233" s="43">
        <v>1528.9</v>
      </c>
    </row>
    <row r="234" spans="11:11">
      <c r="K234" s="43">
        <v>972.01</v>
      </c>
    </row>
    <row r="235" spans="11:11">
      <c r="K235" s="43">
        <v>1206.6300000000001</v>
      </c>
    </row>
    <row r="236" spans="11:11">
      <c r="K236" s="43">
        <v>1202.8399999999999</v>
      </c>
    </row>
    <row r="237" spans="11:11">
      <c r="K237" s="43">
        <v>704.03</v>
      </c>
    </row>
    <row r="238" spans="11:11">
      <c r="K238" s="43">
        <v>962.18</v>
      </c>
    </row>
    <row r="239" spans="11:11">
      <c r="K239" s="43">
        <v>1252</v>
      </c>
    </row>
    <row r="240" spans="11:11">
      <c r="K240" s="43">
        <v>1196.82</v>
      </c>
    </row>
    <row r="241" spans="11:11">
      <c r="K241" s="43">
        <v>1279</v>
      </c>
    </row>
    <row r="242" spans="11:11">
      <c r="K242" s="43">
        <v>757.5</v>
      </c>
    </row>
    <row r="243" spans="11:11">
      <c r="K243" s="43">
        <v>846.49</v>
      </c>
    </row>
    <row r="244" spans="11:11">
      <c r="K244" s="43">
        <v>855.45</v>
      </c>
    </row>
    <row r="245" spans="11:11">
      <c r="K245" s="43">
        <v>561.13</v>
      </c>
    </row>
    <row r="246" spans="11:11">
      <c r="K246" s="43">
        <v>1300.3599999999999</v>
      </c>
    </row>
    <row r="247" spans="11:11">
      <c r="K247" s="43">
        <v>901.77</v>
      </c>
    </row>
    <row r="248" spans="11:11">
      <c r="K248" s="43">
        <v>1015.09</v>
      </c>
    </row>
    <row r="249" spans="11:11">
      <c r="K249" s="43">
        <v>1096.8399999999999</v>
      </c>
    </row>
    <row r="250" spans="11:11">
      <c r="K250" s="43">
        <v>644.72</v>
      </c>
    </row>
    <row r="251" spans="11:11">
      <c r="K251" s="43">
        <v>1372.65</v>
      </c>
    </row>
    <row r="252" spans="11:11">
      <c r="K252" s="43">
        <v>579.08000000000004</v>
      </c>
    </row>
    <row r="253" spans="11:11">
      <c r="K253" s="43">
        <v>647.23</v>
      </c>
    </row>
    <row r="254" spans="11:11">
      <c r="K254" s="43">
        <v>478.23</v>
      </c>
    </row>
    <row r="255" spans="11:11">
      <c r="K255" s="43">
        <v>1151.76</v>
      </c>
    </row>
    <row r="256" spans="11:11">
      <c r="K256" s="43">
        <v>961.65</v>
      </c>
    </row>
    <row r="257" spans="11:11">
      <c r="K257" s="43">
        <v>1241.79</v>
      </c>
    </row>
    <row r="258" spans="11:11">
      <c r="K258" s="43">
        <v>1076.72</v>
      </c>
    </row>
    <row r="259" spans="11:11">
      <c r="K259" s="43">
        <v>774.44</v>
      </c>
    </row>
    <row r="260" spans="11:11">
      <c r="K260" s="43">
        <v>1149.76</v>
      </c>
    </row>
    <row r="261" spans="11:11">
      <c r="K261" s="43">
        <v>846.46</v>
      </c>
    </row>
    <row r="262" spans="11:11">
      <c r="K262" s="43">
        <v>927.77</v>
      </c>
    </row>
    <row r="263" spans="11:11">
      <c r="K263" s="43">
        <v>1337.16</v>
      </c>
    </row>
    <row r="264" spans="11:11">
      <c r="K264" s="43">
        <v>790.4</v>
      </c>
    </row>
    <row r="265" spans="11:11">
      <c r="K265" s="43">
        <v>807.1</v>
      </c>
    </row>
    <row r="266" spans="11:11">
      <c r="K266" s="43">
        <v>1201.21</v>
      </c>
    </row>
    <row r="267" spans="11:11">
      <c r="K267" s="43">
        <v>1330.02</v>
      </c>
    </row>
    <row r="268" spans="11:11">
      <c r="K268" s="43">
        <v>1100.3</v>
      </c>
    </row>
    <row r="269" spans="11:11">
      <c r="K269" s="43">
        <v>1317.75</v>
      </c>
    </row>
    <row r="270" spans="11:11">
      <c r="K270" s="43">
        <v>1080.5899999999999</v>
      </c>
    </row>
    <row r="271" spans="11:11">
      <c r="K271" s="43">
        <v>1400.72</v>
      </c>
    </row>
    <row r="272" spans="11:11">
      <c r="K272" s="43">
        <v>865.18</v>
      </c>
    </row>
    <row r="273" spans="11:11">
      <c r="K273" s="43">
        <v>1383.26</v>
      </c>
    </row>
    <row r="274" spans="11:11">
      <c r="K274" s="43">
        <v>997.08</v>
      </c>
    </row>
    <row r="275" spans="11:11">
      <c r="K275" s="43">
        <v>380.33</v>
      </c>
    </row>
  </sheetData>
  <hyperlinks>
    <hyperlink ref="A2" location="'List of Topics'!A1" display="Return to List of Topics sheet"/>
  </hyperlinks>
  <pageMargins left="0.7" right="0.7" top="0.75" bottom="0.75" header="0.3" footer="0.3"/>
  <drawing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29"/>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row r="29" spans="3:3">
      <c r="C29" s="65"/>
    </row>
  </sheetData>
  <hyperlinks>
    <hyperlink ref="A2" location="'List of Topics'!A1" display="Return to List of Topics sheet"/>
  </hyperlinks>
  <pageMargins left="0.7" right="0.7" top="0.75" bottom="0.75" header="0.3" footer="0.3"/>
  <drawing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AE30"/>
  <sheetViews>
    <sheetView showGridLines="0" workbookViewId="0"/>
  </sheetViews>
  <sheetFormatPr defaultRowHeight="15"/>
  <cols>
    <col min="11" max="11" width="14.85546875" bestFit="1" customWidth="1"/>
    <col min="31" max="31" width="9.85546875" bestFit="1" customWidth="1"/>
  </cols>
  <sheetData>
    <row r="1" spans="1:31">
      <c r="A1" s="117" t="str">
        <f ca="1">"© S. Christian Albright, 2011-" &amp; YEAR(TODAY()) &amp; ", All Rights Reserved"</f>
        <v>© S. Christian Albright, 2011-2013, All Rights Reserved</v>
      </c>
    </row>
    <row r="2" spans="1:31" ht="30" customHeight="1">
      <c r="A2" s="212" t="s">
        <v>745</v>
      </c>
    </row>
    <row r="3" spans="1:31">
      <c r="A3" s="117"/>
    </row>
    <row r="4" spans="1:31">
      <c r="K4" t="s">
        <v>235</v>
      </c>
      <c r="L4" s="7">
        <v>30000</v>
      </c>
      <c r="N4" t="s">
        <v>236</v>
      </c>
    </row>
    <row r="5" spans="1:31">
      <c r="K5" t="s">
        <v>237</v>
      </c>
      <c r="L5" s="29">
        <v>4.7500000000000001E-2</v>
      </c>
    </row>
    <row r="6" spans="1:31">
      <c r="K6" t="s">
        <v>121</v>
      </c>
      <c r="L6">
        <v>36</v>
      </c>
      <c r="AA6" s="8" t="s">
        <v>121</v>
      </c>
      <c r="AB6" s="8" t="s">
        <v>112</v>
      </c>
      <c r="AE6" s="30"/>
    </row>
    <row r="7" spans="1:31">
      <c r="K7" t="s">
        <v>112</v>
      </c>
      <c r="L7" s="124"/>
      <c r="AB7" s="112">
        <f>PMT(L5/12,L6,-L4)</f>
        <v>895.76345141164416</v>
      </c>
      <c r="AE7" s="30"/>
    </row>
    <row r="8" spans="1:31">
      <c r="AA8">
        <v>24</v>
      </c>
      <c r="AB8" s="3">
        <f t="dataTable" ref="AB8:AB11" dt2D="0" dtr="0" r1="L6"/>
        <v>1312.7854373279899</v>
      </c>
      <c r="AE8" s="30"/>
    </row>
    <row r="9" spans="1:31">
      <c r="AA9">
        <v>36</v>
      </c>
      <c r="AB9" s="3">
        <v>895.76345141164416</v>
      </c>
      <c r="AE9" s="30"/>
    </row>
    <row r="10" spans="1:31">
      <c r="AA10">
        <v>48</v>
      </c>
      <c r="AB10" s="3">
        <v>687.48653798287489</v>
      </c>
      <c r="AE10" s="30"/>
    </row>
    <row r="11" spans="1:31">
      <c r="AA11">
        <v>60</v>
      </c>
      <c r="AB11" s="3">
        <v>562.70735937326583</v>
      </c>
    </row>
    <row r="30" spans="3:3">
      <c r="C30" s="65"/>
    </row>
  </sheetData>
  <hyperlinks>
    <hyperlink ref="A2" location="'List of Topics'!A1" display="Return to List of Topics sheet"/>
  </hyperlinks>
  <pageMargins left="0.7" right="0.7" top="0.75" bottom="0.75" header="0.3" footer="0.3"/>
  <drawing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B50"/>
  <sheetViews>
    <sheetView showGridLines="0" workbookViewId="0"/>
  </sheetViews>
  <sheetFormatPr defaultRowHeight="15"/>
  <cols>
    <col min="11" max="11" width="16.42578125" customWidth="1"/>
    <col min="13" max="13" width="10.140625" bestFit="1" customWidth="1"/>
    <col min="14" max="14" width="9.7109375" bestFit="1" customWidth="1"/>
    <col min="15" max="15" width="9.28515625" bestFit="1" customWidth="1"/>
    <col min="16" max="16" width="9.42578125" bestFit="1" customWidth="1"/>
  </cols>
  <sheetData>
    <row r="1" spans="1:1">
      <c r="A1" s="117" t="str">
        <f ca="1">"© S. Christian Albright, 2011-" &amp; YEAR(TODAY()) &amp; ", All Rights Reserved"</f>
        <v>© S. Christian Albright, 2011-2013, All Rights Reserved</v>
      </c>
    </row>
    <row r="2" spans="1:1" ht="30" customHeight="1">
      <c r="A2" s="212" t="s">
        <v>745</v>
      </c>
    </row>
    <row r="3" spans="1:1">
      <c r="A3" s="117"/>
    </row>
    <row r="18" spans="11:28">
      <c r="K18" t="s">
        <v>238</v>
      </c>
      <c r="L18" s="45">
        <v>0.12</v>
      </c>
    </row>
    <row r="19" spans="11:28">
      <c r="K19" t="s">
        <v>239</v>
      </c>
      <c r="L19" s="7">
        <v>100000</v>
      </c>
    </row>
    <row r="21" spans="11:28">
      <c r="K21" t="s">
        <v>240</v>
      </c>
    </row>
    <row r="22" spans="11:28">
      <c r="K22" t="s">
        <v>176</v>
      </c>
      <c r="L22">
        <v>1</v>
      </c>
      <c r="M22">
        <v>2</v>
      </c>
      <c r="N22">
        <v>3</v>
      </c>
      <c r="O22">
        <v>4</v>
      </c>
      <c r="P22">
        <v>5</v>
      </c>
    </row>
    <row r="23" spans="11:28">
      <c r="K23" t="s">
        <v>241</v>
      </c>
      <c r="L23" s="7">
        <v>20000</v>
      </c>
      <c r="M23" s="7">
        <v>35000</v>
      </c>
      <c r="N23" s="7">
        <v>50000</v>
      </c>
      <c r="O23" s="7">
        <v>45000</v>
      </c>
      <c r="P23" s="7">
        <v>35000</v>
      </c>
    </row>
    <row r="25" spans="11:28">
      <c r="K25" t="s">
        <v>242</v>
      </c>
      <c r="L25" s="178"/>
      <c r="AA25" t="s">
        <v>242</v>
      </c>
      <c r="AB25" s="7">
        <f>-L19+NPV(L18,L23:P23)</f>
        <v>29806.194440467472</v>
      </c>
    </row>
    <row r="33" spans="3:16">
      <c r="C33" s="65"/>
    </row>
    <row r="44" spans="3:16">
      <c r="K44" t="s">
        <v>238</v>
      </c>
      <c r="L44" s="45">
        <v>0.12</v>
      </c>
    </row>
    <row r="46" spans="3:16">
      <c r="K46" t="s">
        <v>243</v>
      </c>
    </row>
    <row r="47" spans="3:16">
      <c r="K47" t="s">
        <v>175</v>
      </c>
      <c r="L47" s="37">
        <v>41275</v>
      </c>
      <c r="M47" s="37">
        <v>41419</v>
      </c>
      <c r="N47" s="37">
        <v>41532</v>
      </c>
      <c r="O47" s="37">
        <v>41654</v>
      </c>
      <c r="P47" s="37">
        <v>41820</v>
      </c>
    </row>
    <row r="48" spans="3:16">
      <c r="K48" t="s">
        <v>244</v>
      </c>
      <c r="L48" s="113">
        <v>-85000</v>
      </c>
      <c r="M48" s="113">
        <v>22500</v>
      </c>
      <c r="N48" s="113">
        <v>31000</v>
      </c>
      <c r="O48" s="113">
        <v>65500</v>
      </c>
      <c r="P48" s="113">
        <v>55000</v>
      </c>
    </row>
    <row r="50" spans="11:28">
      <c r="K50" t="s">
        <v>242</v>
      </c>
      <c r="L50" s="177"/>
      <c r="AA50" t="s">
        <v>242</v>
      </c>
      <c r="AB50" s="7">
        <f>XNPV(L44,L48:P48,L47:P47)</f>
        <v>69805.023839416215</v>
      </c>
    </row>
  </sheetData>
  <hyperlinks>
    <hyperlink ref="A2" location="'List of Topics'!A1" display="Return to List of Topics sheet"/>
  </hyperlinks>
  <pageMargins left="0.7" right="0.7" top="0.75" bottom="0.75" header="0.3" footer="0.3"/>
  <drawing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AB35"/>
  <sheetViews>
    <sheetView showGridLines="0" workbookViewId="0"/>
  </sheetViews>
  <sheetFormatPr defaultRowHeight="15"/>
  <cols>
    <col min="11" max="11" width="11.5703125" customWidth="1"/>
  </cols>
  <sheetData>
    <row r="1" spans="1:1">
      <c r="A1" s="117" t="str">
        <f ca="1">"© S. Christian Albright, 2011-" &amp; YEAR(TODAY()) &amp; ", All Rights Reserved"</f>
        <v>© S. Christian Albright, 2011-2013, All Rights Reserved</v>
      </c>
    </row>
    <row r="2" spans="1:1" ht="30" customHeight="1">
      <c r="A2" s="212" t="s">
        <v>745</v>
      </c>
    </row>
    <row r="3" spans="1:1">
      <c r="A3" s="117"/>
    </row>
    <row r="30" spans="3:11">
      <c r="C30" s="65"/>
    </row>
    <row r="32" spans="3:11">
      <c r="K32" t="s">
        <v>245</v>
      </c>
    </row>
    <row r="33" spans="11:28">
      <c r="K33" s="113">
        <v>-100000</v>
      </c>
      <c r="L33" s="113">
        <v>35000</v>
      </c>
      <c r="M33" s="113">
        <v>45000</v>
      </c>
      <c r="N33" s="113">
        <v>40000</v>
      </c>
      <c r="O33" s="113">
        <v>25000</v>
      </c>
      <c r="P33" s="113">
        <v>10000</v>
      </c>
    </row>
    <row r="35" spans="11:28">
      <c r="K35" t="s">
        <v>246</v>
      </c>
      <c r="L35" s="184"/>
      <c r="AA35" t="s">
        <v>246</v>
      </c>
      <c r="AB35" s="29">
        <f>IRR(K33:P33,0.15)</f>
        <v>0.19812232862822721</v>
      </c>
    </row>
  </sheetData>
  <hyperlinks>
    <hyperlink ref="A2" location="'List of Topics'!A1" display="Return to List of Topics sheet"/>
  </hyperlinks>
  <pageMargins left="0.7" right="0.7" top="0.75" bottom="0.75" header="0.3" footer="0.3"/>
  <drawing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30"/>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row r="30" spans="3:3">
      <c r="C30" s="65"/>
    </row>
  </sheetData>
  <hyperlinks>
    <hyperlink ref="A2" location="'List of Topics'!A1" display="Return to List of Topics sheet"/>
  </hyperlinks>
  <pageMargins left="0.7" right="0.7" top="0.75" bottom="0.75" header="0.3" footer="0.3"/>
  <drawing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B30"/>
  <sheetViews>
    <sheetView showGridLines="0" workbookViewId="0"/>
  </sheetViews>
  <sheetFormatPr defaultRowHeight="15"/>
  <cols>
    <col min="11" max="11" width="31.28515625" bestFit="1" customWidth="1"/>
    <col min="27" max="27" width="31.28515625" bestFit="1" customWidth="1"/>
  </cols>
  <sheetData>
    <row r="1" spans="1:28">
      <c r="A1" s="117" t="str">
        <f ca="1">"© S. Christian Albright, 2011-" &amp; YEAR(TODAY()) &amp; ", All Rights Reserved"</f>
        <v>© S. Christian Albright, 2011-2013, All Rights Reserved</v>
      </c>
    </row>
    <row r="2" spans="1:28" ht="30" customHeight="1">
      <c r="A2" s="212" t="s">
        <v>745</v>
      </c>
    </row>
    <row r="3" spans="1:28">
      <c r="A3" s="117"/>
    </row>
    <row r="4" spans="1:28">
      <c r="K4" t="s">
        <v>53</v>
      </c>
      <c r="L4" s="8" t="s">
        <v>54</v>
      </c>
      <c r="M4" s="8" t="s">
        <v>55</v>
      </c>
      <c r="N4" s="8" t="s">
        <v>56</v>
      </c>
    </row>
    <row r="5" spans="1:28">
      <c r="K5" t="s">
        <v>57</v>
      </c>
      <c r="L5">
        <v>1.25</v>
      </c>
      <c r="M5">
        <v>1.35</v>
      </c>
      <c r="N5">
        <v>1.55</v>
      </c>
    </row>
    <row r="6" spans="1:28">
      <c r="K6" t="s">
        <v>58</v>
      </c>
      <c r="L6">
        <v>1.1499999999999999</v>
      </c>
      <c r="M6">
        <v>1.45</v>
      </c>
      <c r="N6">
        <v>1.25</v>
      </c>
    </row>
    <row r="7" spans="1:28">
      <c r="K7" t="s">
        <v>59</v>
      </c>
      <c r="L7">
        <v>1.35</v>
      </c>
      <c r="M7">
        <v>1.45</v>
      </c>
      <c r="N7">
        <v>1.1499999999999999</v>
      </c>
    </row>
    <row r="9" spans="1:28">
      <c r="K9" t="s">
        <v>247</v>
      </c>
      <c r="L9" s="124"/>
      <c r="AA9" t="s">
        <v>247</v>
      </c>
      <c r="AB9">
        <f>INDEX(L5:N7,2,3)</f>
        <v>1.25</v>
      </c>
    </row>
    <row r="11" spans="1:28">
      <c r="K11" t="s">
        <v>248</v>
      </c>
      <c r="L11">
        <v>1</v>
      </c>
    </row>
    <row r="12" spans="1:28">
      <c r="K12" t="s">
        <v>249</v>
      </c>
      <c r="L12">
        <v>2</v>
      </c>
    </row>
    <row r="13" spans="1:28">
      <c r="K13" t="s">
        <v>250</v>
      </c>
      <c r="L13" s="121"/>
      <c r="AA13" t="s">
        <v>250</v>
      </c>
      <c r="AB13">
        <f>INDEX(L5:N7,L11,L12)</f>
        <v>1.35</v>
      </c>
    </row>
    <row r="30" spans="3:3">
      <c r="C30" s="65"/>
    </row>
  </sheetData>
  <hyperlinks>
    <hyperlink ref="A2" location="'List of Topics'!A1" display="Return to List of Topics sheet"/>
  </hyperlinks>
  <pageMargins left="0.7" right="0.7" top="0.75" bottom="0.75" header="0.3" footer="0.3"/>
  <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AE36"/>
  <sheetViews>
    <sheetView showGridLines="0" workbookViewId="0"/>
  </sheetViews>
  <sheetFormatPr defaultRowHeight="15"/>
  <cols>
    <col min="11" max="11" width="19.5703125" customWidth="1"/>
    <col min="27" max="27" width="19.85546875" bestFit="1" customWidth="1"/>
  </cols>
  <sheetData>
    <row r="1" spans="1:12">
      <c r="A1" s="117" t="str">
        <f ca="1">"© S. Christian Albright, 2011-" &amp; YEAR(TODAY()) &amp; ", All Rights Reserved"</f>
        <v>© S. Christian Albright, 2011-2013, All Rights Reserved</v>
      </c>
    </row>
    <row r="2" spans="1:12" ht="30" customHeight="1">
      <c r="A2" s="212" t="s">
        <v>745</v>
      </c>
    </row>
    <row r="3" spans="1:12">
      <c r="A3" s="117"/>
    </row>
    <row r="4" spans="1:12">
      <c r="K4" t="s">
        <v>251</v>
      </c>
    </row>
    <row r="5" spans="1:12">
      <c r="K5" s="8" t="s">
        <v>252</v>
      </c>
      <c r="L5" s="8" t="s">
        <v>253</v>
      </c>
    </row>
    <row r="6" spans="1:12">
      <c r="K6">
        <v>200</v>
      </c>
      <c r="L6" s="7">
        <v>5325</v>
      </c>
    </row>
    <row r="7" spans="1:12">
      <c r="K7">
        <v>250</v>
      </c>
      <c r="L7" s="7">
        <v>5430</v>
      </c>
    </row>
    <row r="8" spans="1:12">
      <c r="K8">
        <v>300</v>
      </c>
      <c r="L8" s="7">
        <v>5640</v>
      </c>
    </row>
    <row r="9" spans="1:12">
      <c r="K9">
        <v>350</v>
      </c>
      <c r="L9" s="7">
        <v>5565</v>
      </c>
    </row>
    <row r="10" spans="1:12">
      <c r="K10">
        <v>400</v>
      </c>
      <c r="L10" s="7">
        <v>5235</v>
      </c>
    </row>
    <row r="11" spans="1:12">
      <c r="L11" s="7"/>
    </row>
    <row r="12" spans="1:12">
      <c r="K12" t="s">
        <v>254</v>
      </c>
      <c r="L12" s="178">
        <f>MAX(L6:L10)</f>
        <v>5640</v>
      </c>
    </row>
    <row r="13" spans="1:12">
      <c r="K13" t="s">
        <v>255</v>
      </c>
      <c r="L13" s="121">
        <f>INDEX(K6:K10,MATCH(L12,L6:L10,0))</f>
        <v>300</v>
      </c>
    </row>
    <row r="28" spans="3:15">
      <c r="K28" t="s">
        <v>257</v>
      </c>
    </row>
    <row r="29" spans="3:15">
      <c r="L29" s="28">
        <v>2</v>
      </c>
      <c r="M29" s="28">
        <v>3</v>
      </c>
      <c r="N29" s="28">
        <v>4</v>
      </c>
      <c r="O29" s="28">
        <v>5</v>
      </c>
    </row>
    <row r="30" spans="3:15">
      <c r="C30" s="65"/>
      <c r="K30">
        <v>200</v>
      </c>
      <c r="L30" s="7">
        <v>5235</v>
      </c>
      <c r="M30" s="7">
        <v>5175</v>
      </c>
      <c r="N30" s="7">
        <v>5025</v>
      </c>
      <c r="O30" s="7">
        <v>4935</v>
      </c>
    </row>
    <row r="31" spans="3:15">
      <c r="K31">
        <v>250</v>
      </c>
      <c r="L31" s="7">
        <v>5465</v>
      </c>
      <c r="M31" s="7">
        <v>5285</v>
      </c>
      <c r="N31" s="7">
        <v>5190</v>
      </c>
      <c r="O31" s="7">
        <v>5085</v>
      </c>
    </row>
    <row r="32" spans="3:15">
      <c r="K32">
        <v>300</v>
      </c>
      <c r="L32" s="7">
        <v>5355</v>
      </c>
      <c r="M32" s="7">
        <v>5325</v>
      </c>
      <c r="N32" s="7">
        <v>5265</v>
      </c>
      <c r="O32" s="7">
        <v>5100</v>
      </c>
    </row>
    <row r="33" spans="11:31">
      <c r="K33">
        <v>350</v>
      </c>
      <c r="L33" s="7">
        <v>5215</v>
      </c>
      <c r="M33" s="7">
        <v>5195</v>
      </c>
      <c r="N33" s="7">
        <v>5130</v>
      </c>
      <c r="O33" s="7">
        <v>5125</v>
      </c>
    </row>
    <row r="34" spans="11:31">
      <c r="K34">
        <v>400</v>
      </c>
      <c r="L34" s="7">
        <v>5145</v>
      </c>
      <c r="M34" s="7">
        <v>5085</v>
      </c>
      <c r="N34" s="7">
        <v>5015</v>
      </c>
      <c r="O34" s="7">
        <v>5005</v>
      </c>
    </row>
    <row r="36" spans="11:31">
      <c r="K36" t="s">
        <v>256</v>
      </c>
      <c r="L36" s="123"/>
      <c r="M36" s="123"/>
      <c r="N36" s="123"/>
      <c r="O36" s="123"/>
      <c r="AA36" t="s">
        <v>256</v>
      </c>
      <c r="AB36">
        <f>INDEX($K$30:$K$34,MATCH(MAX(L30:L34),L30:L34,0))</f>
        <v>250</v>
      </c>
      <c r="AC36">
        <f>INDEX($K$30:$K$34,MATCH(MAX(M30:M34),M30:M34,0))</f>
        <v>300</v>
      </c>
      <c r="AD36">
        <f>INDEX($K$30:$K$34,MATCH(MAX(N30:N34),N30:N34,0))</f>
        <v>300</v>
      </c>
      <c r="AE36">
        <f>INDEX($K$30:$K$34,MATCH(MAX(O30:O34),O30:O34,0))</f>
        <v>350</v>
      </c>
    </row>
  </sheetData>
  <hyperlinks>
    <hyperlink ref="A2" location="'List of Topics'!A1" display="Return to List of Topics sheet"/>
  </hyperlinks>
  <pageMargins left="0.7" right="0.7" top="0.75" bottom="0.75" header="0.3" footer="0.3"/>
  <drawing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AP83"/>
  <sheetViews>
    <sheetView showGridLines="0" workbookViewId="0"/>
  </sheetViews>
  <sheetFormatPr defaultRowHeight="15"/>
  <cols>
    <col min="11" max="11" width="14.28515625" bestFit="1" customWidth="1"/>
    <col min="36" max="36" width="10.28515625" bestFit="1" customWidth="1"/>
  </cols>
  <sheetData>
    <row r="1" spans="1:1">
      <c r="A1" s="117" t="str">
        <f ca="1">"© S. Christian Albright, 2011-" &amp; YEAR(TODAY()) &amp; ", All Rights Reserved"</f>
        <v>© S. Christian Albright, 2011-2013, All Rights Reserved</v>
      </c>
    </row>
    <row r="2" spans="1:1" ht="30" customHeight="1">
      <c r="A2" s="212" t="s">
        <v>745</v>
      </c>
    </row>
    <row r="3" spans="1:1">
      <c r="A3" s="117"/>
    </row>
    <row r="27" spans="11:22">
      <c r="K27" t="s">
        <v>258</v>
      </c>
      <c r="L27">
        <v>2</v>
      </c>
    </row>
    <row r="29" spans="11:22">
      <c r="K29" t="s">
        <v>12</v>
      </c>
      <c r="L29" s="8" t="s">
        <v>259</v>
      </c>
      <c r="M29" s="8" t="s">
        <v>260</v>
      </c>
      <c r="N29" s="8" t="s">
        <v>261</v>
      </c>
      <c r="O29" s="8" t="s">
        <v>2</v>
      </c>
      <c r="P29" s="8" t="s">
        <v>3</v>
      </c>
      <c r="Q29" s="8" t="s">
        <v>4</v>
      </c>
      <c r="R29" s="8" t="s">
        <v>5</v>
      </c>
      <c r="S29" s="8" t="s">
        <v>6</v>
      </c>
      <c r="T29" s="8" t="s">
        <v>7</v>
      </c>
      <c r="U29" s="8" t="s">
        <v>262</v>
      </c>
      <c r="V29" s="8" t="s">
        <v>263</v>
      </c>
    </row>
    <row r="30" spans="11:22">
      <c r="K30" t="s">
        <v>23</v>
      </c>
      <c r="L30">
        <v>3200</v>
      </c>
      <c r="M30">
        <v>4600</v>
      </c>
      <c r="N30">
        <v>5500</v>
      </c>
      <c r="O30">
        <v>2500</v>
      </c>
      <c r="P30">
        <v>3300</v>
      </c>
      <c r="Q30">
        <v>4200</v>
      </c>
      <c r="R30">
        <v>2900</v>
      </c>
      <c r="S30">
        <v>4500</v>
      </c>
      <c r="T30">
        <v>2750</v>
      </c>
    </row>
    <row r="31" spans="11:22">
      <c r="K31" t="s">
        <v>264</v>
      </c>
      <c r="N31">
        <f t="shared" ref="N31:V31" ca="1" si="0">OFFSET(N30,0,-$L$27)</f>
        <v>3200</v>
      </c>
      <c r="O31">
        <f t="shared" ca="1" si="0"/>
        <v>4600</v>
      </c>
      <c r="P31">
        <f t="shared" ca="1" si="0"/>
        <v>5500</v>
      </c>
      <c r="Q31">
        <f t="shared" ca="1" si="0"/>
        <v>2500</v>
      </c>
      <c r="R31">
        <f t="shared" ca="1" si="0"/>
        <v>3300</v>
      </c>
      <c r="S31">
        <f t="shared" ca="1" si="0"/>
        <v>4200</v>
      </c>
      <c r="T31">
        <f t="shared" ca="1" si="0"/>
        <v>2900</v>
      </c>
      <c r="U31">
        <f t="shared" ca="1" si="0"/>
        <v>4500</v>
      </c>
      <c r="V31">
        <f t="shared" ca="1" si="0"/>
        <v>2750</v>
      </c>
    </row>
    <row r="33" spans="3:34">
      <c r="C33" s="65"/>
    </row>
    <row r="37" spans="3:34">
      <c r="K37" t="s">
        <v>265</v>
      </c>
      <c r="L37" s="185">
        <v>0.4</v>
      </c>
      <c r="M37" s="26" t="s">
        <v>266</v>
      </c>
      <c r="N37" s="121">
        <v>1</v>
      </c>
      <c r="O37" t="s">
        <v>267</v>
      </c>
    </row>
    <row r="38" spans="3:34">
      <c r="L38" s="185">
        <v>0.6</v>
      </c>
      <c r="N38" s="121">
        <v>2</v>
      </c>
      <c r="O38" t="s">
        <v>268</v>
      </c>
    </row>
    <row r="40" spans="3:34">
      <c r="K40" t="s">
        <v>12</v>
      </c>
      <c r="L40" s="8" t="s">
        <v>259</v>
      </c>
      <c r="M40" s="8" t="s">
        <v>260</v>
      </c>
      <c r="N40" s="8" t="s">
        <v>261</v>
      </c>
      <c r="O40" s="8" t="s">
        <v>2</v>
      </c>
      <c r="P40" s="8" t="s">
        <v>3</v>
      </c>
      <c r="Q40" s="8" t="s">
        <v>4</v>
      </c>
      <c r="R40" s="8" t="s">
        <v>5</v>
      </c>
      <c r="S40" s="8" t="s">
        <v>6</v>
      </c>
      <c r="T40" s="8" t="s">
        <v>7</v>
      </c>
      <c r="U40" s="8" t="s">
        <v>262</v>
      </c>
      <c r="V40" s="8" t="s">
        <v>263</v>
      </c>
      <c r="AA40" s="8" t="s">
        <v>2</v>
      </c>
      <c r="AB40" s="8" t="s">
        <v>3</v>
      </c>
      <c r="AC40" s="8" t="s">
        <v>4</v>
      </c>
      <c r="AD40" s="8" t="s">
        <v>5</v>
      </c>
      <c r="AE40" s="8" t="s">
        <v>6</v>
      </c>
      <c r="AF40" s="8" t="s">
        <v>7</v>
      </c>
      <c r="AG40" s="8" t="s">
        <v>262</v>
      </c>
      <c r="AH40" s="8" t="s">
        <v>263</v>
      </c>
    </row>
    <row r="41" spans="3:34">
      <c r="K41" t="s">
        <v>269</v>
      </c>
      <c r="L41" s="28">
        <v>1950</v>
      </c>
      <c r="M41" s="28">
        <v>2900</v>
      </c>
      <c r="N41" s="28">
        <v>4150</v>
      </c>
      <c r="O41" s="28">
        <v>2500</v>
      </c>
      <c r="P41" s="28">
        <v>3350</v>
      </c>
      <c r="Q41" s="28">
        <v>2850</v>
      </c>
      <c r="R41" s="28">
        <v>3550</v>
      </c>
      <c r="S41" s="28">
        <v>1850</v>
      </c>
      <c r="T41" s="28">
        <v>4200</v>
      </c>
      <c r="U41" s="28">
        <v>2300</v>
      </c>
    </row>
    <row r="42" spans="3:34">
      <c r="K42" t="s">
        <v>112</v>
      </c>
      <c r="O42" s="123"/>
      <c r="P42" s="123"/>
      <c r="Q42" s="123"/>
      <c r="R42" s="123"/>
      <c r="S42" s="123"/>
      <c r="T42" s="123"/>
      <c r="U42" s="123"/>
      <c r="V42" s="123"/>
      <c r="AA42" s="28">
        <f ca="1">$L$37*OFFSET(O41,0,-$N$37)+$L$38*OFFSET(O41,0,-$N$38)</f>
        <v>3400</v>
      </c>
      <c r="AB42" s="28">
        <f t="shared" ref="AB42:AH42" ca="1" si="1">$L$37*OFFSET(P41,0,-$N$37)+$L$38*OFFSET(P41,0,-$N$38)</f>
        <v>3490</v>
      </c>
      <c r="AC42" s="28">
        <f t="shared" ca="1" si="1"/>
        <v>2840</v>
      </c>
      <c r="AD42" s="28">
        <f t="shared" ca="1" si="1"/>
        <v>3150</v>
      </c>
      <c r="AE42" s="28">
        <f t="shared" ca="1" si="1"/>
        <v>3130</v>
      </c>
      <c r="AF42" s="28">
        <f t="shared" ca="1" si="1"/>
        <v>2870</v>
      </c>
      <c r="AG42" s="28">
        <f t="shared" ca="1" si="1"/>
        <v>2790</v>
      </c>
      <c r="AH42" s="28">
        <f t="shared" ca="1" si="1"/>
        <v>3440</v>
      </c>
    </row>
    <row r="46" spans="3:34">
      <c r="P46" s="8"/>
      <c r="Q46" s="8"/>
    </row>
    <row r="47" spans="3:34">
      <c r="P47" s="7"/>
      <c r="Q47" s="7"/>
    </row>
    <row r="48" spans="3:34">
      <c r="P48" s="7"/>
      <c r="Q48" s="7"/>
    </row>
    <row r="49" spans="11:17">
      <c r="P49" s="7"/>
      <c r="Q49" s="7"/>
    </row>
    <row r="50" spans="11:17">
      <c r="P50" s="7"/>
      <c r="Q50" s="7"/>
    </row>
    <row r="51" spans="11:17">
      <c r="P51" s="7"/>
      <c r="Q51" s="7"/>
    </row>
    <row r="52" spans="11:17">
      <c r="P52" s="7"/>
      <c r="Q52" s="7"/>
    </row>
    <row r="53" spans="11:17">
      <c r="P53" s="7"/>
      <c r="Q53" s="7"/>
    </row>
    <row r="54" spans="11:17">
      <c r="P54" s="7"/>
      <c r="Q54" s="7"/>
    </row>
    <row r="55" spans="11:17">
      <c r="M55" s="46"/>
      <c r="N55" s="7"/>
      <c r="O55" s="7"/>
      <c r="P55" s="7"/>
      <c r="Q55" s="7"/>
    </row>
    <row r="56" spans="11:17">
      <c r="K56" s="8" t="s">
        <v>12</v>
      </c>
      <c r="L56" s="8" t="s">
        <v>23</v>
      </c>
      <c r="N56" t="s">
        <v>19</v>
      </c>
      <c r="O56" s="186">
        <f ca="1">SUM(Sales)</f>
        <v>17030</v>
      </c>
      <c r="P56" s="7"/>
      <c r="Q56" s="7"/>
    </row>
    <row r="57" spans="11:17">
      <c r="K57" s="46">
        <v>40544</v>
      </c>
      <c r="L57" s="28">
        <v>2450</v>
      </c>
    </row>
    <row r="58" spans="11:17">
      <c r="K58" s="46">
        <v>40575</v>
      </c>
      <c r="L58" s="28">
        <v>3140</v>
      </c>
    </row>
    <row r="59" spans="11:17">
      <c r="K59" s="46">
        <v>40603</v>
      </c>
      <c r="L59" s="28">
        <v>3250</v>
      </c>
    </row>
    <row r="60" spans="11:17">
      <c r="K60" s="46">
        <v>40634</v>
      </c>
      <c r="L60" s="28">
        <v>4510</v>
      </c>
    </row>
    <row r="61" spans="11:17">
      <c r="K61" s="46">
        <v>40664</v>
      </c>
      <c r="L61" s="28">
        <v>3680</v>
      </c>
    </row>
    <row r="62" spans="11:17">
      <c r="L62" s="28"/>
    </row>
    <row r="63" spans="11:17">
      <c r="L63" s="28"/>
    </row>
    <row r="72" spans="36:42">
      <c r="AJ72" t="s">
        <v>270</v>
      </c>
      <c r="AK72" s="171">
        <f ca="1">SUM(Sales1)</f>
        <v>202900</v>
      </c>
    </row>
    <row r="73" spans="36:42">
      <c r="AM73" s="8" t="s">
        <v>47</v>
      </c>
      <c r="AN73" s="8" t="s">
        <v>45</v>
      </c>
      <c r="AO73" s="8" t="s">
        <v>130</v>
      </c>
      <c r="AP73" s="8" t="s">
        <v>271</v>
      </c>
    </row>
    <row r="74" spans="36:42">
      <c r="AL74" s="46">
        <v>38353</v>
      </c>
      <c r="AM74" s="7">
        <v>6700</v>
      </c>
      <c r="AN74" s="7">
        <v>7400</v>
      </c>
      <c r="AO74" s="7">
        <v>5800</v>
      </c>
      <c r="AP74" s="7">
        <v>9000</v>
      </c>
    </row>
    <row r="75" spans="36:42">
      <c r="AK75" s="7"/>
      <c r="AL75" s="46">
        <v>38384</v>
      </c>
      <c r="AM75" s="7">
        <v>5800</v>
      </c>
      <c r="AN75" s="7">
        <v>8900</v>
      </c>
      <c r="AO75" s="7">
        <v>5500</v>
      </c>
      <c r="AP75" s="7">
        <v>7900</v>
      </c>
    </row>
    <row r="76" spans="36:42">
      <c r="AL76" s="46">
        <v>38412</v>
      </c>
      <c r="AM76" s="7">
        <v>5000</v>
      </c>
      <c r="AN76" s="7">
        <v>7900</v>
      </c>
      <c r="AO76" s="7">
        <v>5900</v>
      </c>
      <c r="AP76" s="7">
        <v>8300</v>
      </c>
    </row>
    <row r="77" spans="36:42">
      <c r="AL77" s="46">
        <v>38443</v>
      </c>
      <c r="AM77" s="7">
        <v>6700</v>
      </c>
      <c r="AN77" s="7">
        <v>5800</v>
      </c>
      <c r="AO77" s="7">
        <v>6000</v>
      </c>
      <c r="AP77" s="7">
        <v>9700</v>
      </c>
    </row>
    <row r="78" spans="36:42">
      <c r="AL78" s="46">
        <v>38473</v>
      </c>
      <c r="AM78" s="7">
        <v>9400</v>
      </c>
      <c r="AN78" s="7">
        <v>7800</v>
      </c>
      <c r="AO78" s="7">
        <v>6700</v>
      </c>
      <c r="AP78" s="7">
        <v>8400</v>
      </c>
    </row>
    <row r="79" spans="36:42">
      <c r="AL79" s="46">
        <v>38504</v>
      </c>
      <c r="AM79" s="7">
        <v>6200</v>
      </c>
      <c r="AN79" s="7">
        <v>5800</v>
      </c>
      <c r="AO79" s="7">
        <v>9400</v>
      </c>
      <c r="AP79" s="7">
        <v>8500</v>
      </c>
    </row>
    <row r="80" spans="36:42">
      <c r="AL80" s="46">
        <v>38534</v>
      </c>
      <c r="AM80" s="7">
        <v>8700</v>
      </c>
      <c r="AN80" s="7">
        <v>5300</v>
      </c>
      <c r="AO80" s="7">
        <v>6900</v>
      </c>
      <c r="AP80" s="7">
        <v>7500</v>
      </c>
    </row>
    <row r="83" spans="36:36">
      <c r="AJ83" s="7"/>
    </row>
  </sheetData>
  <hyperlinks>
    <hyperlink ref="A2" location="'List of Topics'!A1" display="Return to List of Topics sheet"/>
  </hyperlinks>
  <pageMargins left="0.7" right="0.7" top="0.75" bottom="0.75" header="0.3" footer="0.3"/>
  <drawing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AI77"/>
  <sheetViews>
    <sheetView showGridLines="0" workbookViewId="0"/>
  </sheetViews>
  <sheetFormatPr defaultRowHeight="15"/>
  <cols>
    <col min="11" max="11" width="14.28515625" bestFit="1" customWidth="1"/>
    <col min="29" max="29" width="10.28515625" bestFit="1" customWidth="1"/>
  </cols>
  <sheetData>
    <row r="1" spans="1:15">
      <c r="A1" s="117" t="str">
        <f ca="1">"© S. Christian Albright, 2011-" &amp; YEAR(TODAY()) &amp; ", All Rights Reserved"</f>
        <v>© S. Christian Albright, 2011-2013, All Rights Reserved</v>
      </c>
    </row>
    <row r="2" spans="1:15" ht="30" customHeight="1">
      <c r="A2" s="212" t="s">
        <v>745</v>
      </c>
    </row>
    <row r="3" spans="1:15">
      <c r="A3" s="117"/>
    </row>
    <row r="4" spans="1:15">
      <c r="K4" t="s">
        <v>413</v>
      </c>
    </row>
    <row r="5" spans="1:15">
      <c r="K5" s="8" t="s">
        <v>12</v>
      </c>
      <c r="L5" s="8" t="s">
        <v>284</v>
      </c>
      <c r="M5" s="8" t="s">
        <v>285</v>
      </c>
      <c r="N5" s="8" t="s">
        <v>286</v>
      </c>
      <c r="O5" s="8" t="s">
        <v>287</v>
      </c>
    </row>
    <row r="6" spans="1:15">
      <c r="K6" s="46">
        <v>39814</v>
      </c>
      <c r="L6">
        <v>1043</v>
      </c>
      <c r="M6">
        <v>1047</v>
      </c>
      <c r="N6">
        <v>957</v>
      </c>
      <c r="O6">
        <v>1031</v>
      </c>
    </row>
    <row r="7" spans="1:15">
      <c r="K7" s="46">
        <v>39845</v>
      </c>
      <c r="L7">
        <v>993</v>
      </c>
      <c r="M7">
        <v>832</v>
      </c>
      <c r="N7">
        <v>883</v>
      </c>
      <c r="O7">
        <v>796</v>
      </c>
    </row>
    <row r="8" spans="1:15">
      <c r="K8" s="46">
        <v>39873</v>
      </c>
      <c r="L8">
        <v>968</v>
      </c>
      <c r="M8">
        <v>1114</v>
      </c>
      <c r="N8">
        <v>1206</v>
      </c>
      <c r="O8">
        <v>1048</v>
      </c>
    </row>
    <row r="9" spans="1:15">
      <c r="K9" s="46">
        <v>39904</v>
      </c>
      <c r="L9">
        <v>1461</v>
      </c>
      <c r="M9">
        <v>1487</v>
      </c>
      <c r="N9">
        <v>1495</v>
      </c>
      <c r="O9">
        <v>1519</v>
      </c>
    </row>
    <row r="10" spans="1:15">
      <c r="K10" s="46">
        <v>39934</v>
      </c>
      <c r="L10">
        <v>1137</v>
      </c>
      <c r="M10">
        <v>1183</v>
      </c>
      <c r="N10">
        <v>1035</v>
      </c>
      <c r="O10">
        <v>1045</v>
      </c>
    </row>
    <row r="11" spans="1:15">
      <c r="K11" s="46">
        <v>39965</v>
      </c>
      <c r="L11">
        <v>1103</v>
      </c>
      <c r="M11">
        <v>999</v>
      </c>
      <c r="N11">
        <v>931</v>
      </c>
      <c r="O11">
        <v>1133</v>
      </c>
    </row>
    <row r="12" spans="1:15">
      <c r="K12" s="46">
        <v>39995</v>
      </c>
      <c r="L12">
        <v>1140</v>
      </c>
      <c r="M12">
        <v>1025</v>
      </c>
      <c r="N12">
        <v>1124</v>
      </c>
      <c r="O12">
        <v>982</v>
      </c>
    </row>
    <row r="13" spans="1:15">
      <c r="K13" s="46">
        <v>40026</v>
      </c>
      <c r="L13">
        <v>772</v>
      </c>
      <c r="M13">
        <v>927</v>
      </c>
      <c r="N13">
        <v>797</v>
      </c>
      <c r="O13">
        <v>922</v>
      </c>
    </row>
    <row r="14" spans="1:15">
      <c r="K14" s="46">
        <v>40057</v>
      </c>
      <c r="L14">
        <v>1195</v>
      </c>
      <c r="M14">
        <v>1297</v>
      </c>
      <c r="N14">
        <v>1231</v>
      </c>
      <c r="O14">
        <v>1230</v>
      </c>
    </row>
    <row r="15" spans="1:15">
      <c r="K15" s="46">
        <v>40087</v>
      </c>
      <c r="L15">
        <v>1140</v>
      </c>
      <c r="M15">
        <v>1358</v>
      </c>
      <c r="N15">
        <v>1267</v>
      </c>
      <c r="O15">
        <v>1253</v>
      </c>
    </row>
    <row r="16" spans="1:15">
      <c r="K16" s="46">
        <v>40118</v>
      </c>
      <c r="L16">
        <v>1236</v>
      </c>
      <c r="M16">
        <v>1120</v>
      </c>
      <c r="N16">
        <v>1107</v>
      </c>
      <c r="O16">
        <v>1275</v>
      </c>
    </row>
    <row r="17" spans="11:29">
      <c r="K17" s="46">
        <v>40148</v>
      </c>
      <c r="L17">
        <v>696</v>
      </c>
      <c r="M17">
        <v>573</v>
      </c>
      <c r="N17">
        <v>513</v>
      </c>
      <c r="O17">
        <v>687</v>
      </c>
    </row>
    <row r="18" spans="11:29">
      <c r="K18" s="46">
        <v>40179</v>
      </c>
      <c r="L18">
        <v>749</v>
      </c>
      <c r="M18">
        <v>581</v>
      </c>
      <c r="N18">
        <v>481</v>
      </c>
      <c r="O18">
        <v>711</v>
      </c>
    </row>
    <row r="19" spans="11:29">
      <c r="K19" s="46">
        <v>40210</v>
      </c>
      <c r="L19">
        <v>984</v>
      </c>
      <c r="M19">
        <v>1005</v>
      </c>
      <c r="N19">
        <v>998</v>
      </c>
      <c r="O19">
        <v>804</v>
      </c>
    </row>
    <row r="20" spans="11:29">
      <c r="K20" s="46">
        <v>40238</v>
      </c>
      <c r="L20">
        <v>1114</v>
      </c>
      <c r="M20">
        <v>933</v>
      </c>
      <c r="N20">
        <v>1084</v>
      </c>
      <c r="O20">
        <v>963</v>
      </c>
    </row>
    <row r="21" spans="11:29">
      <c r="K21" s="46">
        <v>40269</v>
      </c>
      <c r="L21">
        <v>758</v>
      </c>
      <c r="M21">
        <v>832</v>
      </c>
      <c r="N21">
        <v>950</v>
      </c>
      <c r="O21">
        <v>745</v>
      </c>
    </row>
    <row r="22" spans="11:29">
      <c r="K22" s="46">
        <v>40299</v>
      </c>
      <c r="L22">
        <v>307</v>
      </c>
      <c r="M22">
        <v>418</v>
      </c>
      <c r="N22">
        <v>428</v>
      </c>
      <c r="O22">
        <v>508</v>
      </c>
    </row>
    <row r="23" spans="11:29">
      <c r="K23" s="46">
        <v>40330</v>
      </c>
      <c r="L23">
        <v>1055</v>
      </c>
      <c r="M23">
        <v>807</v>
      </c>
      <c r="N23">
        <v>865</v>
      </c>
      <c r="O23">
        <v>1102</v>
      </c>
      <c r="P23" s="8"/>
      <c r="Q23" s="8"/>
      <c r="R23" s="8"/>
      <c r="S23" s="8"/>
      <c r="T23" s="8"/>
      <c r="U23" s="8"/>
      <c r="V23" s="8"/>
    </row>
    <row r="24" spans="11:29">
      <c r="K24" s="46">
        <v>40360</v>
      </c>
      <c r="L24">
        <v>1108</v>
      </c>
      <c r="M24">
        <v>1149</v>
      </c>
      <c r="N24">
        <v>1240</v>
      </c>
      <c r="O24">
        <v>1275</v>
      </c>
    </row>
    <row r="25" spans="11:29">
      <c r="K25" s="46">
        <v>40391</v>
      </c>
      <c r="L25">
        <v>1286</v>
      </c>
      <c r="M25">
        <v>1041</v>
      </c>
      <c r="N25">
        <v>919</v>
      </c>
      <c r="O25">
        <v>968</v>
      </c>
    </row>
    <row r="27" spans="11:29">
      <c r="K27" t="s">
        <v>414</v>
      </c>
      <c r="AA27" t="s">
        <v>414</v>
      </c>
    </row>
    <row r="28" spans="11:29">
      <c r="L28" s="8" t="s">
        <v>213</v>
      </c>
      <c r="M28" s="8" t="s">
        <v>415</v>
      </c>
      <c r="AB28" s="8" t="s">
        <v>213</v>
      </c>
      <c r="AC28" s="8" t="s">
        <v>415</v>
      </c>
    </row>
    <row r="29" spans="11:29">
      <c r="K29" s="8" t="s">
        <v>284</v>
      </c>
      <c r="L29" s="187"/>
      <c r="M29" s="187"/>
      <c r="AA29" s="8" t="s">
        <v>284</v>
      </c>
      <c r="AB29" s="114">
        <f ca="1">AVERAGE(INDIRECT(AA29))</f>
        <v>1012.25</v>
      </c>
      <c r="AC29" s="114">
        <f ca="1">STDEV(INDIRECT(AA29:AA32))</f>
        <v>254.50589384138041</v>
      </c>
    </row>
    <row r="30" spans="11:29">
      <c r="K30" s="8" t="s">
        <v>285</v>
      </c>
      <c r="L30" s="187"/>
      <c r="M30" s="187"/>
      <c r="AA30" s="8" t="s">
        <v>285</v>
      </c>
      <c r="AB30" s="114">
        <f ca="1">AVERAGE(INDIRECT(AA30))</f>
        <v>986.4</v>
      </c>
      <c r="AC30" s="114">
        <f ca="1">STDEV(INDIRECT(AA30:AA33))</f>
        <v>265.32986421076936</v>
      </c>
    </row>
    <row r="31" spans="11:29">
      <c r="K31" s="8" t="s">
        <v>286</v>
      </c>
      <c r="L31" s="187"/>
      <c r="M31" s="187"/>
      <c r="AA31" s="8" t="s">
        <v>286</v>
      </c>
      <c r="AB31" s="114">
        <f ca="1">AVERAGE(INDIRECT(AA31))</f>
        <v>975.55</v>
      </c>
      <c r="AC31" s="114">
        <f ca="1">STDEV(INDIRECT(AA31:AA34))</f>
        <v>272.93463165727923</v>
      </c>
    </row>
    <row r="32" spans="11:29">
      <c r="K32" s="8" t="s">
        <v>287</v>
      </c>
      <c r="L32" s="187"/>
      <c r="M32" s="187"/>
      <c r="AA32" s="8" t="s">
        <v>287</v>
      </c>
      <c r="AB32" s="114">
        <f ca="1">AVERAGE(INDIRECT(AA32))</f>
        <v>999.85</v>
      </c>
      <c r="AC32" s="114">
        <f ca="1">STDEV(INDIRECT(AA32:AA35))</f>
        <v>245.8406148193111</v>
      </c>
    </row>
    <row r="33" spans="3:31">
      <c r="C33" s="65"/>
    </row>
    <row r="34" spans="3:31">
      <c r="K34" t="s">
        <v>280</v>
      </c>
      <c r="AA34" t="s">
        <v>280</v>
      </c>
    </row>
    <row r="35" spans="3:31">
      <c r="L35" s="8" t="s">
        <v>284</v>
      </c>
      <c r="M35" s="8" t="s">
        <v>285</v>
      </c>
      <c r="N35" s="8" t="s">
        <v>286</v>
      </c>
      <c r="O35" s="8" t="s">
        <v>287</v>
      </c>
      <c r="AB35" s="8" t="s">
        <v>284</v>
      </c>
      <c r="AC35" s="8" t="s">
        <v>285</v>
      </c>
      <c r="AD35" s="8" t="s">
        <v>286</v>
      </c>
      <c r="AE35" s="8" t="s">
        <v>287</v>
      </c>
    </row>
    <row r="36" spans="3:31">
      <c r="K36" s="8" t="s">
        <v>284</v>
      </c>
      <c r="L36" s="188"/>
      <c r="M36" s="188"/>
      <c r="N36" s="188"/>
      <c r="O36" s="188"/>
      <c r="AA36" s="8" t="s">
        <v>284</v>
      </c>
      <c r="AB36" s="74">
        <f t="shared" ref="AB36:AE39" ca="1" si="0">CORREL(INDIRECT($AA36),INDIRECT(AB$35))</f>
        <v>0.99999999999999989</v>
      </c>
      <c r="AC36" s="74">
        <f t="shared" ca="1" si="0"/>
        <v>0.85523881585398154</v>
      </c>
      <c r="AD36" s="74">
        <f t="shared" ca="1" si="0"/>
        <v>0.82385007361330598</v>
      </c>
      <c r="AE36" s="74">
        <f t="shared" ca="1" si="0"/>
        <v>0.85486242429259685</v>
      </c>
    </row>
    <row r="37" spans="3:31">
      <c r="K37" s="8" t="s">
        <v>285</v>
      </c>
      <c r="L37" s="188"/>
      <c r="M37" s="188"/>
      <c r="N37" s="188"/>
      <c r="O37" s="188"/>
      <c r="AA37" s="8" t="s">
        <v>285</v>
      </c>
      <c r="AB37" s="74">
        <f t="shared" ca="1" si="0"/>
        <v>0.85523881585398154</v>
      </c>
      <c r="AC37" s="74">
        <f t="shared" ca="1" si="0"/>
        <v>0.99999999999999978</v>
      </c>
      <c r="AD37" s="74">
        <f t="shared" ca="1" si="0"/>
        <v>0.94228885685790842</v>
      </c>
      <c r="AE37" s="74">
        <f t="shared" ca="1" si="0"/>
        <v>0.89123067021589208</v>
      </c>
    </row>
    <row r="38" spans="3:31">
      <c r="K38" s="8" t="s">
        <v>286</v>
      </c>
      <c r="L38" s="188"/>
      <c r="M38" s="188"/>
      <c r="N38" s="188"/>
      <c r="O38" s="188"/>
      <c r="AA38" s="8" t="s">
        <v>286</v>
      </c>
      <c r="AB38" s="74">
        <f t="shared" ca="1" si="0"/>
        <v>0.82385007361330598</v>
      </c>
      <c r="AC38" s="74">
        <f t="shared" ca="1" si="0"/>
        <v>0.94228885685790842</v>
      </c>
      <c r="AD38" s="74">
        <f t="shared" ca="1" si="0"/>
        <v>1</v>
      </c>
      <c r="AE38" s="74">
        <f t="shared" ca="1" si="0"/>
        <v>0.85817589671629591</v>
      </c>
    </row>
    <row r="39" spans="3:31">
      <c r="K39" s="8" t="s">
        <v>287</v>
      </c>
      <c r="L39" s="188"/>
      <c r="M39" s="188"/>
      <c r="N39" s="188"/>
      <c r="O39" s="188"/>
      <c r="AA39" s="8" t="s">
        <v>287</v>
      </c>
      <c r="AB39" s="74">
        <f t="shared" ca="1" si="0"/>
        <v>0.85486242429259685</v>
      </c>
      <c r="AC39" s="74">
        <f t="shared" ca="1" si="0"/>
        <v>0.89123067021589208</v>
      </c>
      <c r="AD39" s="74">
        <f t="shared" ca="1" si="0"/>
        <v>0.85817589671629591</v>
      </c>
      <c r="AE39" s="74">
        <f t="shared" ca="1" si="0"/>
        <v>1</v>
      </c>
    </row>
    <row r="40" spans="3:31">
      <c r="L40" s="8"/>
      <c r="M40" s="8"/>
      <c r="N40" s="8"/>
      <c r="O40" s="8"/>
      <c r="P40" s="8"/>
      <c r="Q40" s="8"/>
      <c r="R40" s="8"/>
      <c r="S40" s="8"/>
      <c r="T40" s="8"/>
      <c r="U40" s="8"/>
      <c r="V40" s="8"/>
      <c r="AA40" s="8"/>
    </row>
    <row r="41" spans="3:31">
      <c r="L41" s="28"/>
      <c r="M41" s="28"/>
      <c r="N41" s="28"/>
      <c r="O41" s="28"/>
      <c r="P41" s="28"/>
      <c r="Q41" s="28"/>
      <c r="R41" s="28"/>
      <c r="S41" s="28"/>
      <c r="T41" s="28"/>
      <c r="U41" s="28"/>
    </row>
    <row r="42" spans="3:31">
      <c r="AA42" s="28"/>
    </row>
    <row r="45" spans="3:31">
      <c r="K45" s="8"/>
      <c r="L45" s="8"/>
      <c r="O45" s="28"/>
    </row>
    <row r="46" spans="3:31">
      <c r="K46" s="46"/>
      <c r="L46" s="28"/>
      <c r="P46" s="8"/>
      <c r="Q46" s="8"/>
    </row>
    <row r="47" spans="3:31">
      <c r="K47" s="46"/>
      <c r="L47" s="28"/>
      <c r="P47" s="7"/>
      <c r="Q47" s="7"/>
    </row>
    <row r="48" spans="3:31">
      <c r="K48" s="46"/>
      <c r="L48" s="28"/>
      <c r="P48" s="7"/>
      <c r="Q48" s="7"/>
    </row>
    <row r="49" spans="11:17">
      <c r="K49" s="46"/>
      <c r="L49" s="28"/>
      <c r="P49" s="7"/>
      <c r="Q49" s="7"/>
    </row>
    <row r="50" spans="11:17">
      <c r="K50" s="46"/>
      <c r="L50" s="28"/>
      <c r="P50" s="7"/>
      <c r="Q50" s="7"/>
    </row>
    <row r="51" spans="11:17">
      <c r="L51" s="28"/>
      <c r="M51" s="46"/>
      <c r="N51" s="7"/>
      <c r="O51" s="7"/>
      <c r="P51" s="7"/>
      <c r="Q51" s="7"/>
    </row>
    <row r="52" spans="11:17">
      <c r="M52" s="46"/>
      <c r="N52" s="7"/>
      <c r="O52" s="7"/>
      <c r="P52" s="7"/>
      <c r="Q52" s="7"/>
    </row>
    <row r="53" spans="11:17">
      <c r="M53" s="46"/>
      <c r="N53" s="7"/>
      <c r="O53" s="7"/>
      <c r="P53" s="7"/>
      <c r="Q53" s="7"/>
    </row>
    <row r="69" spans="29:35">
      <c r="AC69" t="s">
        <v>270</v>
      </c>
      <c r="AD69" s="7"/>
    </row>
    <row r="70" spans="29:35">
      <c r="AF70" s="8" t="s">
        <v>47</v>
      </c>
      <c r="AG70" s="8" t="s">
        <v>45</v>
      </c>
      <c r="AH70" s="8" t="s">
        <v>130</v>
      </c>
      <c r="AI70" s="8" t="s">
        <v>271</v>
      </c>
    </row>
    <row r="71" spans="29:35">
      <c r="AE71" s="46">
        <v>38353</v>
      </c>
      <c r="AF71" s="7">
        <v>6700</v>
      </c>
      <c r="AG71" s="7">
        <v>7400</v>
      </c>
      <c r="AH71" s="7">
        <v>5800</v>
      </c>
      <c r="AI71" s="7">
        <v>9000</v>
      </c>
    </row>
    <row r="72" spans="29:35">
      <c r="AD72" s="7"/>
      <c r="AE72" s="46">
        <v>38384</v>
      </c>
      <c r="AF72" s="7">
        <v>5800</v>
      </c>
      <c r="AG72" s="7">
        <v>8900</v>
      </c>
      <c r="AH72" s="7">
        <v>5500</v>
      </c>
      <c r="AI72" s="7">
        <v>7900</v>
      </c>
    </row>
    <row r="73" spans="29:35">
      <c r="AE73" s="46">
        <v>38412</v>
      </c>
      <c r="AF73" s="7">
        <v>5000</v>
      </c>
      <c r="AG73" s="7">
        <v>7900</v>
      </c>
      <c r="AH73" s="7">
        <v>5900</v>
      </c>
      <c r="AI73" s="7">
        <v>8300</v>
      </c>
    </row>
    <row r="74" spans="29:35">
      <c r="AE74" s="46">
        <v>38443</v>
      </c>
      <c r="AF74" s="7">
        <v>6700</v>
      </c>
      <c r="AG74" s="7">
        <v>5800</v>
      </c>
      <c r="AH74" s="7">
        <v>6000</v>
      </c>
      <c r="AI74" s="7">
        <v>9700</v>
      </c>
    </row>
    <row r="75" spans="29:35">
      <c r="AE75" s="46">
        <v>38473</v>
      </c>
      <c r="AF75" s="7">
        <v>9400</v>
      </c>
      <c r="AG75" s="7">
        <v>7800</v>
      </c>
      <c r="AH75" s="7">
        <v>6700</v>
      </c>
      <c r="AI75" s="7">
        <v>8400</v>
      </c>
    </row>
    <row r="76" spans="29:35">
      <c r="AE76" s="46">
        <v>38504</v>
      </c>
      <c r="AF76" s="7">
        <v>6200</v>
      </c>
      <c r="AG76" s="7">
        <v>5800</v>
      </c>
      <c r="AH76" s="7">
        <v>9400</v>
      </c>
      <c r="AI76" s="7">
        <v>8500</v>
      </c>
    </row>
    <row r="77" spans="29:35">
      <c r="AE77" s="46">
        <v>38534</v>
      </c>
      <c r="AF77" s="7">
        <v>8700</v>
      </c>
      <c r="AG77" s="7">
        <v>5300</v>
      </c>
      <c r="AH77" s="7">
        <v>6900</v>
      </c>
      <c r="AI77" s="7">
        <v>7500</v>
      </c>
    </row>
  </sheetData>
  <hyperlinks>
    <hyperlink ref="A2" location="'List of Topics'!A1" display="Return to List of Topics sheet"/>
  </hyperlinks>
  <pageMargins left="0.7" right="0.7" top="0.75" bottom="0.75" header="0.3" footer="0.3"/>
  <drawing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A3"/>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sheetData>
  <hyperlinks>
    <hyperlink ref="A2" location="'List of Topics'!A1" display="Return to List of Topics sheet"/>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C32"/>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row r="32" spans="3:3">
      <c r="C32" s="65"/>
    </row>
  </sheetData>
  <hyperlinks>
    <hyperlink ref="A2" location="'List of Topics'!A1" display="Return to List of Topics sheet"/>
  </hyperlinks>
  <pageMargins left="0.7" right="0.7" top="0.75" bottom="0.75" header="0.3" footer="0.3"/>
  <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C54"/>
  <sheetViews>
    <sheetView showGridLines="0" workbookViewId="0"/>
  </sheetViews>
  <sheetFormatPr defaultRowHeight="15"/>
  <cols>
    <col min="11" max="11" width="20" bestFit="1" customWidth="1"/>
    <col min="12" max="12" width="9.85546875" bestFit="1" customWidth="1"/>
    <col min="14" max="14" width="12" bestFit="1" customWidth="1"/>
    <col min="15" max="15" width="16.85546875" bestFit="1" customWidth="1"/>
    <col min="16" max="16" width="12.85546875" bestFit="1" customWidth="1"/>
    <col min="17" max="22" width="12.85546875" customWidth="1"/>
    <col min="28" max="28" width="16.85546875" bestFit="1" customWidth="1"/>
    <col min="29" max="29" width="12.85546875" bestFit="1" customWidth="1"/>
  </cols>
  <sheetData>
    <row r="1" spans="1:15">
      <c r="A1" s="117" t="str">
        <f ca="1">"© S. Christian Albright, 2011-" &amp; YEAR(TODAY()) &amp; ", All Rights Reserved"</f>
        <v>© S. Christian Albright, 2011-2013, All Rights Reserved</v>
      </c>
    </row>
    <row r="2" spans="1:15" ht="30" customHeight="1">
      <c r="A2" s="212" t="s">
        <v>745</v>
      </c>
    </row>
    <row r="3" spans="1:15">
      <c r="A3" s="117"/>
    </row>
    <row r="4" spans="1:15">
      <c r="K4" t="s">
        <v>113</v>
      </c>
      <c r="L4" s="193">
        <v>20000</v>
      </c>
      <c r="N4" t="s">
        <v>114</v>
      </c>
    </row>
    <row r="5" spans="1:15">
      <c r="K5" t="s">
        <v>115</v>
      </c>
      <c r="L5" s="193">
        <v>5000</v>
      </c>
      <c r="N5" s="8" t="s">
        <v>116</v>
      </c>
      <c r="O5" s="8" t="s">
        <v>111</v>
      </c>
    </row>
    <row r="6" spans="1:15">
      <c r="K6" t="s">
        <v>108</v>
      </c>
      <c r="L6" s="28">
        <f>L4-L5</f>
        <v>15000</v>
      </c>
      <c r="N6" s="9"/>
      <c r="O6" s="190">
        <f>L10</f>
        <v>459.73504314764676</v>
      </c>
    </row>
    <row r="7" spans="1:15">
      <c r="K7" t="s">
        <v>109</v>
      </c>
      <c r="L7" s="31">
        <v>6.5000000000000002E-2</v>
      </c>
      <c r="N7" s="191">
        <v>0.06</v>
      </c>
      <c r="O7" s="152">
        <f t="dataTable" ref="O7:O11" dt2D="0" dtr="0" r1="L7"/>
        <v>456.32906177332671</v>
      </c>
    </row>
    <row r="8" spans="1:15">
      <c r="K8" t="s">
        <v>739</v>
      </c>
      <c r="L8" s="48">
        <v>36</v>
      </c>
      <c r="N8" s="191">
        <v>6.25E-2</v>
      </c>
      <c r="O8" s="152">
        <v>458.03012274982262</v>
      </c>
    </row>
    <row r="9" spans="1:15">
      <c r="N9" s="191">
        <v>6.5000000000000002E-2</v>
      </c>
      <c r="O9" s="152">
        <v>459.73504314764676</v>
      </c>
    </row>
    <row r="10" spans="1:15">
      <c r="K10" t="s">
        <v>111</v>
      </c>
      <c r="L10" s="189">
        <f>PMT(L7/12,L8,-L6)</f>
        <v>459.73504314764676</v>
      </c>
      <c r="N10" s="191">
        <v>6.7500000000000004E-2</v>
      </c>
      <c r="O10" s="152">
        <v>461.44382067036258</v>
      </c>
    </row>
    <row r="11" spans="1:15">
      <c r="K11" t="s">
        <v>117</v>
      </c>
      <c r="L11" s="32">
        <f>L10*L8-L6</f>
        <v>1550.4615533152828</v>
      </c>
      <c r="N11" s="192">
        <v>7.0000000000000007E-2</v>
      </c>
      <c r="O11" s="155">
        <v>463.15645298057916</v>
      </c>
    </row>
    <row r="30" spans="3:3">
      <c r="C30" s="65"/>
    </row>
    <row r="34" spans="11:29">
      <c r="K34" t="s">
        <v>113</v>
      </c>
      <c r="L34" s="28">
        <v>20000</v>
      </c>
      <c r="N34" t="s">
        <v>118</v>
      </c>
    </row>
    <row r="35" spans="11:29">
      <c r="K35" t="s">
        <v>115</v>
      </c>
      <c r="L35" s="28">
        <v>5000</v>
      </c>
      <c r="N35" s="8" t="s">
        <v>119</v>
      </c>
      <c r="O35" s="8" t="s">
        <v>111</v>
      </c>
      <c r="P35" s="8" t="s">
        <v>120</v>
      </c>
      <c r="Q35" s="8"/>
      <c r="R35" s="8"/>
      <c r="S35" s="8"/>
      <c r="T35" s="8"/>
      <c r="U35" s="8"/>
      <c r="V35" s="8"/>
    </row>
    <row r="36" spans="11:29">
      <c r="K36" t="s">
        <v>108</v>
      </c>
      <c r="L36" s="28">
        <f>L34-L35</f>
        <v>15000</v>
      </c>
      <c r="N36" s="9"/>
      <c r="O36" s="194">
        <f>L40</f>
        <v>459.73504314764676</v>
      </c>
      <c r="P36" s="190">
        <f>L41</f>
        <v>1550.4615533152828</v>
      </c>
      <c r="Q36" s="32"/>
      <c r="R36" s="32"/>
      <c r="S36" s="32"/>
      <c r="T36" s="32"/>
      <c r="U36" s="32"/>
      <c r="V36" s="32"/>
    </row>
    <row r="37" spans="11:29">
      <c r="K37" t="s">
        <v>109</v>
      </c>
      <c r="L37" s="184">
        <v>6.5000000000000002E-2</v>
      </c>
      <c r="N37" s="191">
        <v>0.06</v>
      </c>
      <c r="O37" s="195">
        <f t="dataTable" ref="O37:P41" dt2D="0" dtr="0" r1="L37"/>
        <v>456.32906177332671</v>
      </c>
      <c r="P37" s="196">
        <v>1427.8462238397624</v>
      </c>
      <c r="Q37" s="30"/>
      <c r="R37" s="30"/>
      <c r="S37" s="30"/>
      <c r="T37" s="30"/>
      <c r="U37" s="30"/>
      <c r="V37" s="30"/>
    </row>
    <row r="38" spans="11:29">
      <c r="K38" t="s">
        <v>739</v>
      </c>
      <c r="L38">
        <v>36</v>
      </c>
      <c r="N38" s="191">
        <v>6.25E-2</v>
      </c>
      <c r="O38" s="195">
        <v>458.03012274982262</v>
      </c>
      <c r="P38" s="196">
        <v>1489.0844189936142</v>
      </c>
      <c r="Q38" s="30"/>
      <c r="R38" s="30"/>
      <c r="S38" s="30"/>
      <c r="T38" s="30"/>
      <c r="U38" s="30"/>
      <c r="V38" s="30"/>
    </row>
    <row r="39" spans="11:29">
      <c r="N39" s="191">
        <v>6.5000000000000002E-2</v>
      </c>
      <c r="O39" s="195">
        <v>459.73504314764676</v>
      </c>
      <c r="P39" s="196">
        <v>1550.4615533152828</v>
      </c>
      <c r="Q39" s="30"/>
      <c r="R39" s="30"/>
      <c r="S39" s="30"/>
      <c r="T39" s="30"/>
      <c r="U39" s="30"/>
      <c r="V39" s="30"/>
    </row>
    <row r="40" spans="11:29">
      <c r="K40" t="s">
        <v>111</v>
      </c>
      <c r="L40" s="189">
        <f>PMT(L37/12,L38,-L36)</f>
        <v>459.73504314764676</v>
      </c>
      <c r="N40" s="191">
        <v>6.7500000000000004E-2</v>
      </c>
      <c r="O40" s="195">
        <v>461.44382067036258</v>
      </c>
      <c r="P40" s="196">
        <v>1611.977544133053</v>
      </c>
      <c r="Q40" s="30"/>
      <c r="R40" s="30"/>
      <c r="S40" s="30"/>
      <c r="T40" s="30"/>
      <c r="U40" s="30"/>
      <c r="V40" s="30"/>
    </row>
    <row r="41" spans="11:29">
      <c r="K41" t="s">
        <v>117</v>
      </c>
      <c r="L41" s="189">
        <f>L40*L38-L36</f>
        <v>1550.4615533152828</v>
      </c>
      <c r="N41" s="192">
        <v>7.0000000000000007E-2</v>
      </c>
      <c r="O41" s="197">
        <v>463.15645298057916</v>
      </c>
      <c r="P41" s="198">
        <v>1673.6323073008498</v>
      </c>
      <c r="Q41" s="30"/>
      <c r="R41" s="30"/>
      <c r="S41" s="30"/>
      <c r="T41" s="30"/>
      <c r="U41" s="30"/>
      <c r="V41" s="30"/>
    </row>
    <row r="47" spans="11:29">
      <c r="K47" t="s">
        <v>113</v>
      </c>
      <c r="L47" s="28">
        <v>20000</v>
      </c>
      <c r="N47" t="s">
        <v>118</v>
      </c>
      <c r="AA47" t="s">
        <v>118</v>
      </c>
    </row>
    <row r="48" spans="11:29">
      <c r="K48" t="s">
        <v>115</v>
      </c>
      <c r="L48" s="28">
        <v>5000</v>
      </c>
      <c r="N48" s="8" t="s">
        <v>121</v>
      </c>
      <c r="O48" s="8" t="s">
        <v>111</v>
      </c>
      <c r="P48" s="8" t="s">
        <v>120</v>
      </c>
      <c r="AA48" s="8" t="s">
        <v>121</v>
      </c>
      <c r="AB48" s="8" t="s">
        <v>111</v>
      </c>
      <c r="AC48" s="8" t="s">
        <v>120</v>
      </c>
    </row>
    <row r="49" spans="11:29">
      <c r="K49" t="s">
        <v>108</v>
      </c>
      <c r="L49" s="28">
        <f>L47-L48</f>
        <v>15000</v>
      </c>
      <c r="N49" s="9"/>
      <c r="O49" s="199"/>
      <c r="P49" s="200"/>
      <c r="AB49" s="32">
        <f>L53</f>
        <v>459.73504314764676</v>
      </c>
      <c r="AC49" s="32">
        <f>L54</f>
        <v>1550.4615533152828</v>
      </c>
    </row>
    <row r="50" spans="11:29">
      <c r="K50" t="s">
        <v>109</v>
      </c>
      <c r="L50" s="29">
        <v>6.5000000000000002E-2</v>
      </c>
      <c r="N50" s="201"/>
      <c r="O50" s="13"/>
      <c r="P50" s="14"/>
      <c r="AA50">
        <v>12</v>
      </c>
      <c r="AB50" s="3">
        <f t="dataTable" ref="AB50:AC53" dt2D="0" dtr="0" r1="L51"/>
        <v>1294.446254404221</v>
      </c>
      <c r="AC50" s="3">
        <v>533.35505285065301</v>
      </c>
    </row>
    <row r="51" spans="11:29">
      <c r="K51" t="s">
        <v>739</v>
      </c>
      <c r="L51" s="124">
        <v>36</v>
      </c>
      <c r="N51" s="201"/>
      <c r="O51" s="13"/>
      <c r="P51" s="14"/>
      <c r="AA51">
        <v>24</v>
      </c>
      <c r="AB51" s="3">
        <v>668.19377150266484</v>
      </c>
      <c r="AC51" s="3">
        <v>1036.6505160639572</v>
      </c>
    </row>
    <row r="52" spans="11:29">
      <c r="N52" s="201"/>
      <c r="O52" s="13"/>
      <c r="P52" s="14"/>
      <c r="AA52">
        <v>36</v>
      </c>
      <c r="AB52" s="3">
        <v>459.73504314764676</v>
      </c>
      <c r="AC52" s="3">
        <v>1550.4615533152828</v>
      </c>
    </row>
    <row r="53" spans="11:29">
      <c r="K53" t="s">
        <v>111</v>
      </c>
      <c r="L53" s="189">
        <f>PMT(L50/12,L51,-L49)</f>
        <v>459.73504314764676</v>
      </c>
      <c r="N53" s="202"/>
      <c r="O53" s="16"/>
      <c r="P53" s="17"/>
      <c r="AA53">
        <v>48</v>
      </c>
      <c r="AB53" s="3">
        <v>355.7242939334655</v>
      </c>
      <c r="AC53" s="3">
        <v>2074.7661088063433</v>
      </c>
    </row>
    <row r="54" spans="11:29">
      <c r="K54" t="s">
        <v>117</v>
      </c>
      <c r="L54" s="189">
        <f>L53*L51-L49</f>
        <v>1550.4615533152828</v>
      </c>
    </row>
  </sheetData>
  <hyperlinks>
    <hyperlink ref="A2" location="'List of Topics'!A1" display="Return to List of Topics sheet"/>
  </hyperlinks>
  <pageMargins left="0.7" right="0.7" top="0.75" bottom="0.75" header="0.3" footer="0.3"/>
  <drawing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D30"/>
  <sheetViews>
    <sheetView showGridLines="0" workbookViewId="0"/>
  </sheetViews>
  <sheetFormatPr defaultRowHeight="15"/>
  <cols>
    <col min="11" max="11" width="20" bestFit="1" customWidth="1"/>
    <col min="12" max="12" width="9.85546875" bestFit="1" customWidth="1"/>
    <col min="27" max="30" width="9.85546875" bestFit="1" customWidth="1"/>
  </cols>
  <sheetData>
    <row r="1" spans="1:17">
      <c r="A1" s="117" t="str">
        <f ca="1">"© S. Christian Albright, 2011-" &amp; YEAR(TODAY()) &amp; ", All Rights Reserved"</f>
        <v>© S. Christian Albright, 2011-2013, All Rights Reserved</v>
      </c>
    </row>
    <row r="2" spans="1:17" ht="30" customHeight="1">
      <c r="A2" s="212" t="s">
        <v>745</v>
      </c>
    </row>
    <row r="3" spans="1:17">
      <c r="A3" s="117"/>
    </row>
    <row r="4" spans="1:17">
      <c r="K4" t="s">
        <v>113</v>
      </c>
      <c r="L4" s="28">
        <v>20000</v>
      </c>
      <c r="N4" t="s">
        <v>122</v>
      </c>
    </row>
    <row r="5" spans="1:17">
      <c r="K5" t="s">
        <v>115</v>
      </c>
      <c r="L5" s="160">
        <v>5000</v>
      </c>
      <c r="N5" s="203">
        <f>L10</f>
        <v>459.73504314764676</v>
      </c>
      <c r="O5" s="204">
        <v>4000</v>
      </c>
      <c r="P5" s="204">
        <v>5000</v>
      </c>
      <c r="Q5" s="205">
        <v>6000</v>
      </c>
    </row>
    <row r="6" spans="1:17">
      <c r="K6" t="s">
        <v>108</v>
      </c>
      <c r="L6" s="28">
        <f>L4-L5</f>
        <v>15000</v>
      </c>
      <c r="N6" s="191">
        <v>0.06</v>
      </c>
      <c r="O6" s="195">
        <f t="dataTable" ref="O6:Q10" dt2D="1" dtr="1" r1="L5" r2="L7"/>
        <v>486.75099922488175</v>
      </c>
      <c r="P6" s="195">
        <v>456.32906177332671</v>
      </c>
      <c r="Q6" s="196">
        <v>425.90712432177156</v>
      </c>
    </row>
    <row r="7" spans="1:17">
      <c r="K7" t="s">
        <v>109</v>
      </c>
      <c r="L7" s="184">
        <v>6.5000000000000002E-2</v>
      </c>
      <c r="N7" s="191">
        <v>6.25E-2</v>
      </c>
      <c r="O7" s="195">
        <v>488.56546426647742</v>
      </c>
      <c r="P7" s="195">
        <v>458.03012274982262</v>
      </c>
      <c r="Q7" s="196">
        <v>427.49478123316777</v>
      </c>
    </row>
    <row r="8" spans="1:17">
      <c r="K8" t="s">
        <v>739</v>
      </c>
      <c r="L8">
        <v>36</v>
      </c>
      <c r="N8" s="191">
        <v>6.5000000000000002E-2</v>
      </c>
      <c r="O8" s="195">
        <v>490.38404602415659</v>
      </c>
      <c r="P8" s="195">
        <v>459.73504314764676</v>
      </c>
      <c r="Q8" s="196">
        <v>429.08604027113699</v>
      </c>
    </row>
    <row r="9" spans="1:17">
      <c r="N9" s="191">
        <v>6.7500000000000004E-2</v>
      </c>
      <c r="O9" s="195">
        <v>492.20674204838679</v>
      </c>
      <c r="P9" s="195">
        <v>461.44382067036258</v>
      </c>
      <c r="Q9" s="196">
        <v>430.68089929233838</v>
      </c>
    </row>
    <row r="10" spans="1:17">
      <c r="K10" t="s">
        <v>111</v>
      </c>
      <c r="L10" s="189">
        <f>PMT(L7/12,L8,-L6)</f>
        <v>459.73504314764676</v>
      </c>
      <c r="N10" s="192">
        <v>7.0000000000000007E-2</v>
      </c>
      <c r="O10" s="197">
        <v>494.03354984595109</v>
      </c>
      <c r="P10" s="197">
        <v>463.15645298057916</v>
      </c>
      <c r="Q10" s="198">
        <v>432.27935611520718</v>
      </c>
    </row>
    <row r="11" spans="1:17">
      <c r="K11" t="s">
        <v>117</v>
      </c>
      <c r="L11" s="30">
        <f>L10*L8-L6</f>
        <v>1550.4615533152828</v>
      </c>
    </row>
    <row r="22" spans="3:30">
      <c r="K22" t="s">
        <v>113</v>
      </c>
      <c r="L22" s="28">
        <v>20000</v>
      </c>
      <c r="N22" t="s">
        <v>123</v>
      </c>
      <c r="AA22" t="s">
        <v>123</v>
      </c>
    </row>
    <row r="23" spans="3:30">
      <c r="K23" t="s">
        <v>115</v>
      </c>
      <c r="L23" s="160">
        <v>5000</v>
      </c>
      <c r="N23" s="203"/>
      <c r="O23" s="204"/>
      <c r="P23" s="204"/>
      <c r="Q23" s="205"/>
      <c r="AA23" s="32">
        <f>L29</f>
        <v>1550.4615533152828</v>
      </c>
      <c r="AB23" s="28">
        <v>4000</v>
      </c>
      <c r="AC23" s="28">
        <v>5000</v>
      </c>
      <c r="AD23" s="28">
        <v>6000</v>
      </c>
    </row>
    <row r="24" spans="3:30">
      <c r="K24" t="s">
        <v>108</v>
      </c>
      <c r="L24" s="28">
        <f>L22-L23</f>
        <v>15000</v>
      </c>
      <c r="N24" s="191"/>
      <c r="O24" s="206"/>
      <c r="P24" s="206"/>
      <c r="Q24" s="207"/>
      <c r="AA24">
        <v>12</v>
      </c>
      <c r="AB24" s="30">
        <f t="dataTable" ref="AB24:AD28" dt2D="1" dtr="1" r1="L23" r2="L26"/>
        <v>568.91205637402891</v>
      </c>
      <c r="AC24" s="30">
        <v>533.35505285065301</v>
      </c>
      <c r="AD24" s="30">
        <v>497.79804932727347</v>
      </c>
    </row>
    <row r="25" spans="3:30">
      <c r="K25" t="s">
        <v>109</v>
      </c>
      <c r="L25" s="29">
        <v>6.5000000000000002E-2</v>
      </c>
      <c r="N25" s="191"/>
      <c r="O25" s="206"/>
      <c r="P25" s="206"/>
      <c r="Q25" s="207"/>
      <c r="AA25">
        <v>24</v>
      </c>
      <c r="AB25" s="30">
        <v>1105.7605504682215</v>
      </c>
      <c r="AC25" s="30">
        <v>1036.6505160639572</v>
      </c>
      <c r="AD25" s="30">
        <v>967.54048165968925</v>
      </c>
    </row>
    <row r="26" spans="3:30">
      <c r="K26" t="s">
        <v>739</v>
      </c>
      <c r="L26" s="124">
        <v>36</v>
      </c>
      <c r="N26" s="191"/>
      <c r="O26" s="206"/>
      <c r="P26" s="206"/>
      <c r="Q26" s="207"/>
      <c r="AA26">
        <v>36</v>
      </c>
      <c r="AB26" s="30">
        <v>1653.8256568696379</v>
      </c>
      <c r="AC26" s="30">
        <v>1550.4615533152828</v>
      </c>
      <c r="AD26" s="30">
        <v>1447.0974497609313</v>
      </c>
    </row>
    <row r="27" spans="3:30">
      <c r="N27" s="191"/>
      <c r="O27" s="206"/>
      <c r="P27" s="206"/>
      <c r="Q27" s="207"/>
      <c r="AA27">
        <v>48</v>
      </c>
      <c r="AB27" s="30">
        <v>2213.0838493934316</v>
      </c>
      <c r="AC27" s="30">
        <v>2074.7661088063433</v>
      </c>
      <c r="AD27" s="30">
        <v>1936.4483682192513</v>
      </c>
    </row>
    <row r="28" spans="3:30">
      <c r="K28" t="s">
        <v>111</v>
      </c>
      <c r="L28" s="30">
        <f>PMT(L25/12,L26,-L24)</f>
        <v>459.73504314764676</v>
      </c>
      <c r="N28" s="192"/>
      <c r="O28" s="208"/>
      <c r="P28" s="208"/>
      <c r="Q28" s="209"/>
      <c r="AA28">
        <v>60</v>
      </c>
      <c r="AB28" s="30">
        <v>2783.5022899793985</v>
      </c>
      <c r="AC28" s="30">
        <v>2609.5333968556879</v>
      </c>
      <c r="AD28" s="30">
        <v>2435.5645037319737</v>
      </c>
    </row>
    <row r="29" spans="3:30">
      <c r="K29" t="s">
        <v>117</v>
      </c>
      <c r="L29" s="189">
        <f>L28*L26-L24</f>
        <v>1550.4615533152828</v>
      </c>
    </row>
    <row r="30" spans="3:30">
      <c r="C30" s="65"/>
    </row>
  </sheetData>
  <hyperlinks>
    <hyperlink ref="A2" location="'List of Topics'!A1" display="Return to List of Topics sheet"/>
  </hyperlinks>
  <pageMargins left="0.7" right="0.7" top="0.75" bottom="0.75" header="0.3" footer="0.3"/>
  <drawing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P101"/>
  <sheetViews>
    <sheetView showGridLines="0" workbookViewId="0"/>
  </sheetViews>
  <sheetFormatPr defaultRowHeight="15"/>
  <cols>
    <col min="2" max="9" width="10.7109375" customWidth="1"/>
    <col min="11" max="11" width="9.28515625" customWidth="1"/>
    <col min="12" max="16" width="11" customWidth="1"/>
    <col min="18" max="18" width="9" customWidth="1"/>
  </cols>
  <sheetData>
    <row r="1" spans="1:16">
      <c r="A1" s="117" t="str">
        <f ca="1">"© S. Christian Albright, 2011-" &amp; YEAR(TODAY()) &amp; ", All Rights Reserved"</f>
        <v>© S. Christian Albright, 2011-2013, All Rights Reserved</v>
      </c>
    </row>
    <row r="2" spans="1:16" ht="30" customHeight="1">
      <c r="A2" s="212" t="s">
        <v>745</v>
      </c>
    </row>
    <row r="3" spans="1:16">
      <c r="A3" s="117"/>
    </row>
    <row r="4" spans="1:16">
      <c r="K4" s="69" t="s">
        <v>298</v>
      </c>
      <c r="L4" s="69" t="s">
        <v>274</v>
      </c>
      <c r="M4" s="70" t="s">
        <v>302</v>
      </c>
      <c r="N4" s="70" t="s">
        <v>359</v>
      </c>
      <c r="O4" s="69" t="s">
        <v>360</v>
      </c>
      <c r="P4" s="69" t="s">
        <v>361</v>
      </c>
    </row>
    <row r="5" spans="1:16">
      <c r="K5">
        <v>1</v>
      </c>
      <c r="L5" s="34">
        <v>21767</v>
      </c>
      <c r="M5" s="40" t="s">
        <v>303</v>
      </c>
      <c r="N5" s="40" t="s">
        <v>363</v>
      </c>
      <c r="O5" s="8">
        <v>1</v>
      </c>
      <c r="P5" s="67">
        <v>65400</v>
      </c>
    </row>
    <row r="6" spans="1:16">
      <c r="K6">
        <v>2</v>
      </c>
      <c r="L6" s="34">
        <v>28413</v>
      </c>
      <c r="M6" s="40" t="s">
        <v>304</v>
      </c>
      <c r="N6" s="40" t="s">
        <v>387</v>
      </c>
      <c r="O6" s="8">
        <v>2</v>
      </c>
      <c r="P6" s="67">
        <v>62000</v>
      </c>
    </row>
    <row r="7" spans="1:16">
      <c r="K7">
        <v>3</v>
      </c>
      <c r="L7" s="34">
        <v>29589</v>
      </c>
      <c r="M7" s="40" t="s">
        <v>303</v>
      </c>
      <c r="N7" s="40" t="s">
        <v>362</v>
      </c>
      <c r="O7" s="8">
        <v>0</v>
      </c>
      <c r="P7" s="67">
        <v>63200</v>
      </c>
    </row>
    <row r="8" spans="1:16">
      <c r="K8">
        <v>4</v>
      </c>
      <c r="L8" s="34">
        <v>18023</v>
      </c>
      <c r="M8" s="40" t="s">
        <v>303</v>
      </c>
      <c r="N8" s="40" t="s">
        <v>365</v>
      </c>
      <c r="O8" s="8">
        <v>2</v>
      </c>
      <c r="P8" s="67">
        <v>52000</v>
      </c>
    </row>
    <row r="9" spans="1:16">
      <c r="K9">
        <v>5</v>
      </c>
      <c r="L9" s="34">
        <v>31871</v>
      </c>
      <c r="M9" s="40" t="s">
        <v>304</v>
      </c>
      <c r="N9" s="40" t="s">
        <v>364</v>
      </c>
      <c r="O9" s="8">
        <v>3</v>
      </c>
      <c r="P9" s="67">
        <v>81400</v>
      </c>
    </row>
    <row r="10" spans="1:16">
      <c r="K10">
        <v>6</v>
      </c>
      <c r="L10" s="34">
        <v>18079</v>
      </c>
      <c r="M10" s="40" t="s">
        <v>304</v>
      </c>
      <c r="N10" s="40" t="s">
        <v>365</v>
      </c>
      <c r="O10" s="8">
        <v>3</v>
      </c>
      <c r="P10" s="67">
        <v>46300</v>
      </c>
    </row>
    <row r="11" spans="1:16">
      <c r="K11">
        <v>7</v>
      </c>
      <c r="L11" s="34">
        <v>18040</v>
      </c>
      <c r="M11" s="40" t="s">
        <v>304</v>
      </c>
      <c r="N11" s="40" t="s">
        <v>363</v>
      </c>
      <c r="O11" s="8">
        <v>2</v>
      </c>
      <c r="P11" s="67">
        <v>49600</v>
      </c>
    </row>
    <row r="12" spans="1:16">
      <c r="K12">
        <v>8</v>
      </c>
      <c r="L12" s="34">
        <v>19297</v>
      </c>
      <c r="M12" s="40" t="s">
        <v>303</v>
      </c>
      <c r="N12" s="40" t="s">
        <v>364</v>
      </c>
      <c r="O12" s="8">
        <v>1</v>
      </c>
      <c r="P12" s="67">
        <v>45900</v>
      </c>
    </row>
    <row r="13" spans="1:16">
      <c r="K13">
        <v>9</v>
      </c>
      <c r="L13" s="34">
        <v>20837</v>
      </c>
      <c r="M13" s="40" t="s">
        <v>303</v>
      </c>
      <c r="N13" s="40" t="s">
        <v>364</v>
      </c>
      <c r="O13" s="8">
        <v>3</v>
      </c>
      <c r="P13" s="67">
        <v>47700</v>
      </c>
    </row>
    <row r="14" spans="1:16">
      <c r="K14">
        <v>10</v>
      </c>
      <c r="L14" s="34">
        <v>31308</v>
      </c>
      <c r="M14" s="40" t="s">
        <v>304</v>
      </c>
      <c r="N14" s="40" t="s">
        <v>365</v>
      </c>
      <c r="O14" s="8">
        <v>1</v>
      </c>
      <c r="P14" s="67">
        <v>59900</v>
      </c>
    </row>
    <row r="15" spans="1:16">
      <c r="K15">
        <v>11</v>
      </c>
      <c r="L15" s="34">
        <v>19559</v>
      </c>
      <c r="M15" s="40" t="s">
        <v>303</v>
      </c>
      <c r="N15" s="40" t="s">
        <v>362</v>
      </c>
      <c r="O15" s="8">
        <v>1</v>
      </c>
      <c r="P15" s="67">
        <v>48100</v>
      </c>
    </row>
    <row r="16" spans="1:16">
      <c r="K16">
        <v>12</v>
      </c>
      <c r="L16" s="34">
        <v>17146</v>
      </c>
      <c r="M16" s="40" t="s">
        <v>304</v>
      </c>
      <c r="N16" s="40" t="s">
        <v>387</v>
      </c>
      <c r="O16" s="8">
        <v>0</v>
      </c>
      <c r="P16" s="67">
        <v>58100</v>
      </c>
    </row>
    <row r="17" spans="3:16">
      <c r="K17">
        <v>13</v>
      </c>
      <c r="L17" s="34">
        <v>31500</v>
      </c>
      <c r="M17" s="40" t="s">
        <v>304</v>
      </c>
      <c r="N17" s="40" t="s">
        <v>364</v>
      </c>
      <c r="O17" s="8">
        <v>2</v>
      </c>
      <c r="P17" s="67">
        <v>56000</v>
      </c>
    </row>
    <row r="18" spans="3:16">
      <c r="K18">
        <v>14</v>
      </c>
      <c r="L18" s="34">
        <v>19340</v>
      </c>
      <c r="M18" s="40" t="s">
        <v>304</v>
      </c>
      <c r="N18" s="40" t="s">
        <v>365</v>
      </c>
      <c r="O18" s="8">
        <v>2</v>
      </c>
      <c r="P18" s="67">
        <v>53400</v>
      </c>
    </row>
    <row r="19" spans="3:16">
      <c r="K19">
        <v>15</v>
      </c>
      <c r="L19" s="34">
        <v>28288</v>
      </c>
      <c r="M19" s="40" t="s">
        <v>304</v>
      </c>
      <c r="N19" s="40" t="s">
        <v>365</v>
      </c>
      <c r="O19" s="8">
        <v>2</v>
      </c>
      <c r="P19" s="67">
        <v>39000</v>
      </c>
    </row>
    <row r="20" spans="3:16">
      <c r="K20">
        <v>16</v>
      </c>
      <c r="L20" s="34">
        <v>32831</v>
      </c>
      <c r="M20" s="40" t="s">
        <v>303</v>
      </c>
      <c r="N20" s="40" t="s">
        <v>387</v>
      </c>
      <c r="O20" s="8">
        <v>1</v>
      </c>
      <c r="P20" s="67">
        <v>61500</v>
      </c>
    </row>
    <row r="21" spans="3:16">
      <c r="K21">
        <v>17</v>
      </c>
      <c r="L21" s="34">
        <v>21069</v>
      </c>
      <c r="M21" s="40" t="s">
        <v>303</v>
      </c>
      <c r="N21" s="40" t="s">
        <v>362</v>
      </c>
      <c r="O21" s="8">
        <v>0</v>
      </c>
      <c r="P21" s="67">
        <v>37700</v>
      </c>
    </row>
    <row r="22" spans="3:16">
      <c r="K22">
        <v>18</v>
      </c>
      <c r="L22" s="34">
        <v>25841</v>
      </c>
      <c r="M22" s="40" t="s">
        <v>304</v>
      </c>
      <c r="N22" s="40" t="s">
        <v>364</v>
      </c>
      <c r="O22" s="8">
        <v>2</v>
      </c>
      <c r="P22" s="67">
        <v>36700</v>
      </c>
    </row>
    <row r="23" spans="3:16">
      <c r="K23">
        <v>19</v>
      </c>
      <c r="L23" s="34">
        <v>26961</v>
      </c>
      <c r="M23" s="40" t="s">
        <v>303</v>
      </c>
      <c r="N23" s="40" t="s">
        <v>387</v>
      </c>
      <c r="O23" s="8">
        <v>2</v>
      </c>
      <c r="P23" s="67">
        <v>45200</v>
      </c>
    </row>
    <row r="24" spans="3:16">
      <c r="K24">
        <v>20</v>
      </c>
      <c r="L24" s="34">
        <v>28649</v>
      </c>
      <c r="M24" s="40" t="s">
        <v>303</v>
      </c>
      <c r="N24" s="40" t="s">
        <v>363</v>
      </c>
      <c r="O24" s="8">
        <v>0</v>
      </c>
      <c r="P24" s="67">
        <v>59000</v>
      </c>
    </row>
    <row r="25" spans="3:16">
      <c r="K25">
        <v>21</v>
      </c>
      <c r="L25" s="34">
        <v>33112</v>
      </c>
      <c r="M25" s="40" t="s">
        <v>304</v>
      </c>
      <c r="N25" s="40" t="s">
        <v>362</v>
      </c>
      <c r="O25" s="8">
        <v>2</v>
      </c>
      <c r="P25" s="67">
        <v>54300</v>
      </c>
    </row>
    <row r="26" spans="3:16">
      <c r="K26">
        <v>22</v>
      </c>
      <c r="L26" s="34">
        <v>17207</v>
      </c>
      <c r="M26" s="40" t="s">
        <v>303</v>
      </c>
      <c r="N26" s="40" t="s">
        <v>365</v>
      </c>
      <c r="O26" s="8">
        <v>1</v>
      </c>
      <c r="P26" s="67">
        <v>62100</v>
      </c>
    </row>
    <row r="27" spans="3:16">
      <c r="K27">
        <v>23</v>
      </c>
      <c r="L27" s="34">
        <v>32599</v>
      </c>
      <c r="M27" s="40" t="s">
        <v>303</v>
      </c>
      <c r="N27" s="40" t="s">
        <v>364</v>
      </c>
      <c r="O27" s="8">
        <v>0</v>
      </c>
      <c r="P27" s="67">
        <v>78000</v>
      </c>
    </row>
    <row r="28" spans="3:16">
      <c r="K28">
        <v>24</v>
      </c>
      <c r="L28" s="34">
        <v>25639</v>
      </c>
      <c r="M28" s="40" t="s">
        <v>303</v>
      </c>
      <c r="N28" s="40" t="s">
        <v>387</v>
      </c>
      <c r="O28" s="8">
        <v>0</v>
      </c>
      <c r="P28" s="67">
        <v>43200</v>
      </c>
    </row>
    <row r="29" spans="3:16">
      <c r="K29">
        <v>25</v>
      </c>
      <c r="L29" s="34">
        <v>25655</v>
      </c>
      <c r="M29" s="40" t="s">
        <v>303</v>
      </c>
      <c r="N29" s="40" t="s">
        <v>362</v>
      </c>
      <c r="O29" s="8">
        <v>1</v>
      </c>
      <c r="P29" s="67">
        <v>44500</v>
      </c>
    </row>
    <row r="30" spans="3:16">
      <c r="K30">
        <v>26</v>
      </c>
      <c r="L30" s="34">
        <v>23137</v>
      </c>
      <c r="M30" s="40" t="s">
        <v>303</v>
      </c>
      <c r="N30" s="40" t="s">
        <v>364</v>
      </c>
      <c r="O30" s="8">
        <v>1</v>
      </c>
      <c r="P30" s="67">
        <v>43300</v>
      </c>
    </row>
    <row r="31" spans="3:16">
      <c r="K31">
        <v>27</v>
      </c>
      <c r="L31" s="34">
        <v>21677</v>
      </c>
      <c r="M31" s="40" t="s">
        <v>303</v>
      </c>
      <c r="N31" s="40" t="s">
        <v>365</v>
      </c>
      <c r="O31" s="8">
        <v>3</v>
      </c>
      <c r="P31" s="67">
        <v>45400</v>
      </c>
    </row>
    <row r="32" spans="3:16">
      <c r="C32" s="65"/>
      <c r="K32">
        <v>28</v>
      </c>
      <c r="L32" s="34">
        <v>31842</v>
      </c>
      <c r="M32" s="40" t="s">
        <v>303</v>
      </c>
      <c r="N32" s="40" t="s">
        <v>364</v>
      </c>
      <c r="O32" s="8">
        <v>2</v>
      </c>
      <c r="P32" s="67">
        <v>53900</v>
      </c>
    </row>
    <row r="33" spans="11:16">
      <c r="K33">
        <v>29</v>
      </c>
      <c r="L33" s="34">
        <v>21225</v>
      </c>
      <c r="M33" s="40" t="s">
        <v>303</v>
      </c>
      <c r="N33" s="40" t="s">
        <v>363</v>
      </c>
      <c r="O33" s="8">
        <v>1</v>
      </c>
      <c r="P33" s="67">
        <v>44100</v>
      </c>
    </row>
    <row r="34" spans="11:16">
      <c r="K34">
        <v>30</v>
      </c>
      <c r="L34" s="34">
        <v>20305</v>
      </c>
      <c r="M34" s="40" t="s">
        <v>304</v>
      </c>
      <c r="N34" s="40" t="s">
        <v>362</v>
      </c>
      <c r="O34" s="8">
        <v>2</v>
      </c>
      <c r="P34" s="67">
        <v>31000</v>
      </c>
    </row>
    <row r="35" spans="11:16">
      <c r="K35">
        <v>31</v>
      </c>
      <c r="L35" s="34">
        <v>30995</v>
      </c>
      <c r="M35" t="s">
        <v>303</v>
      </c>
      <c r="N35" t="s">
        <v>365</v>
      </c>
      <c r="O35">
        <v>2</v>
      </c>
      <c r="P35" s="67">
        <v>67400</v>
      </c>
    </row>
    <row r="36" spans="11:16">
      <c r="K36">
        <v>32</v>
      </c>
      <c r="L36" s="34">
        <v>22322</v>
      </c>
      <c r="M36" t="s">
        <v>304</v>
      </c>
      <c r="N36" t="s">
        <v>362</v>
      </c>
      <c r="O36">
        <v>1</v>
      </c>
      <c r="P36" s="67">
        <v>59300</v>
      </c>
    </row>
    <row r="37" spans="11:16">
      <c r="K37">
        <v>33</v>
      </c>
      <c r="L37" s="34">
        <v>22372</v>
      </c>
      <c r="M37" t="s">
        <v>304</v>
      </c>
      <c r="N37" t="s">
        <v>362</v>
      </c>
      <c r="O37">
        <v>1</v>
      </c>
      <c r="P37" s="67">
        <v>48600</v>
      </c>
    </row>
    <row r="38" spans="11:16">
      <c r="K38">
        <v>34</v>
      </c>
      <c r="L38" s="34">
        <v>22574</v>
      </c>
      <c r="M38" t="s">
        <v>303</v>
      </c>
      <c r="N38" t="s">
        <v>363</v>
      </c>
      <c r="O38">
        <v>0</v>
      </c>
      <c r="P38" s="67">
        <v>58400</v>
      </c>
    </row>
    <row r="39" spans="11:16">
      <c r="K39">
        <v>35</v>
      </c>
      <c r="L39" s="34">
        <v>25683</v>
      </c>
      <c r="M39" t="s">
        <v>303</v>
      </c>
      <c r="N39" t="s">
        <v>364</v>
      </c>
      <c r="O39">
        <v>2</v>
      </c>
      <c r="P39" s="67">
        <v>65500</v>
      </c>
    </row>
    <row r="40" spans="11:16">
      <c r="K40">
        <v>36</v>
      </c>
      <c r="L40" s="34">
        <v>28173</v>
      </c>
      <c r="M40" t="s">
        <v>303</v>
      </c>
      <c r="N40" t="s">
        <v>364</v>
      </c>
      <c r="O40">
        <v>0</v>
      </c>
      <c r="P40" s="67">
        <v>46900</v>
      </c>
    </row>
    <row r="41" spans="11:16">
      <c r="K41">
        <v>37</v>
      </c>
      <c r="L41" s="34">
        <v>31150</v>
      </c>
      <c r="M41" t="s">
        <v>303</v>
      </c>
      <c r="N41" t="s">
        <v>364</v>
      </c>
      <c r="O41">
        <v>2</v>
      </c>
      <c r="P41" s="67">
        <v>41000</v>
      </c>
    </row>
    <row r="42" spans="11:16">
      <c r="K42">
        <v>38</v>
      </c>
      <c r="L42" s="34">
        <v>24243</v>
      </c>
      <c r="M42" t="s">
        <v>303</v>
      </c>
      <c r="N42" t="s">
        <v>362</v>
      </c>
      <c r="O42">
        <v>0</v>
      </c>
      <c r="P42" s="67">
        <v>89300</v>
      </c>
    </row>
    <row r="43" spans="11:16">
      <c r="K43">
        <v>39</v>
      </c>
      <c r="L43" s="34">
        <v>25504</v>
      </c>
      <c r="M43" t="s">
        <v>304</v>
      </c>
      <c r="N43" t="s">
        <v>365</v>
      </c>
      <c r="O43">
        <v>3</v>
      </c>
      <c r="P43" s="67">
        <v>71800</v>
      </c>
    </row>
    <row r="44" spans="11:16">
      <c r="K44">
        <v>40</v>
      </c>
      <c r="L44" s="34">
        <v>21519</v>
      </c>
      <c r="M44" t="s">
        <v>303</v>
      </c>
      <c r="N44" t="s">
        <v>363</v>
      </c>
      <c r="O44">
        <v>1</v>
      </c>
      <c r="P44" s="67">
        <v>95000</v>
      </c>
    </row>
    <row r="45" spans="11:16">
      <c r="K45">
        <v>41</v>
      </c>
      <c r="L45" s="34">
        <v>22916</v>
      </c>
      <c r="M45" t="s">
        <v>303</v>
      </c>
      <c r="N45" t="s">
        <v>363</v>
      </c>
      <c r="O45">
        <v>1</v>
      </c>
      <c r="P45" s="67">
        <v>49700</v>
      </c>
    </row>
    <row r="46" spans="11:16">
      <c r="K46">
        <v>42</v>
      </c>
      <c r="L46" s="34">
        <v>24862</v>
      </c>
      <c r="M46" t="s">
        <v>303</v>
      </c>
      <c r="N46" t="s">
        <v>362</v>
      </c>
      <c r="O46">
        <v>2</v>
      </c>
      <c r="P46" s="67">
        <v>71700</v>
      </c>
    </row>
    <row r="47" spans="11:16">
      <c r="K47">
        <v>43</v>
      </c>
      <c r="L47" s="34">
        <v>32431</v>
      </c>
      <c r="M47" t="s">
        <v>304</v>
      </c>
      <c r="N47" t="s">
        <v>387</v>
      </c>
      <c r="O47">
        <v>0</v>
      </c>
      <c r="P47" s="67">
        <v>52900</v>
      </c>
    </row>
    <row r="48" spans="11:16">
      <c r="K48">
        <v>44</v>
      </c>
      <c r="L48" s="34">
        <v>28532</v>
      </c>
      <c r="M48" t="s">
        <v>304</v>
      </c>
      <c r="N48" t="s">
        <v>364</v>
      </c>
      <c r="O48">
        <v>0</v>
      </c>
      <c r="P48" s="67">
        <v>58300</v>
      </c>
    </row>
    <row r="49" spans="11:16">
      <c r="K49">
        <v>45</v>
      </c>
      <c r="L49" s="34">
        <v>27199</v>
      </c>
      <c r="M49" t="s">
        <v>303</v>
      </c>
      <c r="N49" t="s">
        <v>365</v>
      </c>
      <c r="O49">
        <v>2</v>
      </c>
      <c r="P49" s="67">
        <v>82000</v>
      </c>
    </row>
    <row r="50" spans="11:16">
      <c r="K50">
        <v>46</v>
      </c>
      <c r="L50" s="34">
        <v>32773</v>
      </c>
      <c r="M50" t="s">
        <v>303</v>
      </c>
      <c r="N50" t="s">
        <v>387</v>
      </c>
      <c r="O50">
        <v>0</v>
      </c>
      <c r="P50" s="67">
        <v>41300</v>
      </c>
    </row>
    <row r="51" spans="11:16">
      <c r="K51">
        <v>47</v>
      </c>
      <c r="L51" s="34">
        <v>30522</v>
      </c>
      <c r="M51" t="s">
        <v>304</v>
      </c>
      <c r="N51" t="s">
        <v>387</v>
      </c>
      <c r="O51">
        <v>1</v>
      </c>
      <c r="P51" s="67">
        <v>72000</v>
      </c>
    </row>
    <row r="52" spans="11:16">
      <c r="K52">
        <v>48</v>
      </c>
      <c r="L52" s="34">
        <v>20554</v>
      </c>
      <c r="M52" t="s">
        <v>304</v>
      </c>
      <c r="N52" t="s">
        <v>365</v>
      </c>
      <c r="O52">
        <v>2</v>
      </c>
      <c r="P52" s="67">
        <v>73500</v>
      </c>
    </row>
    <row r="53" spans="11:16">
      <c r="K53">
        <v>49</v>
      </c>
      <c r="L53" s="34">
        <v>32548</v>
      </c>
      <c r="M53" t="s">
        <v>303</v>
      </c>
      <c r="N53" t="s">
        <v>362</v>
      </c>
      <c r="O53">
        <v>2</v>
      </c>
      <c r="P53" s="67">
        <v>55200</v>
      </c>
    </row>
    <row r="54" spans="11:16">
      <c r="K54">
        <v>50</v>
      </c>
      <c r="L54" s="34">
        <v>22260</v>
      </c>
      <c r="M54" t="s">
        <v>304</v>
      </c>
      <c r="N54" t="s">
        <v>364</v>
      </c>
      <c r="O54">
        <v>1</v>
      </c>
      <c r="P54" s="67">
        <v>57000</v>
      </c>
    </row>
    <row r="55" spans="11:16">
      <c r="K55">
        <v>51</v>
      </c>
      <c r="L55" s="34">
        <v>20673</v>
      </c>
      <c r="M55" t="s">
        <v>303</v>
      </c>
      <c r="N55" t="s">
        <v>364</v>
      </c>
      <c r="O55">
        <v>2</v>
      </c>
      <c r="P55" s="67">
        <v>84300</v>
      </c>
    </row>
    <row r="56" spans="11:16">
      <c r="K56">
        <v>52</v>
      </c>
      <c r="L56" s="34">
        <v>29849</v>
      </c>
      <c r="M56" t="s">
        <v>303</v>
      </c>
      <c r="N56" t="s">
        <v>365</v>
      </c>
      <c r="O56">
        <v>2</v>
      </c>
      <c r="P56" s="67">
        <v>68900</v>
      </c>
    </row>
    <row r="57" spans="11:16">
      <c r="K57">
        <v>53</v>
      </c>
      <c r="L57" s="34">
        <v>23042</v>
      </c>
      <c r="M57" t="s">
        <v>303</v>
      </c>
      <c r="N57" t="s">
        <v>387</v>
      </c>
      <c r="O57">
        <v>2</v>
      </c>
      <c r="P57" s="67">
        <v>59000</v>
      </c>
    </row>
    <row r="58" spans="11:16">
      <c r="K58">
        <v>54</v>
      </c>
      <c r="L58" s="34">
        <v>27005</v>
      </c>
      <c r="M58" t="s">
        <v>304</v>
      </c>
      <c r="N58" t="s">
        <v>362</v>
      </c>
      <c r="O58">
        <v>0</v>
      </c>
      <c r="P58" s="67">
        <v>83200</v>
      </c>
    </row>
    <row r="59" spans="11:16">
      <c r="K59">
        <v>55</v>
      </c>
      <c r="L59" s="34">
        <v>32480</v>
      </c>
      <c r="M59" t="s">
        <v>303</v>
      </c>
      <c r="N59" t="s">
        <v>387</v>
      </c>
      <c r="O59">
        <v>0</v>
      </c>
      <c r="P59" s="67">
        <v>52400</v>
      </c>
    </row>
    <row r="69" spans="11:16">
      <c r="N69" s="8"/>
      <c r="O69" s="8"/>
      <c r="P69" s="8"/>
    </row>
    <row r="70" spans="11:16">
      <c r="N70" s="7"/>
      <c r="O70" s="7"/>
      <c r="P70" s="7"/>
    </row>
    <row r="71" spans="11:16">
      <c r="N71" s="7"/>
      <c r="O71" s="7"/>
      <c r="P71" s="7"/>
    </row>
    <row r="72" spans="11:16">
      <c r="N72" s="7"/>
      <c r="O72" s="7"/>
      <c r="P72" s="7"/>
    </row>
    <row r="73" spans="11:16">
      <c r="N73" s="7"/>
      <c r="O73" s="7"/>
      <c r="P73" s="7"/>
    </row>
    <row r="74" spans="11:16">
      <c r="N74" s="7"/>
      <c r="O74" s="7"/>
      <c r="P74" s="7"/>
    </row>
    <row r="75" spans="11:16">
      <c r="N75" s="7"/>
      <c r="O75" s="7"/>
      <c r="P75" s="7"/>
    </row>
    <row r="76" spans="11:16">
      <c r="N76" s="7"/>
      <c r="O76" s="7"/>
      <c r="P76" s="7"/>
    </row>
    <row r="77" spans="11:16">
      <c r="N77" s="7"/>
      <c r="O77" s="7"/>
      <c r="P77" s="7"/>
    </row>
    <row r="78" spans="11:16">
      <c r="N78" s="7"/>
      <c r="O78" s="7"/>
      <c r="P78" s="7"/>
    </row>
    <row r="79" spans="11:16">
      <c r="K79" s="8" t="s">
        <v>12</v>
      </c>
      <c r="L79" s="8" t="s">
        <v>284</v>
      </c>
      <c r="M79" s="8" t="s">
        <v>285</v>
      </c>
      <c r="N79" s="7"/>
      <c r="O79" s="7"/>
      <c r="P79" s="7"/>
    </row>
    <row r="80" spans="11:16">
      <c r="K80" s="46">
        <v>39448</v>
      </c>
      <c r="L80" s="7">
        <f t="shared" ref="L80:M84" ca="1" si="0">RANDBETWEEN(1000,5000)</f>
        <v>2728</v>
      </c>
      <c r="M80" s="7">
        <f t="shared" ca="1" si="0"/>
        <v>3766</v>
      </c>
      <c r="N80" s="7"/>
      <c r="O80" s="7"/>
      <c r="P80" s="7"/>
    </row>
    <row r="81" spans="11:16">
      <c r="K81" s="46">
        <v>39479</v>
      </c>
      <c r="L81" s="7">
        <f t="shared" ca="1" si="0"/>
        <v>4673</v>
      </c>
      <c r="M81" s="7">
        <f t="shared" ca="1" si="0"/>
        <v>4963</v>
      </c>
      <c r="N81" s="7"/>
      <c r="O81" s="7"/>
      <c r="P81" s="7"/>
    </row>
    <row r="82" spans="11:16">
      <c r="K82" s="46">
        <v>39508</v>
      </c>
      <c r="L82" s="7">
        <f t="shared" ca="1" si="0"/>
        <v>4905</v>
      </c>
      <c r="M82" s="7">
        <f t="shared" ca="1" si="0"/>
        <v>4692</v>
      </c>
      <c r="N82" s="7"/>
      <c r="O82" s="7"/>
      <c r="P82" s="7"/>
    </row>
    <row r="83" spans="11:16">
      <c r="K83" s="46">
        <v>39539</v>
      </c>
      <c r="L83" s="7">
        <f t="shared" ca="1" si="0"/>
        <v>4371</v>
      </c>
      <c r="M83" s="7">
        <f t="shared" ca="1" si="0"/>
        <v>4649</v>
      </c>
      <c r="N83" s="7"/>
      <c r="O83" s="7"/>
      <c r="P83" s="7"/>
    </row>
    <row r="84" spans="11:16">
      <c r="K84" s="46">
        <v>39569</v>
      </c>
      <c r="L84" s="7">
        <f t="shared" ca="1" si="0"/>
        <v>2507</v>
      </c>
      <c r="M84" s="7">
        <f t="shared" ca="1" si="0"/>
        <v>1531</v>
      </c>
      <c r="N84" s="7"/>
      <c r="O84" s="7"/>
      <c r="P84" s="7"/>
    </row>
    <row r="85" spans="11:16">
      <c r="K85" s="46">
        <v>39600</v>
      </c>
      <c r="L85" s="7">
        <f t="shared" ref="L85:M89" ca="1" si="1">RANDBETWEEN(1000,5000)</f>
        <v>2161</v>
      </c>
      <c r="M85" s="7">
        <f t="shared" ca="1" si="1"/>
        <v>2190</v>
      </c>
      <c r="N85" s="7"/>
      <c r="O85" s="7"/>
      <c r="P85" s="7"/>
    </row>
    <row r="86" spans="11:16">
      <c r="K86" s="46">
        <v>39630</v>
      </c>
      <c r="L86" s="7">
        <f t="shared" ca="1" si="1"/>
        <v>1303</v>
      </c>
      <c r="M86" s="7">
        <f t="shared" ca="1" si="1"/>
        <v>4192</v>
      </c>
      <c r="N86" s="7"/>
      <c r="O86" s="7"/>
      <c r="P86" s="7"/>
    </row>
    <row r="87" spans="11:16">
      <c r="K87" s="46">
        <v>39661</v>
      </c>
      <c r="L87" s="7">
        <f t="shared" ca="1" si="1"/>
        <v>1642</v>
      </c>
      <c r="M87" s="7">
        <f t="shared" ca="1" si="1"/>
        <v>1841</v>
      </c>
      <c r="N87" s="7"/>
      <c r="O87" s="7"/>
      <c r="P87" s="7"/>
    </row>
    <row r="88" spans="11:16">
      <c r="K88" s="46">
        <v>39692</v>
      </c>
      <c r="L88" s="7">
        <f t="shared" ca="1" si="1"/>
        <v>3698</v>
      </c>
      <c r="M88" s="7">
        <f t="shared" ca="1" si="1"/>
        <v>1967</v>
      </c>
      <c r="N88" s="7"/>
      <c r="O88" s="7"/>
      <c r="P88" s="7"/>
    </row>
    <row r="89" spans="11:16">
      <c r="K89" s="46">
        <v>39722</v>
      </c>
      <c r="L89" s="7">
        <f t="shared" ca="1" si="1"/>
        <v>1549</v>
      </c>
      <c r="M89" s="7">
        <f t="shared" ca="1" si="1"/>
        <v>3684</v>
      </c>
      <c r="N89" s="7"/>
      <c r="O89" s="7"/>
      <c r="P89" s="7"/>
    </row>
    <row r="90" spans="11:16">
      <c r="K90" s="46">
        <v>39753</v>
      </c>
      <c r="L90" s="7">
        <f t="shared" ref="L90:M101" ca="1" si="2">RANDBETWEEN(1000,5000)</f>
        <v>1820</v>
      </c>
      <c r="M90" s="7">
        <f t="shared" ca="1" si="2"/>
        <v>4839</v>
      </c>
      <c r="N90" s="7"/>
      <c r="O90" s="7"/>
      <c r="P90" s="7"/>
    </row>
    <row r="91" spans="11:16">
      <c r="K91" s="46">
        <v>39783</v>
      </c>
      <c r="L91" s="7">
        <f t="shared" ca="1" si="2"/>
        <v>2236</v>
      </c>
      <c r="M91" s="7">
        <f t="shared" ca="1" si="2"/>
        <v>3010</v>
      </c>
      <c r="N91" s="7"/>
      <c r="O91" s="7"/>
      <c r="P91" s="7"/>
    </row>
    <row r="92" spans="11:16">
      <c r="K92" s="46">
        <v>39814</v>
      </c>
      <c r="L92" s="7">
        <f t="shared" ca="1" si="2"/>
        <v>1381</v>
      </c>
      <c r="M92" s="7">
        <f t="shared" ca="1" si="2"/>
        <v>2620</v>
      </c>
    </row>
    <row r="93" spans="11:16">
      <c r="K93" s="46">
        <v>39845</v>
      </c>
      <c r="L93" s="7">
        <f t="shared" ca="1" si="2"/>
        <v>1022</v>
      </c>
      <c r="M93" s="7">
        <f t="shared" ca="1" si="2"/>
        <v>1636</v>
      </c>
    </row>
    <row r="94" spans="11:16">
      <c r="K94" s="46">
        <v>39873</v>
      </c>
      <c r="L94" s="7">
        <f t="shared" ca="1" si="2"/>
        <v>1616</v>
      </c>
      <c r="M94" s="7">
        <f t="shared" ca="1" si="2"/>
        <v>2238</v>
      </c>
    </row>
    <row r="95" spans="11:16">
      <c r="K95" s="46">
        <v>39904</v>
      </c>
      <c r="L95" s="7">
        <f t="shared" ca="1" si="2"/>
        <v>2420</v>
      </c>
      <c r="M95" s="7">
        <f t="shared" ca="1" si="2"/>
        <v>4240</v>
      </c>
    </row>
    <row r="96" spans="11:16">
      <c r="K96" s="46">
        <v>39934</v>
      </c>
      <c r="L96" s="7">
        <f t="shared" ca="1" si="2"/>
        <v>2232</v>
      </c>
      <c r="M96" s="7">
        <f t="shared" ca="1" si="2"/>
        <v>3828</v>
      </c>
    </row>
    <row r="97" spans="11:13">
      <c r="K97" s="46">
        <v>39965</v>
      </c>
      <c r="L97" s="7">
        <f t="shared" ca="1" si="2"/>
        <v>2616</v>
      </c>
      <c r="M97" s="7">
        <f t="shared" ca="1" si="2"/>
        <v>2809</v>
      </c>
    </row>
    <row r="98" spans="11:13">
      <c r="K98" s="46">
        <v>39995</v>
      </c>
      <c r="L98" s="7">
        <f t="shared" ca="1" si="2"/>
        <v>2651</v>
      </c>
      <c r="M98" s="7">
        <f t="shared" ca="1" si="2"/>
        <v>3368</v>
      </c>
    </row>
    <row r="99" spans="11:13">
      <c r="K99" s="46">
        <v>40026</v>
      </c>
      <c r="L99" s="7">
        <f t="shared" ca="1" si="2"/>
        <v>3909</v>
      </c>
      <c r="M99" s="7">
        <f t="shared" ca="1" si="2"/>
        <v>1120</v>
      </c>
    </row>
    <row r="100" spans="11:13">
      <c r="K100" s="46">
        <v>40057</v>
      </c>
      <c r="L100" s="7">
        <f t="shared" ca="1" si="2"/>
        <v>3268</v>
      </c>
      <c r="M100" s="7">
        <f t="shared" ca="1" si="2"/>
        <v>1317</v>
      </c>
    </row>
    <row r="101" spans="11:13">
      <c r="K101" s="46">
        <v>40087</v>
      </c>
      <c r="L101" s="7">
        <f t="shared" ca="1" si="2"/>
        <v>4912</v>
      </c>
      <c r="M101" s="7">
        <f t="shared" ca="1" si="2"/>
        <v>3320</v>
      </c>
    </row>
  </sheetData>
  <hyperlinks>
    <hyperlink ref="A2" location="'List of Topics'!A1" display="Return to List of Topics sheet"/>
  </hyperlinks>
  <pageMargins left="0.7" right="0.7" top="0.75" bottom="0.75" header="0.3" footer="0.3"/>
  <pageSetup orientation="portrait" horizontalDpi="1200" verticalDpi="1200" r:id="rId1"/>
  <drawing r:id="rId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R404"/>
  <sheetViews>
    <sheetView showGridLines="0" workbookViewId="0"/>
  </sheetViews>
  <sheetFormatPr defaultRowHeight="15"/>
  <cols>
    <col min="13" max="13" width="10.140625" bestFit="1" customWidth="1"/>
    <col min="14" max="14" width="9.7109375" bestFit="1" customWidth="1"/>
    <col min="15" max="15" width="11.7109375" customWidth="1"/>
    <col min="16" max="16" width="9.7109375" customWidth="1"/>
    <col min="17" max="17" width="16" customWidth="1"/>
    <col min="18" max="18" width="11.85546875" customWidth="1"/>
    <col min="19" max="19" width="11" customWidth="1"/>
  </cols>
  <sheetData>
    <row r="1" spans="1:18">
      <c r="A1" s="117" t="str">
        <f ca="1">"© S. Christian Albright, 2011-" &amp; YEAR(TODAY()) &amp; ", All Rights Reserved"</f>
        <v>© S. Christian Albright, 2011-2013, All Rights Reserved</v>
      </c>
    </row>
    <row r="2" spans="1:18" ht="30" customHeight="1">
      <c r="A2" s="212" t="s">
        <v>745</v>
      </c>
    </row>
    <row r="3" spans="1:18">
      <c r="A3" s="117"/>
    </row>
    <row r="4" spans="1:18">
      <c r="K4" s="8" t="s">
        <v>175</v>
      </c>
      <c r="L4" s="8" t="s">
        <v>22</v>
      </c>
      <c r="M4" s="8" t="s">
        <v>379</v>
      </c>
      <c r="N4" s="8" t="s">
        <v>389</v>
      </c>
      <c r="O4" s="8" t="s">
        <v>404</v>
      </c>
      <c r="P4" s="8" t="s">
        <v>302</v>
      </c>
      <c r="Q4" s="8" t="s">
        <v>400</v>
      </c>
      <c r="R4" s="71" t="s">
        <v>401</v>
      </c>
    </row>
    <row r="5" spans="1:18">
      <c r="K5" s="68">
        <v>39882</v>
      </c>
      <c r="L5" s="8" t="s">
        <v>390</v>
      </c>
      <c r="M5" s="8" t="s">
        <v>381</v>
      </c>
      <c r="N5" s="8" t="s">
        <v>26</v>
      </c>
      <c r="O5" s="72" t="s">
        <v>402</v>
      </c>
      <c r="P5" s="8" t="s">
        <v>304</v>
      </c>
      <c r="Q5">
        <v>4</v>
      </c>
      <c r="R5" s="73">
        <v>136.97</v>
      </c>
    </row>
    <row r="6" spans="1:18">
      <c r="K6" s="68">
        <v>39882</v>
      </c>
      <c r="L6" s="8" t="s">
        <v>390</v>
      </c>
      <c r="M6" s="8" t="s">
        <v>381</v>
      </c>
      <c r="N6" s="8" t="s">
        <v>26</v>
      </c>
      <c r="O6" s="8" t="s">
        <v>403</v>
      </c>
      <c r="P6" s="8" t="s">
        <v>304</v>
      </c>
      <c r="Q6">
        <v>1</v>
      </c>
      <c r="R6" s="73">
        <v>25.55</v>
      </c>
    </row>
    <row r="7" spans="1:18">
      <c r="K7" s="68">
        <v>39882</v>
      </c>
      <c r="L7" s="8" t="s">
        <v>390</v>
      </c>
      <c r="M7" s="8" t="s">
        <v>382</v>
      </c>
      <c r="N7" s="8" t="s">
        <v>26</v>
      </c>
      <c r="O7" s="72" t="s">
        <v>402</v>
      </c>
      <c r="P7" s="8" t="s">
        <v>304</v>
      </c>
      <c r="Q7">
        <v>5</v>
      </c>
      <c r="R7" s="73">
        <v>113.95</v>
      </c>
    </row>
    <row r="8" spans="1:18">
      <c r="K8" s="68">
        <v>39882</v>
      </c>
      <c r="L8" s="8" t="s">
        <v>390</v>
      </c>
      <c r="M8" s="8" t="s">
        <v>382</v>
      </c>
      <c r="N8" s="8" t="s">
        <v>391</v>
      </c>
      <c r="O8" s="8" t="s">
        <v>402</v>
      </c>
      <c r="P8" s="8" t="s">
        <v>304</v>
      </c>
      <c r="Q8">
        <v>1</v>
      </c>
      <c r="R8" s="73">
        <v>6.82</v>
      </c>
    </row>
    <row r="9" spans="1:18">
      <c r="K9" s="68">
        <v>39882</v>
      </c>
      <c r="L9" s="8" t="s">
        <v>390</v>
      </c>
      <c r="M9" s="8" t="s">
        <v>382</v>
      </c>
      <c r="N9" s="8" t="s">
        <v>26</v>
      </c>
      <c r="O9" s="72" t="s">
        <v>403</v>
      </c>
      <c r="P9" s="8" t="s">
        <v>303</v>
      </c>
      <c r="Q9">
        <v>4</v>
      </c>
      <c r="R9" s="73">
        <v>147.32</v>
      </c>
    </row>
    <row r="10" spans="1:18">
      <c r="K10" s="68">
        <v>39882</v>
      </c>
      <c r="L10" s="8" t="s">
        <v>390</v>
      </c>
      <c r="M10" s="8" t="s">
        <v>382</v>
      </c>
      <c r="N10" s="8" t="s">
        <v>391</v>
      </c>
      <c r="O10" s="8" t="s">
        <v>402</v>
      </c>
      <c r="P10" s="8" t="s">
        <v>304</v>
      </c>
      <c r="Q10">
        <v>5</v>
      </c>
      <c r="R10" s="73">
        <v>142.15</v>
      </c>
    </row>
    <row r="11" spans="1:18">
      <c r="K11" s="68">
        <v>39883</v>
      </c>
      <c r="L11" s="8" t="s">
        <v>392</v>
      </c>
      <c r="M11" s="8" t="s">
        <v>383</v>
      </c>
      <c r="N11" s="8" t="s">
        <v>26</v>
      </c>
      <c r="O11" s="8" t="s">
        <v>403</v>
      </c>
      <c r="P11" s="8" t="s">
        <v>303</v>
      </c>
      <c r="Q11">
        <v>1</v>
      </c>
      <c r="R11" s="73">
        <v>18.649999999999999</v>
      </c>
    </row>
    <row r="12" spans="1:18">
      <c r="K12" s="68">
        <v>39883</v>
      </c>
      <c r="L12" s="8" t="s">
        <v>392</v>
      </c>
      <c r="M12" s="8" t="s">
        <v>383</v>
      </c>
      <c r="N12" s="8" t="s">
        <v>393</v>
      </c>
      <c r="O12" s="8" t="s">
        <v>402</v>
      </c>
      <c r="P12" s="8" t="s">
        <v>303</v>
      </c>
      <c r="Q12">
        <v>4</v>
      </c>
      <c r="R12" s="73">
        <v>178.34</v>
      </c>
    </row>
    <row r="13" spans="1:18">
      <c r="K13" s="68">
        <v>39883</v>
      </c>
      <c r="L13" s="8" t="s">
        <v>392</v>
      </c>
      <c r="M13" s="8" t="s">
        <v>383</v>
      </c>
      <c r="N13" s="8" t="s">
        <v>26</v>
      </c>
      <c r="O13" s="8" t="s">
        <v>244</v>
      </c>
      <c r="P13" s="8" t="s">
        <v>303</v>
      </c>
      <c r="Q13">
        <v>2</v>
      </c>
      <c r="R13" s="73">
        <v>25.83</v>
      </c>
    </row>
    <row r="14" spans="1:18">
      <c r="K14" s="68">
        <v>39884</v>
      </c>
      <c r="L14" s="8" t="s">
        <v>394</v>
      </c>
      <c r="M14" s="8" t="s">
        <v>381</v>
      </c>
      <c r="N14" s="8" t="s">
        <v>395</v>
      </c>
      <c r="O14" s="8" t="s">
        <v>403</v>
      </c>
      <c r="P14" s="8" t="s">
        <v>304</v>
      </c>
      <c r="Q14">
        <v>1</v>
      </c>
      <c r="R14" s="73">
        <v>18.13</v>
      </c>
    </row>
    <row r="15" spans="1:18">
      <c r="K15" s="68">
        <v>39884</v>
      </c>
      <c r="L15" s="8" t="s">
        <v>394</v>
      </c>
      <c r="M15" s="8" t="s">
        <v>381</v>
      </c>
      <c r="N15" s="8" t="s">
        <v>391</v>
      </c>
      <c r="O15" s="72" t="s">
        <v>403</v>
      </c>
      <c r="P15" s="8" t="s">
        <v>304</v>
      </c>
      <c r="Q15">
        <v>2</v>
      </c>
      <c r="R15" s="73">
        <v>54.52</v>
      </c>
    </row>
    <row r="16" spans="1:18">
      <c r="K16" s="68">
        <v>39884</v>
      </c>
      <c r="L16" s="8" t="s">
        <v>394</v>
      </c>
      <c r="M16" s="8" t="s">
        <v>382</v>
      </c>
      <c r="N16" s="8" t="s">
        <v>393</v>
      </c>
      <c r="O16" s="8" t="s">
        <v>402</v>
      </c>
      <c r="P16" s="8" t="s">
        <v>303</v>
      </c>
      <c r="Q16">
        <v>2</v>
      </c>
      <c r="R16" s="73">
        <v>61.93</v>
      </c>
    </row>
    <row r="17" spans="3:18">
      <c r="K17" s="68">
        <v>39885</v>
      </c>
      <c r="L17" s="8" t="s">
        <v>396</v>
      </c>
      <c r="M17" s="8" t="s">
        <v>381</v>
      </c>
      <c r="N17" s="8" t="s">
        <v>391</v>
      </c>
      <c r="O17" s="72" t="s">
        <v>402</v>
      </c>
      <c r="P17" s="8" t="s">
        <v>303</v>
      </c>
      <c r="Q17">
        <v>3</v>
      </c>
      <c r="R17" s="73">
        <v>147.68</v>
      </c>
    </row>
    <row r="18" spans="3:18">
      <c r="K18" s="68">
        <v>39885</v>
      </c>
      <c r="L18" s="8" t="s">
        <v>396</v>
      </c>
      <c r="M18" s="8" t="s">
        <v>382</v>
      </c>
      <c r="N18" s="8" t="s">
        <v>391</v>
      </c>
      <c r="O18" s="8" t="s">
        <v>403</v>
      </c>
      <c r="P18" s="8" t="s">
        <v>303</v>
      </c>
      <c r="Q18">
        <v>1</v>
      </c>
      <c r="R18" s="73">
        <v>27.24</v>
      </c>
    </row>
    <row r="19" spans="3:18">
      <c r="K19" s="68">
        <v>39886</v>
      </c>
      <c r="L19" s="8" t="s">
        <v>397</v>
      </c>
      <c r="M19" s="8" t="s">
        <v>381</v>
      </c>
      <c r="N19" s="8" t="s">
        <v>26</v>
      </c>
      <c r="O19" s="8" t="s">
        <v>403</v>
      </c>
      <c r="P19" s="8" t="s">
        <v>304</v>
      </c>
      <c r="Q19">
        <v>3</v>
      </c>
      <c r="R19" s="73">
        <v>46.18</v>
      </c>
    </row>
    <row r="20" spans="3:18">
      <c r="K20" s="68">
        <v>39886</v>
      </c>
      <c r="L20" s="8" t="s">
        <v>397</v>
      </c>
      <c r="M20" s="8" t="s">
        <v>382</v>
      </c>
      <c r="N20" s="8" t="s">
        <v>26</v>
      </c>
      <c r="O20" s="8" t="s">
        <v>402</v>
      </c>
      <c r="P20" s="8" t="s">
        <v>303</v>
      </c>
      <c r="Q20">
        <v>5</v>
      </c>
      <c r="R20" s="73">
        <v>107.44</v>
      </c>
    </row>
    <row r="21" spans="3:18">
      <c r="K21" s="68">
        <v>39886</v>
      </c>
      <c r="L21" s="8" t="s">
        <v>397</v>
      </c>
      <c r="M21" s="8" t="s">
        <v>382</v>
      </c>
      <c r="N21" s="8" t="s">
        <v>393</v>
      </c>
      <c r="O21" s="72" t="s">
        <v>244</v>
      </c>
      <c r="P21" s="8" t="s">
        <v>304</v>
      </c>
      <c r="Q21">
        <v>6</v>
      </c>
      <c r="R21" s="73">
        <v>96.53</v>
      </c>
    </row>
    <row r="22" spans="3:18">
      <c r="K22" s="68">
        <v>39886</v>
      </c>
      <c r="L22" s="8" t="s">
        <v>397</v>
      </c>
      <c r="M22" s="8" t="s">
        <v>382</v>
      </c>
      <c r="N22" s="8" t="s">
        <v>26</v>
      </c>
      <c r="O22" s="72" t="s">
        <v>402</v>
      </c>
      <c r="P22" s="8" t="s">
        <v>304</v>
      </c>
      <c r="Q22">
        <v>4</v>
      </c>
      <c r="R22" s="73">
        <v>77.44</v>
      </c>
    </row>
    <row r="23" spans="3:18">
      <c r="K23" s="68">
        <v>39887</v>
      </c>
      <c r="L23" s="8" t="s">
        <v>398</v>
      </c>
      <c r="M23" s="8" t="s">
        <v>381</v>
      </c>
      <c r="N23" s="8" t="s">
        <v>393</v>
      </c>
      <c r="O23" s="8" t="s">
        <v>403</v>
      </c>
      <c r="P23" s="8" t="s">
        <v>303</v>
      </c>
      <c r="Q23">
        <v>1</v>
      </c>
      <c r="R23" s="73">
        <v>15.19</v>
      </c>
    </row>
    <row r="24" spans="3:18">
      <c r="K24" s="68">
        <v>39887</v>
      </c>
      <c r="L24" s="8" t="s">
        <v>398</v>
      </c>
      <c r="M24" s="8" t="s">
        <v>382</v>
      </c>
      <c r="N24" s="8" t="s">
        <v>393</v>
      </c>
      <c r="O24" s="8" t="s">
        <v>244</v>
      </c>
      <c r="P24" s="8" t="s">
        <v>303</v>
      </c>
      <c r="Q24">
        <v>1</v>
      </c>
      <c r="R24" s="73">
        <v>45.52</v>
      </c>
    </row>
    <row r="25" spans="3:18">
      <c r="K25" s="68">
        <v>39888</v>
      </c>
      <c r="L25" s="8" t="s">
        <v>399</v>
      </c>
      <c r="M25" s="8" t="s">
        <v>381</v>
      </c>
      <c r="N25" s="8" t="s">
        <v>26</v>
      </c>
      <c r="O25" s="8" t="s">
        <v>402</v>
      </c>
      <c r="P25" s="8" t="s">
        <v>303</v>
      </c>
      <c r="Q25">
        <v>4</v>
      </c>
      <c r="R25" s="73">
        <v>157.05000000000001</v>
      </c>
    </row>
    <row r="26" spans="3:18">
      <c r="K26" s="68">
        <v>39888</v>
      </c>
      <c r="L26" s="8" t="s">
        <v>399</v>
      </c>
      <c r="M26" s="8" t="s">
        <v>382</v>
      </c>
      <c r="N26" s="8" t="s">
        <v>26</v>
      </c>
      <c r="O26" s="8" t="s">
        <v>402</v>
      </c>
      <c r="P26" s="8" t="s">
        <v>303</v>
      </c>
      <c r="Q26">
        <v>2</v>
      </c>
      <c r="R26" s="73">
        <v>51.95</v>
      </c>
    </row>
    <row r="27" spans="3:18">
      <c r="K27" s="68">
        <v>39888</v>
      </c>
      <c r="L27" s="8" t="s">
        <v>399</v>
      </c>
      <c r="M27" s="8" t="s">
        <v>383</v>
      </c>
      <c r="N27" s="8" t="s">
        <v>26</v>
      </c>
      <c r="O27" s="72" t="s">
        <v>403</v>
      </c>
      <c r="P27" s="8" t="s">
        <v>304</v>
      </c>
      <c r="Q27">
        <v>9</v>
      </c>
      <c r="R27" s="73">
        <v>429.98</v>
      </c>
    </row>
    <row r="28" spans="3:18">
      <c r="K28" s="68">
        <v>39889</v>
      </c>
      <c r="L28" s="8" t="s">
        <v>390</v>
      </c>
      <c r="M28" s="8" t="s">
        <v>382</v>
      </c>
      <c r="N28" s="8" t="s">
        <v>393</v>
      </c>
      <c r="O28" s="8" t="s">
        <v>402</v>
      </c>
      <c r="P28" s="8" t="s">
        <v>304</v>
      </c>
      <c r="Q28">
        <v>1</v>
      </c>
      <c r="R28" s="73">
        <v>33.369999999999997</v>
      </c>
    </row>
    <row r="29" spans="3:18">
      <c r="K29" s="68">
        <v>39889</v>
      </c>
      <c r="L29" s="8" t="s">
        <v>390</v>
      </c>
      <c r="M29" s="8" t="s">
        <v>383</v>
      </c>
      <c r="N29" s="8" t="s">
        <v>26</v>
      </c>
      <c r="O29" s="8" t="s">
        <v>402</v>
      </c>
      <c r="P29" s="8" t="s">
        <v>303</v>
      </c>
      <c r="Q29">
        <v>3</v>
      </c>
      <c r="R29" s="73">
        <v>71.84</v>
      </c>
    </row>
    <row r="30" spans="3:18">
      <c r="K30" s="68">
        <v>39890</v>
      </c>
      <c r="L30" s="8" t="s">
        <v>392</v>
      </c>
      <c r="M30" s="8" t="s">
        <v>381</v>
      </c>
      <c r="N30" s="8" t="s">
        <v>391</v>
      </c>
      <c r="O30" s="72" t="s">
        <v>403</v>
      </c>
      <c r="P30" s="8" t="s">
        <v>304</v>
      </c>
      <c r="Q30">
        <v>5</v>
      </c>
      <c r="R30" s="73">
        <v>139.51</v>
      </c>
    </row>
    <row r="31" spans="3:18">
      <c r="K31" s="68">
        <v>39890</v>
      </c>
      <c r="L31" s="8" t="s">
        <v>392</v>
      </c>
      <c r="M31" s="8" t="s">
        <v>382</v>
      </c>
      <c r="N31" s="8" t="s">
        <v>393</v>
      </c>
      <c r="O31" s="8" t="s">
        <v>403</v>
      </c>
      <c r="P31" s="8" t="s">
        <v>303</v>
      </c>
      <c r="Q31">
        <v>3</v>
      </c>
      <c r="R31" s="73">
        <v>78.459999999999994</v>
      </c>
    </row>
    <row r="32" spans="3:18">
      <c r="C32" s="65"/>
      <c r="K32" s="68">
        <v>39890</v>
      </c>
      <c r="L32" s="8" t="s">
        <v>392</v>
      </c>
      <c r="M32" s="8" t="s">
        <v>383</v>
      </c>
      <c r="N32" s="8" t="s">
        <v>395</v>
      </c>
      <c r="O32" s="8" t="s">
        <v>403</v>
      </c>
      <c r="P32" s="8" t="s">
        <v>303</v>
      </c>
      <c r="Q32">
        <v>3</v>
      </c>
      <c r="R32" s="73">
        <v>125.13</v>
      </c>
    </row>
    <row r="33" spans="11:18">
      <c r="K33" s="68">
        <v>39891</v>
      </c>
      <c r="L33" s="8" t="s">
        <v>394</v>
      </c>
      <c r="M33" s="8" t="s">
        <v>382</v>
      </c>
      <c r="N33" s="8" t="s">
        <v>395</v>
      </c>
      <c r="O33" s="8" t="s">
        <v>402</v>
      </c>
      <c r="P33" s="8" t="s">
        <v>303</v>
      </c>
      <c r="Q33">
        <v>1</v>
      </c>
      <c r="R33" s="73">
        <v>14.76</v>
      </c>
    </row>
    <row r="34" spans="11:18">
      <c r="K34" s="68">
        <v>39891</v>
      </c>
      <c r="L34" s="8" t="s">
        <v>394</v>
      </c>
      <c r="M34" s="8" t="s">
        <v>382</v>
      </c>
      <c r="N34" s="8" t="s">
        <v>393</v>
      </c>
      <c r="O34" s="72" t="s">
        <v>244</v>
      </c>
      <c r="P34" s="8" t="s">
        <v>304</v>
      </c>
      <c r="Q34">
        <v>2</v>
      </c>
      <c r="R34" s="73">
        <v>83.38</v>
      </c>
    </row>
    <row r="35" spans="11:18">
      <c r="K35" s="68">
        <v>39892</v>
      </c>
      <c r="L35" s="8" t="s">
        <v>396</v>
      </c>
      <c r="M35" s="8" t="s">
        <v>381</v>
      </c>
      <c r="N35" s="8" t="s">
        <v>26</v>
      </c>
      <c r="O35" s="8" t="s">
        <v>403</v>
      </c>
      <c r="P35" s="8" t="s">
        <v>304</v>
      </c>
      <c r="Q35">
        <v>3</v>
      </c>
      <c r="R35" s="73">
        <v>104.91</v>
      </c>
    </row>
    <row r="36" spans="11:18">
      <c r="K36" s="68">
        <v>39892</v>
      </c>
      <c r="L36" s="8" t="s">
        <v>396</v>
      </c>
      <c r="M36" s="8" t="s">
        <v>382</v>
      </c>
      <c r="N36" s="8" t="s">
        <v>391</v>
      </c>
      <c r="O36" s="8" t="s">
        <v>402</v>
      </c>
      <c r="P36" s="8" t="s">
        <v>303</v>
      </c>
      <c r="Q36">
        <v>4</v>
      </c>
      <c r="R36" s="73">
        <v>101.37</v>
      </c>
    </row>
    <row r="37" spans="11:18">
      <c r="K37" s="68">
        <v>39892</v>
      </c>
      <c r="L37" s="8" t="s">
        <v>396</v>
      </c>
      <c r="M37" s="8" t="s">
        <v>382</v>
      </c>
      <c r="N37" s="8" t="s">
        <v>391</v>
      </c>
      <c r="O37" s="8" t="s">
        <v>402</v>
      </c>
      <c r="P37" s="8" t="s">
        <v>304</v>
      </c>
      <c r="Q37">
        <v>2</v>
      </c>
      <c r="R37" s="73">
        <v>53.16</v>
      </c>
    </row>
    <row r="38" spans="11:18">
      <c r="K38" s="68">
        <v>39892</v>
      </c>
      <c r="L38" s="8" t="s">
        <v>396</v>
      </c>
      <c r="M38" s="8" t="s">
        <v>383</v>
      </c>
      <c r="N38" s="8" t="s">
        <v>26</v>
      </c>
      <c r="O38" s="8" t="s">
        <v>402</v>
      </c>
      <c r="P38" s="8" t="s">
        <v>304</v>
      </c>
      <c r="Q38">
        <v>2</v>
      </c>
      <c r="R38" s="73">
        <v>40.630000000000003</v>
      </c>
    </row>
    <row r="39" spans="11:18">
      <c r="K39" s="68">
        <v>39893</v>
      </c>
      <c r="L39" s="8" t="s">
        <v>397</v>
      </c>
      <c r="M39" s="8" t="s">
        <v>381</v>
      </c>
      <c r="N39" s="8" t="s">
        <v>26</v>
      </c>
      <c r="O39" s="8" t="s">
        <v>402</v>
      </c>
      <c r="P39" s="8" t="s">
        <v>304</v>
      </c>
      <c r="Q39">
        <v>7</v>
      </c>
      <c r="R39" s="73">
        <v>286.41000000000003</v>
      </c>
    </row>
    <row r="40" spans="11:18">
      <c r="K40" s="68">
        <v>39893</v>
      </c>
      <c r="L40" s="8" t="s">
        <v>397</v>
      </c>
      <c r="M40" s="8" t="s">
        <v>382</v>
      </c>
      <c r="N40" s="8" t="s">
        <v>393</v>
      </c>
      <c r="O40" s="8" t="s">
        <v>403</v>
      </c>
      <c r="P40" s="8" t="s">
        <v>304</v>
      </c>
      <c r="Q40">
        <v>2</v>
      </c>
      <c r="R40" s="73">
        <v>59.39</v>
      </c>
    </row>
    <row r="41" spans="11:18">
      <c r="K41" s="68">
        <v>39893</v>
      </c>
      <c r="L41" s="8" t="s">
        <v>397</v>
      </c>
      <c r="M41" s="8" t="s">
        <v>383</v>
      </c>
      <c r="N41" s="8" t="s">
        <v>391</v>
      </c>
      <c r="O41" s="8" t="s">
        <v>402</v>
      </c>
      <c r="P41" s="8" t="s">
        <v>303</v>
      </c>
      <c r="Q41">
        <v>4</v>
      </c>
      <c r="R41" s="73">
        <v>185.45</v>
      </c>
    </row>
    <row r="42" spans="11:18">
      <c r="K42" s="68">
        <v>39894</v>
      </c>
      <c r="L42" s="8" t="s">
        <v>398</v>
      </c>
      <c r="M42" s="8" t="s">
        <v>381</v>
      </c>
      <c r="N42" s="8" t="s">
        <v>391</v>
      </c>
      <c r="O42" s="8" t="s">
        <v>403</v>
      </c>
      <c r="P42" s="8" t="s">
        <v>304</v>
      </c>
      <c r="Q42">
        <v>2</v>
      </c>
      <c r="R42" s="73">
        <v>35.08</v>
      </c>
    </row>
    <row r="43" spans="11:18">
      <c r="K43" s="68">
        <v>39894</v>
      </c>
      <c r="L43" s="8" t="s">
        <v>398</v>
      </c>
      <c r="M43" s="8" t="s">
        <v>381</v>
      </c>
      <c r="N43" s="8" t="s">
        <v>395</v>
      </c>
      <c r="O43" s="72" t="s">
        <v>403</v>
      </c>
      <c r="P43" s="8" t="s">
        <v>303</v>
      </c>
      <c r="Q43">
        <v>2</v>
      </c>
      <c r="R43" s="73">
        <v>91.62</v>
      </c>
    </row>
    <row r="44" spans="11:18">
      <c r="K44" s="68">
        <v>39894</v>
      </c>
      <c r="L44" s="8" t="s">
        <v>398</v>
      </c>
      <c r="M44" s="8" t="s">
        <v>381</v>
      </c>
      <c r="N44" s="8" t="s">
        <v>391</v>
      </c>
      <c r="O44" s="8" t="s">
        <v>244</v>
      </c>
      <c r="P44" s="8" t="s">
        <v>304</v>
      </c>
      <c r="Q44">
        <v>8</v>
      </c>
      <c r="R44" s="73">
        <v>155.5</v>
      </c>
    </row>
    <row r="45" spans="11:18">
      <c r="K45" s="68">
        <v>39894</v>
      </c>
      <c r="L45" s="8" t="s">
        <v>398</v>
      </c>
      <c r="M45" s="8" t="s">
        <v>383</v>
      </c>
      <c r="N45" s="8" t="s">
        <v>26</v>
      </c>
      <c r="O45" s="8" t="s">
        <v>402</v>
      </c>
      <c r="P45" s="8" t="s">
        <v>303</v>
      </c>
      <c r="Q45">
        <v>4</v>
      </c>
      <c r="R45" s="73">
        <v>20.89</v>
      </c>
    </row>
    <row r="46" spans="11:18">
      <c r="K46" s="68">
        <v>39894</v>
      </c>
      <c r="L46" s="8" t="s">
        <v>398</v>
      </c>
      <c r="M46" s="8" t="s">
        <v>383</v>
      </c>
      <c r="N46" s="8" t="s">
        <v>26</v>
      </c>
      <c r="O46" s="8" t="s">
        <v>403</v>
      </c>
      <c r="P46" s="8" t="s">
        <v>303</v>
      </c>
      <c r="Q46">
        <v>6</v>
      </c>
      <c r="R46" s="73">
        <v>186.29</v>
      </c>
    </row>
    <row r="47" spans="11:18">
      <c r="K47" s="68">
        <v>39894</v>
      </c>
      <c r="L47" s="8" t="s">
        <v>398</v>
      </c>
      <c r="M47" s="8" t="s">
        <v>383</v>
      </c>
      <c r="N47" s="8" t="s">
        <v>26</v>
      </c>
      <c r="O47" s="8" t="s">
        <v>244</v>
      </c>
      <c r="P47" s="8" t="s">
        <v>304</v>
      </c>
      <c r="Q47">
        <v>1</v>
      </c>
      <c r="R47" s="73">
        <v>42.22</v>
      </c>
    </row>
    <row r="48" spans="11:18">
      <c r="K48" s="68">
        <v>39894</v>
      </c>
      <c r="L48" s="8" t="s">
        <v>398</v>
      </c>
      <c r="M48" s="8" t="s">
        <v>383</v>
      </c>
      <c r="N48" s="8" t="s">
        <v>26</v>
      </c>
      <c r="O48" s="8" t="s">
        <v>402</v>
      </c>
      <c r="P48" s="8" t="s">
        <v>303</v>
      </c>
      <c r="Q48">
        <v>2</v>
      </c>
      <c r="R48" s="73">
        <v>42.19</v>
      </c>
    </row>
    <row r="49" spans="11:18">
      <c r="K49" s="68">
        <v>39895</v>
      </c>
      <c r="L49" s="8" t="s">
        <v>399</v>
      </c>
      <c r="M49" s="8" t="s">
        <v>382</v>
      </c>
      <c r="N49" s="8" t="s">
        <v>395</v>
      </c>
      <c r="O49" s="8" t="s">
        <v>402</v>
      </c>
      <c r="P49" s="8" t="s">
        <v>304</v>
      </c>
      <c r="Q49">
        <v>1</v>
      </c>
      <c r="R49" s="73">
        <v>47.86</v>
      </c>
    </row>
    <row r="50" spans="11:18">
      <c r="K50" s="68">
        <v>39896</v>
      </c>
      <c r="L50" s="8" t="s">
        <v>390</v>
      </c>
      <c r="M50" s="8" t="s">
        <v>381</v>
      </c>
      <c r="N50" s="8" t="s">
        <v>393</v>
      </c>
      <c r="O50" s="8" t="s">
        <v>403</v>
      </c>
      <c r="P50" s="8" t="s">
        <v>304</v>
      </c>
      <c r="Q50">
        <v>3</v>
      </c>
      <c r="R50" s="73">
        <v>139.76</v>
      </c>
    </row>
    <row r="51" spans="11:18">
      <c r="K51" s="68">
        <v>39896</v>
      </c>
      <c r="L51" s="8" t="s">
        <v>390</v>
      </c>
      <c r="M51" s="8" t="s">
        <v>381</v>
      </c>
      <c r="N51" s="8" t="s">
        <v>391</v>
      </c>
      <c r="O51" s="8" t="s">
        <v>403</v>
      </c>
      <c r="P51" s="8" t="s">
        <v>304</v>
      </c>
      <c r="Q51">
        <v>6</v>
      </c>
      <c r="R51" s="73">
        <v>186.42</v>
      </c>
    </row>
    <row r="52" spans="11:18">
      <c r="K52" s="68">
        <v>39896</v>
      </c>
      <c r="L52" s="8" t="s">
        <v>390</v>
      </c>
      <c r="M52" s="8" t="s">
        <v>382</v>
      </c>
      <c r="N52" s="8" t="s">
        <v>393</v>
      </c>
      <c r="O52" s="8" t="s">
        <v>403</v>
      </c>
      <c r="P52" s="8" t="s">
        <v>304</v>
      </c>
      <c r="Q52">
        <v>1</v>
      </c>
      <c r="R52" s="73">
        <v>54.08</v>
      </c>
    </row>
    <row r="53" spans="11:18">
      <c r="K53" s="68">
        <v>39896</v>
      </c>
      <c r="L53" s="8" t="s">
        <v>390</v>
      </c>
      <c r="M53" s="8" t="s">
        <v>382</v>
      </c>
      <c r="N53" s="8" t="s">
        <v>26</v>
      </c>
      <c r="O53" s="8" t="s">
        <v>403</v>
      </c>
      <c r="P53" s="8" t="s">
        <v>304</v>
      </c>
      <c r="Q53">
        <v>3</v>
      </c>
      <c r="R53" s="73">
        <v>84.98</v>
      </c>
    </row>
    <row r="54" spans="11:18">
      <c r="K54" s="68">
        <v>39896</v>
      </c>
      <c r="L54" s="8" t="s">
        <v>390</v>
      </c>
      <c r="M54" s="8" t="s">
        <v>382</v>
      </c>
      <c r="N54" s="8" t="s">
        <v>393</v>
      </c>
      <c r="O54" s="8" t="s">
        <v>244</v>
      </c>
      <c r="P54" s="8" t="s">
        <v>304</v>
      </c>
      <c r="Q54">
        <v>2</v>
      </c>
      <c r="R54" s="73">
        <v>27.13</v>
      </c>
    </row>
    <row r="55" spans="11:18">
      <c r="K55" s="68">
        <v>39897</v>
      </c>
      <c r="L55" s="8" t="s">
        <v>392</v>
      </c>
      <c r="M55" s="8" t="s">
        <v>381</v>
      </c>
      <c r="N55" s="8" t="s">
        <v>26</v>
      </c>
      <c r="O55" s="8" t="s">
        <v>403</v>
      </c>
      <c r="P55" s="8" t="s">
        <v>304</v>
      </c>
      <c r="Q55">
        <v>2</v>
      </c>
      <c r="R55" s="73">
        <v>54.7</v>
      </c>
    </row>
    <row r="56" spans="11:18">
      <c r="K56" s="68">
        <v>39897</v>
      </c>
      <c r="L56" s="8" t="s">
        <v>392</v>
      </c>
      <c r="M56" s="8" t="s">
        <v>382</v>
      </c>
      <c r="N56" s="8" t="s">
        <v>393</v>
      </c>
      <c r="O56" s="8" t="s">
        <v>403</v>
      </c>
      <c r="P56" s="8" t="s">
        <v>304</v>
      </c>
      <c r="Q56">
        <v>5</v>
      </c>
      <c r="R56" s="73">
        <v>229.54</v>
      </c>
    </row>
    <row r="57" spans="11:18">
      <c r="K57" s="68">
        <v>39897</v>
      </c>
      <c r="L57" s="8" t="s">
        <v>392</v>
      </c>
      <c r="M57" s="8" t="s">
        <v>383</v>
      </c>
      <c r="N57" s="8" t="s">
        <v>26</v>
      </c>
      <c r="O57" s="8" t="s">
        <v>244</v>
      </c>
      <c r="P57" s="8" t="s">
        <v>303</v>
      </c>
      <c r="Q57">
        <v>4</v>
      </c>
      <c r="R57" s="73">
        <v>124.21</v>
      </c>
    </row>
    <row r="58" spans="11:18">
      <c r="K58" s="68">
        <v>39898</v>
      </c>
      <c r="L58" s="8" t="s">
        <v>394</v>
      </c>
      <c r="M58" s="8" t="s">
        <v>381</v>
      </c>
      <c r="N58" s="8" t="s">
        <v>26</v>
      </c>
      <c r="O58" s="8" t="s">
        <v>402</v>
      </c>
      <c r="P58" s="8" t="s">
        <v>304</v>
      </c>
      <c r="Q58">
        <v>2</v>
      </c>
      <c r="R58" s="73">
        <v>26.39</v>
      </c>
    </row>
    <row r="59" spans="11:18">
      <c r="K59" s="68">
        <v>39899</v>
      </c>
      <c r="L59" s="8" t="s">
        <v>396</v>
      </c>
      <c r="M59" s="8" t="s">
        <v>381</v>
      </c>
      <c r="N59" s="8" t="s">
        <v>26</v>
      </c>
      <c r="O59" s="8" t="s">
        <v>403</v>
      </c>
      <c r="P59" s="8" t="s">
        <v>304</v>
      </c>
      <c r="Q59">
        <v>4</v>
      </c>
      <c r="R59" s="73">
        <v>106.97</v>
      </c>
    </row>
    <row r="60" spans="11:18">
      <c r="K60" s="68">
        <v>39899</v>
      </c>
      <c r="L60" s="8" t="s">
        <v>396</v>
      </c>
      <c r="M60" s="8" t="s">
        <v>382</v>
      </c>
      <c r="N60" s="8" t="s">
        <v>26</v>
      </c>
      <c r="O60" s="72" t="s">
        <v>244</v>
      </c>
      <c r="P60" s="8" t="s">
        <v>304</v>
      </c>
      <c r="Q60">
        <v>8</v>
      </c>
      <c r="R60" s="73">
        <v>377.18</v>
      </c>
    </row>
    <row r="61" spans="11:18">
      <c r="K61" s="68">
        <v>39900</v>
      </c>
      <c r="L61" s="8" t="s">
        <v>397</v>
      </c>
      <c r="M61" s="8" t="s">
        <v>381</v>
      </c>
      <c r="N61" s="8" t="s">
        <v>391</v>
      </c>
      <c r="O61" s="8" t="s">
        <v>403</v>
      </c>
      <c r="P61" s="8" t="s">
        <v>304</v>
      </c>
      <c r="Q61">
        <v>1</v>
      </c>
      <c r="R61" s="73">
        <v>24.31</v>
      </c>
    </row>
    <row r="62" spans="11:18">
      <c r="K62" s="68">
        <v>39900</v>
      </c>
      <c r="L62" s="8" t="s">
        <v>397</v>
      </c>
      <c r="M62" s="8" t="s">
        <v>382</v>
      </c>
      <c r="N62" s="8" t="s">
        <v>393</v>
      </c>
      <c r="O62" s="8" t="s">
        <v>403</v>
      </c>
      <c r="P62" s="8" t="s">
        <v>304</v>
      </c>
      <c r="Q62">
        <v>1</v>
      </c>
      <c r="R62" s="73">
        <v>34.47</v>
      </c>
    </row>
    <row r="63" spans="11:18">
      <c r="K63" s="68">
        <v>39900</v>
      </c>
      <c r="L63" s="8" t="s">
        <v>397</v>
      </c>
      <c r="M63" s="8" t="s">
        <v>382</v>
      </c>
      <c r="N63" s="8" t="s">
        <v>26</v>
      </c>
      <c r="O63" s="72" t="s">
        <v>403</v>
      </c>
      <c r="P63" s="8" t="s">
        <v>303</v>
      </c>
      <c r="Q63">
        <v>3</v>
      </c>
      <c r="R63" s="73">
        <v>106.19</v>
      </c>
    </row>
    <row r="64" spans="11:18">
      <c r="K64" s="68">
        <v>39900</v>
      </c>
      <c r="L64" s="8" t="s">
        <v>397</v>
      </c>
      <c r="M64" s="8" t="s">
        <v>383</v>
      </c>
      <c r="N64" s="8" t="s">
        <v>391</v>
      </c>
      <c r="O64" s="8" t="s">
        <v>402</v>
      </c>
      <c r="P64" s="8" t="s">
        <v>303</v>
      </c>
      <c r="Q64">
        <v>2</v>
      </c>
      <c r="R64" s="73">
        <v>55.3</v>
      </c>
    </row>
    <row r="65" spans="11:18">
      <c r="K65" s="68">
        <v>39901</v>
      </c>
      <c r="L65" s="8" t="s">
        <v>398</v>
      </c>
      <c r="M65" s="8" t="s">
        <v>381</v>
      </c>
      <c r="N65" s="8" t="s">
        <v>391</v>
      </c>
      <c r="O65" s="8" t="s">
        <v>402</v>
      </c>
      <c r="P65" s="8" t="s">
        <v>304</v>
      </c>
      <c r="Q65">
        <v>2</v>
      </c>
      <c r="R65" s="73">
        <v>82.98</v>
      </c>
    </row>
    <row r="66" spans="11:18">
      <c r="K66" s="68">
        <v>39901</v>
      </c>
      <c r="L66" s="8" t="s">
        <v>398</v>
      </c>
      <c r="M66" s="8" t="s">
        <v>381</v>
      </c>
      <c r="N66" s="8" t="s">
        <v>391</v>
      </c>
      <c r="O66" s="8" t="s">
        <v>244</v>
      </c>
      <c r="P66" s="8" t="s">
        <v>303</v>
      </c>
      <c r="Q66">
        <v>4</v>
      </c>
      <c r="R66" s="73">
        <v>101.79</v>
      </c>
    </row>
    <row r="67" spans="11:18">
      <c r="K67" s="68">
        <v>39901</v>
      </c>
      <c r="L67" s="8" t="s">
        <v>398</v>
      </c>
      <c r="M67" s="8" t="s">
        <v>381</v>
      </c>
      <c r="N67" s="8" t="s">
        <v>395</v>
      </c>
      <c r="O67" s="8" t="s">
        <v>403</v>
      </c>
      <c r="P67" s="8" t="s">
        <v>303</v>
      </c>
      <c r="Q67">
        <v>3</v>
      </c>
      <c r="R67" s="73">
        <v>99.28</v>
      </c>
    </row>
    <row r="68" spans="11:18">
      <c r="K68" s="68">
        <v>39901</v>
      </c>
      <c r="L68" s="8" t="s">
        <v>398</v>
      </c>
      <c r="M68" s="8" t="s">
        <v>381</v>
      </c>
      <c r="N68" s="8" t="s">
        <v>391</v>
      </c>
      <c r="O68" s="8" t="s">
        <v>403</v>
      </c>
      <c r="P68" s="8" t="s">
        <v>304</v>
      </c>
      <c r="Q68">
        <v>3</v>
      </c>
      <c r="R68" s="73">
        <v>100.09</v>
      </c>
    </row>
    <row r="69" spans="11:18">
      <c r="K69" s="68">
        <v>39901</v>
      </c>
      <c r="L69" s="8" t="s">
        <v>398</v>
      </c>
      <c r="M69" s="8" t="s">
        <v>382</v>
      </c>
      <c r="N69" s="8" t="s">
        <v>391</v>
      </c>
      <c r="O69" s="8" t="s">
        <v>244</v>
      </c>
      <c r="P69" s="8" t="s">
        <v>304</v>
      </c>
      <c r="Q69">
        <v>3</v>
      </c>
      <c r="R69" s="73">
        <v>88.91</v>
      </c>
    </row>
    <row r="70" spans="11:18">
      <c r="K70" s="68">
        <v>39901</v>
      </c>
      <c r="L70" s="8" t="s">
        <v>398</v>
      </c>
      <c r="M70" s="8" t="s">
        <v>382</v>
      </c>
      <c r="N70" s="8" t="s">
        <v>395</v>
      </c>
      <c r="O70" s="8" t="s">
        <v>244</v>
      </c>
      <c r="P70" s="8" t="s">
        <v>303</v>
      </c>
      <c r="Q70">
        <v>2</v>
      </c>
      <c r="R70" s="73">
        <v>62.58</v>
      </c>
    </row>
    <row r="71" spans="11:18">
      <c r="K71" s="68">
        <v>39901</v>
      </c>
      <c r="L71" s="8" t="s">
        <v>398</v>
      </c>
      <c r="M71" s="8" t="s">
        <v>382</v>
      </c>
      <c r="N71" s="8" t="s">
        <v>393</v>
      </c>
      <c r="O71" s="8" t="s">
        <v>402</v>
      </c>
      <c r="P71" s="8" t="s">
        <v>304</v>
      </c>
      <c r="Q71">
        <v>1</v>
      </c>
      <c r="R71" s="73">
        <v>28.87</v>
      </c>
    </row>
    <row r="72" spans="11:18">
      <c r="K72" s="68">
        <v>39901</v>
      </c>
      <c r="L72" s="8" t="s">
        <v>398</v>
      </c>
      <c r="M72" s="8" t="s">
        <v>382</v>
      </c>
      <c r="N72" s="8" t="s">
        <v>395</v>
      </c>
      <c r="O72" s="72" t="s">
        <v>402</v>
      </c>
      <c r="P72" s="8" t="s">
        <v>303</v>
      </c>
      <c r="Q72">
        <v>4</v>
      </c>
      <c r="R72" s="73">
        <v>141.29</v>
      </c>
    </row>
    <row r="73" spans="11:18">
      <c r="K73" s="68">
        <v>39901</v>
      </c>
      <c r="L73" s="8" t="s">
        <v>398</v>
      </c>
      <c r="M73" s="8" t="s">
        <v>383</v>
      </c>
      <c r="N73" s="8" t="s">
        <v>391</v>
      </c>
      <c r="O73" s="8" t="s">
        <v>244</v>
      </c>
      <c r="P73" s="8" t="s">
        <v>303</v>
      </c>
      <c r="Q73">
        <v>4</v>
      </c>
      <c r="R73" s="73">
        <v>66.540000000000006</v>
      </c>
    </row>
    <row r="74" spans="11:18">
      <c r="K74" s="68">
        <v>39901</v>
      </c>
      <c r="L74" s="8" t="s">
        <v>398</v>
      </c>
      <c r="M74" s="8" t="s">
        <v>383</v>
      </c>
      <c r="N74" s="8" t="s">
        <v>393</v>
      </c>
      <c r="O74" s="8" t="s">
        <v>402</v>
      </c>
      <c r="P74" s="8" t="s">
        <v>304</v>
      </c>
      <c r="Q74">
        <v>2</v>
      </c>
      <c r="R74" s="73">
        <v>69.03</v>
      </c>
    </row>
    <row r="75" spans="11:18">
      <c r="K75" s="68">
        <v>39902</v>
      </c>
      <c r="L75" s="8" t="s">
        <v>390</v>
      </c>
      <c r="M75" s="8" t="s">
        <v>382</v>
      </c>
      <c r="N75" s="8" t="s">
        <v>393</v>
      </c>
      <c r="O75" s="72" t="s">
        <v>403</v>
      </c>
      <c r="P75" s="8" t="s">
        <v>304</v>
      </c>
      <c r="Q75">
        <v>2</v>
      </c>
      <c r="R75" s="73">
        <v>65.510000000000005</v>
      </c>
    </row>
    <row r="76" spans="11:18">
      <c r="K76" s="68">
        <v>39902</v>
      </c>
      <c r="L76" s="8" t="s">
        <v>390</v>
      </c>
      <c r="M76" s="8" t="s">
        <v>383</v>
      </c>
      <c r="N76" s="8" t="s">
        <v>26</v>
      </c>
      <c r="O76" s="8" t="s">
        <v>402</v>
      </c>
      <c r="P76" s="8" t="s">
        <v>304</v>
      </c>
      <c r="Q76">
        <v>2</v>
      </c>
      <c r="R76" s="73">
        <v>35.590000000000003</v>
      </c>
    </row>
    <row r="77" spans="11:18">
      <c r="K77" s="68">
        <v>39903</v>
      </c>
      <c r="L77" s="8" t="s">
        <v>394</v>
      </c>
      <c r="M77" s="8" t="s">
        <v>382</v>
      </c>
      <c r="N77" s="8" t="s">
        <v>393</v>
      </c>
      <c r="O77" s="8" t="s">
        <v>402</v>
      </c>
      <c r="P77" s="8" t="s">
        <v>304</v>
      </c>
      <c r="Q77">
        <v>7</v>
      </c>
      <c r="R77" s="73">
        <v>320.18</v>
      </c>
    </row>
    <row r="78" spans="11:18">
      <c r="K78" s="68">
        <v>39903</v>
      </c>
      <c r="L78" s="8" t="s">
        <v>394</v>
      </c>
      <c r="M78" s="8" t="s">
        <v>382</v>
      </c>
      <c r="N78" s="8" t="s">
        <v>395</v>
      </c>
      <c r="O78" s="72" t="s">
        <v>403</v>
      </c>
      <c r="P78" s="8" t="s">
        <v>303</v>
      </c>
      <c r="Q78">
        <v>5</v>
      </c>
      <c r="R78" s="73">
        <v>128.57</v>
      </c>
    </row>
    <row r="79" spans="11:18">
      <c r="K79" s="68">
        <v>39903</v>
      </c>
      <c r="L79" s="8" t="s">
        <v>394</v>
      </c>
      <c r="M79" s="8" t="s">
        <v>383</v>
      </c>
      <c r="N79" s="8" t="s">
        <v>26</v>
      </c>
      <c r="O79" s="8" t="s">
        <v>403</v>
      </c>
      <c r="P79" s="8" t="s">
        <v>303</v>
      </c>
      <c r="Q79">
        <v>6</v>
      </c>
      <c r="R79" s="73">
        <v>248.42</v>
      </c>
    </row>
    <row r="80" spans="11:18">
      <c r="K80" s="68">
        <v>39903</v>
      </c>
      <c r="L80" s="8" t="s">
        <v>394</v>
      </c>
      <c r="M80" s="8" t="s">
        <v>383</v>
      </c>
      <c r="N80" s="8" t="s">
        <v>391</v>
      </c>
      <c r="O80" s="8" t="s">
        <v>244</v>
      </c>
      <c r="P80" s="8" t="s">
        <v>303</v>
      </c>
      <c r="Q80">
        <v>2</v>
      </c>
      <c r="R80" s="73">
        <v>50.04</v>
      </c>
    </row>
    <row r="81" spans="11:18">
      <c r="K81" s="68">
        <v>39904</v>
      </c>
      <c r="L81" s="8" t="s">
        <v>396</v>
      </c>
      <c r="M81" s="8" t="s">
        <v>381</v>
      </c>
      <c r="N81" s="8" t="s">
        <v>391</v>
      </c>
      <c r="O81" s="8" t="s">
        <v>244</v>
      </c>
      <c r="P81" s="8" t="s">
        <v>303</v>
      </c>
      <c r="Q81">
        <v>4</v>
      </c>
      <c r="R81" s="73">
        <v>145.47999999999999</v>
      </c>
    </row>
    <row r="82" spans="11:18">
      <c r="K82" s="68">
        <v>39904</v>
      </c>
      <c r="L82" s="8" t="s">
        <v>396</v>
      </c>
      <c r="M82" s="8" t="s">
        <v>382</v>
      </c>
      <c r="N82" s="8" t="s">
        <v>26</v>
      </c>
      <c r="O82" s="72" t="s">
        <v>403</v>
      </c>
      <c r="P82" s="8" t="s">
        <v>304</v>
      </c>
      <c r="Q82">
        <v>9</v>
      </c>
      <c r="R82" s="73">
        <v>403.6</v>
      </c>
    </row>
    <row r="83" spans="11:18">
      <c r="K83" s="68">
        <v>39904</v>
      </c>
      <c r="L83" s="8" t="s">
        <v>396</v>
      </c>
      <c r="M83" s="8" t="s">
        <v>382</v>
      </c>
      <c r="N83" s="8" t="s">
        <v>391</v>
      </c>
      <c r="O83" s="8" t="s">
        <v>244</v>
      </c>
      <c r="P83" s="8" t="s">
        <v>304</v>
      </c>
      <c r="Q83">
        <v>6</v>
      </c>
      <c r="R83" s="73">
        <v>284.14</v>
      </c>
    </row>
    <row r="84" spans="11:18">
      <c r="K84" s="68">
        <v>39904</v>
      </c>
      <c r="L84" s="8" t="s">
        <v>396</v>
      </c>
      <c r="M84" s="8" t="s">
        <v>382</v>
      </c>
      <c r="N84" s="8" t="s">
        <v>26</v>
      </c>
      <c r="O84" s="8" t="s">
        <v>403</v>
      </c>
      <c r="P84" s="8" t="s">
        <v>304</v>
      </c>
      <c r="Q84">
        <v>1</v>
      </c>
      <c r="R84" s="73">
        <v>81.14</v>
      </c>
    </row>
    <row r="85" spans="11:18">
      <c r="K85" s="68">
        <v>39905</v>
      </c>
      <c r="L85" s="8" t="s">
        <v>397</v>
      </c>
      <c r="M85" s="8" t="s">
        <v>381</v>
      </c>
      <c r="N85" s="8" t="s">
        <v>395</v>
      </c>
      <c r="O85" s="8" t="s">
        <v>403</v>
      </c>
      <c r="P85" s="8" t="s">
        <v>304</v>
      </c>
      <c r="Q85">
        <v>3</v>
      </c>
      <c r="R85" s="73">
        <v>82.36</v>
      </c>
    </row>
    <row r="86" spans="11:18">
      <c r="K86" s="68">
        <v>39905</v>
      </c>
      <c r="L86" s="8" t="s">
        <v>397</v>
      </c>
      <c r="M86" s="8" t="s">
        <v>382</v>
      </c>
      <c r="N86" s="8" t="s">
        <v>395</v>
      </c>
      <c r="O86" s="72" t="s">
        <v>403</v>
      </c>
      <c r="P86" s="8" t="s">
        <v>304</v>
      </c>
      <c r="Q86">
        <v>2</v>
      </c>
      <c r="R86" s="73">
        <v>32.65</v>
      </c>
    </row>
    <row r="87" spans="11:18">
      <c r="K87" s="68">
        <v>39905</v>
      </c>
      <c r="L87" s="8" t="s">
        <v>397</v>
      </c>
      <c r="M87" s="8" t="s">
        <v>382</v>
      </c>
      <c r="N87" s="8" t="s">
        <v>391</v>
      </c>
      <c r="O87" s="8" t="s">
        <v>402</v>
      </c>
      <c r="P87" s="8" t="s">
        <v>304</v>
      </c>
      <c r="Q87">
        <v>6</v>
      </c>
      <c r="R87" s="73">
        <v>200.7</v>
      </c>
    </row>
    <row r="88" spans="11:18">
      <c r="K88" s="68">
        <v>39905</v>
      </c>
      <c r="L88" s="8" t="s">
        <v>397</v>
      </c>
      <c r="M88" s="8" t="s">
        <v>382</v>
      </c>
      <c r="N88" s="8" t="s">
        <v>391</v>
      </c>
      <c r="O88" s="8" t="s">
        <v>403</v>
      </c>
      <c r="P88" s="8" t="s">
        <v>304</v>
      </c>
      <c r="Q88">
        <v>3</v>
      </c>
      <c r="R88" s="73">
        <v>99.13</v>
      </c>
    </row>
    <row r="89" spans="11:18">
      <c r="K89" s="68">
        <v>39906</v>
      </c>
      <c r="L89" s="8" t="s">
        <v>398</v>
      </c>
      <c r="M89" s="8" t="s">
        <v>381</v>
      </c>
      <c r="N89" s="8" t="s">
        <v>393</v>
      </c>
      <c r="O89" s="8" t="s">
        <v>402</v>
      </c>
      <c r="P89" s="8" t="s">
        <v>304</v>
      </c>
      <c r="Q89">
        <v>4</v>
      </c>
      <c r="R89" s="73">
        <v>85.88</v>
      </c>
    </row>
    <row r="90" spans="11:18">
      <c r="K90" s="68">
        <v>39906</v>
      </c>
      <c r="L90" s="8" t="s">
        <v>398</v>
      </c>
      <c r="M90" s="8" t="s">
        <v>382</v>
      </c>
      <c r="N90" s="8" t="s">
        <v>393</v>
      </c>
      <c r="O90" s="72" t="s">
        <v>403</v>
      </c>
      <c r="P90" s="8" t="s">
        <v>303</v>
      </c>
      <c r="Q90">
        <v>3</v>
      </c>
      <c r="R90" s="73">
        <v>183.52</v>
      </c>
    </row>
    <row r="91" spans="11:18">
      <c r="K91" s="68">
        <v>39906</v>
      </c>
      <c r="L91" s="8" t="s">
        <v>398</v>
      </c>
      <c r="M91" s="8" t="s">
        <v>382</v>
      </c>
      <c r="N91" s="8" t="s">
        <v>26</v>
      </c>
      <c r="O91" s="8" t="s">
        <v>402</v>
      </c>
      <c r="P91" s="8" t="s">
        <v>304</v>
      </c>
      <c r="Q91">
        <v>2</v>
      </c>
      <c r="R91" s="73">
        <v>53.87</v>
      </c>
    </row>
    <row r="92" spans="11:18">
      <c r="K92" s="68">
        <v>39906</v>
      </c>
      <c r="L92" s="8" t="s">
        <v>398</v>
      </c>
      <c r="M92" s="8" t="s">
        <v>383</v>
      </c>
      <c r="N92" s="8" t="s">
        <v>391</v>
      </c>
      <c r="O92" s="8" t="s">
        <v>403</v>
      </c>
      <c r="P92" s="8" t="s">
        <v>303</v>
      </c>
      <c r="Q92">
        <v>3</v>
      </c>
      <c r="R92" s="73">
        <v>44.08</v>
      </c>
    </row>
    <row r="93" spans="11:18">
      <c r="K93" s="68">
        <v>39907</v>
      </c>
      <c r="L93" s="8" t="s">
        <v>399</v>
      </c>
      <c r="M93" s="8" t="s">
        <v>381</v>
      </c>
      <c r="N93" s="8" t="s">
        <v>395</v>
      </c>
      <c r="O93" s="8" t="s">
        <v>402</v>
      </c>
      <c r="P93" s="8" t="s">
        <v>304</v>
      </c>
      <c r="Q93">
        <v>1</v>
      </c>
      <c r="R93" s="73">
        <v>82.34</v>
      </c>
    </row>
    <row r="94" spans="11:18">
      <c r="K94" s="68">
        <v>39907</v>
      </c>
      <c r="L94" s="8" t="s">
        <v>399</v>
      </c>
      <c r="M94" s="8" t="s">
        <v>382</v>
      </c>
      <c r="N94" s="8" t="s">
        <v>393</v>
      </c>
      <c r="O94" s="8" t="s">
        <v>244</v>
      </c>
      <c r="P94" s="8" t="s">
        <v>303</v>
      </c>
      <c r="Q94">
        <v>3</v>
      </c>
      <c r="R94" s="73">
        <v>151.29</v>
      </c>
    </row>
    <row r="95" spans="11:18">
      <c r="K95" s="68">
        <v>39908</v>
      </c>
      <c r="L95" s="8" t="s">
        <v>390</v>
      </c>
      <c r="M95" s="8" t="s">
        <v>381</v>
      </c>
      <c r="N95" s="8" t="s">
        <v>391</v>
      </c>
      <c r="O95" s="8" t="s">
        <v>402</v>
      </c>
      <c r="P95" s="8" t="s">
        <v>303</v>
      </c>
      <c r="Q95">
        <v>5</v>
      </c>
      <c r="R95" s="73">
        <v>87.02</v>
      </c>
    </row>
    <row r="96" spans="11:18">
      <c r="K96" s="68">
        <v>39908</v>
      </c>
      <c r="L96" s="8" t="s">
        <v>390</v>
      </c>
      <c r="M96" s="8" t="s">
        <v>382</v>
      </c>
      <c r="N96" s="8" t="s">
        <v>395</v>
      </c>
      <c r="O96" s="8" t="s">
        <v>402</v>
      </c>
      <c r="P96" s="8" t="s">
        <v>303</v>
      </c>
      <c r="Q96">
        <v>2</v>
      </c>
      <c r="R96" s="73">
        <v>54.96</v>
      </c>
    </row>
    <row r="97" spans="11:18">
      <c r="K97" s="68">
        <v>39908</v>
      </c>
      <c r="L97" s="8" t="s">
        <v>390</v>
      </c>
      <c r="M97" s="8" t="s">
        <v>382</v>
      </c>
      <c r="N97" s="8" t="s">
        <v>395</v>
      </c>
      <c r="O97" s="8" t="s">
        <v>403</v>
      </c>
      <c r="P97" s="8" t="s">
        <v>304</v>
      </c>
      <c r="Q97">
        <v>1</v>
      </c>
      <c r="R97" s="73">
        <v>65.11</v>
      </c>
    </row>
    <row r="98" spans="11:18">
      <c r="K98" s="68">
        <v>39908</v>
      </c>
      <c r="L98" s="8" t="s">
        <v>390</v>
      </c>
      <c r="M98" s="8" t="s">
        <v>382</v>
      </c>
      <c r="N98" s="8" t="s">
        <v>391</v>
      </c>
      <c r="O98" s="8" t="s">
        <v>403</v>
      </c>
      <c r="P98" s="8" t="s">
        <v>304</v>
      </c>
      <c r="Q98">
        <v>3</v>
      </c>
      <c r="R98" s="73">
        <v>76.69</v>
      </c>
    </row>
    <row r="99" spans="11:18">
      <c r="K99" s="68">
        <v>39908</v>
      </c>
      <c r="L99" s="8" t="s">
        <v>390</v>
      </c>
      <c r="M99" s="8" t="s">
        <v>383</v>
      </c>
      <c r="N99" s="8" t="s">
        <v>391</v>
      </c>
      <c r="O99" s="8" t="s">
        <v>402</v>
      </c>
      <c r="P99" s="8" t="s">
        <v>304</v>
      </c>
      <c r="Q99">
        <v>2</v>
      </c>
      <c r="R99" s="73">
        <v>48.38</v>
      </c>
    </row>
    <row r="100" spans="11:18">
      <c r="K100" s="68">
        <v>39909</v>
      </c>
      <c r="L100" s="8" t="s">
        <v>392</v>
      </c>
      <c r="M100" s="8" t="s">
        <v>381</v>
      </c>
      <c r="N100" s="8" t="s">
        <v>391</v>
      </c>
      <c r="O100" s="8" t="s">
        <v>244</v>
      </c>
      <c r="P100" s="8" t="s">
        <v>304</v>
      </c>
      <c r="Q100">
        <v>5</v>
      </c>
      <c r="R100" s="73">
        <v>76.64</v>
      </c>
    </row>
    <row r="101" spans="11:18">
      <c r="K101" s="68">
        <v>39909</v>
      </c>
      <c r="L101" s="8" t="s">
        <v>392</v>
      </c>
      <c r="M101" s="8" t="s">
        <v>382</v>
      </c>
      <c r="N101" s="8" t="s">
        <v>391</v>
      </c>
      <c r="O101" s="8" t="s">
        <v>402</v>
      </c>
      <c r="P101" s="8" t="s">
        <v>304</v>
      </c>
      <c r="Q101">
        <v>2</v>
      </c>
      <c r="R101" s="73">
        <v>54.08</v>
      </c>
    </row>
    <row r="102" spans="11:18">
      <c r="K102" s="68">
        <v>39909</v>
      </c>
      <c r="L102" s="8" t="s">
        <v>392</v>
      </c>
      <c r="M102" s="8" t="s">
        <v>382</v>
      </c>
      <c r="N102" s="8" t="s">
        <v>393</v>
      </c>
      <c r="O102" s="8" t="s">
        <v>403</v>
      </c>
      <c r="P102" s="8" t="s">
        <v>304</v>
      </c>
      <c r="Q102">
        <v>3</v>
      </c>
      <c r="R102" s="73">
        <v>130</v>
      </c>
    </row>
    <row r="103" spans="11:18">
      <c r="K103" s="68">
        <v>39909</v>
      </c>
      <c r="L103" s="8" t="s">
        <v>392</v>
      </c>
      <c r="M103" s="8" t="s">
        <v>383</v>
      </c>
      <c r="N103" s="8" t="s">
        <v>395</v>
      </c>
      <c r="O103" s="72" t="s">
        <v>403</v>
      </c>
      <c r="P103" s="8" t="s">
        <v>304</v>
      </c>
      <c r="Q103">
        <v>4</v>
      </c>
      <c r="R103" s="73">
        <v>218.29</v>
      </c>
    </row>
    <row r="104" spans="11:18">
      <c r="K104" s="68">
        <v>39910</v>
      </c>
      <c r="L104" s="8" t="s">
        <v>394</v>
      </c>
      <c r="M104" s="8" t="s">
        <v>383</v>
      </c>
      <c r="N104" s="8" t="s">
        <v>26</v>
      </c>
      <c r="O104" s="8" t="s">
        <v>402</v>
      </c>
      <c r="P104" s="8" t="s">
        <v>303</v>
      </c>
      <c r="Q104">
        <v>1</v>
      </c>
      <c r="R104" s="73">
        <v>38.1</v>
      </c>
    </row>
    <row r="105" spans="11:18">
      <c r="K105" s="68">
        <v>39911</v>
      </c>
      <c r="L105" s="8" t="s">
        <v>396</v>
      </c>
      <c r="M105" s="8" t="s">
        <v>381</v>
      </c>
      <c r="N105" s="8" t="s">
        <v>391</v>
      </c>
      <c r="O105" s="8" t="s">
        <v>402</v>
      </c>
      <c r="P105" s="8" t="s">
        <v>303</v>
      </c>
      <c r="Q105">
        <v>4</v>
      </c>
      <c r="R105" s="73">
        <v>100.02</v>
      </c>
    </row>
    <row r="106" spans="11:18">
      <c r="K106" s="68">
        <v>39911</v>
      </c>
      <c r="L106" s="8" t="s">
        <v>396</v>
      </c>
      <c r="M106" s="8" t="s">
        <v>381</v>
      </c>
      <c r="N106" s="8" t="s">
        <v>26</v>
      </c>
      <c r="O106" s="72" t="s">
        <v>244</v>
      </c>
      <c r="P106" s="8" t="s">
        <v>304</v>
      </c>
      <c r="Q106">
        <v>4</v>
      </c>
      <c r="R106" s="73">
        <v>248.73</v>
      </c>
    </row>
    <row r="107" spans="11:18">
      <c r="K107" s="68">
        <v>39911</v>
      </c>
      <c r="L107" s="8" t="s">
        <v>396</v>
      </c>
      <c r="M107" s="8" t="s">
        <v>381</v>
      </c>
      <c r="N107" s="8" t="s">
        <v>26</v>
      </c>
      <c r="O107" s="8" t="s">
        <v>403</v>
      </c>
      <c r="P107" s="8" t="s">
        <v>304</v>
      </c>
      <c r="Q107">
        <v>2</v>
      </c>
      <c r="R107" s="73">
        <v>25.8</v>
      </c>
    </row>
    <row r="108" spans="11:18">
      <c r="K108" s="68">
        <v>39911</v>
      </c>
      <c r="L108" s="8" t="s">
        <v>396</v>
      </c>
      <c r="M108" s="8" t="s">
        <v>383</v>
      </c>
      <c r="N108" s="8" t="s">
        <v>395</v>
      </c>
      <c r="O108" s="8" t="s">
        <v>244</v>
      </c>
      <c r="P108" s="8" t="s">
        <v>303</v>
      </c>
      <c r="Q108">
        <v>1</v>
      </c>
      <c r="R108" s="73">
        <v>52.83</v>
      </c>
    </row>
    <row r="109" spans="11:18">
      <c r="K109" s="68">
        <v>39912</v>
      </c>
      <c r="L109" s="8" t="s">
        <v>397</v>
      </c>
      <c r="M109" s="8" t="s">
        <v>381</v>
      </c>
      <c r="N109" s="8" t="s">
        <v>26</v>
      </c>
      <c r="O109" s="8" t="s">
        <v>402</v>
      </c>
      <c r="P109" s="8" t="s">
        <v>303</v>
      </c>
      <c r="Q109">
        <v>3</v>
      </c>
      <c r="R109" s="73">
        <v>131.88999999999999</v>
      </c>
    </row>
    <row r="110" spans="11:18">
      <c r="K110" s="68">
        <v>39912</v>
      </c>
      <c r="L110" s="8" t="s">
        <v>397</v>
      </c>
      <c r="M110" s="8" t="s">
        <v>381</v>
      </c>
      <c r="N110" s="8" t="s">
        <v>391</v>
      </c>
      <c r="O110" s="8" t="s">
        <v>403</v>
      </c>
      <c r="P110" s="8" t="s">
        <v>303</v>
      </c>
      <c r="Q110">
        <v>3</v>
      </c>
      <c r="R110" s="73">
        <v>82.69</v>
      </c>
    </row>
    <row r="111" spans="11:18">
      <c r="K111" s="68">
        <v>39912</v>
      </c>
      <c r="L111" s="8" t="s">
        <v>397</v>
      </c>
      <c r="M111" s="8" t="s">
        <v>381</v>
      </c>
      <c r="N111" s="8" t="s">
        <v>26</v>
      </c>
      <c r="O111" s="8" t="s">
        <v>403</v>
      </c>
      <c r="P111" s="8" t="s">
        <v>303</v>
      </c>
      <c r="Q111">
        <v>1</v>
      </c>
      <c r="R111" s="73">
        <v>70.03</v>
      </c>
    </row>
    <row r="112" spans="11:18">
      <c r="K112" s="68">
        <v>39912</v>
      </c>
      <c r="L112" s="8" t="s">
        <v>397</v>
      </c>
      <c r="M112" s="8" t="s">
        <v>381</v>
      </c>
      <c r="N112" s="8" t="s">
        <v>391</v>
      </c>
      <c r="O112" s="72" t="s">
        <v>403</v>
      </c>
      <c r="P112" s="8" t="s">
        <v>304</v>
      </c>
      <c r="Q112">
        <v>1</v>
      </c>
      <c r="R112" s="73">
        <v>102.86</v>
      </c>
    </row>
    <row r="113" spans="11:18">
      <c r="K113" s="68">
        <v>39912</v>
      </c>
      <c r="L113" s="8" t="s">
        <v>397</v>
      </c>
      <c r="M113" s="8" t="s">
        <v>381</v>
      </c>
      <c r="N113" s="8" t="s">
        <v>26</v>
      </c>
      <c r="O113" s="8" t="s">
        <v>244</v>
      </c>
      <c r="P113" s="8" t="s">
        <v>303</v>
      </c>
      <c r="Q113">
        <v>4</v>
      </c>
      <c r="R113" s="73">
        <v>174.13</v>
      </c>
    </row>
    <row r="114" spans="11:18">
      <c r="K114" s="68">
        <v>39913</v>
      </c>
      <c r="L114" s="8" t="s">
        <v>398</v>
      </c>
      <c r="M114" s="8" t="s">
        <v>381</v>
      </c>
      <c r="N114" s="8" t="s">
        <v>393</v>
      </c>
      <c r="O114" s="8" t="s">
        <v>403</v>
      </c>
      <c r="P114" s="8" t="s">
        <v>304</v>
      </c>
      <c r="Q114">
        <v>2</v>
      </c>
      <c r="R114" s="73">
        <v>49.8</v>
      </c>
    </row>
    <row r="115" spans="11:18">
      <c r="K115" s="68">
        <v>39913</v>
      </c>
      <c r="L115" s="8" t="s">
        <v>398</v>
      </c>
      <c r="M115" s="8" t="s">
        <v>381</v>
      </c>
      <c r="N115" s="8" t="s">
        <v>395</v>
      </c>
      <c r="O115" s="72" t="s">
        <v>244</v>
      </c>
      <c r="P115" s="8" t="s">
        <v>304</v>
      </c>
      <c r="Q115">
        <v>2</v>
      </c>
      <c r="R115" s="73">
        <v>29.97</v>
      </c>
    </row>
    <row r="116" spans="11:18">
      <c r="K116" s="68">
        <v>39913</v>
      </c>
      <c r="L116" s="8" t="s">
        <v>398</v>
      </c>
      <c r="M116" s="8" t="s">
        <v>382</v>
      </c>
      <c r="N116" s="8" t="s">
        <v>395</v>
      </c>
      <c r="O116" s="8" t="s">
        <v>403</v>
      </c>
      <c r="P116" s="8" t="s">
        <v>303</v>
      </c>
      <c r="Q116">
        <v>2</v>
      </c>
      <c r="R116" s="73">
        <v>82.53</v>
      </c>
    </row>
    <row r="117" spans="11:18">
      <c r="K117" s="68">
        <v>39913</v>
      </c>
      <c r="L117" s="8" t="s">
        <v>398</v>
      </c>
      <c r="M117" s="8" t="s">
        <v>382</v>
      </c>
      <c r="N117" s="8" t="s">
        <v>393</v>
      </c>
      <c r="O117" s="72" t="s">
        <v>403</v>
      </c>
      <c r="P117" s="8" t="s">
        <v>304</v>
      </c>
      <c r="Q117">
        <v>4</v>
      </c>
      <c r="R117" s="73">
        <v>142.76</v>
      </c>
    </row>
    <row r="118" spans="11:18">
      <c r="K118" s="68">
        <v>39913</v>
      </c>
      <c r="L118" s="8" t="s">
        <v>398</v>
      </c>
      <c r="M118" s="8" t="s">
        <v>383</v>
      </c>
      <c r="N118" s="8" t="s">
        <v>391</v>
      </c>
      <c r="O118" s="8" t="s">
        <v>244</v>
      </c>
      <c r="P118" s="8" t="s">
        <v>303</v>
      </c>
      <c r="Q118">
        <v>2</v>
      </c>
      <c r="R118" s="73">
        <v>72.58</v>
      </c>
    </row>
    <row r="119" spans="11:18">
      <c r="K119" s="68">
        <v>39913</v>
      </c>
      <c r="L119" s="8" t="s">
        <v>398</v>
      </c>
      <c r="M119" s="8" t="s">
        <v>383</v>
      </c>
      <c r="N119" s="8" t="s">
        <v>395</v>
      </c>
      <c r="O119" s="8" t="s">
        <v>402</v>
      </c>
      <c r="P119" s="8" t="s">
        <v>303</v>
      </c>
      <c r="Q119">
        <v>2</v>
      </c>
      <c r="R119" s="73">
        <v>55.39</v>
      </c>
    </row>
    <row r="120" spans="11:18">
      <c r="K120" s="68">
        <v>39914</v>
      </c>
      <c r="L120" s="8" t="s">
        <v>399</v>
      </c>
      <c r="M120" s="8" t="s">
        <v>382</v>
      </c>
      <c r="N120" s="8" t="s">
        <v>26</v>
      </c>
      <c r="O120" s="8" t="s">
        <v>402</v>
      </c>
      <c r="P120" s="8" t="s">
        <v>304</v>
      </c>
      <c r="Q120">
        <v>4</v>
      </c>
      <c r="R120" s="73">
        <v>206.39</v>
      </c>
    </row>
    <row r="121" spans="11:18">
      <c r="K121" s="68">
        <v>39915</v>
      </c>
      <c r="L121" s="8" t="s">
        <v>392</v>
      </c>
      <c r="M121" s="8" t="s">
        <v>381</v>
      </c>
      <c r="N121" s="8" t="s">
        <v>395</v>
      </c>
      <c r="O121" s="8" t="s">
        <v>403</v>
      </c>
      <c r="P121" s="8" t="s">
        <v>304</v>
      </c>
      <c r="Q121">
        <v>4</v>
      </c>
      <c r="R121" s="73">
        <v>245.67</v>
      </c>
    </row>
    <row r="122" spans="11:18">
      <c r="K122" s="68">
        <v>39915</v>
      </c>
      <c r="L122" s="8" t="s">
        <v>392</v>
      </c>
      <c r="M122" s="8" t="s">
        <v>381</v>
      </c>
      <c r="N122" s="8" t="s">
        <v>391</v>
      </c>
      <c r="O122" s="8" t="s">
        <v>403</v>
      </c>
      <c r="P122" s="8" t="s">
        <v>304</v>
      </c>
      <c r="Q122">
        <v>5</v>
      </c>
      <c r="R122" s="73">
        <v>265.69</v>
      </c>
    </row>
    <row r="123" spans="11:18">
      <c r="K123" s="68">
        <v>39915</v>
      </c>
      <c r="L123" s="8" t="s">
        <v>392</v>
      </c>
      <c r="M123" s="8" t="s">
        <v>382</v>
      </c>
      <c r="N123" s="8" t="s">
        <v>393</v>
      </c>
      <c r="O123" s="8" t="s">
        <v>403</v>
      </c>
      <c r="P123" s="8" t="s">
        <v>304</v>
      </c>
      <c r="Q123">
        <v>3</v>
      </c>
      <c r="R123" s="73">
        <v>124.46</v>
      </c>
    </row>
    <row r="124" spans="11:18">
      <c r="K124" s="68">
        <v>39915</v>
      </c>
      <c r="L124" s="8" t="s">
        <v>392</v>
      </c>
      <c r="M124" s="8" t="s">
        <v>382</v>
      </c>
      <c r="N124" s="8" t="s">
        <v>391</v>
      </c>
      <c r="O124" s="8" t="s">
        <v>403</v>
      </c>
      <c r="P124" s="8" t="s">
        <v>304</v>
      </c>
      <c r="Q124">
        <v>6</v>
      </c>
      <c r="R124" s="73">
        <v>206.26</v>
      </c>
    </row>
    <row r="125" spans="11:18">
      <c r="K125" s="68">
        <v>39916</v>
      </c>
      <c r="L125" s="8" t="s">
        <v>394</v>
      </c>
      <c r="M125" s="8" t="s">
        <v>382</v>
      </c>
      <c r="N125" s="8" t="s">
        <v>393</v>
      </c>
      <c r="O125" s="72" t="s">
        <v>403</v>
      </c>
      <c r="P125" s="8" t="s">
        <v>304</v>
      </c>
      <c r="Q125">
        <v>7</v>
      </c>
      <c r="R125" s="73">
        <v>306.23</v>
      </c>
    </row>
    <row r="126" spans="11:18">
      <c r="K126" s="68">
        <v>39917</v>
      </c>
      <c r="L126" s="8" t="s">
        <v>397</v>
      </c>
      <c r="M126" s="8" t="s">
        <v>381</v>
      </c>
      <c r="N126" s="8" t="s">
        <v>393</v>
      </c>
      <c r="O126" s="72" t="s">
        <v>244</v>
      </c>
      <c r="P126" s="8" t="s">
        <v>304</v>
      </c>
      <c r="Q126">
        <v>1</v>
      </c>
      <c r="R126" s="73">
        <v>48.12</v>
      </c>
    </row>
    <row r="127" spans="11:18">
      <c r="K127" s="68">
        <v>39917</v>
      </c>
      <c r="L127" s="8" t="s">
        <v>397</v>
      </c>
      <c r="M127" s="8" t="s">
        <v>382</v>
      </c>
      <c r="N127" s="8" t="s">
        <v>395</v>
      </c>
      <c r="O127" s="8" t="s">
        <v>403</v>
      </c>
      <c r="P127" s="8" t="s">
        <v>303</v>
      </c>
      <c r="Q127">
        <v>4</v>
      </c>
      <c r="R127" s="73">
        <v>113.95</v>
      </c>
    </row>
    <row r="128" spans="11:18">
      <c r="K128" s="68">
        <v>39917</v>
      </c>
      <c r="L128" s="8" t="s">
        <v>397</v>
      </c>
      <c r="M128" s="8" t="s">
        <v>382</v>
      </c>
      <c r="N128" s="8" t="s">
        <v>26</v>
      </c>
      <c r="O128" s="8" t="s">
        <v>402</v>
      </c>
      <c r="P128" s="8" t="s">
        <v>304</v>
      </c>
      <c r="Q128">
        <v>6</v>
      </c>
      <c r="R128" s="73">
        <v>261.44</v>
      </c>
    </row>
    <row r="129" spans="11:18">
      <c r="K129" s="68">
        <v>39918</v>
      </c>
      <c r="L129" s="8" t="s">
        <v>398</v>
      </c>
      <c r="M129" s="8" t="s">
        <v>381</v>
      </c>
      <c r="N129" s="8" t="s">
        <v>393</v>
      </c>
      <c r="O129" s="8" t="s">
        <v>244</v>
      </c>
      <c r="P129" s="8" t="s">
        <v>303</v>
      </c>
      <c r="Q129">
        <v>2</v>
      </c>
      <c r="R129" s="73">
        <v>59.9</v>
      </c>
    </row>
    <row r="130" spans="11:18">
      <c r="K130" s="68">
        <v>39918</v>
      </c>
      <c r="L130" s="8" t="s">
        <v>398</v>
      </c>
      <c r="M130" s="8" t="s">
        <v>381</v>
      </c>
      <c r="N130" s="8" t="s">
        <v>395</v>
      </c>
      <c r="O130" s="8" t="s">
        <v>402</v>
      </c>
      <c r="P130" s="8" t="s">
        <v>304</v>
      </c>
      <c r="Q130">
        <v>2</v>
      </c>
      <c r="R130" s="73">
        <v>49.73</v>
      </c>
    </row>
    <row r="131" spans="11:18">
      <c r="K131" s="68">
        <v>39918</v>
      </c>
      <c r="L131" s="8" t="s">
        <v>398</v>
      </c>
      <c r="M131" s="8" t="s">
        <v>381</v>
      </c>
      <c r="N131" s="8" t="s">
        <v>395</v>
      </c>
      <c r="O131" s="8" t="s">
        <v>402</v>
      </c>
      <c r="P131" s="8" t="s">
        <v>304</v>
      </c>
      <c r="Q131">
        <v>3</v>
      </c>
      <c r="R131" s="73">
        <v>65.06</v>
      </c>
    </row>
    <row r="132" spans="11:18">
      <c r="K132" s="68">
        <v>39918</v>
      </c>
      <c r="L132" s="8" t="s">
        <v>398</v>
      </c>
      <c r="M132" s="8" t="s">
        <v>382</v>
      </c>
      <c r="N132" s="8" t="s">
        <v>26</v>
      </c>
      <c r="O132" s="8" t="s">
        <v>402</v>
      </c>
      <c r="P132" s="8" t="s">
        <v>303</v>
      </c>
      <c r="Q132">
        <v>4</v>
      </c>
      <c r="R132" s="73">
        <v>97.71</v>
      </c>
    </row>
    <row r="133" spans="11:18">
      <c r="K133" s="68">
        <v>39918</v>
      </c>
      <c r="L133" s="8" t="s">
        <v>398</v>
      </c>
      <c r="M133" s="8" t="s">
        <v>382</v>
      </c>
      <c r="N133" s="8" t="s">
        <v>391</v>
      </c>
      <c r="O133" s="8" t="s">
        <v>244</v>
      </c>
      <c r="P133" s="8" t="s">
        <v>304</v>
      </c>
      <c r="Q133">
        <v>1</v>
      </c>
      <c r="R133" s="73">
        <v>49.84</v>
      </c>
    </row>
    <row r="134" spans="11:18">
      <c r="K134" s="68">
        <v>39918</v>
      </c>
      <c r="L134" s="8" t="s">
        <v>398</v>
      </c>
      <c r="M134" s="8" t="s">
        <v>383</v>
      </c>
      <c r="N134" s="8" t="s">
        <v>395</v>
      </c>
      <c r="O134" s="8" t="s">
        <v>244</v>
      </c>
      <c r="P134" s="8" t="s">
        <v>304</v>
      </c>
      <c r="Q134">
        <v>6</v>
      </c>
      <c r="R134" s="73">
        <v>233.94</v>
      </c>
    </row>
    <row r="135" spans="11:18">
      <c r="K135" s="68">
        <v>39918</v>
      </c>
      <c r="L135" s="8" t="s">
        <v>398</v>
      </c>
      <c r="M135" s="8" t="s">
        <v>383</v>
      </c>
      <c r="N135" s="8" t="s">
        <v>26</v>
      </c>
      <c r="O135" s="72" t="s">
        <v>403</v>
      </c>
      <c r="P135" s="8" t="s">
        <v>304</v>
      </c>
      <c r="Q135">
        <v>9</v>
      </c>
      <c r="R135" s="73">
        <v>370.26</v>
      </c>
    </row>
    <row r="136" spans="11:18">
      <c r="K136" s="68">
        <v>39919</v>
      </c>
      <c r="L136" s="8" t="s">
        <v>399</v>
      </c>
      <c r="M136" s="8" t="s">
        <v>382</v>
      </c>
      <c r="N136" s="8" t="s">
        <v>26</v>
      </c>
      <c r="O136" s="72" t="s">
        <v>244</v>
      </c>
      <c r="P136" s="8" t="s">
        <v>303</v>
      </c>
      <c r="Q136">
        <v>6</v>
      </c>
      <c r="R136" s="73">
        <v>313.11</v>
      </c>
    </row>
    <row r="137" spans="11:18">
      <c r="K137" s="68">
        <v>39919</v>
      </c>
      <c r="L137" s="8" t="s">
        <v>399</v>
      </c>
      <c r="M137" s="8" t="s">
        <v>382</v>
      </c>
      <c r="N137" s="8" t="s">
        <v>391</v>
      </c>
      <c r="O137" s="8" t="s">
        <v>244</v>
      </c>
      <c r="P137" s="8" t="s">
        <v>304</v>
      </c>
      <c r="Q137">
        <v>6</v>
      </c>
      <c r="R137" s="73">
        <v>141.77000000000001</v>
      </c>
    </row>
    <row r="138" spans="11:18">
      <c r="K138" s="68">
        <v>39919</v>
      </c>
      <c r="L138" s="8" t="s">
        <v>399</v>
      </c>
      <c r="M138" s="8" t="s">
        <v>383</v>
      </c>
      <c r="N138" s="8" t="s">
        <v>393</v>
      </c>
      <c r="O138" s="8" t="s">
        <v>403</v>
      </c>
      <c r="P138" s="8" t="s">
        <v>304</v>
      </c>
      <c r="Q138">
        <v>1</v>
      </c>
      <c r="R138" s="73">
        <v>27.99</v>
      </c>
    </row>
    <row r="139" spans="11:18">
      <c r="K139" s="68">
        <v>39920</v>
      </c>
      <c r="L139" s="8" t="s">
        <v>390</v>
      </c>
      <c r="M139" s="8" t="s">
        <v>381</v>
      </c>
      <c r="N139" s="8" t="s">
        <v>395</v>
      </c>
      <c r="O139" s="8" t="s">
        <v>402</v>
      </c>
      <c r="P139" s="8" t="s">
        <v>304</v>
      </c>
      <c r="Q139">
        <v>3</v>
      </c>
      <c r="R139" s="73">
        <v>81.34</v>
      </c>
    </row>
    <row r="140" spans="11:18">
      <c r="K140" s="68">
        <v>39920</v>
      </c>
      <c r="L140" s="8" t="s">
        <v>390</v>
      </c>
      <c r="M140" s="8" t="s">
        <v>382</v>
      </c>
      <c r="N140" s="8" t="s">
        <v>26</v>
      </c>
      <c r="O140" s="8" t="s">
        <v>402</v>
      </c>
      <c r="P140" s="8" t="s">
        <v>304</v>
      </c>
      <c r="Q140">
        <v>2</v>
      </c>
      <c r="R140" s="73">
        <v>97.15</v>
      </c>
    </row>
    <row r="141" spans="11:18">
      <c r="K141" s="68">
        <v>39920</v>
      </c>
      <c r="L141" s="8" t="s">
        <v>390</v>
      </c>
      <c r="M141" s="8" t="s">
        <v>383</v>
      </c>
      <c r="N141" s="8" t="s">
        <v>26</v>
      </c>
      <c r="O141" s="8" t="s">
        <v>244</v>
      </c>
      <c r="P141" s="8" t="s">
        <v>303</v>
      </c>
      <c r="Q141">
        <v>7</v>
      </c>
      <c r="R141" s="73">
        <v>352.49</v>
      </c>
    </row>
    <row r="142" spans="11:18">
      <c r="K142" s="68">
        <v>39921</v>
      </c>
      <c r="L142" s="8" t="s">
        <v>392</v>
      </c>
      <c r="M142" s="8" t="s">
        <v>381</v>
      </c>
      <c r="N142" s="8" t="s">
        <v>393</v>
      </c>
      <c r="O142" s="8" t="s">
        <v>402</v>
      </c>
      <c r="P142" s="8" t="s">
        <v>304</v>
      </c>
      <c r="Q142">
        <v>3</v>
      </c>
      <c r="R142" s="73">
        <v>88.75</v>
      </c>
    </row>
    <row r="143" spans="11:18">
      <c r="K143" s="68">
        <v>39921</v>
      </c>
      <c r="L143" s="8" t="s">
        <v>392</v>
      </c>
      <c r="M143" s="8" t="s">
        <v>382</v>
      </c>
      <c r="N143" s="8" t="s">
        <v>391</v>
      </c>
      <c r="O143" s="8" t="s">
        <v>402</v>
      </c>
      <c r="P143" s="8" t="s">
        <v>304</v>
      </c>
      <c r="Q143">
        <v>4</v>
      </c>
      <c r="R143" s="73">
        <v>107.95</v>
      </c>
    </row>
    <row r="144" spans="11:18">
      <c r="K144" s="68">
        <v>39921</v>
      </c>
      <c r="L144" s="8" t="s">
        <v>392</v>
      </c>
      <c r="M144" s="8" t="s">
        <v>383</v>
      </c>
      <c r="N144" s="8" t="s">
        <v>391</v>
      </c>
      <c r="O144" s="8" t="s">
        <v>403</v>
      </c>
      <c r="P144" s="8" t="s">
        <v>303</v>
      </c>
      <c r="Q144">
        <v>5</v>
      </c>
      <c r="R144" s="73">
        <v>186.22</v>
      </c>
    </row>
    <row r="145" spans="11:18">
      <c r="K145" s="68">
        <v>39922</v>
      </c>
      <c r="L145" s="8" t="s">
        <v>394</v>
      </c>
      <c r="M145" s="8" t="s">
        <v>381</v>
      </c>
      <c r="N145" s="8" t="s">
        <v>395</v>
      </c>
      <c r="O145" s="8" t="s">
        <v>403</v>
      </c>
      <c r="P145" s="8" t="s">
        <v>304</v>
      </c>
      <c r="Q145">
        <v>4</v>
      </c>
      <c r="R145" s="73">
        <v>159.22999999999999</v>
      </c>
    </row>
    <row r="146" spans="11:18">
      <c r="K146" s="68">
        <v>39922</v>
      </c>
      <c r="L146" s="8" t="s">
        <v>394</v>
      </c>
      <c r="M146" s="8" t="s">
        <v>382</v>
      </c>
      <c r="N146" s="8" t="s">
        <v>395</v>
      </c>
      <c r="O146" s="8" t="s">
        <v>403</v>
      </c>
      <c r="P146" s="8" t="s">
        <v>304</v>
      </c>
      <c r="Q146">
        <v>2</v>
      </c>
      <c r="R146" s="73">
        <v>82.43</v>
      </c>
    </row>
    <row r="147" spans="11:18">
      <c r="K147" s="68">
        <v>39922</v>
      </c>
      <c r="L147" s="8" t="s">
        <v>394</v>
      </c>
      <c r="M147" s="8" t="s">
        <v>383</v>
      </c>
      <c r="N147" s="8" t="s">
        <v>391</v>
      </c>
      <c r="O147" s="8" t="s">
        <v>403</v>
      </c>
      <c r="P147" s="8" t="s">
        <v>303</v>
      </c>
      <c r="Q147">
        <v>4</v>
      </c>
      <c r="R147" s="73">
        <v>99.42</v>
      </c>
    </row>
    <row r="148" spans="11:18">
      <c r="K148" s="68">
        <v>39923</v>
      </c>
      <c r="L148" s="8" t="s">
        <v>396</v>
      </c>
      <c r="M148" s="8" t="s">
        <v>382</v>
      </c>
      <c r="N148" s="8" t="s">
        <v>391</v>
      </c>
      <c r="O148" s="72" t="s">
        <v>244</v>
      </c>
      <c r="P148" s="8" t="s">
        <v>303</v>
      </c>
      <c r="Q148">
        <v>3</v>
      </c>
      <c r="R148" s="73">
        <v>79.319999999999993</v>
      </c>
    </row>
    <row r="149" spans="11:18">
      <c r="K149" s="68">
        <v>39923</v>
      </c>
      <c r="L149" s="8" t="s">
        <v>396</v>
      </c>
      <c r="M149" s="8" t="s">
        <v>383</v>
      </c>
      <c r="N149" s="8" t="s">
        <v>393</v>
      </c>
      <c r="O149" s="8" t="s">
        <v>402</v>
      </c>
      <c r="P149" s="8" t="s">
        <v>303</v>
      </c>
      <c r="Q149">
        <v>3</v>
      </c>
      <c r="R149" s="73">
        <v>160.01</v>
      </c>
    </row>
    <row r="150" spans="11:18">
      <c r="K150" s="68">
        <v>39923</v>
      </c>
      <c r="L150" s="8" t="s">
        <v>396</v>
      </c>
      <c r="M150" s="8" t="s">
        <v>383</v>
      </c>
      <c r="N150" s="8" t="s">
        <v>26</v>
      </c>
      <c r="O150" s="8" t="s">
        <v>402</v>
      </c>
      <c r="P150" s="8" t="s">
        <v>303</v>
      </c>
      <c r="Q150">
        <v>2</v>
      </c>
      <c r="R150" s="73">
        <v>51.99</v>
      </c>
    </row>
    <row r="151" spans="11:18">
      <c r="K151" s="68">
        <v>39924</v>
      </c>
      <c r="L151" s="8" t="s">
        <v>397</v>
      </c>
      <c r="M151" s="8" t="s">
        <v>381</v>
      </c>
      <c r="N151" s="8" t="s">
        <v>26</v>
      </c>
      <c r="O151" s="8" t="s">
        <v>402</v>
      </c>
      <c r="P151" s="8" t="s">
        <v>304</v>
      </c>
      <c r="Q151">
        <v>8</v>
      </c>
      <c r="R151" s="73">
        <v>267.67</v>
      </c>
    </row>
    <row r="152" spans="11:18">
      <c r="K152" s="68">
        <v>39924</v>
      </c>
      <c r="L152" s="8" t="s">
        <v>397</v>
      </c>
      <c r="M152" s="8" t="s">
        <v>382</v>
      </c>
      <c r="N152" s="8" t="s">
        <v>391</v>
      </c>
      <c r="O152" s="72" t="s">
        <v>403</v>
      </c>
      <c r="P152" s="8" t="s">
        <v>304</v>
      </c>
      <c r="Q152">
        <v>9</v>
      </c>
      <c r="R152" s="73">
        <v>429.22</v>
      </c>
    </row>
    <row r="153" spans="11:18">
      <c r="K153" s="68">
        <v>39924</v>
      </c>
      <c r="L153" s="8" t="s">
        <v>397</v>
      </c>
      <c r="M153" s="8" t="s">
        <v>382</v>
      </c>
      <c r="N153" s="8" t="s">
        <v>391</v>
      </c>
      <c r="O153" s="8" t="s">
        <v>244</v>
      </c>
      <c r="P153" s="8" t="s">
        <v>304</v>
      </c>
      <c r="Q153">
        <v>1</v>
      </c>
      <c r="R153" s="73">
        <v>46.2</v>
      </c>
    </row>
    <row r="154" spans="11:18">
      <c r="K154" s="68">
        <v>39924</v>
      </c>
      <c r="L154" s="8" t="s">
        <v>397</v>
      </c>
      <c r="M154" s="8" t="s">
        <v>382</v>
      </c>
      <c r="N154" s="8" t="s">
        <v>391</v>
      </c>
      <c r="O154" s="8" t="s">
        <v>402</v>
      </c>
      <c r="P154" s="8" t="s">
        <v>304</v>
      </c>
      <c r="Q154">
        <v>5</v>
      </c>
      <c r="R154" s="73">
        <v>240.02</v>
      </c>
    </row>
    <row r="155" spans="11:18">
      <c r="K155" s="68">
        <v>39925</v>
      </c>
      <c r="L155" s="8" t="s">
        <v>398</v>
      </c>
      <c r="M155" s="8" t="s">
        <v>381</v>
      </c>
      <c r="N155" s="8" t="s">
        <v>393</v>
      </c>
      <c r="O155" s="72" t="s">
        <v>244</v>
      </c>
      <c r="P155" s="8" t="s">
        <v>303</v>
      </c>
      <c r="Q155">
        <v>4</v>
      </c>
      <c r="R155" s="73">
        <v>157.13999999999999</v>
      </c>
    </row>
    <row r="156" spans="11:18">
      <c r="K156" s="68">
        <v>39925</v>
      </c>
      <c r="L156" s="8" t="s">
        <v>398</v>
      </c>
      <c r="M156" s="8" t="s">
        <v>382</v>
      </c>
      <c r="N156" s="8" t="s">
        <v>395</v>
      </c>
      <c r="O156" s="8" t="s">
        <v>403</v>
      </c>
      <c r="P156" s="8" t="s">
        <v>304</v>
      </c>
      <c r="Q156">
        <v>5</v>
      </c>
      <c r="R156" s="73">
        <v>140.4</v>
      </c>
    </row>
    <row r="157" spans="11:18">
      <c r="K157" s="68">
        <v>39925</v>
      </c>
      <c r="L157" s="8" t="s">
        <v>398</v>
      </c>
      <c r="M157" s="8" t="s">
        <v>383</v>
      </c>
      <c r="N157" s="8" t="s">
        <v>391</v>
      </c>
      <c r="O157" s="72" t="s">
        <v>403</v>
      </c>
      <c r="P157" s="8" t="s">
        <v>303</v>
      </c>
      <c r="Q157">
        <v>5</v>
      </c>
      <c r="R157" s="73">
        <v>204.93</v>
      </c>
    </row>
    <row r="158" spans="11:18">
      <c r="K158" s="68">
        <v>39926</v>
      </c>
      <c r="L158" s="8" t="s">
        <v>399</v>
      </c>
      <c r="M158" s="8" t="s">
        <v>381</v>
      </c>
      <c r="N158" s="8" t="s">
        <v>393</v>
      </c>
      <c r="O158" s="8" t="s">
        <v>402</v>
      </c>
      <c r="P158" s="8" t="s">
        <v>304</v>
      </c>
      <c r="Q158">
        <v>2</v>
      </c>
      <c r="R158" s="73">
        <v>88.18</v>
      </c>
    </row>
    <row r="159" spans="11:18">
      <c r="K159" s="68">
        <v>39926</v>
      </c>
      <c r="L159" s="8" t="s">
        <v>399</v>
      </c>
      <c r="M159" s="8" t="s">
        <v>382</v>
      </c>
      <c r="N159" s="8" t="s">
        <v>393</v>
      </c>
      <c r="O159" s="8" t="s">
        <v>244</v>
      </c>
      <c r="P159" s="8" t="s">
        <v>304</v>
      </c>
      <c r="Q159">
        <v>3</v>
      </c>
      <c r="R159" s="73">
        <v>95.47</v>
      </c>
    </row>
    <row r="160" spans="11:18">
      <c r="K160" s="68">
        <v>39927</v>
      </c>
      <c r="L160" s="8" t="s">
        <v>390</v>
      </c>
      <c r="M160" s="8" t="s">
        <v>381</v>
      </c>
      <c r="N160" s="8" t="s">
        <v>393</v>
      </c>
      <c r="O160" s="72" t="s">
        <v>403</v>
      </c>
      <c r="P160" s="8" t="s">
        <v>304</v>
      </c>
      <c r="Q160">
        <v>5</v>
      </c>
      <c r="R160" s="73">
        <v>224.73</v>
      </c>
    </row>
    <row r="161" spans="11:18">
      <c r="K161" s="68">
        <v>39927</v>
      </c>
      <c r="L161" s="8" t="s">
        <v>390</v>
      </c>
      <c r="M161" s="8" t="s">
        <v>381</v>
      </c>
      <c r="N161" s="8" t="s">
        <v>26</v>
      </c>
      <c r="O161" s="72" t="s">
        <v>403</v>
      </c>
      <c r="P161" s="8" t="s">
        <v>304</v>
      </c>
      <c r="Q161">
        <v>8</v>
      </c>
      <c r="R161" s="73">
        <v>344.73</v>
      </c>
    </row>
    <row r="162" spans="11:18">
      <c r="K162" s="68">
        <v>39927</v>
      </c>
      <c r="L162" s="8" t="s">
        <v>390</v>
      </c>
      <c r="M162" s="8" t="s">
        <v>382</v>
      </c>
      <c r="N162" s="8" t="s">
        <v>391</v>
      </c>
      <c r="O162" s="8" t="s">
        <v>402</v>
      </c>
      <c r="P162" s="8" t="s">
        <v>304</v>
      </c>
      <c r="Q162">
        <v>4</v>
      </c>
      <c r="R162" s="73">
        <v>185.32</v>
      </c>
    </row>
    <row r="163" spans="11:18">
      <c r="K163" s="68">
        <v>39927</v>
      </c>
      <c r="L163" s="8" t="s">
        <v>390</v>
      </c>
      <c r="M163" s="8" t="s">
        <v>382</v>
      </c>
      <c r="N163" s="8" t="s">
        <v>393</v>
      </c>
      <c r="O163" s="72" t="s">
        <v>402</v>
      </c>
      <c r="P163" s="8" t="s">
        <v>304</v>
      </c>
      <c r="Q163">
        <v>6</v>
      </c>
      <c r="R163" s="73">
        <v>297.31</v>
      </c>
    </row>
    <row r="164" spans="11:18">
      <c r="K164" s="68">
        <v>39927</v>
      </c>
      <c r="L164" s="8" t="s">
        <v>390</v>
      </c>
      <c r="M164" s="8" t="s">
        <v>383</v>
      </c>
      <c r="N164" s="8" t="s">
        <v>393</v>
      </c>
      <c r="O164" s="8" t="s">
        <v>244</v>
      </c>
      <c r="P164" s="8" t="s">
        <v>303</v>
      </c>
      <c r="Q164">
        <v>4</v>
      </c>
      <c r="R164" s="73">
        <v>223.32</v>
      </c>
    </row>
    <row r="165" spans="11:18">
      <c r="K165" s="68">
        <v>39927</v>
      </c>
      <c r="L165" s="8" t="s">
        <v>390</v>
      </c>
      <c r="M165" s="8" t="s">
        <v>383</v>
      </c>
      <c r="N165" s="8" t="s">
        <v>393</v>
      </c>
      <c r="O165" s="72" t="s">
        <v>402</v>
      </c>
      <c r="P165" s="8" t="s">
        <v>304</v>
      </c>
      <c r="Q165">
        <v>3</v>
      </c>
      <c r="R165" s="73">
        <v>164.4</v>
      </c>
    </row>
    <row r="166" spans="11:18">
      <c r="K166" s="68">
        <v>39928</v>
      </c>
      <c r="L166" s="8" t="s">
        <v>392</v>
      </c>
      <c r="M166" s="8" t="s">
        <v>381</v>
      </c>
      <c r="N166" s="8" t="s">
        <v>26</v>
      </c>
      <c r="O166" s="72" t="s">
        <v>403</v>
      </c>
      <c r="P166" s="8" t="s">
        <v>304</v>
      </c>
      <c r="Q166">
        <v>2</v>
      </c>
      <c r="R166" s="73">
        <v>123.57</v>
      </c>
    </row>
    <row r="167" spans="11:18">
      <c r="K167" s="68">
        <v>39928</v>
      </c>
      <c r="L167" s="8" t="s">
        <v>392</v>
      </c>
      <c r="M167" s="8" t="s">
        <v>383</v>
      </c>
      <c r="N167" s="8" t="s">
        <v>391</v>
      </c>
      <c r="O167" s="72" t="s">
        <v>403</v>
      </c>
      <c r="P167" s="8" t="s">
        <v>303</v>
      </c>
      <c r="Q167">
        <v>5</v>
      </c>
      <c r="R167" s="73">
        <v>236.97</v>
      </c>
    </row>
    <row r="168" spans="11:18">
      <c r="K168" s="68">
        <v>39929</v>
      </c>
      <c r="L168" s="8" t="s">
        <v>394</v>
      </c>
      <c r="M168" s="8" t="s">
        <v>381</v>
      </c>
      <c r="N168" s="8" t="s">
        <v>26</v>
      </c>
      <c r="O168" s="8" t="s">
        <v>402</v>
      </c>
      <c r="P168" s="8" t="s">
        <v>304</v>
      </c>
      <c r="Q168">
        <v>2</v>
      </c>
      <c r="R168" s="73">
        <v>82.75</v>
      </c>
    </row>
    <row r="169" spans="11:18">
      <c r="K169" s="68">
        <v>39929</v>
      </c>
      <c r="L169" s="8" t="s">
        <v>394</v>
      </c>
      <c r="M169" s="8" t="s">
        <v>381</v>
      </c>
      <c r="N169" s="8" t="s">
        <v>393</v>
      </c>
      <c r="O169" s="8" t="s">
        <v>244</v>
      </c>
      <c r="P169" s="8" t="s">
        <v>303</v>
      </c>
      <c r="Q169">
        <v>6</v>
      </c>
      <c r="R169" s="73">
        <v>307.75</v>
      </c>
    </row>
    <row r="170" spans="11:18">
      <c r="K170" s="68">
        <v>39929</v>
      </c>
      <c r="L170" s="8" t="s">
        <v>394</v>
      </c>
      <c r="M170" s="8" t="s">
        <v>382</v>
      </c>
      <c r="N170" s="8" t="s">
        <v>395</v>
      </c>
      <c r="O170" s="8" t="s">
        <v>244</v>
      </c>
      <c r="P170" s="8" t="s">
        <v>304</v>
      </c>
      <c r="Q170">
        <v>4</v>
      </c>
      <c r="R170" s="73">
        <v>200.73</v>
      </c>
    </row>
    <row r="171" spans="11:18">
      <c r="K171" s="68">
        <v>39930</v>
      </c>
      <c r="L171" s="8" t="s">
        <v>396</v>
      </c>
      <c r="M171" s="8" t="s">
        <v>381</v>
      </c>
      <c r="N171" s="8" t="s">
        <v>395</v>
      </c>
      <c r="O171" s="72" t="s">
        <v>402</v>
      </c>
      <c r="P171" s="8" t="s">
        <v>304</v>
      </c>
      <c r="Q171">
        <v>4</v>
      </c>
      <c r="R171" s="73">
        <v>242.06</v>
      </c>
    </row>
    <row r="172" spans="11:18">
      <c r="K172" s="68">
        <v>39930</v>
      </c>
      <c r="L172" s="8" t="s">
        <v>396</v>
      </c>
      <c r="M172" s="8" t="s">
        <v>383</v>
      </c>
      <c r="N172" s="8" t="s">
        <v>393</v>
      </c>
      <c r="O172" s="72" t="s">
        <v>402</v>
      </c>
      <c r="P172" s="8" t="s">
        <v>303</v>
      </c>
      <c r="Q172">
        <v>4</v>
      </c>
      <c r="R172" s="73">
        <v>215.09</v>
      </c>
    </row>
    <row r="173" spans="11:18">
      <c r="K173" s="68">
        <v>39930</v>
      </c>
      <c r="L173" s="8" t="s">
        <v>396</v>
      </c>
      <c r="M173" s="8" t="s">
        <v>383</v>
      </c>
      <c r="N173" s="8" t="s">
        <v>391</v>
      </c>
      <c r="O173" s="8" t="s">
        <v>403</v>
      </c>
      <c r="P173" s="8" t="s">
        <v>303</v>
      </c>
      <c r="Q173">
        <v>3</v>
      </c>
      <c r="R173" s="73">
        <v>162.9</v>
      </c>
    </row>
    <row r="174" spans="11:18">
      <c r="K174" s="68">
        <v>39931</v>
      </c>
      <c r="L174" s="8" t="s">
        <v>397</v>
      </c>
      <c r="M174" s="8" t="s">
        <v>382</v>
      </c>
      <c r="N174" s="8" t="s">
        <v>26</v>
      </c>
      <c r="O174" s="8" t="s">
        <v>403</v>
      </c>
      <c r="P174" s="8" t="s">
        <v>304</v>
      </c>
      <c r="Q174">
        <v>5</v>
      </c>
      <c r="R174" s="73">
        <v>214.31</v>
      </c>
    </row>
    <row r="175" spans="11:18">
      <c r="K175" s="68">
        <v>39931</v>
      </c>
      <c r="L175" s="8" t="s">
        <v>397</v>
      </c>
      <c r="M175" s="8" t="s">
        <v>382</v>
      </c>
      <c r="N175" s="8" t="s">
        <v>393</v>
      </c>
      <c r="O175" s="8" t="s">
        <v>403</v>
      </c>
      <c r="P175" s="8" t="s">
        <v>304</v>
      </c>
      <c r="Q175">
        <v>1</v>
      </c>
      <c r="R175" s="73">
        <v>42.07</v>
      </c>
    </row>
    <row r="176" spans="11:18">
      <c r="K176" s="68">
        <v>39931</v>
      </c>
      <c r="L176" s="8" t="s">
        <v>397</v>
      </c>
      <c r="M176" s="8" t="s">
        <v>383</v>
      </c>
      <c r="N176" s="8" t="s">
        <v>391</v>
      </c>
      <c r="O176" s="72" t="s">
        <v>402</v>
      </c>
      <c r="P176" s="8" t="s">
        <v>303</v>
      </c>
      <c r="Q176">
        <v>2</v>
      </c>
      <c r="R176" s="73">
        <v>69.05</v>
      </c>
    </row>
    <row r="177" spans="11:18">
      <c r="K177" s="68">
        <v>39931</v>
      </c>
      <c r="L177" s="8" t="s">
        <v>397</v>
      </c>
      <c r="M177" s="8" t="s">
        <v>383</v>
      </c>
      <c r="N177" s="8" t="s">
        <v>391</v>
      </c>
      <c r="O177" s="8" t="s">
        <v>402</v>
      </c>
      <c r="P177" s="8" t="s">
        <v>304</v>
      </c>
      <c r="Q177">
        <v>4</v>
      </c>
      <c r="R177" s="73">
        <v>148.9</v>
      </c>
    </row>
    <row r="178" spans="11:18">
      <c r="K178" s="68">
        <v>39932</v>
      </c>
      <c r="L178" s="8" t="s">
        <v>398</v>
      </c>
      <c r="M178" s="8" t="s">
        <v>381</v>
      </c>
      <c r="N178" s="8" t="s">
        <v>391</v>
      </c>
      <c r="O178" s="8" t="s">
        <v>402</v>
      </c>
      <c r="P178" s="8" t="s">
        <v>303</v>
      </c>
      <c r="Q178">
        <v>4</v>
      </c>
      <c r="R178" s="73">
        <v>105.74</v>
      </c>
    </row>
    <row r="179" spans="11:18">
      <c r="K179" s="68">
        <v>39932</v>
      </c>
      <c r="L179" s="8" t="s">
        <v>398</v>
      </c>
      <c r="M179" s="8" t="s">
        <v>381</v>
      </c>
      <c r="N179" s="8" t="s">
        <v>395</v>
      </c>
      <c r="O179" s="72" t="s">
        <v>403</v>
      </c>
      <c r="P179" s="8" t="s">
        <v>303</v>
      </c>
      <c r="Q179">
        <v>3</v>
      </c>
      <c r="R179" s="73">
        <v>138.32</v>
      </c>
    </row>
    <row r="180" spans="11:18">
      <c r="K180" s="68">
        <v>39932</v>
      </c>
      <c r="L180" s="8" t="s">
        <v>398</v>
      </c>
      <c r="M180" s="8" t="s">
        <v>382</v>
      </c>
      <c r="N180" s="8" t="s">
        <v>26</v>
      </c>
      <c r="O180" s="8" t="s">
        <v>403</v>
      </c>
      <c r="P180" s="8" t="s">
        <v>303</v>
      </c>
      <c r="Q180">
        <v>2</v>
      </c>
      <c r="R180" s="73">
        <v>61.71</v>
      </c>
    </row>
    <row r="181" spans="11:18">
      <c r="K181" s="68">
        <v>39932</v>
      </c>
      <c r="L181" s="8" t="s">
        <v>398</v>
      </c>
      <c r="M181" s="8" t="s">
        <v>383</v>
      </c>
      <c r="N181" s="8" t="s">
        <v>393</v>
      </c>
      <c r="O181" s="72" t="s">
        <v>402</v>
      </c>
      <c r="P181" s="8" t="s">
        <v>303</v>
      </c>
      <c r="Q181">
        <v>3</v>
      </c>
      <c r="R181" s="73">
        <v>120.11</v>
      </c>
    </row>
    <row r="182" spans="11:18">
      <c r="K182" s="68">
        <v>39932</v>
      </c>
      <c r="L182" s="8" t="s">
        <v>398</v>
      </c>
      <c r="M182" s="8" t="s">
        <v>383</v>
      </c>
      <c r="N182" s="8" t="s">
        <v>395</v>
      </c>
      <c r="O182" s="8" t="s">
        <v>403</v>
      </c>
      <c r="P182" s="8" t="s">
        <v>303</v>
      </c>
      <c r="Q182">
        <v>1</v>
      </c>
      <c r="R182" s="73">
        <v>72.8</v>
      </c>
    </row>
    <row r="183" spans="11:18">
      <c r="K183" s="68">
        <v>39932</v>
      </c>
      <c r="L183" s="8" t="s">
        <v>398</v>
      </c>
      <c r="M183" s="8" t="s">
        <v>383</v>
      </c>
      <c r="N183" s="8" t="s">
        <v>395</v>
      </c>
      <c r="O183" s="72" t="s">
        <v>403</v>
      </c>
      <c r="P183" s="8" t="s">
        <v>304</v>
      </c>
      <c r="Q183">
        <v>2</v>
      </c>
      <c r="R183" s="73">
        <v>134.86000000000001</v>
      </c>
    </row>
    <row r="184" spans="11:18">
      <c r="K184" s="68">
        <v>39932</v>
      </c>
      <c r="L184" s="8" t="s">
        <v>398</v>
      </c>
      <c r="M184" s="8" t="s">
        <v>383</v>
      </c>
      <c r="N184" s="8" t="s">
        <v>26</v>
      </c>
      <c r="O184" s="8" t="s">
        <v>402</v>
      </c>
      <c r="P184" s="8" t="s">
        <v>303</v>
      </c>
      <c r="Q184">
        <v>4</v>
      </c>
      <c r="R184" s="73">
        <v>89.75</v>
      </c>
    </row>
    <row r="185" spans="11:18">
      <c r="K185" s="68">
        <v>39933</v>
      </c>
      <c r="L185" s="8" t="s">
        <v>399</v>
      </c>
      <c r="M185" s="8" t="s">
        <v>381</v>
      </c>
      <c r="N185" s="8" t="s">
        <v>26</v>
      </c>
      <c r="O185" s="8" t="s">
        <v>403</v>
      </c>
      <c r="P185" s="8" t="s">
        <v>304</v>
      </c>
      <c r="Q185">
        <v>4</v>
      </c>
      <c r="R185" s="73">
        <v>220.04</v>
      </c>
    </row>
    <row r="186" spans="11:18">
      <c r="K186" s="68">
        <v>39933</v>
      </c>
      <c r="L186" s="8" t="s">
        <v>399</v>
      </c>
      <c r="M186" s="8" t="s">
        <v>382</v>
      </c>
      <c r="N186" s="8" t="s">
        <v>393</v>
      </c>
      <c r="O186" s="72" t="s">
        <v>403</v>
      </c>
      <c r="P186" s="8" t="s">
        <v>304</v>
      </c>
      <c r="Q186">
        <v>3</v>
      </c>
      <c r="R186" s="73">
        <v>168.39</v>
      </c>
    </row>
    <row r="187" spans="11:18">
      <c r="K187" s="68">
        <v>39933</v>
      </c>
      <c r="L187" s="8" t="s">
        <v>399</v>
      </c>
      <c r="M187" s="8" t="s">
        <v>383</v>
      </c>
      <c r="N187" s="8" t="s">
        <v>391</v>
      </c>
      <c r="O187" s="8" t="s">
        <v>403</v>
      </c>
      <c r="P187" s="8" t="s">
        <v>303</v>
      </c>
      <c r="Q187">
        <v>6</v>
      </c>
      <c r="R187" s="73">
        <v>277.8</v>
      </c>
    </row>
    <row r="188" spans="11:18">
      <c r="K188" s="68">
        <v>39934</v>
      </c>
      <c r="L188" s="8" t="s">
        <v>390</v>
      </c>
      <c r="M188" s="8" t="s">
        <v>382</v>
      </c>
      <c r="N188" s="8" t="s">
        <v>391</v>
      </c>
      <c r="O188" s="8" t="s">
        <v>402</v>
      </c>
      <c r="P188" s="8" t="s">
        <v>304</v>
      </c>
      <c r="Q188">
        <v>3</v>
      </c>
      <c r="R188" s="73">
        <v>130.49</v>
      </c>
    </row>
    <row r="189" spans="11:18">
      <c r="K189" s="68">
        <v>39935</v>
      </c>
      <c r="L189" s="8" t="s">
        <v>392</v>
      </c>
      <c r="M189" s="8" t="s">
        <v>383</v>
      </c>
      <c r="N189" s="8" t="s">
        <v>391</v>
      </c>
      <c r="O189" s="8" t="s">
        <v>244</v>
      </c>
      <c r="P189" s="8" t="s">
        <v>303</v>
      </c>
      <c r="Q189">
        <v>2</v>
      </c>
      <c r="R189" s="73">
        <v>94.39</v>
      </c>
    </row>
    <row r="190" spans="11:18">
      <c r="K190" s="68">
        <v>39936</v>
      </c>
      <c r="L190" s="8" t="s">
        <v>394</v>
      </c>
      <c r="M190" s="8" t="s">
        <v>382</v>
      </c>
      <c r="N190" s="8" t="s">
        <v>26</v>
      </c>
      <c r="O190" s="8" t="s">
        <v>403</v>
      </c>
      <c r="P190" s="8" t="s">
        <v>304</v>
      </c>
      <c r="Q190">
        <v>4</v>
      </c>
      <c r="R190" s="73">
        <v>120.48</v>
      </c>
    </row>
    <row r="191" spans="11:18">
      <c r="K191" s="68">
        <v>39936</v>
      </c>
      <c r="L191" s="8" t="s">
        <v>394</v>
      </c>
      <c r="M191" s="8" t="s">
        <v>382</v>
      </c>
      <c r="N191" s="8" t="s">
        <v>393</v>
      </c>
      <c r="O191" s="8" t="s">
        <v>402</v>
      </c>
      <c r="P191" s="8" t="s">
        <v>304</v>
      </c>
      <c r="Q191">
        <v>6</v>
      </c>
      <c r="R191" s="73">
        <v>304.95</v>
      </c>
    </row>
    <row r="192" spans="11:18">
      <c r="K192" s="68">
        <v>39937</v>
      </c>
      <c r="L192" s="8" t="s">
        <v>396</v>
      </c>
      <c r="M192" s="8" t="s">
        <v>383</v>
      </c>
      <c r="N192" s="8" t="s">
        <v>26</v>
      </c>
      <c r="O192" s="72" t="s">
        <v>402</v>
      </c>
      <c r="P192" s="8" t="s">
        <v>304</v>
      </c>
      <c r="Q192">
        <v>9</v>
      </c>
      <c r="R192" s="73">
        <v>389.79</v>
      </c>
    </row>
    <row r="193" spans="11:18">
      <c r="K193" s="68">
        <v>39938</v>
      </c>
      <c r="L193" s="8" t="s">
        <v>397</v>
      </c>
      <c r="M193" s="8" t="s">
        <v>381</v>
      </c>
      <c r="N193" s="8" t="s">
        <v>391</v>
      </c>
      <c r="O193" s="8" t="s">
        <v>402</v>
      </c>
      <c r="P193" s="8" t="s">
        <v>304</v>
      </c>
      <c r="Q193">
        <v>4</v>
      </c>
      <c r="R193" s="73">
        <v>161.08000000000001</v>
      </c>
    </row>
    <row r="194" spans="11:18">
      <c r="K194" s="68">
        <v>39938</v>
      </c>
      <c r="L194" s="8" t="s">
        <v>397</v>
      </c>
      <c r="M194" s="8" t="s">
        <v>382</v>
      </c>
      <c r="N194" s="8" t="s">
        <v>391</v>
      </c>
      <c r="O194" s="8" t="s">
        <v>402</v>
      </c>
      <c r="P194" s="8" t="s">
        <v>304</v>
      </c>
      <c r="Q194">
        <v>2</v>
      </c>
      <c r="R194" s="73">
        <v>69.61</v>
      </c>
    </row>
    <row r="195" spans="11:18">
      <c r="K195" s="68">
        <v>39939</v>
      </c>
      <c r="L195" s="8" t="s">
        <v>398</v>
      </c>
      <c r="M195" s="8" t="s">
        <v>381</v>
      </c>
      <c r="N195" s="8" t="s">
        <v>26</v>
      </c>
      <c r="O195" s="8" t="s">
        <v>402</v>
      </c>
      <c r="P195" s="8" t="s">
        <v>304</v>
      </c>
      <c r="Q195">
        <v>3</v>
      </c>
      <c r="R195" s="73">
        <v>59.99</v>
      </c>
    </row>
    <row r="196" spans="11:18">
      <c r="K196" s="68">
        <v>39939</v>
      </c>
      <c r="L196" s="8" t="s">
        <v>398</v>
      </c>
      <c r="M196" s="8" t="s">
        <v>381</v>
      </c>
      <c r="N196" s="8" t="s">
        <v>395</v>
      </c>
      <c r="O196" s="8" t="s">
        <v>403</v>
      </c>
      <c r="P196" s="8" t="s">
        <v>303</v>
      </c>
      <c r="Q196">
        <v>2</v>
      </c>
      <c r="R196" s="73">
        <v>120.78</v>
      </c>
    </row>
    <row r="197" spans="11:18">
      <c r="K197" s="68">
        <v>39939</v>
      </c>
      <c r="L197" s="8" t="s">
        <v>398</v>
      </c>
      <c r="M197" s="8" t="s">
        <v>381</v>
      </c>
      <c r="N197" s="8" t="s">
        <v>26</v>
      </c>
      <c r="O197" s="8" t="s">
        <v>244</v>
      </c>
      <c r="P197" s="8" t="s">
        <v>304</v>
      </c>
      <c r="Q197">
        <v>3</v>
      </c>
      <c r="R197" s="73">
        <v>82.3</v>
      </c>
    </row>
    <row r="198" spans="11:18">
      <c r="K198" s="68">
        <v>39939</v>
      </c>
      <c r="L198" s="8" t="s">
        <v>398</v>
      </c>
      <c r="M198" s="8" t="s">
        <v>381</v>
      </c>
      <c r="N198" s="8" t="s">
        <v>393</v>
      </c>
      <c r="O198" s="8" t="s">
        <v>402</v>
      </c>
      <c r="P198" s="8" t="s">
        <v>304</v>
      </c>
      <c r="Q198">
        <v>2</v>
      </c>
      <c r="R198" s="73">
        <v>91.88</v>
      </c>
    </row>
    <row r="199" spans="11:18">
      <c r="K199" s="68">
        <v>39939</v>
      </c>
      <c r="L199" s="8" t="s">
        <v>398</v>
      </c>
      <c r="M199" s="8" t="s">
        <v>381</v>
      </c>
      <c r="N199" s="8" t="s">
        <v>26</v>
      </c>
      <c r="O199" s="8" t="s">
        <v>403</v>
      </c>
      <c r="P199" s="8" t="s">
        <v>303</v>
      </c>
      <c r="Q199">
        <v>1</v>
      </c>
      <c r="R199" s="73">
        <v>87.1</v>
      </c>
    </row>
    <row r="200" spans="11:18">
      <c r="K200" s="68">
        <v>39939</v>
      </c>
      <c r="L200" s="8" t="s">
        <v>398</v>
      </c>
      <c r="M200" s="8" t="s">
        <v>382</v>
      </c>
      <c r="N200" s="8" t="s">
        <v>395</v>
      </c>
      <c r="O200" s="8" t="s">
        <v>403</v>
      </c>
      <c r="P200" s="8" t="s">
        <v>304</v>
      </c>
      <c r="Q200">
        <v>2</v>
      </c>
      <c r="R200" s="73">
        <v>70.099999999999994</v>
      </c>
    </row>
    <row r="201" spans="11:18">
      <c r="K201" s="68">
        <v>39939</v>
      </c>
      <c r="L201" s="8" t="s">
        <v>398</v>
      </c>
      <c r="M201" s="8" t="s">
        <v>382</v>
      </c>
      <c r="N201" s="8" t="s">
        <v>391</v>
      </c>
      <c r="O201" s="8" t="s">
        <v>244</v>
      </c>
      <c r="P201" s="8" t="s">
        <v>304</v>
      </c>
      <c r="Q201">
        <v>2</v>
      </c>
      <c r="R201" s="73">
        <v>106.67</v>
      </c>
    </row>
    <row r="202" spans="11:18">
      <c r="K202" s="68">
        <v>39939</v>
      </c>
      <c r="L202" s="8" t="s">
        <v>398</v>
      </c>
      <c r="M202" s="8" t="s">
        <v>383</v>
      </c>
      <c r="N202" s="8" t="s">
        <v>391</v>
      </c>
      <c r="O202" s="72" t="s">
        <v>403</v>
      </c>
      <c r="P202" s="8" t="s">
        <v>303</v>
      </c>
      <c r="Q202">
        <v>1</v>
      </c>
      <c r="R202" s="73">
        <v>34.31</v>
      </c>
    </row>
    <row r="203" spans="11:18">
      <c r="K203" s="68">
        <v>39939</v>
      </c>
      <c r="L203" s="8" t="s">
        <v>398</v>
      </c>
      <c r="M203" s="8" t="s">
        <v>383</v>
      </c>
      <c r="N203" s="8" t="s">
        <v>26</v>
      </c>
      <c r="O203" s="8" t="s">
        <v>402</v>
      </c>
      <c r="P203" s="8" t="s">
        <v>303</v>
      </c>
      <c r="Q203">
        <v>3</v>
      </c>
      <c r="R203" s="73">
        <v>77.69</v>
      </c>
    </row>
    <row r="204" spans="11:18">
      <c r="K204" s="68">
        <v>39939</v>
      </c>
      <c r="L204" s="8" t="s">
        <v>398</v>
      </c>
      <c r="M204" s="8" t="s">
        <v>383</v>
      </c>
      <c r="N204" s="8" t="s">
        <v>26</v>
      </c>
      <c r="O204" s="8" t="s">
        <v>403</v>
      </c>
      <c r="P204" s="8" t="s">
        <v>304</v>
      </c>
      <c r="Q204">
        <v>2</v>
      </c>
      <c r="R204" s="73">
        <v>85.31</v>
      </c>
    </row>
    <row r="205" spans="11:18">
      <c r="K205" s="68">
        <v>39940</v>
      </c>
      <c r="L205" s="8" t="s">
        <v>399</v>
      </c>
      <c r="M205" s="8" t="s">
        <v>383</v>
      </c>
      <c r="N205" s="8" t="s">
        <v>391</v>
      </c>
      <c r="O205" s="72" t="s">
        <v>403</v>
      </c>
      <c r="P205" s="8" t="s">
        <v>304</v>
      </c>
      <c r="Q205">
        <v>1</v>
      </c>
      <c r="R205" s="73">
        <v>65.92</v>
      </c>
    </row>
    <row r="206" spans="11:18">
      <c r="K206" s="68">
        <v>39940</v>
      </c>
      <c r="L206" s="8" t="s">
        <v>399</v>
      </c>
      <c r="M206" s="8" t="s">
        <v>383</v>
      </c>
      <c r="N206" s="8" t="s">
        <v>395</v>
      </c>
      <c r="O206" s="8" t="s">
        <v>244</v>
      </c>
      <c r="P206" s="8" t="s">
        <v>304</v>
      </c>
      <c r="Q206">
        <v>1</v>
      </c>
      <c r="R206" s="73">
        <v>89.98</v>
      </c>
    </row>
    <row r="207" spans="11:18">
      <c r="K207" s="68">
        <v>39941</v>
      </c>
      <c r="L207" s="8" t="s">
        <v>390</v>
      </c>
      <c r="M207" s="8" t="s">
        <v>381</v>
      </c>
      <c r="N207" s="8" t="s">
        <v>26</v>
      </c>
      <c r="O207" s="8" t="s">
        <v>402</v>
      </c>
      <c r="P207" s="8" t="s">
        <v>304</v>
      </c>
      <c r="Q207">
        <v>3</v>
      </c>
      <c r="R207" s="73">
        <v>102.07</v>
      </c>
    </row>
    <row r="208" spans="11:18">
      <c r="K208" s="68">
        <v>39941</v>
      </c>
      <c r="L208" s="8" t="s">
        <v>390</v>
      </c>
      <c r="M208" s="8" t="s">
        <v>382</v>
      </c>
      <c r="N208" s="8" t="s">
        <v>393</v>
      </c>
      <c r="O208" s="8" t="s">
        <v>402</v>
      </c>
      <c r="P208" s="8" t="s">
        <v>304</v>
      </c>
      <c r="Q208">
        <v>4</v>
      </c>
      <c r="R208" s="73">
        <v>199.83</v>
      </c>
    </row>
    <row r="209" spans="11:18">
      <c r="K209" s="68">
        <v>39941</v>
      </c>
      <c r="L209" s="8" t="s">
        <v>390</v>
      </c>
      <c r="M209" s="8" t="s">
        <v>383</v>
      </c>
      <c r="N209" s="8" t="s">
        <v>393</v>
      </c>
      <c r="O209" s="8" t="s">
        <v>244</v>
      </c>
      <c r="P209" s="8" t="s">
        <v>303</v>
      </c>
      <c r="Q209">
        <v>3</v>
      </c>
      <c r="R209" s="73">
        <v>134.21</v>
      </c>
    </row>
    <row r="210" spans="11:18">
      <c r="K210" s="68">
        <v>39941</v>
      </c>
      <c r="L210" s="8" t="s">
        <v>390</v>
      </c>
      <c r="M210" s="8" t="s">
        <v>383</v>
      </c>
      <c r="N210" s="8" t="s">
        <v>393</v>
      </c>
      <c r="O210" s="8" t="s">
        <v>403</v>
      </c>
      <c r="P210" s="8" t="s">
        <v>303</v>
      </c>
      <c r="Q210">
        <v>4</v>
      </c>
      <c r="R210" s="73">
        <v>188.41</v>
      </c>
    </row>
    <row r="211" spans="11:18">
      <c r="K211" s="68">
        <v>39941</v>
      </c>
      <c r="L211" s="8" t="s">
        <v>390</v>
      </c>
      <c r="M211" s="8" t="s">
        <v>383</v>
      </c>
      <c r="N211" s="8" t="s">
        <v>26</v>
      </c>
      <c r="O211" s="8" t="s">
        <v>402</v>
      </c>
      <c r="P211" s="8" t="s">
        <v>303</v>
      </c>
      <c r="Q211">
        <v>4</v>
      </c>
      <c r="R211" s="73">
        <v>102.72</v>
      </c>
    </row>
    <row r="212" spans="11:18">
      <c r="K212" s="68">
        <v>39941</v>
      </c>
      <c r="L212" s="8" t="s">
        <v>390</v>
      </c>
      <c r="M212" s="8" t="s">
        <v>383</v>
      </c>
      <c r="N212" s="8" t="s">
        <v>26</v>
      </c>
      <c r="O212" s="8" t="s">
        <v>403</v>
      </c>
      <c r="P212" s="8" t="s">
        <v>303</v>
      </c>
      <c r="Q212">
        <v>2</v>
      </c>
      <c r="R212" s="73">
        <v>85.63</v>
      </c>
    </row>
    <row r="213" spans="11:18">
      <c r="K213" s="68">
        <v>39942</v>
      </c>
      <c r="L213" s="8" t="s">
        <v>392</v>
      </c>
      <c r="M213" s="8" t="s">
        <v>381</v>
      </c>
      <c r="N213" s="8" t="s">
        <v>26</v>
      </c>
      <c r="O213" s="8" t="s">
        <v>244</v>
      </c>
      <c r="P213" s="8" t="s">
        <v>303</v>
      </c>
      <c r="Q213">
        <v>4</v>
      </c>
      <c r="R213" s="73">
        <v>206.87</v>
      </c>
    </row>
    <row r="214" spans="11:18">
      <c r="K214" s="68">
        <v>39942</v>
      </c>
      <c r="L214" s="8" t="s">
        <v>392</v>
      </c>
      <c r="M214" s="8" t="s">
        <v>382</v>
      </c>
      <c r="N214" s="8" t="s">
        <v>393</v>
      </c>
      <c r="O214" s="8" t="s">
        <v>403</v>
      </c>
      <c r="P214" s="8" t="s">
        <v>304</v>
      </c>
      <c r="Q214">
        <v>2</v>
      </c>
      <c r="R214" s="73">
        <v>141.22</v>
      </c>
    </row>
    <row r="215" spans="11:18">
      <c r="K215" s="68">
        <v>39942</v>
      </c>
      <c r="L215" s="8" t="s">
        <v>392</v>
      </c>
      <c r="M215" s="8" t="s">
        <v>383</v>
      </c>
      <c r="N215" s="8" t="s">
        <v>26</v>
      </c>
      <c r="O215" s="8" t="s">
        <v>402</v>
      </c>
      <c r="P215" s="8" t="s">
        <v>303</v>
      </c>
      <c r="Q215">
        <v>10</v>
      </c>
      <c r="R215" s="73">
        <v>463.4</v>
      </c>
    </row>
    <row r="216" spans="11:18">
      <c r="K216" s="68">
        <v>39942</v>
      </c>
      <c r="L216" s="8" t="s">
        <v>392</v>
      </c>
      <c r="M216" s="8" t="s">
        <v>383</v>
      </c>
      <c r="N216" s="8" t="s">
        <v>393</v>
      </c>
      <c r="O216" s="8" t="s">
        <v>403</v>
      </c>
      <c r="P216" s="8" t="s">
        <v>304</v>
      </c>
      <c r="Q216">
        <v>5</v>
      </c>
      <c r="R216" s="73">
        <v>166.54</v>
      </c>
    </row>
    <row r="217" spans="11:18">
      <c r="K217" s="68">
        <v>39943</v>
      </c>
      <c r="L217" s="8" t="s">
        <v>394</v>
      </c>
      <c r="M217" s="8" t="s">
        <v>381</v>
      </c>
      <c r="N217" s="8" t="s">
        <v>395</v>
      </c>
      <c r="O217" s="8" t="s">
        <v>403</v>
      </c>
      <c r="P217" s="8" t="s">
        <v>304</v>
      </c>
      <c r="Q217">
        <v>6</v>
      </c>
      <c r="R217" s="73">
        <v>260.62</v>
      </c>
    </row>
    <row r="218" spans="11:18">
      <c r="K218" s="68">
        <v>39943</v>
      </c>
      <c r="L218" s="8" t="s">
        <v>394</v>
      </c>
      <c r="M218" s="8" t="s">
        <v>382</v>
      </c>
      <c r="N218" s="8" t="s">
        <v>395</v>
      </c>
      <c r="O218" s="8" t="s">
        <v>402</v>
      </c>
      <c r="P218" s="8" t="s">
        <v>304</v>
      </c>
      <c r="Q218">
        <v>1</v>
      </c>
      <c r="R218" s="73">
        <v>79.16</v>
      </c>
    </row>
    <row r="219" spans="11:18">
      <c r="K219" s="68">
        <v>39944</v>
      </c>
      <c r="L219" s="8" t="s">
        <v>396</v>
      </c>
      <c r="M219" s="8" t="s">
        <v>382</v>
      </c>
      <c r="N219" s="8" t="s">
        <v>26</v>
      </c>
      <c r="O219" s="72" t="s">
        <v>403</v>
      </c>
      <c r="P219" s="8" t="s">
        <v>304</v>
      </c>
      <c r="Q219">
        <v>6</v>
      </c>
      <c r="R219" s="73">
        <v>320.39999999999998</v>
      </c>
    </row>
    <row r="220" spans="11:18">
      <c r="K220" s="68">
        <v>39944</v>
      </c>
      <c r="L220" s="8" t="s">
        <v>396</v>
      </c>
      <c r="M220" s="8" t="s">
        <v>383</v>
      </c>
      <c r="N220" s="8" t="s">
        <v>395</v>
      </c>
      <c r="O220" s="8" t="s">
        <v>244</v>
      </c>
      <c r="P220" s="8" t="s">
        <v>303</v>
      </c>
      <c r="Q220">
        <v>2</v>
      </c>
      <c r="R220" s="73">
        <v>79.010000000000005</v>
      </c>
    </row>
    <row r="221" spans="11:18">
      <c r="K221" s="68">
        <v>39945</v>
      </c>
      <c r="L221" s="8" t="s">
        <v>397</v>
      </c>
      <c r="M221" s="8" t="s">
        <v>381</v>
      </c>
      <c r="N221" s="8" t="s">
        <v>26</v>
      </c>
      <c r="O221" s="72" t="s">
        <v>403</v>
      </c>
      <c r="P221" s="8" t="s">
        <v>304</v>
      </c>
      <c r="Q221">
        <v>2</v>
      </c>
      <c r="R221" s="73">
        <v>126.22</v>
      </c>
    </row>
    <row r="222" spans="11:18">
      <c r="K222" s="68">
        <v>39945</v>
      </c>
      <c r="L222" s="8" t="s">
        <v>397</v>
      </c>
      <c r="M222" s="8" t="s">
        <v>383</v>
      </c>
      <c r="N222" s="8" t="s">
        <v>391</v>
      </c>
      <c r="O222" s="8" t="s">
        <v>402</v>
      </c>
      <c r="P222" s="8" t="s">
        <v>303</v>
      </c>
      <c r="Q222">
        <v>5</v>
      </c>
      <c r="R222" s="73">
        <v>263.45</v>
      </c>
    </row>
    <row r="223" spans="11:18">
      <c r="K223" s="68">
        <v>39946</v>
      </c>
      <c r="L223" s="8" t="s">
        <v>398</v>
      </c>
      <c r="M223" s="8" t="s">
        <v>381</v>
      </c>
      <c r="N223" s="8" t="s">
        <v>393</v>
      </c>
      <c r="O223" s="8" t="s">
        <v>244</v>
      </c>
      <c r="P223" s="8" t="s">
        <v>303</v>
      </c>
      <c r="Q223">
        <v>3</v>
      </c>
      <c r="R223" s="73">
        <v>135.86000000000001</v>
      </c>
    </row>
    <row r="224" spans="11:18">
      <c r="K224" s="68">
        <v>39946</v>
      </c>
      <c r="L224" s="8" t="s">
        <v>398</v>
      </c>
      <c r="M224" s="8" t="s">
        <v>382</v>
      </c>
      <c r="N224" s="8" t="s">
        <v>26</v>
      </c>
      <c r="O224" s="72" t="s">
        <v>402</v>
      </c>
      <c r="P224" s="8" t="s">
        <v>303</v>
      </c>
      <c r="Q224">
        <v>1</v>
      </c>
      <c r="R224" s="73">
        <v>98.74</v>
      </c>
    </row>
    <row r="225" spans="11:18">
      <c r="K225" s="68">
        <v>39946</v>
      </c>
      <c r="L225" s="8" t="s">
        <v>398</v>
      </c>
      <c r="M225" s="8" t="s">
        <v>383</v>
      </c>
      <c r="N225" s="8" t="s">
        <v>393</v>
      </c>
      <c r="O225" s="72" t="s">
        <v>403</v>
      </c>
      <c r="P225" s="8" t="s">
        <v>304</v>
      </c>
      <c r="Q225">
        <v>1</v>
      </c>
      <c r="R225" s="73">
        <v>101.05</v>
      </c>
    </row>
    <row r="226" spans="11:18">
      <c r="K226" s="68">
        <v>39946</v>
      </c>
      <c r="L226" s="8" t="s">
        <v>398</v>
      </c>
      <c r="M226" s="8" t="s">
        <v>383</v>
      </c>
      <c r="N226" s="8" t="s">
        <v>391</v>
      </c>
      <c r="O226" s="72" t="s">
        <v>244</v>
      </c>
      <c r="P226" s="8" t="s">
        <v>303</v>
      </c>
      <c r="Q226">
        <v>7</v>
      </c>
      <c r="R226" s="73">
        <v>361.6</v>
      </c>
    </row>
    <row r="227" spans="11:18">
      <c r="K227" s="68">
        <v>39947</v>
      </c>
      <c r="L227" s="8" t="s">
        <v>399</v>
      </c>
      <c r="M227" s="8" t="s">
        <v>383</v>
      </c>
      <c r="N227" s="8" t="s">
        <v>391</v>
      </c>
      <c r="O227" s="8" t="s">
        <v>402</v>
      </c>
      <c r="P227" s="8" t="s">
        <v>304</v>
      </c>
      <c r="Q227">
        <v>3</v>
      </c>
      <c r="R227" s="73">
        <v>120.56</v>
      </c>
    </row>
    <row r="228" spans="11:18">
      <c r="K228" s="68">
        <v>39948</v>
      </c>
      <c r="L228" s="8" t="s">
        <v>390</v>
      </c>
      <c r="M228" s="8" t="s">
        <v>381</v>
      </c>
      <c r="N228" s="8" t="s">
        <v>26</v>
      </c>
      <c r="O228" s="8" t="s">
        <v>403</v>
      </c>
      <c r="P228" s="8" t="s">
        <v>304</v>
      </c>
      <c r="Q228">
        <v>1</v>
      </c>
      <c r="R228" s="73">
        <v>52.68</v>
      </c>
    </row>
    <row r="229" spans="11:18">
      <c r="K229" s="68">
        <v>39948</v>
      </c>
      <c r="L229" s="8" t="s">
        <v>390</v>
      </c>
      <c r="M229" s="8" t="s">
        <v>381</v>
      </c>
      <c r="N229" s="8" t="s">
        <v>391</v>
      </c>
      <c r="O229" s="8" t="s">
        <v>402</v>
      </c>
      <c r="P229" s="8" t="s">
        <v>304</v>
      </c>
      <c r="Q229">
        <v>3</v>
      </c>
      <c r="R229" s="73">
        <v>99.51</v>
      </c>
    </row>
    <row r="230" spans="11:18">
      <c r="K230" s="68">
        <v>39948</v>
      </c>
      <c r="L230" s="8" t="s">
        <v>390</v>
      </c>
      <c r="M230" s="8" t="s">
        <v>382</v>
      </c>
      <c r="N230" s="8" t="s">
        <v>393</v>
      </c>
      <c r="O230" s="8" t="s">
        <v>402</v>
      </c>
      <c r="P230" s="8" t="s">
        <v>304</v>
      </c>
      <c r="Q230">
        <v>1</v>
      </c>
      <c r="R230" s="73">
        <v>85.29</v>
      </c>
    </row>
    <row r="231" spans="11:18">
      <c r="K231" s="68">
        <v>39948</v>
      </c>
      <c r="L231" s="8" t="s">
        <v>390</v>
      </c>
      <c r="M231" s="8" t="s">
        <v>382</v>
      </c>
      <c r="N231" s="8" t="s">
        <v>391</v>
      </c>
      <c r="O231" s="8" t="s">
        <v>403</v>
      </c>
      <c r="P231" s="8" t="s">
        <v>304</v>
      </c>
      <c r="Q231">
        <v>3</v>
      </c>
      <c r="R231" s="73">
        <v>143.59</v>
      </c>
    </row>
    <row r="232" spans="11:18">
      <c r="K232" s="68">
        <v>39948</v>
      </c>
      <c r="L232" s="8" t="s">
        <v>390</v>
      </c>
      <c r="M232" s="8" t="s">
        <v>382</v>
      </c>
      <c r="N232" s="8" t="s">
        <v>393</v>
      </c>
      <c r="O232" s="72" t="s">
        <v>403</v>
      </c>
      <c r="P232" s="8" t="s">
        <v>304</v>
      </c>
      <c r="Q232">
        <v>3</v>
      </c>
      <c r="R232" s="73">
        <v>197.13</v>
      </c>
    </row>
    <row r="233" spans="11:18">
      <c r="K233" s="68">
        <v>39948</v>
      </c>
      <c r="L233" s="8" t="s">
        <v>390</v>
      </c>
      <c r="M233" s="8" t="s">
        <v>382</v>
      </c>
      <c r="N233" s="8" t="s">
        <v>393</v>
      </c>
      <c r="O233" s="8" t="s">
        <v>402</v>
      </c>
      <c r="P233" s="8" t="s">
        <v>304</v>
      </c>
      <c r="Q233">
        <v>3</v>
      </c>
      <c r="R233" s="73">
        <v>190.74</v>
      </c>
    </row>
    <row r="234" spans="11:18">
      <c r="K234" s="68">
        <v>39948</v>
      </c>
      <c r="L234" s="8" t="s">
        <v>390</v>
      </c>
      <c r="M234" s="8" t="s">
        <v>383</v>
      </c>
      <c r="N234" s="8" t="s">
        <v>26</v>
      </c>
      <c r="O234" s="8" t="s">
        <v>402</v>
      </c>
      <c r="P234" s="8" t="s">
        <v>303</v>
      </c>
      <c r="Q234">
        <v>3</v>
      </c>
      <c r="R234" s="73">
        <v>111.44</v>
      </c>
    </row>
    <row r="235" spans="11:18">
      <c r="K235" s="68">
        <v>39949</v>
      </c>
      <c r="L235" s="8" t="s">
        <v>392</v>
      </c>
      <c r="M235" s="8" t="s">
        <v>381</v>
      </c>
      <c r="N235" s="8" t="s">
        <v>26</v>
      </c>
      <c r="O235" s="8" t="s">
        <v>402</v>
      </c>
      <c r="P235" s="8" t="s">
        <v>303</v>
      </c>
      <c r="Q235">
        <v>3</v>
      </c>
      <c r="R235" s="73">
        <v>153.38999999999999</v>
      </c>
    </row>
    <row r="236" spans="11:18">
      <c r="K236" s="68">
        <v>39949</v>
      </c>
      <c r="L236" s="8" t="s">
        <v>392</v>
      </c>
      <c r="M236" s="8" t="s">
        <v>382</v>
      </c>
      <c r="N236" s="8" t="s">
        <v>395</v>
      </c>
      <c r="O236" s="8" t="s">
        <v>403</v>
      </c>
      <c r="P236" s="8" t="s">
        <v>304</v>
      </c>
      <c r="Q236">
        <v>2</v>
      </c>
      <c r="R236" s="73">
        <v>65.400000000000006</v>
      </c>
    </row>
    <row r="237" spans="11:18">
      <c r="K237" s="68">
        <v>39949</v>
      </c>
      <c r="L237" s="8" t="s">
        <v>392</v>
      </c>
      <c r="M237" s="8" t="s">
        <v>383</v>
      </c>
      <c r="N237" s="8" t="s">
        <v>391</v>
      </c>
      <c r="O237" s="72" t="s">
        <v>403</v>
      </c>
      <c r="P237" s="8" t="s">
        <v>304</v>
      </c>
      <c r="Q237">
        <v>9</v>
      </c>
      <c r="R237" s="73">
        <v>448.2</v>
      </c>
    </row>
    <row r="238" spans="11:18">
      <c r="K238" s="68">
        <v>39949</v>
      </c>
      <c r="L238" s="8" t="s">
        <v>392</v>
      </c>
      <c r="M238" s="8" t="s">
        <v>383</v>
      </c>
      <c r="N238" s="8" t="s">
        <v>393</v>
      </c>
      <c r="O238" s="72" t="s">
        <v>403</v>
      </c>
      <c r="P238" s="8" t="s">
        <v>303</v>
      </c>
      <c r="Q238">
        <v>2</v>
      </c>
      <c r="R238" s="73">
        <v>123.19</v>
      </c>
    </row>
    <row r="239" spans="11:18">
      <c r="K239" s="68">
        <v>39950</v>
      </c>
      <c r="L239" s="8" t="s">
        <v>396</v>
      </c>
      <c r="M239" s="8" t="s">
        <v>381</v>
      </c>
      <c r="N239" s="8" t="s">
        <v>393</v>
      </c>
      <c r="O239" s="72" t="s">
        <v>403</v>
      </c>
      <c r="P239" s="8" t="s">
        <v>304</v>
      </c>
      <c r="Q239">
        <v>5</v>
      </c>
      <c r="R239" s="73">
        <v>210.28</v>
      </c>
    </row>
    <row r="240" spans="11:18">
      <c r="K240" s="68">
        <v>39950</v>
      </c>
      <c r="L240" s="8" t="s">
        <v>396</v>
      </c>
      <c r="M240" s="8" t="s">
        <v>381</v>
      </c>
      <c r="N240" s="8" t="s">
        <v>391</v>
      </c>
      <c r="O240" s="8" t="s">
        <v>403</v>
      </c>
      <c r="P240" s="8" t="s">
        <v>304</v>
      </c>
      <c r="Q240">
        <v>7</v>
      </c>
      <c r="R240" s="73">
        <v>349.46</v>
      </c>
    </row>
    <row r="241" spans="11:18">
      <c r="K241" s="68">
        <v>39950</v>
      </c>
      <c r="L241" s="8" t="s">
        <v>396</v>
      </c>
      <c r="M241" s="8" t="s">
        <v>383</v>
      </c>
      <c r="N241" s="8" t="s">
        <v>393</v>
      </c>
      <c r="O241" s="72" t="s">
        <v>402</v>
      </c>
      <c r="P241" s="8" t="s">
        <v>303</v>
      </c>
      <c r="Q241">
        <v>4</v>
      </c>
      <c r="R241" s="73">
        <v>290.63</v>
      </c>
    </row>
    <row r="242" spans="11:18">
      <c r="K242" s="68">
        <v>39950</v>
      </c>
      <c r="L242" s="8" t="s">
        <v>396</v>
      </c>
      <c r="M242" s="8" t="s">
        <v>383</v>
      </c>
      <c r="N242" s="8" t="s">
        <v>395</v>
      </c>
      <c r="O242" s="8" t="s">
        <v>403</v>
      </c>
      <c r="P242" s="8" t="s">
        <v>304</v>
      </c>
      <c r="Q242">
        <v>3</v>
      </c>
      <c r="R242" s="73">
        <v>103.03</v>
      </c>
    </row>
    <row r="243" spans="11:18">
      <c r="K243" s="68">
        <v>39951</v>
      </c>
      <c r="L243" s="8" t="s">
        <v>397</v>
      </c>
      <c r="M243" s="8" t="s">
        <v>381</v>
      </c>
      <c r="N243" s="8" t="s">
        <v>393</v>
      </c>
      <c r="O243" s="8" t="s">
        <v>403</v>
      </c>
      <c r="P243" s="8" t="s">
        <v>303</v>
      </c>
      <c r="Q243">
        <v>2</v>
      </c>
      <c r="R243" s="73">
        <v>112.54</v>
      </c>
    </row>
    <row r="244" spans="11:18">
      <c r="K244" s="68">
        <v>39951</v>
      </c>
      <c r="L244" s="8" t="s">
        <v>397</v>
      </c>
      <c r="M244" s="8" t="s">
        <v>382</v>
      </c>
      <c r="N244" s="8" t="s">
        <v>395</v>
      </c>
      <c r="O244" s="72" t="s">
        <v>402</v>
      </c>
      <c r="P244" s="8" t="s">
        <v>303</v>
      </c>
      <c r="Q244">
        <v>8</v>
      </c>
      <c r="R244" s="73">
        <v>399.36</v>
      </c>
    </row>
    <row r="245" spans="11:18">
      <c r="K245" s="68">
        <v>39951</v>
      </c>
      <c r="L245" s="8" t="s">
        <v>397</v>
      </c>
      <c r="M245" s="8" t="s">
        <v>383</v>
      </c>
      <c r="N245" s="8" t="s">
        <v>393</v>
      </c>
      <c r="O245" s="8" t="s">
        <v>402</v>
      </c>
      <c r="P245" s="8" t="s">
        <v>303</v>
      </c>
      <c r="Q245">
        <v>2</v>
      </c>
      <c r="R245" s="73">
        <v>68.180000000000007</v>
      </c>
    </row>
    <row r="246" spans="11:18">
      <c r="K246" s="68">
        <v>39952</v>
      </c>
      <c r="L246" s="8" t="s">
        <v>398</v>
      </c>
      <c r="M246" s="8" t="s">
        <v>381</v>
      </c>
      <c r="N246" s="8" t="s">
        <v>395</v>
      </c>
      <c r="O246" s="8" t="s">
        <v>403</v>
      </c>
      <c r="P246" s="8" t="s">
        <v>303</v>
      </c>
      <c r="Q246">
        <v>3</v>
      </c>
      <c r="R246" s="73">
        <v>146.58000000000001</v>
      </c>
    </row>
    <row r="247" spans="11:18">
      <c r="K247" s="68">
        <v>39952</v>
      </c>
      <c r="L247" s="8" t="s">
        <v>398</v>
      </c>
      <c r="M247" s="8" t="s">
        <v>381</v>
      </c>
      <c r="N247" s="8" t="s">
        <v>395</v>
      </c>
      <c r="O247" s="72" t="s">
        <v>244</v>
      </c>
      <c r="P247" s="8" t="s">
        <v>304</v>
      </c>
      <c r="Q247">
        <v>6</v>
      </c>
      <c r="R247" s="73">
        <v>309.5</v>
      </c>
    </row>
    <row r="248" spans="11:18">
      <c r="K248" s="68">
        <v>39952</v>
      </c>
      <c r="L248" s="8" t="s">
        <v>398</v>
      </c>
      <c r="M248" s="8" t="s">
        <v>381</v>
      </c>
      <c r="N248" s="8" t="s">
        <v>26</v>
      </c>
      <c r="O248" s="8" t="s">
        <v>403</v>
      </c>
      <c r="P248" s="8" t="s">
        <v>303</v>
      </c>
      <c r="Q248">
        <v>5</v>
      </c>
      <c r="R248" s="73">
        <v>177.96</v>
      </c>
    </row>
    <row r="249" spans="11:18">
      <c r="K249" s="68">
        <v>39952</v>
      </c>
      <c r="L249" s="8" t="s">
        <v>398</v>
      </c>
      <c r="M249" s="8" t="s">
        <v>381</v>
      </c>
      <c r="N249" s="8" t="s">
        <v>393</v>
      </c>
      <c r="O249" s="72" t="s">
        <v>403</v>
      </c>
      <c r="P249" s="8" t="s">
        <v>303</v>
      </c>
      <c r="Q249">
        <v>2</v>
      </c>
      <c r="R249" s="73">
        <v>119.46</v>
      </c>
    </row>
    <row r="250" spans="11:18">
      <c r="K250" s="68">
        <v>39952</v>
      </c>
      <c r="L250" s="8" t="s">
        <v>398</v>
      </c>
      <c r="M250" s="8" t="s">
        <v>382</v>
      </c>
      <c r="N250" s="8" t="s">
        <v>26</v>
      </c>
      <c r="O250" s="8" t="s">
        <v>244</v>
      </c>
      <c r="P250" s="8" t="s">
        <v>304</v>
      </c>
      <c r="Q250">
        <v>3</v>
      </c>
      <c r="R250" s="73">
        <v>119.66</v>
      </c>
    </row>
    <row r="251" spans="11:18">
      <c r="K251" s="68">
        <v>39952</v>
      </c>
      <c r="L251" s="8" t="s">
        <v>398</v>
      </c>
      <c r="M251" s="8" t="s">
        <v>382</v>
      </c>
      <c r="N251" s="8" t="s">
        <v>395</v>
      </c>
      <c r="O251" s="8" t="s">
        <v>244</v>
      </c>
      <c r="P251" s="8" t="s">
        <v>304</v>
      </c>
      <c r="Q251">
        <v>4</v>
      </c>
      <c r="R251" s="73">
        <v>168.87</v>
      </c>
    </row>
    <row r="252" spans="11:18">
      <c r="K252" s="68">
        <v>39952</v>
      </c>
      <c r="L252" s="8" t="s">
        <v>398</v>
      </c>
      <c r="M252" s="8" t="s">
        <v>382</v>
      </c>
      <c r="N252" s="8" t="s">
        <v>393</v>
      </c>
      <c r="O252" s="8" t="s">
        <v>244</v>
      </c>
      <c r="P252" s="8" t="s">
        <v>304</v>
      </c>
      <c r="Q252">
        <v>4</v>
      </c>
      <c r="R252" s="73">
        <v>192.39</v>
      </c>
    </row>
    <row r="253" spans="11:18">
      <c r="K253" s="68">
        <v>39952</v>
      </c>
      <c r="L253" s="8" t="s">
        <v>398</v>
      </c>
      <c r="M253" s="8" t="s">
        <v>382</v>
      </c>
      <c r="N253" s="8" t="s">
        <v>393</v>
      </c>
      <c r="O253" s="8" t="s">
        <v>402</v>
      </c>
      <c r="P253" s="8" t="s">
        <v>304</v>
      </c>
      <c r="Q253">
        <v>2</v>
      </c>
      <c r="R253" s="73">
        <v>101.73</v>
      </c>
    </row>
    <row r="254" spans="11:18">
      <c r="K254" s="68">
        <v>39952</v>
      </c>
      <c r="L254" s="8" t="s">
        <v>398</v>
      </c>
      <c r="M254" s="8" t="s">
        <v>382</v>
      </c>
      <c r="N254" s="8" t="s">
        <v>391</v>
      </c>
      <c r="O254" s="8" t="s">
        <v>403</v>
      </c>
      <c r="P254" s="8" t="s">
        <v>303</v>
      </c>
      <c r="Q254">
        <v>2</v>
      </c>
      <c r="R254" s="73">
        <v>74.94</v>
      </c>
    </row>
    <row r="255" spans="11:18">
      <c r="K255" s="68">
        <v>39952</v>
      </c>
      <c r="L255" s="8" t="s">
        <v>398</v>
      </c>
      <c r="M255" s="8" t="s">
        <v>383</v>
      </c>
      <c r="N255" s="8" t="s">
        <v>395</v>
      </c>
      <c r="O255" s="8" t="s">
        <v>244</v>
      </c>
      <c r="P255" s="8" t="s">
        <v>304</v>
      </c>
      <c r="Q255">
        <v>8</v>
      </c>
      <c r="R255" s="73">
        <v>291.3</v>
      </c>
    </row>
    <row r="256" spans="11:18">
      <c r="K256" s="68">
        <v>39953</v>
      </c>
      <c r="L256" s="8" t="s">
        <v>399</v>
      </c>
      <c r="M256" s="8" t="s">
        <v>382</v>
      </c>
      <c r="N256" s="8" t="s">
        <v>26</v>
      </c>
      <c r="O256" s="72" t="s">
        <v>244</v>
      </c>
      <c r="P256" s="8" t="s">
        <v>304</v>
      </c>
      <c r="Q256">
        <v>3</v>
      </c>
      <c r="R256" s="73">
        <v>161</v>
      </c>
    </row>
    <row r="257" spans="11:18">
      <c r="K257" s="68">
        <v>39954</v>
      </c>
      <c r="L257" s="8" t="s">
        <v>390</v>
      </c>
      <c r="M257" s="8" t="s">
        <v>382</v>
      </c>
      <c r="N257" s="8" t="s">
        <v>26</v>
      </c>
      <c r="O257" s="8" t="s">
        <v>402</v>
      </c>
      <c r="P257" s="8" t="s">
        <v>304</v>
      </c>
      <c r="Q257">
        <v>3</v>
      </c>
      <c r="R257" s="73">
        <v>116.01</v>
      </c>
    </row>
    <row r="258" spans="11:18">
      <c r="K258" s="68">
        <v>39954</v>
      </c>
      <c r="L258" s="8" t="s">
        <v>390</v>
      </c>
      <c r="M258" s="8" t="s">
        <v>382</v>
      </c>
      <c r="N258" s="8" t="s">
        <v>26</v>
      </c>
      <c r="O258" s="8" t="s">
        <v>402</v>
      </c>
      <c r="P258" s="8" t="s">
        <v>303</v>
      </c>
      <c r="Q258">
        <v>2</v>
      </c>
      <c r="R258" s="73">
        <v>74.39</v>
      </c>
    </row>
    <row r="259" spans="11:18">
      <c r="K259" s="68">
        <v>39954</v>
      </c>
      <c r="L259" s="8" t="s">
        <v>390</v>
      </c>
      <c r="M259" s="8" t="s">
        <v>383</v>
      </c>
      <c r="N259" s="8" t="s">
        <v>391</v>
      </c>
      <c r="O259" s="8" t="s">
        <v>402</v>
      </c>
      <c r="P259" s="8" t="s">
        <v>303</v>
      </c>
      <c r="Q259">
        <v>4</v>
      </c>
      <c r="R259" s="73">
        <v>226.25</v>
      </c>
    </row>
    <row r="260" spans="11:18">
      <c r="K260" s="68">
        <v>39954</v>
      </c>
      <c r="L260" s="8" t="s">
        <v>390</v>
      </c>
      <c r="M260" s="8" t="s">
        <v>383</v>
      </c>
      <c r="N260" s="8" t="s">
        <v>26</v>
      </c>
      <c r="O260" s="8" t="s">
        <v>244</v>
      </c>
      <c r="P260" s="8" t="s">
        <v>303</v>
      </c>
      <c r="Q260">
        <v>3</v>
      </c>
      <c r="R260" s="73">
        <v>135.19</v>
      </c>
    </row>
    <row r="261" spans="11:18">
      <c r="K261" s="68">
        <v>39955</v>
      </c>
      <c r="L261" s="8" t="s">
        <v>392</v>
      </c>
      <c r="M261" s="8" t="s">
        <v>381</v>
      </c>
      <c r="N261" s="8" t="s">
        <v>26</v>
      </c>
      <c r="O261" s="8" t="s">
        <v>403</v>
      </c>
      <c r="P261" s="8" t="s">
        <v>303</v>
      </c>
      <c r="Q261">
        <v>4</v>
      </c>
      <c r="R261" s="73">
        <v>126.16</v>
      </c>
    </row>
    <row r="262" spans="11:18">
      <c r="K262" s="68">
        <v>39955</v>
      </c>
      <c r="L262" s="8" t="s">
        <v>392</v>
      </c>
      <c r="M262" s="8" t="s">
        <v>382</v>
      </c>
      <c r="N262" s="8" t="s">
        <v>393</v>
      </c>
      <c r="O262" s="8" t="s">
        <v>244</v>
      </c>
      <c r="P262" s="8" t="s">
        <v>304</v>
      </c>
      <c r="Q262">
        <v>4</v>
      </c>
      <c r="R262" s="73">
        <v>156.30000000000001</v>
      </c>
    </row>
    <row r="263" spans="11:18">
      <c r="K263" s="68">
        <v>39955</v>
      </c>
      <c r="L263" s="8" t="s">
        <v>392</v>
      </c>
      <c r="M263" s="8" t="s">
        <v>382</v>
      </c>
      <c r="N263" s="8" t="s">
        <v>393</v>
      </c>
      <c r="O263" s="72" t="s">
        <v>403</v>
      </c>
      <c r="P263" s="8" t="s">
        <v>304</v>
      </c>
      <c r="Q263">
        <v>3</v>
      </c>
      <c r="R263" s="73">
        <v>73.42</v>
      </c>
    </row>
    <row r="264" spans="11:18">
      <c r="K264" s="68">
        <v>39955</v>
      </c>
      <c r="L264" s="8" t="s">
        <v>392</v>
      </c>
      <c r="M264" s="8" t="s">
        <v>382</v>
      </c>
      <c r="N264" s="8" t="s">
        <v>391</v>
      </c>
      <c r="O264" s="8" t="s">
        <v>402</v>
      </c>
      <c r="P264" s="8" t="s">
        <v>304</v>
      </c>
      <c r="Q264">
        <v>7</v>
      </c>
      <c r="R264" s="73">
        <v>310.74</v>
      </c>
    </row>
    <row r="265" spans="11:18">
      <c r="K265" s="68">
        <v>39955</v>
      </c>
      <c r="L265" s="8" t="s">
        <v>392</v>
      </c>
      <c r="M265" s="8" t="s">
        <v>382</v>
      </c>
      <c r="N265" s="8" t="s">
        <v>391</v>
      </c>
      <c r="O265" s="72" t="s">
        <v>402</v>
      </c>
      <c r="P265" s="8" t="s">
        <v>304</v>
      </c>
      <c r="Q265">
        <v>6</v>
      </c>
      <c r="R265" s="73">
        <v>296.26</v>
      </c>
    </row>
    <row r="266" spans="11:18">
      <c r="K266" s="68">
        <v>39955</v>
      </c>
      <c r="L266" s="8" t="s">
        <v>392</v>
      </c>
      <c r="M266" s="8" t="s">
        <v>383</v>
      </c>
      <c r="N266" s="8" t="s">
        <v>26</v>
      </c>
      <c r="O266" s="8" t="s">
        <v>244</v>
      </c>
      <c r="P266" s="8" t="s">
        <v>303</v>
      </c>
      <c r="Q266">
        <v>2</v>
      </c>
      <c r="R266" s="73">
        <v>115.29</v>
      </c>
    </row>
    <row r="267" spans="11:18">
      <c r="K267" s="68">
        <v>39956</v>
      </c>
      <c r="L267" s="8" t="s">
        <v>394</v>
      </c>
      <c r="M267" s="8" t="s">
        <v>383</v>
      </c>
      <c r="N267" s="8" t="s">
        <v>26</v>
      </c>
      <c r="O267" s="8" t="s">
        <v>403</v>
      </c>
      <c r="P267" s="8" t="s">
        <v>303</v>
      </c>
      <c r="Q267">
        <v>4</v>
      </c>
      <c r="R267" s="73">
        <v>212.94</v>
      </c>
    </row>
    <row r="268" spans="11:18">
      <c r="K268" s="68">
        <v>39957</v>
      </c>
      <c r="L268" s="8" t="s">
        <v>396</v>
      </c>
      <c r="M268" s="8" t="s">
        <v>381</v>
      </c>
      <c r="N268" s="8" t="s">
        <v>393</v>
      </c>
      <c r="O268" s="8" t="s">
        <v>402</v>
      </c>
      <c r="P268" s="8" t="s">
        <v>304</v>
      </c>
      <c r="Q268">
        <v>2</v>
      </c>
      <c r="R268" s="73">
        <v>85.93</v>
      </c>
    </row>
    <row r="269" spans="11:18">
      <c r="K269" s="68">
        <v>39957</v>
      </c>
      <c r="L269" s="8" t="s">
        <v>396</v>
      </c>
      <c r="M269" s="8" t="s">
        <v>382</v>
      </c>
      <c r="N269" s="8" t="s">
        <v>26</v>
      </c>
      <c r="O269" s="8" t="s">
        <v>403</v>
      </c>
      <c r="P269" s="8" t="s">
        <v>303</v>
      </c>
      <c r="Q269">
        <v>2</v>
      </c>
      <c r="R269" s="73">
        <v>80.02</v>
      </c>
    </row>
    <row r="270" spans="11:18">
      <c r="K270" s="68">
        <v>39957</v>
      </c>
      <c r="L270" s="8" t="s">
        <v>396</v>
      </c>
      <c r="M270" s="8" t="s">
        <v>382</v>
      </c>
      <c r="N270" s="8" t="s">
        <v>391</v>
      </c>
      <c r="O270" s="72" t="s">
        <v>244</v>
      </c>
      <c r="P270" s="8" t="s">
        <v>304</v>
      </c>
      <c r="Q270">
        <v>5</v>
      </c>
      <c r="R270" s="73">
        <v>286.17</v>
      </c>
    </row>
    <row r="271" spans="11:18">
      <c r="K271" s="68">
        <v>39958</v>
      </c>
      <c r="L271" s="8" t="s">
        <v>397</v>
      </c>
      <c r="M271" s="8" t="s">
        <v>381</v>
      </c>
      <c r="N271" s="8" t="s">
        <v>393</v>
      </c>
      <c r="O271" s="8" t="s">
        <v>402</v>
      </c>
      <c r="P271" s="8" t="s">
        <v>304</v>
      </c>
      <c r="Q271">
        <v>4</v>
      </c>
      <c r="R271" s="73">
        <v>190.27</v>
      </c>
    </row>
    <row r="272" spans="11:18">
      <c r="K272" s="68">
        <v>39958</v>
      </c>
      <c r="L272" s="8" t="s">
        <v>397</v>
      </c>
      <c r="M272" s="8" t="s">
        <v>382</v>
      </c>
      <c r="N272" s="8" t="s">
        <v>391</v>
      </c>
      <c r="O272" s="8" t="s">
        <v>403</v>
      </c>
      <c r="P272" s="8" t="s">
        <v>303</v>
      </c>
      <c r="Q272">
        <v>5</v>
      </c>
      <c r="R272" s="73">
        <v>265.24</v>
      </c>
    </row>
    <row r="273" spans="11:18">
      <c r="K273" s="68">
        <v>39958</v>
      </c>
      <c r="L273" s="8" t="s">
        <v>397</v>
      </c>
      <c r="M273" s="8" t="s">
        <v>382</v>
      </c>
      <c r="N273" s="8" t="s">
        <v>26</v>
      </c>
      <c r="O273" s="72" t="s">
        <v>402</v>
      </c>
      <c r="P273" s="8" t="s">
        <v>304</v>
      </c>
      <c r="Q273">
        <v>7</v>
      </c>
      <c r="R273" s="73">
        <v>353.93</v>
      </c>
    </row>
    <row r="274" spans="11:18">
      <c r="K274" s="68">
        <v>39959</v>
      </c>
      <c r="L274" s="8" t="s">
        <v>398</v>
      </c>
      <c r="M274" s="8" t="s">
        <v>381</v>
      </c>
      <c r="N274" s="8" t="s">
        <v>391</v>
      </c>
      <c r="O274" s="8" t="s">
        <v>403</v>
      </c>
      <c r="P274" s="8" t="s">
        <v>303</v>
      </c>
      <c r="Q274">
        <v>5</v>
      </c>
      <c r="R274" s="73">
        <v>314.77</v>
      </c>
    </row>
    <row r="275" spans="11:18">
      <c r="K275" s="68">
        <v>39959</v>
      </c>
      <c r="L275" s="8" t="s">
        <v>398</v>
      </c>
      <c r="M275" s="8" t="s">
        <v>382</v>
      </c>
      <c r="N275" s="8" t="s">
        <v>395</v>
      </c>
      <c r="O275" s="72" t="s">
        <v>403</v>
      </c>
      <c r="P275" s="8" t="s">
        <v>304</v>
      </c>
      <c r="Q275">
        <v>2</v>
      </c>
      <c r="R275" s="73">
        <v>169.23</v>
      </c>
    </row>
    <row r="276" spans="11:18">
      <c r="K276" s="68">
        <v>39959</v>
      </c>
      <c r="L276" s="8" t="s">
        <v>398</v>
      </c>
      <c r="M276" s="8" t="s">
        <v>383</v>
      </c>
      <c r="N276" s="8" t="s">
        <v>26</v>
      </c>
      <c r="O276" s="8" t="s">
        <v>402</v>
      </c>
      <c r="P276" s="8" t="s">
        <v>304</v>
      </c>
      <c r="Q276">
        <v>3</v>
      </c>
      <c r="R276" s="73">
        <v>149.71</v>
      </c>
    </row>
    <row r="277" spans="11:18">
      <c r="K277" s="68">
        <v>39959</v>
      </c>
      <c r="L277" s="8" t="s">
        <v>398</v>
      </c>
      <c r="M277" s="8" t="s">
        <v>383</v>
      </c>
      <c r="N277" s="8" t="s">
        <v>395</v>
      </c>
      <c r="O277" s="8" t="s">
        <v>402</v>
      </c>
      <c r="P277" s="8" t="s">
        <v>303</v>
      </c>
      <c r="Q277">
        <v>2</v>
      </c>
      <c r="R277" s="73">
        <v>105.35</v>
      </c>
    </row>
    <row r="278" spans="11:18">
      <c r="K278" s="68">
        <v>39960</v>
      </c>
      <c r="L278" s="8" t="s">
        <v>390</v>
      </c>
      <c r="M278" s="8" t="s">
        <v>382</v>
      </c>
      <c r="N278" s="8" t="s">
        <v>393</v>
      </c>
      <c r="O278" s="8" t="s">
        <v>403</v>
      </c>
      <c r="P278" s="8" t="s">
        <v>304</v>
      </c>
      <c r="Q278">
        <v>2</v>
      </c>
      <c r="R278" s="73">
        <v>111.47</v>
      </c>
    </row>
    <row r="279" spans="11:18">
      <c r="K279" s="68">
        <v>39960</v>
      </c>
      <c r="L279" s="8" t="s">
        <v>390</v>
      </c>
      <c r="M279" s="8" t="s">
        <v>383</v>
      </c>
      <c r="N279" s="8" t="s">
        <v>26</v>
      </c>
      <c r="O279" s="8" t="s">
        <v>402</v>
      </c>
      <c r="P279" s="8" t="s">
        <v>303</v>
      </c>
      <c r="Q279">
        <v>9</v>
      </c>
      <c r="R279" s="73">
        <v>441.16</v>
      </c>
    </row>
    <row r="280" spans="11:18">
      <c r="K280" s="68">
        <v>39961</v>
      </c>
      <c r="L280" s="8" t="s">
        <v>392</v>
      </c>
      <c r="M280" s="8" t="s">
        <v>381</v>
      </c>
      <c r="N280" s="8" t="s">
        <v>395</v>
      </c>
      <c r="O280" s="8" t="s">
        <v>402</v>
      </c>
      <c r="P280" s="8" t="s">
        <v>304</v>
      </c>
      <c r="Q280">
        <v>5</v>
      </c>
      <c r="R280" s="73">
        <v>179.56</v>
      </c>
    </row>
    <row r="281" spans="11:18">
      <c r="K281" s="68">
        <v>39961</v>
      </c>
      <c r="L281" s="8" t="s">
        <v>392</v>
      </c>
      <c r="M281" s="8" t="s">
        <v>383</v>
      </c>
      <c r="N281" s="8" t="s">
        <v>393</v>
      </c>
      <c r="O281" s="8" t="s">
        <v>402</v>
      </c>
      <c r="P281" s="8" t="s">
        <v>303</v>
      </c>
      <c r="Q281">
        <v>2</v>
      </c>
      <c r="R281" s="73">
        <v>83.15</v>
      </c>
    </row>
    <row r="282" spans="11:18">
      <c r="K282" s="68">
        <v>39962</v>
      </c>
      <c r="L282" s="8" t="s">
        <v>394</v>
      </c>
      <c r="M282" s="8" t="s">
        <v>383</v>
      </c>
      <c r="N282" s="8" t="s">
        <v>393</v>
      </c>
      <c r="O282" s="8" t="s">
        <v>403</v>
      </c>
      <c r="P282" s="8" t="s">
        <v>303</v>
      </c>
      <c r="Q282">
        <v>4</v>
      </c>
      <c r="R282" s="73">
        <v>262.86</v>
      </c>
    </row>
    <row r="283" spans="11:18">
      <c r="K283" s="68">
        <v>39962</v>
      </c>
      <c r="L283" s="8" t="s">
        <v>394</v>
      </c>
      <c r="M283" s="8" t="s">
        <v>383</v>
      </c>
      <c r="N283" s="8" t="s">
        <v>395</v>
      </c>
      <c r="O283" s="8" t="s">
        <v>403</v>
      </c>
      <c r="P283" s="8" t="s">
        <v>303</v>
      </c>
      <c r="Q283">
        <v>2</v>
      </c>
      <c r="R283" s="73">
        <v>82.51</v>
      </c>
    </row>
    <row r="284" spans="11:18">
      <c r="K284" s="68">
        <v>39963</v>
      </c>
      <c r="L284" s="8" t="s">
        <v>396</v>
      </c>
      <c r="M284" s="8" t="s">
        <v>381</v>
      </c>
      <c r="N284" s="8" t="s">
        <v>391</v>
      </c>
      <c r="O284" s="72" t="s">
        <v>402</v>
      </c>
      <c r="P284" s="8" t="s">
        <v>304</v>
      </c>
      <c r="Q284">
        <v>5</v>
      </c>
      <c r="R284" s="73">
        <v>290.27</v>
      </c>
    </row>
    <row r="285" spans="11:18">
      <c r="K285" s="68">
        <v>39963</v>
      </c>
      <c r="L285" s="8" t="s">
        <v>396</v>
      </c>
      <c r="M285" s="8" t="s">
        <v>381</v>
      </c>
      <c r="N285" s="8" t="s">
        <v>26</v>
      </c>
      <c r="O285" s="72" t="s">
        <v>403</v>
      </c>
      <c r="P285" s="8" t="s">
        <v>304</v>
      </c>
      <c r="Q285">
        <v>5</v>
      </c>
      <c r="R285" s="73">
        <v>223.08</v>
      </c>
    </row>
    <row r="286" spans="11:18">
      <c r="K286" s="68">
        <v>39963</v>
      </c>
      <c r="L286" s="8" t="s">
        <v>396</v>
      </c>
      <c r="M286" s="8" t="s">
        <v>382</v>
      </c>
      <c r="N286" s="8" t="s">
        <v>391</v>
      </c>
      <c r="O286" s="8" t="s">
        <v>402</v>
      </c>
      <c r="P286" s="8" t="s">
        <v>304</v>
      </c>
      <c r="Q286">
        <v>3</v>
      </c>
      <c r="R286" s="73">
        <v>165.77</v>
      </c>
    </row>
    <row r="287" spans="11:18">
      <c r="K287" s="68">
        <v>39963</v>
      </c>
      <c r="L287" s="8" t="s">
        <v>396</v>
      </c>
      <c r="M287" s="8" t="s">
        <v>383</v>
      </c>
      <c r="N287" s="8" t="s">
        <v>393</v>
      </c>
      <c r="O287" s="8" t="s">
        <v>403</v>
      </c>
      <c r="P287" s="8" t="s">
        <v>304</v>
      </c>
      <c r="Q287">
        <v>2</v>
      </c>
      <c r="R287" s="73">
        <v>99.81</v>
      </c>
    </row>
    <row r="288" spans="11:18">
      <c r="K288" s="68">
        <v>39964</v>
      </c>
      <c r="L288" s="8" t="s">
        <v>397</v>
      </c>
      <c r="M288" s="8" t="s">
        <v>381</v>
      </c>
      <c r="N288" s="8" t="s">
        <v>391</v>
      </c>
      <c r="O288" s="8" t="s">
        <v>403</v>
      </c>
      <c r="P288" s="8" t="s">
        <v>304</v>
      </c>
      <c r="Q288">
        <v>3</v>
      </c>
      <c r="R288" s="73">
        <v>158.94999999999999</v>
      </c>
    </row>
    <row r="289" spans="11:18">
      <c r="K289" s="68">
        <v>39964</v>
      </c>
      <c r="L289" s="8" t="s">
        <v>397</v>
      </c>
      <c r="M289" s="8" t="s">
        <v>381</v>
      </c>
      <c r="N289" s="8" t="s">
        <v>395</v>
      </c>
      <c r="O289" s="8" t="s">
        <v>403</v>
      </c>
      <c r="P289" s="8" t="s">
        <v>304</v>
      </c>
      <c r="Q289">
        <v>5</v>
      </c>
      <c r="R289" s="73">
        <v>280.99</v>
      </c>
    </row>
    <row r="290" spans="11:18">
      <c r="K290" s="68">
        <v>39964</v>
      </c>
      <c r="L290" s="8" t="s">
        <v>397</v>
      </c>
      <c r="M290" s="8" t="s">
        <v>381</v>
      </c>
      <c r="N290" s="8" t="s">
        <v>393</v>
      </c>
      <c r="O290" s="8" t="s">
        <v>403</v>
      </c>
      <c r="P290" s="8" t="s">
        <v>304</v>
      </c>
      <c r="Q290">
        <v>4</v>
      </c>
      <c r="R290" s="73">
        <v>149.88999999999999</v>
      </c>
    </row>
    <row r="291" spans="11:18">
      <c r="K291" s="68">
        <v>39964</v>
      </c>
      <c r="L291" s="8" t="s">
        <v>397</v>
      </c>
      <c r="M291" s="8" t="s">
        <v>382</v>
      </c>
      <c r="N291" s="8" t="s">
        <v>393</v>
      </c>
      <c r="O291" s="8" t="s">
        <v>402</v>
      </c>
      <c r="P291" s="8" t="s">
        <v>304</v>
      </c>
      <c r="Q291">
        <v>7</v>
      </c>
      <c r="R291" s="73">
        <v>363.52</v>
      </c>
    </row>
    <row r="292" spans="11:18">
      <c r="K292" s="68">
        <v>39964</v>
      </c>
      <c r="L292" s="8" t="s">
        <v>397</v>
      </c>
      <c r="M292" s="8" t="s">
        <v>383</v>
      </c>
      <c r="N292" s="8" t="s">
        <v>391</v>
      </c>
      <c r="O292" s="8" t="s">
        <v>402</v>
      </c>
      <c r="P292" s="8" t="s">
        <v>303</v>
      </c>
      <c r="Q292">
        <v>2</v>
      </c>
      <c r="R292" s="73">
        <v>93.97</v>
      </c>
    </row>
    <row r="293" spans="11:18">
      <c r="K293" s="68">
        <v>39965</v>
      </c>
      <c r="L293" s="8" t="s">
        <v>398</v>
      </c>
      <c r="M293" s="8" t="s">
        <v>382</v>
      </c>
      <c r="N293" s="8" t="s">
        <v>391</v>
      </c>
      <c r="O293" s="72" t="s">
        <v>403</v>
      </c>
      <c r="P293" s="8" t="s">
        <v>304</v>
      </c>
      <c r="Q293">
        <v>8</v>
      </c>
      <c r="R293" s="73">
        <v>391.97</v>
      </c>
    </row>
    <row r="294" spans="11:18">
      <c r="K294" s="68">
        <v>39965</v>
      </c>
      <c r="L294" s="8" t="s">
        <v>398</v>
      </c>
      <c r="M294" s="8" t="s">
        <v>382</v>
      </c>
      <c r="N294" s="8" t="s">
        <v>26</v>
      </c>
      <c r="O294" s="72" t="s">
        <v>402</v>
      </c>
      <c r="P294" s="8" t="s">
        <v>304</v>
      </c>
      <c r="Q294">
        <v>5</v>
      </c>
      <c r="R294" s="73">
        <v>275.54000000000002</v>
      </c>
    </row>
    <row r="295" spans="11:18">
      <c r="K295" s="68">
        <v>39965</v>
      </c>
      <c r="L295" s="8" t="s">
        <v>398</v>
      </c>
      <c r="M295" s="8" t="s">
        <v>382</v>
      </c>
      <c r="N295" s="8" t="s">
        <v>391</v>
      </c>
      <c r="O295" s="8" t="s">
        <v>402</v>
      </c>
      <c r="P295" s="8" t="s">
        <v>303</v>
      </c>
      <c r="Q295">
        <v>1</v>
      </c>
      <c r="R295" s="73">
        <v>115.55</v>
      </c>
    </row>
    <row r="296" spans="11:18">
      <c r="K296" s="68">
        <v>39965</v>
      </c>
      <c r="L296" s="8" t="s">
        <v>398</v>
      </c>
      <c r="M296" s="8" t="s">
        <v>383</v>
      </c>
      <c r="N296" s="8" t="s">
        <v>395</v>
      </c>
      <c r="O296" s="8" t="s">
        <v>403</v>
      </c>
      <c r="P296" s="8" t="s">
        <v>303</v>
      </c>
      <c r="Q296">
        <v>3</v>
      </c>
      <c r="R296" s="73">
        <v>125</v>
      </c>
    </row>
    <row r="297" spans="11:18">
      <c r="K297" s="68">
        <v>39965</v>
      </c>
      <c r="L297" s="8" t="s">
        <v>398</v>
      </c>
      <c r="M297" s="8" t="s">
        <v>383</v>
      </c>
      <c r="N297" s="8" t="s">
        <v>393</v>
      </c>
      <c r="O297" s="8" t="s">
        <v>403</v>
      </c>
      <c r="P297" s="8" t="s">
        <v>304</v>
      </c>
      <c r="Q297">
        <v>1</v>
      </c>
      <c r="R297" s="73">
        <v>103.15</v>
      </c>
    </row>
    <row r="298" spans="11:18">
      <c r="K298" s="68">
        <v>39965</v>
      </c>
      <c r="L298" s="8" t="s">
        <v>398</v>
      </c>
      <c r="M298" s="8" t="s">
        <v>383</v>
      </c>
      <c r="N298" s="8" t="s">
        <v>391</v>
      </c>
      <c r="O298" s="8" t="s">
        <v>403</v>
      </c>
      <c r="P298" s="8" t="s">
        <v>303</v>
      </c>
      <c r="Q298">
        <v>9</v>
      </c>
      <c r="R298" s="73">
        <v>256.7</v>
      </c>
    </row>
    <row r="299" spans="11:18">
      <c r="K299" s="68">
        <v>39965</v>
      </c>
      <c r="L299" s="8" t="s">
        <v>398</v>
      </c>
      <c r="M299" s="8" t="s">
        <v>383</v>
      </c>
      <c r="N299" s="8" t="s">
        <v>395</v>
      </c>
      <c r="O299" s="8" t="s">
        <v>402</v>
      </c>
      <c r="P299" s="8" t="s">
        <v>304</v>
      </c>
      <c r="Q299">
        <v>1</v>
      </c>
      <c r="R299" s="73">
        <v>117.99</v>
      </c>
    </row>
    <row r="300" spans="11:18">
      <c r="K300" s="68">
        <v>39965</v>
      </c>
      <c r="L300" s="8" t="s">
        <v>398</v>
      </c>
      <c r="M300" s="8" t="s">
        <v>383</v>
      </c>
      <c r="N300" s="8" t="s">
        <v>393</v>
      </c>
      <c r="O300" s="8" t="s">
        <v>402</v>
      </c>
      <c r="P300" s="8" t="s">
        <v>304</v>
      </c>
      <c r="Q300">
        <v>2</v>
      </c>
      <c r="R300" s="73">
        <v>98.55</v>
      </c>
    </row>
    <row r="301" spans="11:18">
      <c r="K301" s="68">
        <v>39966</v>
      </c>
      <c r="L301" s="8" t="s">
        <v>399</v>
      </c>
      <c r="M301" s="8" t="s">
        <v>381</v>
      </c>
      <c r="N301" s="8" t="s">
        <v>395</v>
      </c>
      <c r="O301" s="8" t="s">
        <v>244</v>
      </c>
      <c r="P301" s="8" t="s">
        <v>304</v>
      </c>
      <c r="Q301">
        <v>2</v>
      </c>
      <c r="R301" s="73">
        <v>112.93</v>
      </c>
    </row>
    <row r="302" spans="11:18">
      <c r="K302" s="68">
        <v>39966</v>
      </c>
      <c r="L302" s="8" t="s">
        <v>399</v>
      </c>
      <c r="M302" s="8" t="s">
        <v>383</v>
      </c>
      <c r="N302" s="8" t="s">
        <v>393</v>
      </c>
      <c r="O302" s="8" t="s">
        <v>402</v>
      </c>
      <c r="P302" s="8" t="s">
        <v>304</v>
      </c>
      <c r="Q302">
        <v>2</v>
      </c>
      <c r="R302" s="73">
        <v>76.3</v>
      </c>
    </row>
    <row r="303" spans="11:18">
      <c r="K303" s="68">
        <v>39967</v>
      </c>
      <c r="L303" s="8" t="s">
        <v>390</v>
      </c>
      <c r="M303" s="8" t="s">
        <v>382</v>
      </c>
      <c r="N303" s="8" t="s">
        <v>391</v>
      </c>
      <c r="O303" s="8" t="s">
        <v>244</v>
      </c>
      <c r="P303" s="8" t="s">
        <v>304</v>
      </c>
      <c r="Q303">
        <v>2</v>
      </c>
      <c r="R303" s="73">
        <v>129.80000000000001</v>
      </c>
    </row>
    <row r="304" spans="11:18">
      <c r="K304" s="68">
        <v>39967</v>
      </c>
      <c r="L304" s="8" t="s">
        <v>390</v>
      </c>
      <c r="M304" s="8" t="s">
        <v>383</v>
      </c>
      <c r="N304" s="8" t="s">
        <v>393</v>
      </c>
      <c r="O304" s="8" t="s">
        <v>403</v>
      </c>
      <c r="P304" s="8" t="s">
        <v>304</v>
      </c>
      <c r="Q304">
        <v>3</v>
      </c>
      <c r="R304" s="73">
        <v>140.25</v>
      </c>
    </row>
    <row r="305" spans="11:18">
      <c r="K305" s="68">
        <v>39968</v>
      </c>
      <c r="L305" s="8" t="s">
        <v>392</v>
      </c>
      <c r="M305" s="8" t="s">
        <v>381</v>
      </c>
      <c r="N305" s="8" t="s">
        <v>391</v>
      </c>
      <c r="O305" s="72" t="s">
        <v>403</v>
      </c>
      <c r="P305" s="8" t="s">
        <v>303</v>
      </c>
      <c r="Q305">
        <v>3</v>
      </c>
      <c r="R305" s="73">
        <v>149.79</v>
      </c>
    </row>
    <row r="306" spans="11:18">
      <c r="K306" s="68">
        <v>39968</v>
      </c>
      <c r="L306" s="8" t="s">
        <v>392</v>
      </c>
      <c r="M306" s="8" t="s">
        <v>381</v>
      </c>
      <c r="N306" s="8" t="s">
        <v>391</v>
      </c>
      <c r="O306" s="8" t="s">
        <v>403</v>
      </c>
      <c r="P306" s="8" t="s">
        <v>304</v>
      </c>
      <c r="Q306">
        <v>4</v>
      </c>
      <c r="R306" s="73">
        <v>172.2</v>
      </c>
    </row>
    <row r="307" spans="11:18">
      <c r="K307" s="68">
        <v>39968</v>
      </c>
      <c r="L307" s="8" t="s">
        <v>392</v>
      </c>
      <c r="M307" s="8" t="s">
        <v>383</v>
      </c>
      <c r="N307" s="8" t="s">
        <v>26</v>
      </c>
      <c r="O307" s="72" t="s">
        <v>402</v>
      </c>
      <c r="P307" s="8" t="s">
        <v>304</v>
      </c>
      <c r="Q307">
        <v>3</v>
      </c>
      <c r="R307" s="73">
        <v>139.85</v>
      </c>
    </row>
    <row r="308" spans="11:18">
      <c r="K308" s="68">
        <v>39968</v>
      </c>
      <c r="L308" s="8" t="s">
        <v>392</v>
      </c>
      <c r="M308" s="8" t="s">
        <v>383</v>
      </c>
      <c r="N308" s="8" t="s">
        <v>26</v>
      </c>
      <c r="O308" s="8" t="s">
        <v>244</v>
      </c>
      <c r="P308" s="8" t="s">
        <v>303</v>
      </c>
      <c r="Q308">
        <v>1</v>
      </c>
      <c r="R308" s="73">
        <v>96.46</v>
      </c>
    </row>
    <row r="309" spans="11:18">
      <c r="K309" s="68">
        <v>39968</v>
      </c>
      <c r="L309" s="8" t="s">
        <v>392</v>
      </c>
      <c r="M309" s="8" t="s">
        <v>383</v>
      </c>
      <c r="N309" s="8" t="s">
        <v>26</v>
      </c>
      <c r="O309" s="8" t="s">
        <v>402</v>
      </c>
      <c r="P309" s="8" t="s">
        <v>304</v>
      </c>
      <c r="Q309">
        <v>3</v>
      </c>
      <c r="R309" s="73">
        <v>127.83</v>
      </c>
    </row>
    <row r="310" spans="11:18">
      <c r="K310" s="68">
        <v>39969</v>
      </c>
      <c r="L310" s="8" t="s">
        <v>394</v>
      </c>
      <c r="M310" s="8" t="s">
        <v>383</v>
      </c>
      <c r="N310" s="8" t="s">
        <v>391</v>
      </c>
      <c r="O310" s="8" t="s">
        <v>402</v>
      </c>
      <c r="P310" s="8" t="s">
        <v>303</v>
      </c>
      <c r="Q310">
        <v>6</v>
      </c>
      <c r="R310" s="73">
        <v>215.88</v>
      </c>
    </row>
    <row r="311" spans="11:18">
      <c r="K311" s="68">
        <v>39970</v>
      </c>
      <c r="L311" s="8" t="s">
        <v>396</v>
      </c>
      <c r="M311" s="8" t="s">
        <v>381</v>
      </c>
      <c r="N311" s="8" t="s">
        <v>391</v>
      </c>
      <c r="O311" s="8" t="s">
        <v>403</v>
      </c>
      <c r="P311" s="8" t="s">
        <v>304</v>
      </c>
      <c r="Q311">
        <v>2</v>
      </c>
      <c r="R311" s="73">
        <v>133.49</v>
      </c>
    </row>
    <row r="312" spans="11:18">
      <c r="K312" s="68">
        <v>39970</v>
      </c>
      <c r="L312" s="8" t="s">
        <v>396</v>
      </c>
      <c r="M312" s="8" t="s">
        <v>383</v>
      </c>
      <c r="N312" s="8" t="s">
        <v>26</v>
      </c>
      <c r="O312" s="8" t="s">
        <v>402</v>
      </c>
      <c r="P312" s="8" t="s">
        <v>303</v>
      </c>
      <c r="Q312">
        <v>2</v>
      </c>
      <c r="R312" s="73">
        <v>117.33</v>
      </c>
    </row>
    <row r="313" spans="11:18">
      <c r="K313" s="68">
        <v>39971</v>
      </c>
      <c r="L313" s="8" t="s">
        <v>397</v>
      </c>
      <c r="M313" s="8" t="s">
        <v>381</v>
      </c>
      <c r="N313" s="8" t="s">
        <v>26</v>
      </c>
      <c r="O313" s="8" t="s">
        <v>402</v>
      </c>
      <c r="P313" s="8" t="s">
        <v>304</v>
      </c>
      <c r="Q313">
        <v>2</v>
      </c>
      <c r="R313" s="73">
        <v>107.98</v>
      </c>
    </row>
    <row r="314" spans="11:18">
      <c r="K314" s="68">
        <v>39971</v>
      </c>
      <c r="L314" s="8" t="s">
        <v>397</v>
      </c>
      <c r="M314" s="8" t="s">
        <v>382</v>
      </c>
      <c r="N314" s="8" t="s">
        <v>395</v>
      </c>
      <c r="O314" s="8" t="s">
        <v>402</v>
      </c>
      <c r="P314" s="8" t="s">
        <v>304</v>
      </c>
      <c r="Q314">
        <v>6</v>
      </c>
      <c r="R314" s="73">
        <v>203.11</v>
      </c>
    </row>
    <row r="315" spans="11:18">
      <c r="K315" s="68">
        <v>39971</v>
      </c>
      <c r="L315" s="8" t="s">
        <v>397</v>
      </c>
      <c r="M315" s="8" t="s">
        <v>382</v>
      </c>
      <c r="N315" s="8" t="s">
        <v>26</v>
      </c>
      <c r="O315" s="8" t="s">
        <v>402</v>
      </c>
      <c r="P315" s="8" t="s">
        <v>304</v>
      </c>
      <c r="Q315">
        <v>5</v>
      </c>
      <c r="R315" s="73">
        <v>193.33</v>
      </c>
    </row>
    <row r="316" spans="11:18">
      <c r="K316" s="68">
        <v>39971</v>
      </c>
      <c r="L316" s="8" t="s">
        <v>397</v>
      </c>
      <c r="M316" s="8" t="s">
        <v>383</v>
      </c>
      <c r="N316" s="8" t="s">
        <v>391</v>
      </c>
      <c r="O316" s="8" t="s">
        <v>244</v>
      </c>
      <c r="P316" s="8" t="s">
        <v>303</v>
      </c>
      <c r="Q316">
        <v>7</v>
      </c>
      <c r="R316" s="73">
        <v>343.26</v>
      </c>
    </row>
    <row r="317" spans="11:18">
      <c r="K317" s="68">
        <v>39972</v>
      </c>
      <c r="L317" s="8" t="s">
        <v>398</v>
      </c>
      <c r="M317" s="8" t="s">
        <v>381</v>
      </c>
      <c r="N317" s="8" t="s">
        <v>391</v>
      </c>
      <c r="O317" s="72" t="s">
        <v>403</v>
      </c>
      <c r="P317" s="8" t="s">
        <v>303</v>
      </c>
      <c r="Q317">
        <v>11</v>
      </c>
      <c r="R317" s="73">
        <v>485.01</v>
      </c>
    </row>
    <row r="318" spans="11:18">
      <c r="K318" s="68">
        <v>39972</v>
      </c>
      <c r="L318" s="8" t="s">
        <v>398</v>
      </c>
      <c r="M318" s="8" t="s">
        <v>383</v>
      </c>
      <c r="N318" s="8" t="s">
        <v>395</v>
      </c>
      <c r="O318" s="72" t="s">
        <v>403</v>
      </c>
      <c r="P318" s="8" t="s">
        <v>304</v>
      </c>
      <c r="Q318">
        <v>4</v>
      </c>
      <c r="R318" s="73">
        <v>221.93</v>
      </c>
    </row>
    <row r="319" spans="11:18">
      <c r="K319" s="68">
        <v>39972</v>
      </c>
      <c r="L319" s="8" t="s">
        <v>398</v>
      </c>
      <c r="M319" s="8" t="s">
        <v>383</v>
      </c>
      <c r="N319" s="8" t="s">
        <v>26</v>
      </c>
      <c r="O319" s="8" t="s">
        <v>244</v>
      </c>
      <c r="P319" s="8" t="s">
        <v>303</v>
      </c>
      <c r="Q319">
        <v>2</v>
      </c>
      <c r="R319" s="73">
        <v>94.04</v>
      </c>
    </row>
    <row r="320" spans="11:18">
      <c r="K320" s="68">
        <v>39972</v>
      </c>
      <c r="L320" s="8" t="s">
        <v>398</v>
      </c>
      <c r="M320" s="8" t="s">
        <v>383</v>
      </c>
      <c r="N320" s="8" t="s">
        <v>391</v>
      </c>
      <c r="O320" s="8" t="s">
        <v>403</v>
      </c>
      <c r="P320" s="8" t="s">
        <v>303</v>
      </c>
      <c r="Q320">
        <v>1</v>
      </c>
      <c r="R320" s="73">
        <v>113.37</v>
      </c>
    </row>
    <row r="321" spans="11:18">
      <c r="K321" s="68">
        <v>39973</v>
      </c>
      <c r="L321" s="8" t="s">
        <v>399</v>
      </c>
      <c r="M321" s="8" t="s">
        <v>382</v>
      </c>
      <c r="N321" s="8" t="s">
        <v>391</v>
      </c>
      <c r="O321" s="8" t="s">
        <v>244</v>
      </c>
      <c r="P321" s="8" t="s">
        <v>303</v>
      </c>
      <c r="Q321">
        <v>5</v>
      </c>
      <c r="R321" s="73">
        <v>188.26</v>
      </c>
    </row>
    <row r="322" spans="11:18">
      <c r="K322" s="68">
        <v>39974</v>
      </c>
      <c r="L322" s="8" t="s">
        <v>390</v>
      </c>
      <c r="M322" s="8" t="s">
        <v>382</v>
      </c>
      <c r="N322" s="8" t="s">
        <v>26</v>
      </c>
      <c r="O322" s="8" t="s">
        <v>402</v>
      </c>
      <c r="P322" s="8" t="s">
        <v>304</v>
      </c>
      <c r="Q322">
        <v>4</v>
      </c>
      <c r="R322" s="73">
        <v>170.19</v>
      </c>
    </row>
    <row r="323" spans="11:18">
      <c r="K323" s="68">
        <v>39974</v>
      </c>
      <c r="L323" s="8" t="s">
        <v>390</v>
      </c>
      <c r="M323" s="8" t="s">
        <v>382</v>
      </c>
      <c r="N323" s="8" t="s">
        <v>26</v>
      </c>
      <c r="O323" s="8" t="s">
        <v>244</v>
      </c>
      <c r="P323" s="8" t="s">
        <v>304</v>
      </c>
      <c r="Q323">
        <v>4</v>
      </c>
      <c r="R323" s="73">
        <v>224.15</v>
      </c>
    </row>
    <row r="324" spans="11:18">
      <c r="K324" s="68">
        <v>39974</v>
      </c>
      <c r="L324" s="8" t="s">
        <v>390</v>
      </c>
      <c r="M324" s="8" t="s">
        <v>382</v>
      </c>
      <c r="N324" s="8" t="s">
        <v>391</v>
      </c>
      <c r="O324" s="72" t="s">
        <v>244</v>
      </c>
      <c r="P324" s="8" t="s">
        <v>304</v>
      </c>
      <c r="Q324">
        <v>7</v>
      </c>
      <c r="R324" s="73">
        <v>352.32</v>
      </c>
    </row>
    <row r="325" spans="11:18">
      <c r="K325" s="68">
        <v>39974</v>
      </c>
      <c r="L325" s="8" t="s">
        <v>390</v>
      </c>
      <c r="M325" s="8" t="s">
        <v>383</v>
      </c>
      <c r="N325" s="8" t="s">
        <v>395</v>
      </c>
      <c r="O325" s="8" t="s">
        <v>244</v>
      </c>
      <c r="P325" s="8" t="s">
        <v>303</v>
      </c>
      <c r="Q325">
        <v>4</v>
      </c>
      <c r="R325" s="73">
        <v>257.18</v>
      </c>
    </row>
    <row r="326" spans="11:18">
      <c r="K326" s="68">
        <v>39974</v>
      </c>
      <c r="L326" s="8" t="s">
        <v>390</v>
      </c>
      <c r="M326" s="8" t="s">
        <v>383</v>
      </c>
      <c r="N326" s="8" t="s">
        <v>26</v>
      </c>
      <c r="O326" s="8" t="s">
        <v>402</v>
      </c>
      <c r="P326" s="8" t="s">
        <v>303</v>
      </c>
      <c r="Q326">
        <v>2</v>
      </c>
      <c r="R326" s="73">
        <v>122.06</v>
      </c>
    </row>
    <row r="327" spans="11:18">
      <c r="K327" s="68">
        <v>39974</v>
      </c>
      <c r="L327" s="8" t="s">
        <v>390</v>
      </c>
      <c r="M327" s="8" t="s">
        <v>383</v>
      </c>
      <c r="N327" s="8" t="s">
        <v>391</v>
      </c>
      <c r="O327" s="72" t="s">
        <v>402</v>
      </c>
      <c r="P327" s="8" t="s">
        <v>303</v>
      </c>
      <c r="Q327">
        <v>4</v>
      </c>
      <c r="R327" s="73">
        <v>239.95</v>
      </c>
    </row>
    <row r="328" spans="11:18">
      <c r="K328" s="68">
        <v>39975</v>
      </c>
      <c r="L328" s="8" t="s">
        <v>392</v>
      </c>
      <c r="M328" s="8" t="s">
        <v>382</v>
      </c>
      <c r="N328" s="8" t="s">
        <v>395</v>
      </c>
      <c r="O328" s="8" t="s">
        <v>403</v>
      </c>
      <c r="P328" s="8" t="s">
        <v>304</v>
      </c>
      <c r="Q328">
        <v>3</v>
      </c>
      <c r="R328" s="73">
        <v>124.44</v>
      </c>
    </row>
    <row r="329" spans="11:18">
      <c r="K329" s="68">
        <v>39975</v>
      </c>
      <c r="L329" s="8" t="s">
        <v>392</v>
      </c>
      <c r="M329" s="8" t="s">
        <v>382</v>
      </c>
      <c r="N329" s="8" t="s">
        <v>391</v>
      </c>
      <c r="O329" s="8" t="s">
        <v>402</v>
      </c>
      <c r="P329" s="8" t="s">
        <v>303</v>
      </c>
      <c r="Q329">
        <v>4</v>
      </c>
      <c r="R329" s="73">
        <v>116.58</v>
      </c>
    </row>
    <row r="330" spans="11:18">
      <c r="K330" s="68">
        <v>39975</v>
      </c>
      <c r="L330" s="8" t="s">
        <v>392</v>
      </c>
      <c r="M330" s="8" t="s">
        <v>382</v>
      </c>
      <c r="N330" s="8" t="s">
        <v>395</v>
      </c>
      <c r="O330" s="8" t="s">
        <v>244</v>
      </c>
      <c r="P330" s="8" t="s">
        <v>304</v>
      </c>
      <c r="Q330">
        <v>2</v>
      </c>
      <c r="R330" s="73">
        <v>154.46</v>
      </c>
    </row>
    <row r="331" spans="11:18">
      <c r="K331" s="68">
        <v>39975</v>
      </c>
      <c r="L331" s="8" t="s">
        <v>392</v>
      </c>
      <c r="M331" s="8" t="s">
        <v>383</v>
      </c>
      <c r="N331" s="8" t="s">
        <v>395</v>
      </c>
      <c r="O331" s="8" t="s">
        <v>403</v>
      </c>
      <c r="P331" s="8" t="s">
        <v>303</v>
      </c>
      <c r="Q331">
        <v>1</v>
      </c>
      <c r="R331" s="73">
        <v>76.92</v>
      </c>
    </row>
    <row r="332" spans="11:18">
      <c r="K332" s="68">
        <v>39975</v>
      </c>
      <c r="L332" s="8" t="s">
        <v>392</v>
      </c>
      <c r="M332" s="8" t="s">
        <v>383</v>
      </c>
      <c r="N332" s="8" t="s">
        <v>393</v>
      </c>
      <c r="O332" s="8" t="s">
        <v>403</v>
      </c>
      <c r="P332" s="8" t="s">
        <v>303</v>
      </c>
      <c r="Q332">
        <v>4</v>
      </c>
      <c r="R332" s="73">
        <v>194.85</v>
      </c>
    </row>
    <row r="333" spans="11:18">
      <c r="K333" s="68">
        <v>39976</v>
      </c>
      <c r="L333" s="8" t="s">
        <v>394</v>
      </c>
      <c r="M333" s="8" t="s">
        <v>381</v>
      </c>
      <c r="N333" s="8" t="s">
        <v>393</v>
      </c>
      <c r="O333" s="72" t="s">
        <v>403</v>
      </c>
      <c r="P333" s="8" t="s">
        <v>304</v>
      </c>
      <c r="Q333">
        <v>6</v>
      </c>
      <c r="R333" s="73">
        <v>367.7</v>
      </c>
    </row>
    <row r="334" spans="11:18">
      <c r="K334" s="68">
        <v>39976</v>
      </c>
      <c r="L334" s="8" t="s">
        <v>394</v>
      </c>
      <c r="M334" s="8" t="s">
        <v>383</v>
      </c>
      <c r="N334" s="8" t="s">
        <v>391</v>
      </c>
      <c r="O334" s="8" t="s">
        <v>244</v>
      </c>
      <c r="P334" s="8" t="s">
        <v>303</v>
      </c>
      <c r="Q334">
        <v>1</v>
      </c>
      <c r="R334" s="73">
        <v>119.5</v>
      </c>
    </row>
    <row r="335" spans="11:18">
      <c r="K335" s="68">
        <v>39976</v>
      </c>
      <c r="L335" s="8" t="s">
        <v>394</v>
      </c>
      <c r="M335" s="8" t="s">
        <v>383</v>
      </c>
      <c r="N335" s="8" t="s">
        <v>26</v>
      </c>
      <c r="O335" s="72" t="s">
        <v>403</v>
      </c>
      <c r="P335" s="8" t="s">
        <v>303</v>
      </c>
      <c r="Q335">
        <v>7</v>
      </c>
      <c r="R335" s="73">
        <v>270.94</v>
      </c>
    </row>
    <row r="336" spans="11:18">
      <c r="K336" s="68">
        <v>39976</v>
      </c>
      <c r="L336" s="8" t="s">
        <v>394</v>
      </c>
      <c r="M336" s="8" t="s">
        <v>383</v>
      </c>
      <c r="N336" s="8" t="s">
        <v>26</v>
      </c>
      <c r="O336" s="72" t="s">
        <v>244</v>
      </c>
      <c r="P336" s="8" t="s">
        <v>303</v>
      </c>
      <c r="Q336">
        <v>2</v>
      </c>
      <c r="R336" s="73">
        <v>94.71</v>
      </c>
    </row>
    <row r="337" spans="11:18">
      <c r="K337" s="68">
        <v>39977</v>
      </c>
      <c r="L337" s="8" t="s">
        <v>396</v>
      </c>
      <c r="M337" s="8" t="s">
        <v>381</v>
      </c>
      <c r="N337" s="8" t="s">
        <v>393</v>
      </c>
      <c r="O337" s="8" t="s">
        <v>402</v>
      </c>
      <c r="P337" s="8" t="s">
        <v>303</v>
      </c>
      <c r="Q337">
        <v>4</v>
      </c>
      <c r="R337" s="73">
        <v>154.01</v>
      </c>
    </row>
    <row r="338" spans="11:18">
      <c r="K338" s="68">
        <v>39977</v>
      </c>
      <c r="L338" s="8" t="s">
        <v>396</v>
      </c>
      <c r="M338" s="8" t="s">
        <v>381</v>
      </c>
      <c r="N338" s="8" t="s">
        <v>395</v>
      </c>
      <c r="O338" s="72" t="s">
        <v>402</v>
      </c>
      <c r="P338" s="8" t="s">
        <v>304</v>
      </c>
      <c r="Q338">
        <v>5</v>
      </c>
      <c r="R338" s="73">
        <v>313.3</v>
      </c>
    </row>
    <row r="339" spans="11:18">
      <c r="K339" s="68">
        <v>39977</v>
      </c>
      <c r="L339" s="8" t="s">
        <v>396</v>
      </c>
      <c r="M339" s="8" t="s">
        <v>382</v>
      </c>
      <c r="N339" s="8" t="s">
        <v>26</v>
      </c>
      <c r="O339" s="8" t="s">
        <v>402</v>
      </c>
      <c r="P339" s="8" t="s">
        <v>303</v>
      </c>
      <c r="Q339">
        <v>7</v>
      </c>
      <c r="R339" s="73">
        <v>217.99</v>
      </c>
    </row>
    <row r="340" spans="11:18">
      <c r="K340" s="68">
        <v>39978</v>
      </c>
      <c r="L340" s="8" t="s">
        <v>397</v>
      </c>
      <c r="M340" s="8" t="s">
        <v>382</v>
      </c>
      <c r="N340" s="8" t="s">
        <v>391</v>
      </c>
      <c r="O340" s="8" t="s">
        <v>402</v>
      </c>
      <c r="P340" s="8" t="s">
        <v>304</v>
      </c>
      <c r="Q340">
        <v>3</v>
      </c>
      <c r="R340" s="73">
        <v>127.22</v>
      </c>
    </row>
    <row r="341" spans="11:18">
      <c r="K341" s="68">
        <v>39978</v>
      </c>
      <c r="L341" s="8" t="s">
        <v>397</v>
      </c>
      <c r="M341" s="8" t="s">
        <v>382</v>
      </c>
      <c r="N341" s="8" t="s">
        <v>393</v>
      </c>
      <c r="O341" s="8" t="s">
        <v>403</v>
      </c>
      <c r="P341" s="8" t="s">
        <v>303</v>
      </c>
      <c r="Q341">
        <v>1</v>
      </c>
      <c r="R341" s="73">
        <v>135.97</v>
      </c>
    </row>
    <row r="342" spans="11:18">
      <c r="K342" s="68">
        <v>39978</v>
      </c>
      <c r="L342" s="8" t="s">
        <v>397</v>
      </c>
      <c r="M342" s="8" t="s">
        <v>382</v>
      </c>
      <c r="N342" s="8" t="s">
        <v>26</v>
      </c>
      <c r="O342" s="8" t="s">
        <v>403</v>
      </c>
      <c r="P342" s="8" t="s">
        <v>304</v>
      </c>
      <c r="Q342">
        <v>1</v>
      </c>
      <c r="R342" s="73">
        <v>87.14</v>
      </c>
    </row>
    <row r="343" spans="11:18">
      <c r="K343" s="68">
        <v>39978</v>
      </c>
      <c r="L343" s="8" t="s">
        <v>397</v>
      </c>
      <c r="M343" s="8" t="s">
        <v>382</v>
      </c>
      <c r="N343" s="8" t="s">
        <v>395</v>
      </c>
      <c r="O343" s="8" t="s">
        <v>402</v>
      </c>
      <c r="P343" s="8" t="s">
        <v>303</v>
      </c>
      <c r="Q343">
        <v>2</v>
      </c>
      <c r="R343" s="73">
        <v>96.77</v>
      </c>
    </row>
    <row r="344" spans="11:18">
      <c r="K344" s="68">
        <v>39978</v>
      </c>
      <c r="L344" s="8" t="s">
        <v>397</v>
      </c>
      <c r="M344" s="8" t="s">
        <v>383</v>
      </c>
      <c r="N344" s="8" t="s">
        <v>26</v>
      </c>
      <c r="O344" s="8" t="s">
        <v>403</v>
      </c>
      <c r="P344" s="8" t="s">
        <v>304</v>
      </c>
      <c r="Q344">
        <v>1</v>
      </c>
      <c r="R344" s="73">
        <v>74.739999999999995</v>
      </c>
    </row>
    <row r="345" spans="11:18">
      <c r="K345" s="68">
        <v>39979</v>
      </c>
      <c r="L345" s="8" t="s">
        <v>398</v>
      </c>
      <c r="M345" s="8" t="s">
        <v>381</v>
      </c>
      <c r="N345" s="8" t="s">
        <v>393</v>
      </c>
      <c r="O345" s="8" t="s">
        <v>244</v>
      </c>
      <c r="P345" s="8" t="s">
        <v>304</v>
      </c>
      <c r="Q345">
        <v>1</v>
      </c>
      <c r="R345" s="73">
        <v>117.48</v>
      </c>
    </row>
    <row r="346" spans="11:18">
      <c r="K346" s="68">
        <v>39979</v>
      </c>
      <c r="L346" s="8" t="s">
        <v>398</v>
      </c>
      <c r="M346" s="8" t="s">
        <v>381</v>
      </c>
      <c r="N346" s="8" t="s">
        <v>26</v>
      </c>
      <c r="O346" s="8" t="s">
        <v>402</v>
      </c>
      <c r="P346" s="8" t="s">
        <v>303</v>
      </c>
      <c r="Q346">
        <v>2</v>
      </c>
      <c r="R346" s="73">
        <v>132.88999999999999</v>
      </c>
    </row>
    <row r="347" spans="11:18">
      <c r="K347" s="68">
        <v>39979</v>
      </c>
      <c r="L347" s="8" t="s">
        <v>398</v>
      </c>
      <c r="M347" s="8" t="s">
        <v>381</v>
      </c>
      <c r="N347" s="8" t="s">
        <v>391</v>
      </c>
      <c r="O347" s="72" t="s">
        <v>402</v>
      </c>
      <c r="P347" s="8" t="s">
        <v>303</v>
      </c>
      <c r="Q347">
        <v>5</v>
      </c>
      <c r="R347" s="73">
        <v>230.26</v>
      </c>
    </row>
    <row r="348" spans="11:18">
      <c r="K348" s="68">
        <v>39979</v>
      </c>
      <c r="L348" s="8" t="s">
        <v>398</v>
      </c>
      <c r="M348" s="8" t="s">
        <v>382</v>
      </c>
      <c r="N348" s="8" t="s">
        <v>391</v>
      </c>
      <c r="O348" s="72" t="s">
        <v>402</v>
      </c>
      <c r="P348" s="8" t="s">
        <v>303</v>
      </c>
      <c r="Q348">
        <v>10</v>
      </c>
      <c r="R348" s="73">
        <v>451.03</v>
      </c>
    </row>
    <row r="349" spans="11:18">
      <c r="K349" s="68">
        <v>39979</v>
      </c>
      <c r="L349" s="8" t="s">
        <v>398</v>
      </c>
      <c r="M349" s="8" t="s">
        <v>382</v>
      </c>
      <c r="N349" s="8" t="s">
        <v>395</v>
      </c>
      <c r="O349" s="8" t="s">
        <v>244</v>
      </c>
      <c r="P349" s="8" t="s">
        <v>304</v>
      </c>
      <c r="Q349">
        <v>3</v>
      </c>
      <c r="R349" s="73">
        <v>153.31</v>
      </c>
    </row>
    <row r="350" spans="11:18">
      <c r="K350" s="68">
        <v>39980</v>
      </c>
      <c r="L350" s="8" t="s">
        <v>399</v>
      </c>
      <c r="M350" s="8" t="s">
        <v>381</v>
      </c>
      <c r="N350" s="8" t="s">
        <v>395</v>
      </c>
      <c r="O350" s="8" t="s">
        <v>403</v>
      </c>
      <c r="P350" s="8" t="s">
        <v>303</v>
      </c>
      <c r="Q350">
        <v>3</v>
      </c>
      <c r="R350" s="73">
        <v>117.79</v>
      </c>
    </row>
    <row r="351" spans="11:18">
      <c r="K351" s="68">
        <v>39981</v>
      </c>
      <c r="L351" s="8" t="s">
        <v>390</v>
      </c>
      <c r="M351" s="8" t="s">
        <v>381</v>
      </c>
      <c r="N351" s="8" t="s">
        <v>26</v>
      </c>
      <c r="O351" s="72" t="s">
        <v>402</v>
      </c>
      <c r="P351" s="8" t="s">
        <v>304</v>
      </c>
      <c r="Q351">
        <v>7</v>
      </c>
      <c r="R351" s="73">
        <v>357.32</v>
      </c>
    </row>
    <row r="352" spans="11:18">
      <c r="K352" s="68">
        <v>39981</v>
      </c>
      <c r="L352" s="8" t="s">
        <v>390</v>
      </c>
      <c r="M352" s="8" t="s">
        <v>382</v>
      </c>
      <c r="N352" s="8" t="s">
        <v>393</v>
      </c>
      <c r="O352" s="72" t="s">
        <v>402</v>
      </c>
      <c r="P352" s="8" t="s">
        <v>304</v>
      </c>
      <c r="Q352">
        <v>7</v>
      </c>
      <c r="R352" s="73">
        <v>374.17</v>
      </c>
    </row>
    <row r="353" spans="11:18">
      <c r="K353" s="68">
        <v>39982</v>
      </c>
      <c r="L353" s="8" t="s">
        <v>392</v>
      </c>
      <c r="M353" s="8" t="s">
        <v>382</v>
      </c>
      <c r="N353" s="8" t="s">
        <v>391</v>
      </c>
      <c r="O353" s="8" t="s">
        <v>403</v>
      </c>
      <c r="P353" s="8" t="s">
        <v>304</v>
      </c>
      <c r="Q353">
        <v>3</v>
      </c>
      <c r="R353" s="73">
        <v>122.28</v>
      </c>
    </row>
    <row r="354" spans="11:18">
      <c r="K354" s="68">
        <v>39982</v>
      </c>
      <c r="L354" s="8" t="s">
        <v>392</v>
      </c>
      <c r="M354" s="8" t="s">
        <v>383</v>
      </c>
      <c r="N354" s="8" t="s">
        <v>26</v>
      </c>
      <c r="O354" s="8" t="s">
        <v>403</v>
      </c>
      <c r="P354" s="8" t="s">
        <v>303</v>
      </c>
      <c r="Q354">
        <v>2</v>
      </c>
      <c r="R354" s="73">
        <v>122.57</v>
      </c>
    </row>
    <row r="355" spans="11:18">
      <c r="K355" s="68">
        <v>39983</v>
      </c>
      <c r="L355" s="8" t="s">
        <v>394</v>
      </c>
      <c r="M355" s="8" t="s">
        <v>383</v>
      </c>
      <c r="N355" s="8" t="s">
        <v>393</v>
      </c>
      <c r="O355" s="8" t="s">
        <v>244</v>
      </c>
      <c r="P355" s="8" t="s">
        <v>304</v>
      </c>
      <c r="Q355">
        <v>2</v>
      </c>
      <c r="R355" s="73">
        <v>134.59</v>
      </c>
    </row>
    <row r="356" spans="11:18">
      <c r="K356" s="68">
        <v>39983</v>
      </c>
      <c r="L356" s="8" t="s">
        <v>394</v>
      </c>
      <c r="M356" s="8" t="s">
        <v>383</v>
      </c>
      <c r="N356" s="8" t="s">
        <v>393</v>
      </c>
      <c r="O356" s="8" t="s">
        <v>402</v>
      </c>
      <c r="P356" s="8" t="s">
        <v>303</v>
      </c>
      <c r="Q356">
        <v>1</v>
      </c>
      <c r="R356" s="73">
        <v>134.97999999999999</v>
      </c>
    </row>
    <row r="357" spans="11:18">
      <c r="K357" s="68">
        <v>39983</v>
      </c>
      <c r="L357" s="8" t="s">
        <v>394</v>
      </c>
      <c r="M357" s="8" t="s">
        <v>383</v>
      </c>
      <c r="N357" s="8" t="s">
        <v>395</v>
      </c>
      <c r="O357" s="8" t="s">
        <v>244</v>
      </c>
      <c r="P357" s="8" t="s">
        <v>303</v>
      </c>
      <c r="Q357">
        <v>1</v>
      </c>
      <c r="R357" s="73">
        <v>109.45</v>
      </c>
    </row>
    <row r="358" spans="11:18">
      <c r="K358" s="68">
        <v>39984</v>
      </c>
      <c r="L358" s="8" t="s">
        <v>396</v>
      </c>
      <c r="M358" s="8" t="s">
        <v>381</v>
      </c>
      <c r="N358" s="8" t="s">
        <v>26</v>
      </c>
      <c r="O358" s="72" t="s">
        <v>402</v>
      </c>
      <c r="P358" s="8" t="s">
        <v>304</v>
      </c>
      <c r="Q358">
        <v>3</v>
      </c>
      <c r="R358" s="73">
        <v>131.52000000000001</v>
      </c>
    </row>
    <row r="359" spans="11:18">
      <c r="K359" s="68">
        <v>39985</v>
      </c>
      <c r="L359" s="8" t="s">
        <v>397</v>
      </c>
      <c r="M359" s="8" t="s">
        <v>381</v>
      </c>
      <c r="N359" s="8" t="s">
        <v>395</v>
      </c>
      <c r="O359" s="8" t="s">
        <v>402</v>
      </c>
      <c r="P359" s="8" t="s">
        <v>304</v>
      </c>
      <c r="Q359">
        <v>1</v>
      </c>
      <c r="R359" s="73">
        <v>88.76</v>
      </c>
    </row>
    <row r="360" spans="11:18">
      <c r="K360" s="68">
        <v>39985</v>
      </c>
      <c r="L360" s="8" t="s">
        <v>397</v>
      </c>
      <c r="M360" s="8" t="s">
        <v>381</v>
      </c>
      <c r="N360" s="8" t="s">
        <v>393</v>
      </c>
      <c r="O360" s="72" t="s">
        <v>403</v>
      </c>
      <c r="P360" s="8" t="s">
        <v>304</v>
      </c>
      <c r="Q360">
        <v>2</v>
      </c>
      <c r="R360" s="73">
        <v>174.28</v>
      </c>
    </row>
    <row r="361" spans="11:18">
      <c r="K361" s="68">
        <v>39985</v>
      </c>
      <c r="L361" s="8" t="s">
        <v>397</v>
      </c>
      <c r="M361" s="8" t="s">
        <v>382</v>
      </c>
      <c r="N361" s="8" t="s">
        <v>26</v>
      </c>
      <c r="O361" s="8" t="s">
        <v>403</v>
      </c>
      <c r="P361" s="8" t="s">
        <v>303</v>
      </c>
      <c r="Q361">
        <v>1</v>
      </c>
      <c r="R361" s="73">
        <v>100.7</v>
      </c>
    </row>
    <row r="362" spans="11:18">
      <c r="K362" s="68">
        <v>39985</v>
      </c>
      <c r="L362" s="8" t="s">
        <v>397</v>
      </c>
      <c r="M362" s="8" t="s">
        <v>382</v>
      </c>
      <c r="N362" s="8" t="s">
        <v>391</v>
      </c>
      <c r="O362" s="72" t="s">
        <v>403</v>
      </c>
      <c r="P362" s="8" t="s">
        <v>304</v>
      </c>
      <c r="Q362">
        <v>7</v>
      </c>
      <c r="R362" s="73">
        <v>387.43</v>
      </c>
    </row>
    <row r="363" spans="11:18">
      <c r="K363" s="68">
        <v>39985</v>
      </c>
      <c r="L363" s="8" t="s">
        <v>397</v>
      </c>
      <c r="M363" s="8" t="s">
        <v>382</v>
      </c>
      <c r="N363" s="8" t="s">
        <v>26</v>
      </c>
      <c r="O363" s="8" t="s">
        <v>403</v>
      </c>
      <c r="P363" s="8" t="s">
        <v>304</v>
      </c>
      <c r="Q363">
        <v>3</v>
      </c>
      <c r="R363" s="73">
        <v>160.71</v>
      </c>
    </row>
    <row r="364" spans="11:18">
      <c r="K364" s="68">
        <v>39985</v>
      </c>
      <c r="L364" s="8" t="s">
        <v>397</v>
      </c>
      <c r="M364" s="8" t="s">
        <v>383</v>
      </c>
      <c r="N364" s="8" t="s">
        <v>393</v>
      </c>
      <c r="O364" s="8" t="s">
        <v>403</v>
      </c>
      <c r="P364" s="8" t="s">
        <v>303</v>
      </c>
      <c r="Q364">
        <v>1</v>
      </c>
      <c r="R364" s="73">
        <v>105.91</v>
      </c>
    </row>
    <row r="365" spans="11:18">
      <c r="K365" s="68">
        <v>39985</v>
      </c>
      <c r="L365" s="8" t="s">
        <v>397</v>
      </c>
      <c r="M365" s="8" t="s">
        <v>383</v>
      </c>
      <c r="N365" s="8" t="s">
        <v>26</v>
      </c>
      <c r="O365" s="8" t="s">
        <v>244</v>
      </c>
      <c r="P365" s="8" t="s">
        <v>303</v>
      </c>
      <c r="Q365">
        <v>1</v>
      </c>
      <c r="R365" s="73">
        <v>101.46</v>
      </c>
    </row>
    <row r="366" spans="11:18">
      <c r="K366" s="68">
        <v>39986</v>
      </c>
      <c r="L366" s="8" t="s">
        <v>398</v>
      </c>
      <c r="M366" s="8" t="s">
        <v>381</v>
      </c>
      <c r="N366" s="8" t="s">
        <v>26</v>
      </c>
      <c r="O366" s="8" t="s">
        <v>403</v>
      </c>
      <c r="P366" s="8" t="s">
        <v>304</v>
      </c>
      <c r="Q366">
        <v>5</v>
      </c>
      <c r="R366" s="73">
        <v>271.67</v>
      </c>
    </row>
    <row r="367" spans="11:18">
      <c r="K367" s="68">
        <v>39986</v>
      </c>
      <c r="L367" s="8" t="s">
        <v>398</v>
      </c>
      <c r="M367" s="8" t="s">
        <v>381</v>
      </c>
      <c r="N367" s="8" t="s">
        <v>391</v>
      </c>
      <c r="O367" s="8" t="s">
        <v>403</v>
      </c>
      <c r="P367" s="8" t="s">
        <v>303</v>
      </c>
      <c r="Q367">
        <v>1</v>
      </c>
      <c r="R367" s="73">
        <v>112.74</v>
      </c>
    </row>
    <row r="368" spans="11:18">
      <c r="K368" s="68">
        <v>39986</v>
      </c>
      <c r="L368" s="8" t="s">
        <v>398</v>
      </c>
      <c r="M368" s="8" t="s">
        <v>382</v>
      </c>
      <c r="N368" s="8" t="s">
        <v>391</v>
      </c>
      <c r="O368" s="8" t="s">
        <v>402</v>
      </c>
      <c r="P368" s="8" t="s">
        <v>303</v>
      </c>
      <c r="Q368">
        <v>1</v>
      </c>
      <c r="R368" s="73">
        <v>96.42</v>
      </c>
    </row>
    <row r="369" spans="11:18">
      <c r="K369" s="68">
        <v>39986</v>
      </c>
      <c r="L369" s="8" t="s">
        <v>398</v>
      </c>
      <c r="M369" s="8" t="s">
        <v>383</v>
      </c>
      <c r="N369" s="8" t="s">
        <v>391</v>
      </c>
      <c r="O369" s="72" t="s">
        <v>402</v>
      </c>
      <c r="P369" s="8" t="s">
        <v>304</v>
      </c>
      <c r="Q369">
        <v>6</v>
      </c>
      <c r="R369" s="73">
        <v>271.48</v>
      </c>
    </row>
    <row r="370" spans="11:18">
      <c r="K370" s="68">
        <v>39987</v>
      </c>
      <c r="L370" s="8" t="s">
        <v>399</v>
      </c>
      <c r="M370" s="8" t="s">
        <v>381</v>
      </c>
      <c r="N370" s="8" t="s">
        <v>391</v>
      </c>
      <c r="O370" s="8" t="s">
        <v>403</v>
      </c>
      <c r="P370" s="8" t="s">
        <v>303</v>
      </c>
      <c r="Q370">
        <v>2</v>
      </c>
      <c r="R370" s="73">
        <v>156.79</v>
      </c>
    </row>
    <row r="371" spans="11:18">
      <c r="K371" s="68">
        <v>39987</v>
      </c>
      <c r="L371" s="8" t="s">
        <v>399</v>
      </c>
      <c r="M371" s="8" t="s">
        <v>381</v>
      </c>
      <c r="N371" s="8" t="s">
        <v>393</v>
      </c>
      <c r="O371" s="8" t="s">
        <v>244</v>
      </c>
      <c r="P371" s="8" t="s">
        <v>304</v>
      </c>
      <c r="Q371">
        <v>5</v>
      </c>
      <c r="R371" s="73">
        <v>249.63</v>
      </c>
    </row>
    <row r="372" spans="11:18">
      <c r="K372" s="68">
        <v>39987</v>
      </c>
      <c r="L372" s="8" t="s">
        <v>399</v>
      </c>
      <c r="M372" s="8" t="s">
        <v>382</v>
      </c>
      <c r="N372" s="8" t="s">
        <v>26</v>
      </c>
      <c r="O372" s="8" t="s">
        <v>403</v>
      </c>
      <c r="P372" s="8" t="s">
        <v>303</v>
      </c>
      <c r="Q372">
        <v>6</v>
      </c>
      <c r="R372" s="73">
        <v>278.62</v>
      </c>
    </row>
    <row r="373" spans="11:18">
      <c r="K373" s="68">
        <v>39987</v>
      </c>
      <c r="L373" s="8" t="s">
        <v>399</v>
      </c>
      <c r="M373" s="8" t="s">
        <v>383</v>
      </c>
      <c r="N373" s="8" t="s">
        <v>391</v>
      </c>
      <c r="O373" s="8" t="s">
        <v>402</v>
      </c>
      <c r="P373" s="8" t="s">
        <v>303</v>
      </c>
      <c r="Q373">
        <v>2</v>
      </c>
      <c r="R373" s="73">
        <v>84.46</v>
      </c>
    </row>
    <row r="374" spans="11:18">
      <c r="K374" s="68">
        <v>39987</v>
      </c>
      <c r="L374" s="8" t="s">
        <v>399</v>
      </c>
      <c r="M374" s="8" t="s">
        <v>383</v>
      </c>
      <c r="N374" s="8" t="s">
        <v>391</v>
      </c>
      <c r="O374" s="72" t="s">
        <v>403</v>
      </c>
      <c r="P374" s="8" t="s">
        <v>303</v>
      </c>
      <c r="Q374">
        <v>3</v>
      </c>
      <c r="R374" s="73">
        <v>221.17</v>
      </c>
    </row>
    <row r="375" spans="11:18">
      <c r="K375" s="68">
        <v>39987</v>
      </c>
      <c r="L375" s="8" t="s">
        <v>399</v>
      </c>
      <c r="M375" s="8" t="s">
        <v>383</v>
      </c>
      <c r="N375" s="8" t="s">
        <v>26</v>
      </c>
      <c r="O375" s="8" t="s">
        <v>403</v>
      </c>
      <c r="P375" s="8" t="s">
        <v>303</v>
      </c>
      <c r="Q375">
        <v>4</v>
      </c>
      <c r="R375" s="73">
        <v>194.79</v>
      </c>
    </row>
    <row r="376" spans="11:18">
      <c r="K376" s="68">
        <v>39987</v>
      </c>
      <c r="L376" s="8" t="s">
        <v>399</v>
      </c>
      <c r="M376" s="8" t="s">
        <v>383</v>
      </c>
      <c r="N376" s="8" t="s">
        <v>393</v>
      </c>
      <c r="O376" s="8" t="s">
        <v>403</v>
      </c>
      <c r="P376" s="8" t="s">
        <v>303</v>
      </c>
      <c r="Q376">
        <v>4</v>
      </c>
      <c r="R376" s="73">
        <v>199.22</v>
      </c>
    </row>
    <row r="377" spans="11:18">
      <c r="K377" s="68">
        <v>39988</v>
      </c>
      <c r="L377" s="8" t="s">
        <v>390</v>
      </c>
      <c r="M377" s="8" t="s">
        <v>381</v>
      </c>
      <c r="N377" s="8" t="s">
        <v>391</v>
      </c>
      <c r="O377" s="8" t="s">
        <v>402</v>
      </c>
      <c r="P377" s="8" t="s">
        <v>304</v>
      </c>
      <c r="Q377">
        <v>2</v>
      </c>
      <c r="R377" s="73">
        <v>141.69999999999999</v>
      </c>
    </row>
    <row r="378" spans="11:18">
      <c r="K378" s="68">
        <v>39988</v>
      </c>
      <c r="L378" s="8" t="s">
        <v>390</v>
      </c>
      <c r="M378" s="8" t="s">
        <v>382</v>
      </c>
      <c r="N378" s="8" t="s">
        <v>395</v>
      </c>
      <c r="O378" s="72" t="s">
        <v>402</v>
      </c>
      <c r="P378" s="8" t="s">
        <v>304</v>
      </c>
      <c r="Q378">
        <v>4</v>
      </c>
      <c r="R378" s="73">
        <v>191.15</v>
      </c>
    </row>
    <row r="379" spans="11:18">
      <c r="K379" s="68">
        <v>39988</v>
      </c>
      <c r="L379" s="8" t="s">
        <v>390</v>
      </c>
      <c r="M379" s="8" t="s">
        <v>382</v>
      </c>
      <c r="N379" s="8" t="s">
        <v>391</v>
      </c>
      <c r="O379" s="8" t="s">
        <v>403</v>
      </c>
      <c r="P379" s="8" t="s">
        <v>304</v>
      </c>
      <c r="Q379">
        <v>2</v>
      </c>
      <c r="R379" s="73">
        <v>142.41</v>
      </c>
    </row>
    <row r="380" spans="11:18">
      <c r="K380" s="68">
        <v>39989</v>
      </c>
      <c r="L380" s="8" t="s">
        <v>392</v>
      </c>
      <c r="M380" s="8" t="s">
        <v>381</v>
      </c>
      <c r="N380" s="8" t="s">
        <v>391</v>
      </c>
      <c r="O380" s="8" t="s">
        <v>403</v>
      </c>
      <c r="P380" s="8" t="s">
        <v>304</v>
      </c>
      <c r="Q380">
        <v>3</v>
      </c>
      <c r="R380" s="73">
        <v>134.53</v>
      </c>
    </row>
    <row r="381" spans="11:18">
      <c r="K381" s="68">
        <v>39989</v>
      </c>
      <c r="L381" s="8" t="s">
        <v>392</v>
      </c>
      <c r="M381" s="8" t="s">
        <v>382</v>
      </c>
      <c r="N381" s="8" t="s">
        <v>26</v>
      </c>
      <c r="O381" s="8" t="s">
        <v>244</v>
      </c>
      <c r="P381" s="8" t="s">
        <v>304</v>
      </c>
      <c r="Q381">
        <v>7</v>
      </c>
      <c r="R381" s="73">
        <v>374.37</v>
      </c>
    </row>
    <row r="382" spans="11:18">
      <c r="K382" s="68">
        <v>39989</v>
      </c>
      <c r="L382" s="8" t="s">
        <v>392</v>
      </c>
      <c r="M382" s="8" t="s">
        <v>382</v>
      </c>
      <c r="N382" s="8" t="s">
        <v>393</v>
      </c>
      <c r="O382" s="8" t="s">
        <v>402</v>
      </c>
      <c r="P382" s="8" t="s">
        <v>304</v>
      </c>
      <c r="Q382">
        <v>3</v>
      </c>
      <c r="R382" s="73">
        <v>241.73</v>
      </c>
    </row>
    <row r="383" spans="11:18">
      <c r="K383" s="68">
        <v>39990</v>
      </c>
      <c r="L383" s="8" t="s">
        <v>394</v>
      </c>
      <c r="M383" s="8" t="s">
        <v>381</v>
      </c>
      <c r="N383" s="8" t="s">
        <v>395</v>
      </c>
      <c r="O383" s="72" t="s">
        <v>403</v>
      </c>
      <c r="P383" s="8" t="s">
        <v>304</v>
      </c>
      <c r="Q383">
        <v>4</v>
      </c>
      <c r="R383" s="73">
        <v>278.58</v>
      </c>
    </row>
    <row r="384" spans="11:18">
      <c r="K384" s="68">
        <v>39990</v>
      </c>
      <c r="L384" s="8" t="s">
        <v>394</v>
      </c>
      <c r="M384" s="8" t="s">
        <v>381</v>
      </c>
      <c r="N384" s="8" t="s">
        <v>393</v>
      </c>
      <c r="O384" s="8" t="s">
        <v>403</v>
      </c>
      <c r="P384" s="8" t="s">
        <v>304</v>
      </c>
      <c r="Q384">
        <v>1</v>
      </c>
      <c r="R384" s="73">
        <v>106.25</v>
      </c>
    </row>
    <row r="385" spans="11:18">
      <c r="K385" s="68">
        <v>39990</v>
      </c>
      <c r="L385" s="8" t="s">
        <v>394</v>
      </c>
      <c r="M385" s="8" t="s">
        <v>381</v>
      </c>
      <c r="N385" s="8" t="s">
        <v>393</v>
      </c>
      <c r="O385" s="8" t="s">
        <v>244</v>
      </c>
      <c r="P385" s="8" t="s">
        <v>304</v>
      </c>
      <c r="Q385">
        <v>3</v>
      </c>
      <c r="R385" s="73">
        <v>115.71</v>
      </c>
    </row>
    <row r="386" spans="11:18">
      <c r="K386" s="68">
        <v>39990</v>
      </c>
      <c r="L386" s="8" t="s">
        <v>394</v>
      </c>
      <c r="M386" s="8" t="s">
        <v>382</v>
      </c>
      <c r="N386" s="8" t="s">
        <v>391</v>
      </c>
      <c r="O386" s="8" t="s">
        <v>402</v>
      </c>
      <c r="P386" s="8" t="s">
        <v>304</v>
      </c>
      <c r="Q386">
        <v>1</v>
      </c>
      <c r="R386" s="73">
        <v>78.34</v>
      </c>
    </row>
    <row r="387" spans="11:18">
      <c r="K387" s="68">
        <v>39990</v>
      </c>
      <c r="L387" s="8" t="s">
        <v>394</v>
      </c>
      <c r="M387" s="8" t="s">
        <v>382</v>
      </c>
      <c r="N387" s="8" t="s">
        <v>26</v>
      </c>
      <c r="O387" s="8" t="s">
        <v>403</v>
      </c>
      <c r="P387" s="8" t="s">
        <v>304</v>
      </c>
      <c r="Q387">
        <v>4</v>
      </c>
      <c r="R387" s="73">
        <v>216.03</v>
      </c>
    </row>
    <row r="388" spans="11:18">
      <c r="K388" s="68">
        <v>39990</v>
      </c>
      <c r="L388" s="8" t="s">
        <v>394</v>
      </c>
      <c r="M388" s="8" t="s">
        <v>382</v>
      </c>
      <c r="N388" s="8" t="s">
        <v>26</v>
      </c>
      <c r="O388" s="8" t="s">
        <v>403</v>
      </c>
      <c r="P388" s="8" t="s">
        <v>304</v>
      </c>
      <c r="Q388">
        <v>2</v>
      </c>
      <c r="R388" s="73">
        <v>140.01</v>
      </c>
    </row>
    <row r="389" spans="11:18">
      <c r="K389" s="68">
        <v>39990</v>
      </c>
      <c r="L389" s="8" t="s">
        <v>394</v>
      </c>
      <c r="M389" s="8" t="s">
        <v>383</v>
      </c>
      <c r="N389" s="8" t="s">
        <v>391</v>
      </c>
      <c r="O389" s="72" t="s">
        <v>403</v>
      </c>
      <c r="P389" s="8" t="s">
        <v>303</v>
      </c>
      <c r="Q389">
        <v>8</v>
      </c>
      <c r="R389" s="73">
        <v>458.51</v>
      </c>
    </row>
    <row r="390" spans="11:18">
      <c r="K390" s="68">
        <v>39991</v>
      </c>
      <c r="L390" s="8" t="s">
        <v>396</v>
      </c>
      <c r="M390" s="8" t="s">
        <v>381</v>
      </c>
      <c r="N390" s="8" t="s">
        <v>26</v>
      </c>
      <c r="O390" s="8" t="s">
        <v>402</v>
      </c>
      <c r="P390" s="8" t="s">
        <v>304</v>
      </c>
      <c r="Q390">
        <v>4</v>
      </c>
      <c r="R390" s="73">
        <v>210.6</v>
      </c>
    </row>
    <row r="391" spans="11:18">
      <c r="K391" s="68">
        <v>39991</v>
      </c>
      <c r="L391" s="8" t="s">
        <v>396</v>
      </c>
      <c r="M391" s="8" t="s">
        <v>381</v>
      </c>
      <c r="N391" s="8" t="s">
        <v>393</v>
      </c>
      <c r="O391" s="8" t="s">
        <v>403</v>
      </c>
      <c r="P391" s="8" t="s">
        <v>304</v>
      </c>
      <c r="Q391">
        <v>4</v>
      </c>
      <c r="R391" s="73">
        <v>189.49</v>
      </c>
    </row>
    <row r="392" spans="11:18">
      <c r="K392" s="68">
        <v>39991</v>
      </c>
      <c r="L392" s="8" t="s">
        <v>396</v>
      </c>
      <c r="M392" s="8" t="s">
        <v>383</v>
      </c>
      <c r="N392" s="8" t="s">
        <v>26</v>
      </c>
      <c r="O392" s="8" t="s">
        <v>244</v>
      </c>
      <c r="P392" s="8" t="s">
        <v>303</v>
      </c>
      <c r="Q392">
        <v>7</v>
      </c>
      <c r="R392" s="73">
        <v>359.42</v>
      </c>
    </row>
    <row r="393" spans="11:18">
      <c r="K393" s="68">
        <v>39992</v>
      </c>
      <c r="L393" s="8" t="s">
        <v>397</v>
      </c>
      <c r="M393" s="8" t="s">
        <v>381</v>
      </c>
      <c r="N393" s="8" t="s">
        <v>26</v>
      </c>
      <c r="O393" s="8" t="s">
        <v>244</v>
      </c>
      <c r="P393" s="8" t="s">
        <v>304</v>
      </c>
      <c r="Q393">
        <v>3</v>
      </c>
      <c r="R393" s="73">
        <v>132.06</v>
      </c>
    </row>
    <row r="394" spans="11:18">
      <c r="K394" s="68">
        <v>39992</v>
      </c>
      <c r="L394" s="8" t="s">
        <v>397</v>
      </c>
      <c r="M394" s="8" t="s">
        <v>381</v>
      </c>
      <c r="N394" s="8" t="s">
        <v>26</v>
      </c>
      <c r="O394" s="8" t="s">
        <v>402</v>
      </c>
      <c r="P394" s="8" t="s">
        <v>304</v>
      </c>
      <c r="Q394">
        <v>5</v>
      </c>
      <c r="R394" s="73">
        <v>252.33</v>
      </c>
    </row>
    <row r="395" spans="11:18">
      <c r="K395" s="68">
        <v>39992</v>
      </c>
      <c r="L395" s="8" t="s">
        <v>397</v>
      </c>
      <c r="M395" s="8" t="s">
        <v>381</v>
      </c>
      <c r="N395" s="8" t="s">
        <v>395</v>
      </c>
      <c r="O395" s="72" t="s">
        <v>403</v>
      </c>
      <c r="P395" s="8" t="s">
        <v>303</v>
      </c>
      <c r="Q395">
        <v>2</v>
      </c>
      <c r="R395" s="73">
        <v>172.05</v>
      </c>
    </row>
    <row r="396" spans="11:18">
      <c r="K396" s="68">
        <v>39992</v>
      </c>
      <c r="L396" s="8" t="s">
        <v>397</v>
      </c>
      <c r="M396" s="8" t="s">
        <v>382</v>
      </c>
      <c r="N396" s="8" t="s">
        <v>26</v>
      </c>
      <c r="O396" s="8" t="s">
        <v>403</v>
      </c>
      <c r="P396" s="8" t="s">
        <v>304</v>
      </c>
      <c r="Q396">
        <v>4</v>
      </c>
      <c r="R396" s="73">
        <v>206.19</v>
      </c>
    </row>
    <row r="397" spans="11:18">
      <c r="K397" s="68">
        <v>39992</v>
      </c>
      <c r="L397" s="8" t="s">
        <v>397</v>
      </c>
      <c r="M397" s="8" t="s">
        <v>382</v>
      </c>
      <c r="N397" s="8" t="s">
        <v>395</v>
      </c>
      <c r="O397" s="8" t="s">
        <v>403</v>
      </c>
      <c r="P397" s="8" t="s">
        <v>304</v>
      </c>
      <c r="Q397">
        <v>2</v>
      </c>
      <c r="R397" s="73">
        <v>143.97999999999999</v>
      </c>
    </row>
    <row r="398" spans="11:18">
      <c r="K398" s="68">
        <v>39992</v>
      </c>
      <c r="L398" s="8" t="s">
        <v>397</v>
      </c>
      <c r="M398" s="8" t="s">
        <v>382</v>
      </c>
      <c r="N398" s="8" t="s">
        <v>391</v>
      </c>
      <c r="O398" s="8" t="s">
        <v>402</v>
      </c>
      <c r="P398" s="8" t="s">
        <v>304</v>
      </c>
      <c r="Q398">
        <v>4</v>
      </c>
      <c r="R398" s="73">
        <v>276.67</v>
      </c>
    </row>
    <row r="399" spans="11:18">
      <c r="K399" s="68">
        <v>39993</v>
      </c>
      <c r="L399" s="8" t="s">
        <v>398</v>
      </c>
      <c r="M399" s="8" t="s">
        <v>381</v>
      </c>
      <c r="N399" s="8" t="s">
        <v>395</v>
      </c>
      <c r="O399" s="8" t="s">
        <v>402</v>
      </c>
      <c r="P399" s="8" t="s">
        <v>303</v>
      </c>
      <c r="Q399">
        <v>1</v>
      </c>
      <c r="R399" s="73">
        <v>111.67</v>
      </c>
    </row>
    <row r="400" spans="11:18">
      <c r="K400" s="68">
        <v>39993</v>
      </c>
      <c r="L400" s="8" t="s">
        <v>398</v>
      </c>
      <c r="M400" s="8" t="s">
        <v>382</v>
      </c>
      <c r="N400" s="8" t="s">
        <v>391</v>
      </c>
      <c r="O400" s="8" t="s">
        <v>402</v>
      </c>
      <c r="P400" s="8" t="s">
        <v>303</v>
      </c>
      <c r="Q400">
        <v>6</v>
      </c>
      <c r="R400" s="73">
        <v>268.39</v>
      </c>
    </row>
    <row r="401" spans="11:18">
      <c r="K401" s="68">
        <v>39993</v>
      </c>
      <c r="L401" s="8" t="s">
        <v>398</v>
      </c>
      <c r="M401" s="8" t="s">
        <v>382</v>
      </c>
      <c r="N401" s="8" t="s">
        <v>391</v>
      </c>
      <c r="O401" s="8" t="s">
        <v>244</v>
      </c>
      <c r="P401" s="8" t="s">
        <v>304</v>
      </c>
      <c r="Q401">
        <v>3</v>
      </c>
      <c r="R401" s="73">
        <v>169.11</v>
      </c>
    </row>
    <row r="402" spans="11:18">
      <c r="K402" s="68">
        <v>39993</v>
      </c>
      <c r="L402" s="8" t="s">
        <v>398</v>
      </c>
      <c r="M402" s="8" t="s">
        <v>382</v>
      </c>
      <c r="N402" s="8" t="s">
        <v>26</v>
      </c>
      <c r="O402" s="8" t="s">
        <v>403</v>
      </c>
      <c r="P402" s="8" t="s">
        <v>303</v>
      </c>
      <c r="Q402">
        <v>6</v>
      </c>
      <c r="R402" s="73">
        <v>242.46</v>
      </c>
    </row>
    <row r="403" spans="11:18">
      <c r="K403" s="68">
        <v>39993</v>
      </c>
      <c r="L403" s="8" t="s">
        <v>398</v>
      </c>
      <c r="M403" s="8" t="s">
        <v>382</v>
      </c>
      <c r="N403" s="8" t="s">
        <v>391</v>
      </c>
      <c r="O403" s="8" t="s">
        <v>402</v>
      </c>
      <c r="P403" s="8" t="s">
        <v>303</v>
      </c>
      <c r="Q403">
        <v>4</v>
      </c>
      <c r="R403" s="73">
        <v>168.64</v>
      </c>
    </row>
    <row r="404" spans="11:18">
      <c r="K404" s="68">
        <v>39993</v>
      </c>
      <c r="L404" s="8" t="s">
        <v>398</v>
      </c>
      <c r="M404" s="8" t="s">
        <v>382</v>
      </c>
      <c r="N404" s="8" t="s">
        <v>391</v>
      </c>
      <c r="O404" s="8" t="s">
        <v>402</v>
      </c>
      <c r="P404" s="8" t="s">
        <v>304</v>
      </c>
      <c r="Q404">
        <v>1</v>
      </c>
      <c r="R404" s="73">
        <v>107.59</v>
      </c>
    </row>
  </sheetData>
  <hyperlinks>
    <hyperlink ref="A2" location="'List of Topics'!A1" display="Return to List of Topics sheet"/>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L30"/>
  <sheetViews>
    <sheetView showGridLines="0" workbookViewId="0"/>
  </sheetViews>
  <sheetFormatPr defaultRowHeight="15"/>
  <cols>
    <col min="11" max="11" width="10.28515625" customWidth="1"/>
  </cols>
  <sheetData>
    <row r="1" spans="1:12">
      <c r="A1" s="117" t="str">
        <f ca="1">"© S. Christian Albright, 2011-" &amp; YEAR(TODAY()) &amp; ", All Rights Reserved"</f>
        <v>© S. Christian Albright, 2011-2013, All Rights Reserved</v>
      </c>
    </row>
    <row r="2" spans="1:12" ht="30" customHeight="1">
      <c r="A2" s="212" t="s">
        <v>745</v>
      </c>
    </row>
    <row r="3" spans="1:12">
      <c r="A3" s="117"/>
    </row>
    <row r="4" spans="1:12">
      <c r="K4" t="s">
        <v>406</v>
      </c>
      <c r="L4">
        <v>50</v>
      </c>
    </row>
    <row r="5" spans="1:12">
      <c r="K5" t="s">
        <v>17</v>
      </c>
      <c r="L5" s="124">
        <v>60</v>
      </c>
    </row>
    <row r="7" spans="1:12">
      <c r="K7" t="s">
        <v>407</v>
      </c>
    </row>
    <row r="8" spans="1:12">
      <c r="K8" t="s">
        <v>408</v>
      </c>
      <c r="L8">
        <v>2000</v>
      </c>
    </row>
    <row r="9" spans="1:12">
      <c r="K9" t="s">
        <v>409</v>
      </c>
      <c r="L9">
        <v>-20</v>
      </c>
    </row>
    <row r="11" spans="1:12">
      <c r="K11" t="s">
        <v>410</v>
      </c>
      <c r="L11">
        <f>L8+L9*L5</f>
        <v>800</v>
      </c>
    </row>
    <row r="13" spans="1:12">
      <c r="K13" t="s">
        <v>253</v>
      </c>
      <c r="L13" s="121">
        <f>(L5-L4)*L11</f>
        <v>8000</v>
      </c>
    </row>
    <row r="30" spans="3:3">
      <c r="C30" s="65"/>
    </row>
  </sheetData>
  <hyperlinks>
    <hyperlink ref="A2" location="'List of Topics'!A1" display="Return to List of Topics sheet"/>
  </hyperlinks>
  <pageMargins left="0.7" right="0.7" top="0.75" bottom="0.75" header="0.3" footer="0.3"/>
  <drawing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S22"/>
  <sheetViews>
    <sheetView showGridLines="0" workbookViewId="0"/>
  </sheetViews>
  <sheetFormatPr defaultRowHeight="15"/>
  <cols>
    <col min="2" max="9" width="9.140625" customWidth="1"/>
    <col min="12" max="12" width="14.140625" customWidth="1"/>
    <col min="17" max="17" width="13.140625" bestFit="1" customWidth="1"/>
  </cols>
  <sheetData>
    <row r="1" spans="1:19">
      <c r="A1" s="117" t="str">
        <f ca="1">"© S. Christian Albright, 2011-" &amp; YEAR(TODAY()) &amp; ", All Rights Reserved"</f>
        <v>© S. Christian Albright, 2011-2013, All Rights Reserved</v>
      </c>
    </row>
    <row r="2" spans="1:19" ht="30" customHeight="1">
      <c r="A2" s="212" t="s">
        <v>745</v>
      </c>
    </row>
    <row r="3" spans="1:19">
      <c r="A3" s="117"/>
    </row>
    <row r="4" spans="1:19">
      <c r="K4" s="82" t="s">
        <v>53</v>
      </c>
      <c r="L4" s="76"/>
      <c r="M4" s="76"/>
      <c r="N4" s="76"/>
      <c r="O4" s="76"/>
      <c r="P4" s="76"/>
      <c r="Q4" s="76"/>
      <c r="R4" s="76"/>
      <c r="S4" s="82"/>
    </row>
    <row r="5" spans="1:19">
      <c r="K5" s="76"/>
      <c r="L5" s="76"/>
      <c r="M5" s="83" t="s">
        <v>479</v>
      </c>
      <c r="N5" s="84"/>
      <c r="O5" s="84"/>
      <c r="P5" s="84"/>
      <c r="Q5" s="76"/>
      <c r="R5" s="76"/>
      <c r="S5" s="85"/>
    </row>
    <row r="6" spans="1:19">
      <c r="K6" s="76"/>
      <c r="L6" s="76"/>
      <c r="M6" s="78" t="s">
        <v>480</v>
      </c>
      <c r="N6" s="78" t="s">
        <v>481</v>
      </c>
      <c r="O6" s="78" t="s">
        <v>482</v>
      </c>
      <c r="P6" s="78" t="s">
        <v>483</v>
      </c>
      <c r="Q6" s="76"/>
      <c r="R6" s="76"/>
      <c r="S6" s="85"/>
    </row>
    <row r="7" spans="1:19">
      <c r="K7" s="76" t="s">
        <v>484</v>
      </c>
      <c r="L7" s="76" t="s">
        <v>485</v>
      </c>
      <c r="M7" s="86">
        <v>131</v>
      </c>
      <c r="N7" s="86">
        <v>218</v>
      </c>
      <c r="O7" s="86">
        <v>266</v>
      </c>
      <c r="P7" s="86">
        <v>120</v>
      </c>
      <c r="Q7" s="76"/>
      <c r="R7" s="76"/>
      <c r="S7" s="85"/>
    </row>
    <row r="8" spans="1:19">
      <c r="K8" s="76"/>
      <c r="L8" s="76" t="s">
        <v>486</v>
      </c>
      <c r="M8" s="86">
        <v>250</v>
      </c>
      <c r="N8" s="86">
        <v>116</v>
      </c>
      <c r="O8" s="86">
        <v>263</v>
      </c>
      <c r="P8" s="86">
        <v>278</v>
      </c>
      <c r="Q8" s="76"/>
      <c r="R8" s="76"/>
      <c r="S8" s="85"/>
    </row>
    <row r="9" spans="1:19">
      <c r="K9" s="76"/>
      <c r="L9" s="76" t="s">
        <v>487</v>
      </c>
      <c r="M9" s="86">
        <v>178</v>
      </c>
      <c r="N9" s="86">
        <v>132</v>
      </c>
      <c r="O9" s="86">
        <v>122</v>
      </c>
      <c r="P9" s="86">
        <v>180</v>
      </c>
      <c r="Q9" s="76"/>
      <c r="R9" s="76"/>
      <c r="S9" s="85"/>
    </row>
    <row r="10" spans="1:19">
      <c r="K10" s="76"/>
      <c r="L10" s="76"/>
      <c r="M10" s="76"/>
      <c r="N10" s="76"/>
      <c r="O10" s="76"/>
      <c r="P10" s="76"/>
      <c r="Q10" s="76"/>
      <c r="R10" s="76"/>
      <c r="S10" s="85"/>
    </row>
    <row r="11" spans="1:19">
      <c r="K11" s="82" t="s">
        <v>488</v>
      </c>
      <c r="L11" s="76"/>
      <c r="M11" s="76"/>
      <c r="N11" s="76"/>
      <c r="O11" s="76"/>
      <c r="P11" s="76"/>
      <c r="Q11" s="76"/>
      <c r="R11" s="76"/>
      <c r="S11" s="85"/>
    </row>
    <row r="12" spans="1:19">
      <c r="K12" s="76"/>
      <c r="L12" s="76"/>
      <c r="M12" s="83" t="s">
        <v>479</v>
      </c>
      <c r="N12" s="84"/>
      <c r="O12" s="84"/>
      <c r="P12" s="84"/>
      <c r="Q12" s="76"/>
      <c r="R12" s="76"/>
      <c r="S12" s="76"/>
    </row>
    <row r="13" spans="1:19">
      <c r="K13" s="76"/>
      <c r="L13" s="76"/>
      <c r="M13" s="78" t="s">
        <v>480</v>
      </c>
      <c r="N13" s="78" t="s">
        <v>481</v>
      </c>
      <c r="O13" s="78" t="s">
        <v>482</v>
      </c>
      <c r="P13" s="78" t="s">
        <v>483</v>
      </c>
      <c r="Q13" s="78" t="s">
        <v>489</v>
      </c>
      <c r="R13" s="78"/>
      <c r="S13" s="78" t="s">
        <v>490</v>
      </c>
    </row>
    <row r="14" spans="1:19">
      <c r="K14" s="76" t="s">
        <v>484</v>
      </c>
      <c r="L14" s="76" t="s">
        <v>485</v>
      </c>
      <c r="M14" s="87">
        <v>150</v>
      </c>
      <c r="N14" s="87">
        <v>0</v>
      </c>
      <c r="O14" s="87">
        <v>0</v>
      </c>
      <c r="P14" s="87">
        <v>300</v>
      </c>
      <c r="Q14" s="92">
        <f>SUM(M14:P14)</f>
        <v>450</v>
      </c>
      <c r="R14" s="88" t="s">
        <v>491</v>
      </c>
      <c r="S14" s="89">
        <v>450</v>
      </c>
    </row>
    <row r="15" spans="1:19">
      <c r="K15" s="76"/>
      <c r="L15" s="76" t="s">
        <v>486</v>
      </c>
      <c r="M15" s="87">
        <v>100</v>
      </c>
      <c r="N15" s="87">
        <v>200</v>
      </c>
      <c r="O15" s="87">
        <v>0</v>
      </c>
      <c r="P15" s="87">
        <v>0</v>
      </c>
      <c r="Q15" s="92">
        <f>SUM(M15:P15)</f>
        <v>300</v>
      </c>
      <c r="R15" s="88" t="s">
        <v>491</v>
      </c>
      <c r="S15" s="89">
        <v>600</v>
      </c>
    </row>
    <row r="16" spans="1:19">
      <c r="K16" s="76"/>
      <c r="L16" s="76" t="s">
        <v>487</v>
      </c>
      <c r="M16" s="87">
        <v>200</v>
      </c>
      <c r="N16" s="87">
        <v>0</v>
      </c>
      <c r="O16" s="87">
        <v>300</v>
      </c>
      <c r="P16" s="87">
        <v>0</v>
      </c>
      <c r="Q16" s="92">
        <f>SUM(M16:P16)</f>
        <v>500</v>
      </c>
      <c r="R16" s="88" t="s">
        <v>491</v>
      </c>
      <c r="S16" s="89">
        <v>500</v>
      </c>
    </row>
    <row r="17" spans="11:19">
      <c r="K17" s="76"/>
      <c r="L17" s="76" t="s">
        <v>492</v>
      </c>
      <c r="M17" s="92">
        <f>SUM(M14:M16)</f>
        <v>450</v>
      </c>
      <c r="N17" s="92">
        <f>SUM(N14:N16)</f>
        <v>200</v>
      </c>
      <c r="O17" s="92">
        <f>SUM(O14:O16)</f>
        <v>300</v>
      </c>
      <c r="P17" s="92">
        <f>SUM(P14:P16)</f>
        <v>300</v>
      </c>
      <c r="Q17" s="76"/>
      <c r="R17" s="76"/>
      <c r="S17" s="76"/>
    </row>
    <row r="18" spans="11:19">
      <c r="K18" s="76"/>
      <c r="L18" s="76"/>
      <c r="M18" s="90" t="s">
        <v>493</v>
      </c>
      <c r="N18" s="90" t="s">
        <v>493</v>
      </c>
      <c r="O18" s="90" t="s">
        <v>493</v>
      </c>
      <c r="P18" s="90" t="s">
        <v>493</v>
      </c>
      <c r="Q18" s="76"/>
      <c r="R18" s="76"/>
      <c r="S18" s="76"/>
    </row>
    <row r="19" spans="11:19">
      <c r="K19" s="76"/>
      <c r="L19" s="76" t="s">
        <v>410</v>
      </c>
      <c r="M19" s="89">
        <v>450</v>
      </c>
      <c r="N19" s="89">
        <v>200</v>
      </c>
      <c r="O19" s="89">
        <v>300</v>
      </c>
      <c r="P19" s="89">
        <v>300</v>
      </c>
      <c r="Q19" s="76"/>
      <c r="R19" s="76"/>
      <c r="S19" s="76"/>
    </row>
    <row r="20" spans="11:19">
      <c r="K20" s="76"/>
      <c r="L20" s="76"/>
      <c r="M20" s="76"/>
      <c r="N20" s="76"/>
      <c r="O20" s="76"/>
      <c r="P20" s="76"/>
      <c r="Q20" s="76"/>
      <c r="R20" s="76"/>
      <c r="S20" s="76"/>
    </row>
    <row r="21" spans="11:19">
      <c r="K21" s="82" t="s">
        <v>494</v>
      </c>
      <c r="L21" s="76"/>
      <c r="M21" s="76"/>
      <c r="N21" s="76"/>
      <c r="O21" s="76"/>
      <c r="P21" s="76"/>
      <c r="Q21" s="76"/>
      <c r="R21" s="76"/>
      <c r="S21" s="76"/>
    </row>
    <row r="22" spans="11:19">
      <c r="K22" s="83" t="s">
        <v>14</v>
      </c>
      <c r="L22" s="91">
        <f>SUMPRODUCT(M7:P9,M14:P16)</f>
        <v>176050</v>
      </c>
      <c r="M22" s="76"/>
      <c r="N22" s="76"/>
      <c r="O22" s="76"/>
      <c r="P22" s="76"/>
      <c r="Q22" s="76"/>
      <c r="R22" s="76"/>
      <c r="S22" s="76"/>
    </row>
  </sheetData>
  <hyperlinks>
    <hyperlink ref="A2" location="'List of Topics'!A1" display="Return to List of Topics sheet"/>
  </hyperlink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3"/>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sheetData>
  <hyperlinks>
    <hyperlink ref="A2" location="'List of Topics'!A1" display="Return to List of Topics sheet"/>
  </hyperlinks>
  <pageMargins left="0.7" right="0.7" top="0.75" bottom="0.75" header="0.3" footer="0.3"/>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O94"/>
  <sheetViews>
    <sheetView showGridLines="0" workbookViewId="0"/>
  </sheetViews>
  <sheetFormatPr defaultRowHeight="15"/>
  <cols>
    <col min="2" max="8" width="9.140625" customWidth="1"/>
    <col min="10" max="10" width="10.140625" customWidth="1"/>
    <col min="11" max="11" width="29.42578125" bestFit="1" customWidth="1"/>
    <col min="12" max="12" width="9" bestFit="1" customWidth="1"/>
  </cols>
  <sheetData>
    <row r="1" spans="1:1">
      <c r="A1" s="117" t="str">
        <f ca="1">"© S. Christian Albright, 2011-" &amp; YEAR(TODAY()) &amp; ", All Rights Reserved"</f>
        <v>© S. Christian Albright, 2011-2013, All Rights Reserved</v>
      </c>
    </row>
    <row r="2" spans="1:1" ht="30" customHeight="1">
      <c r="A2" s="212" t="s">
        <v>745</v>
      </c>
    </row>
    <row r="3" spans="1:1">
      <c r="A3" s="117"/>
    </row>
    <row r="28" spans="9:15">
      <c r="I28" s="42"/>
      <c r="J28" s="42"/>
      <c r="K28" s="42"/>
      <c r="L28" s="42"/>
    </row>
    <row r="29" spans="9:15">
      <c r="I29" s="42"/>
      <c r="J29" s="42"/>
      <c r="K29" s="42"/>
      <c r="L29" s="42"/>
    </row>
    <row r="30" spans="9:15">
      <c r="I30" s="42"/>
      <c r="J30" s="42"/>
      <c r="K30" s="42"/>
      <c r="L30" s="42"/>
    </row>
    <row r="31" spans="9:15">
      <c r="I31" s="42"/>
      <c r="J31" s="42"/>
      <c r="K31" t="s">
        <v>499</v>
      </c>
    </row>
    <row r="32" spans="9:15" ht="20.25">
      <c r="I32" s="42"/>
      <c r="J32" s="42"/>
      <c r="K32" s="227" t="s">
        <v>500</v>
      </c>
      <c r="L32" s="228"/>
      <c r="M32" s="228"/>
      <c r="N32" s="228"/>
      <c r="O32" s="228"/>
    </row>
    <row r="33" spans="9:15">
      <c r="I33" s="42"/>
      <c r="J33" s="42"/>
      <c r="K33" s="229" t="s">
        <v>501</v>
      </c>
      <c r="L33" s="230"/>
      <c r="M33" s="231"/>
      <c r="N33" s="42"/>
      <c r="O33" s="42"/>
    </row>
    <row r="34" spans="9:15">
      <c r="I34" s="42"/>
      <c r="J34" s="42"/>
      <c r="K34" s="95"/>
      <c r="L34" s="96"/>
      <c r="M34" s="96"/>
      <c r="N34" s="96"/>
      <c r="O34" s="96"/>
    </row>
    <row r="35" spans="9:15" ht="17.25">
      <c r="I35" s="42"/>
      <c r="J35" s="42"/>
      <c r="K35" s="97" t="s">
        <v>373</v>
      </c>
      <c r="L35" s="98" t="s">
        <v>502</v>
      </c>
      <c r="M35" s="98" t="s">
        <v>503</v>
      </c>
      <c r="N35" s="42"/>
      <c r="O35" s="42"/>
    </row>
    <row r="36" spans="9:15">
      <c r="I36" s="42"/>
      <c r="J36" s="42"/>
      <c r="K36" s="1" t="s">
        <v>504</v>
      </c>
      <c r="L36" s="42">
        <v>0.25386999999999998</v>
      </c>
      <c r="M36" s="42">
        <v>3.9390000000000001</v>
      </c>
      <c r="N36" s="42"/>
      <c r="O36" s="42"/>
    </row>
    <row r="37" spans="9:15">
      <c r="I37" s="42"/>
      <c r="J37" s="42"/>
      <c r="K37" s="1" t="s">
        <v>505</v>
      </c>
      <c r="L37" s="42">
        <v>0.89173999999999998</v>
      </c>
      <c r="M37" s="42">
        <v>1.121</v>
      </c>
      <c r="N37" s="42"/>
      <c r="O37" s="42"/>
    </row>
    <row r="38" spans="9:15">
      <c r="I38" s="42"/>
      <c r="J38" s="42"/>
      <c r="K38" s="1" t="s">
        <v>506</v>
      </c>
      <c r="L38" s="42">
        <v>2.6503000000000001</v>
      </c>
      <c r="M38" s="42">
        <v>0.377</v>
      </c>
      <c r="N38" s="42"/>
      <c r="O38" s="42"/>
    </row>
    <row r="39" spans="9:15">
      <c r="I39" s="42"/>
      <c r="J39" s="42"/>
      <c r="K39" s="1" t="s">
        <v>507</v>
      </c>
      <c r="L39" s="42">
        <v>0.14224999999999999</v>
      </c>
      <c r="M39" s="42">
        <v>7.03</v>
      </c>
      <c r="N39" s="42"/>
      <c r="O39" s="42"/>
    </row>
    <row r="40" spans="9:15">
      <c r="I40" s="42"/>
      <c r="J40" s="42"/>
      <c r="K40" s="1" t="s">
        <v>508</v>
      </c>
      <c r="L40" s="42">
        <v>0.56528999999999996</v>
      </c>
      <c r="M40" s="42">
        <v>1.7689999999999999</v>
      </c>
      <c r="N40" s="42"/>
      <c r="O40" s="42"/>
    </row>
    <row r="41" spans="9:15">
      <c r="I41" s="42"/>
      <c r="J41" s="42"/>
      <c r="K41" s="1" t="s">
        <v>509</v>
      </c>
      <c r="L41" s="42">
        <v>1.5598000000000001</v>
      </c>
      <c r="M41" s="42">
        <v>0.64100000000000001</v>
      </c>
      <c r="N41" s="42"/>
      <c r="O41" s="42"/>
    </row>
    <row r="42" spans="9:15">
      <c r="I42" s="42"/>
      <c r="J42" s="42"/>
      <c r="K42" s="1" t="s">
        <v>510</v>
      </c>
      <c r="L42" s="42">
        <v>0.96079999999999999</v>
      </c>
      <c r="M42" s="42">
        <v>1.0409999999999999</v>
      </c>
      <c r="N42" s="42"/>
      <c r="O42" s="42"/>
    </row>
    <row r="43" spans="9:15">
      <c r="I43" s="42"/>
      <c r="J43" s="42"/>
      <c r="K43" s="1" t="s">
        <v>511</v>
      </c>
      <c r="L43" s="42">
        <v>1.98E-3</v>
      </c>
      <c r="M43" s="42">
        <v>505.2</v>
      </c>
      <c r="N43" s="42"/>
      <c r="O43" s="42"/>
    </row>
    <row r="44" spans="9:15">
      <c r="I44" s="42"/>
      <c r="J44" s="42"/>
      <c r="K44" s="1" t="s">
        <v>512</v>
      </c>
      <c r="L44" s="42">
        <v>0.14715</v>
      </c>
      <c r="M44" s="42">
        <v>6.7960000000000003</v>
      </c>
      <c r="N44" s="42"/>
      <c r="O44" s="42"/>
    </row>
    <row r="45" spans="9:15">
      <c r="I45" s="42"/>
      <c r="J45" s="42"/>
      <c r="K45" s="1" t="s">
        <v>513</v>
      </c>
      <c r="L45" s="42">
        <v>5.5000000000000003E-4</v>
      </c>
      <c r="M45" s="42">
        <v>1828</v>
      </c>
      <c r="N45" s="42"/>
      <c r="O45" s="42"/>
    </row>
    <row r="46" spans="9:15">
      <c r="I46" s="42"/>
      <c r="J46" s="42"/>
      <c r="K46" s="1" t="s">
        <v>514</v>
      </c>
      <c r="L46" s="42">
        <v>5.151E-2</v>
      </c>
      <c r="M46" s="42">
        <v>19.413</v>
      </c>
      <c r="N46" s="42"/>
      <c r="O46" s="42"/>
    </row>
    <row r="47" spans="9:15">
      <c r="I47" s="42"/>
      <c r="J47" s="42"/>
      <c r="K47" s="1" t="s">
        <v>515</v>
      </c>
      <c r="L47" s="42">
        <v>0.17212</v>
      </c>
      <c r="M47" s="42">
        <v>5.81</v>
      </c>
      <c r="N47" s="42"/>
      <c r="O47" s="42"/>
    </row>
    <row r="48" spans="9:15">
      <c r="I48" s="42"/>
      <c r="J48" s="42"/>
      <c r="K48" s="1" t="s">
        <v>516</v>
      </c>
      <c r="L48" s="42">
        <v>1.2822</v>
      </c>
      <c r="M48" s="42">
        <v>0.78</v>
      </c>
      <c r="N48" s="42"/>
      <c r="O48" s="42"/>
    </row>
    <row r="49" spans="9:15">
      <c r="I49" s="42"/>
      <c r="J49" s="42"/>
      <c r="K49" s="1" t="s">
        <v>517</v>
      </c>
      <c r="L49" s="42">
        <v>0.17549000000000001</v>
      </c>
      <c r="M49" s="42">
        <v>5.6989999999999998</v>
      </c>
      <c r="N49" s="42"/>
      <c r="O49" s="42"/>
    </row>
    <row r="50" spans="9:15">
      <c r="I50" s="42"/>
      <c r="J50" s="42"/>
      <c r="K50" s="1" t="s">
        <v>518</v>
      </c>
      <c r="L50" s="42">
        <v>0.12869</v>
      </c>
      <c r="M50" s="42">
        <v>7.7709999999999999</v>
      </c>
      <c r="N50" s="42"/>
      <c r="O50" s="42"/>
    </row>
    <row r="51" spans="9:15">
      <c r="I51" s="42"/>
      <c r="J51" s="42"/>
      <c r="K51" s="1" t="s">
        <v>519</v>
      </c>
      <c r="L51" s="42">
        <v>4.5999999999999999E-3</v>
      </c>
      <c r="M51" s="42">
        <v>217.4</v>
      </c>
      <c r="N51" s="42"/>
      <c r="O51" s="42"/>
    </row>
    <row r="52" spans="9:15">
      <c r="I52" s="42"/>
      <c r="J52" s="42"/>
      <c r="K52" s="1" t="s">
        <v>520</v>
      </c>
      <c r="L52" s="42">
        <v>2.1559999999999999E-2</v>
      </c>
      <c r="M52" s="42">
        <v>46.38</v>
      </c>
      <c r="N52" s="42"/>
      <c r="O52" s="42"/>
    </row>
    <row r="53" spans="9:15">
      <c r="I53" s="42"/>
      <c r="J53" s="42"/>
      <c r="K53" s="1" t="s">
        <v>521</v>
      </c>
      <c r="L53" s="42">
        <v>1.1E-4</v>
      </c>
      <c r="M53" s="42">
        <v>8970</v>
      </c>
      <c r="N53" s="42"/>
      <c r="O53" s="42"/>
    </row>
    <row r="54" spans="9:15">
      <c r="I54" s="42"/>
      <c r="J54" s="42"/>
      <c r="K54" s="1" t="s">
        <v>522</v>
      </c>
      <c r="L54" s="42">
        <v>1.171E-2</v>
      </c>
      <c r="M54" s="42">
        <v>85.38</v>
      </c>
      <c r="N54" s="42"/>
      <c r="O54" s="42"/>
    </row>
    <row r="55" spans="9:15">
      <c r="I55" s="42"/>
      <c r="J55" s="42"/>
      <c r="K55" s="1" t="s">
        <v>523</v>
      </c>
      <c r="L55" s="42">
        <v>1.4096</v>
      </c>
      <c r="M55" s="42">
        <v>0.70899999999999996</v>
      </c>
      <c r="N55" s="42"/>
      <c r="O55" s="42"/>
    </row>
    <row r="56" spans="9:15">
      <c r="I56" s="42"/>
      <c r="J56" s="42"/>
      <c r="K56" s="1" t="s">
        <v>524</v>
      </c>
      <c r="L56" s="42">
        <v>1.234E-2</v>
      </c>
      <c r="M56" s="42">
        <v>81.05</v>
      </c>
      <c r="N56" s="42"/>
      <c r="O56" s="42"/>
    </row>
    <row r="57" spans="9:15">
      <c r="I57" s="42"/>
      <c r="J57" s="42"/>
      <c r="K57" s="1" t="s">
        <v>525</v>
      </c>
      <c r="L57" s="42">
        <v>8.4999999999999995E-4</v>
      </c>
      <c r="M57" s="42">
        <v>1172</v>
      </c>
      <c r="N57" s="42"/>
      <c r="O57" s="42"/>
    </row>
    <row r="58" spans="9:15">
      <c r="I58" s="42"/>
      <c r="J58" s="42"/>
      <c r="K58" s="1" t="s">
        <v>526</v>
      </c>
      <c r="L58" s="42">
        <v>3.4708000000000001</v>
      </c>
      <c r="M58" s="42">
        <v>0.28799999999999998</v>
      </c>
      <c r="N58" s="42"/>
      <c r="O58" s="42"/>
    </row>
    <row r="59" spans="9:15">
      <c r="I59" s="42"/>
      <c r="J59" s="42"/>
      <c r="K59" s="1" t="s">
        <v>527</v>
      </c>
      <c r="L59" s="42">
        <v>0.11569</v>
      </c>
      <c r="M59" s="42">
        <v>8.6440000000000001</v>
      </c>
      <c r="N59" s="42"/>
      <c r="O59" s="42"/>
    </row>
    <row r="60" spans="9:15">
      <c r="I60" s="42"/>
      <c r="J60" s="42"/>
      <c r="K60" s="1" t="s">
        <v>528</v>
      </c>
      <c r="L60" s="42">
        <v>0.31949</v>
      </c>
      <c r="M60" s="42">
        <v>3.13</v>
      </c>
      <c r="N60" s="42"/>
      <c r="O60" s="42"/>
    </row>
    <row r="61" spans="9:15">
      <c r="I61" s="42"/>
      <c r="J61" s="42"/>
      <c r="K61" s="1" t="s">
        <v>529</v>
      </c>
      <c r="L61" s="42">
        <v>7.8530000000000003E-2</v>
      </c>
      <c r="M61" s="42">
        <v>12.734</v>
      </c>
      <c r="N61" s="42"/>
      <c r="O61" s="42"/>
    </row>
    <row r="62" spans="9:15">
      <c r="I62" s="42"/>
      <c r="J62" s="42"/>
      <c r="K62" s="1" t="s">
        <v>530</v>
      </c>
      <c r="L62" s="42">
        <v>0.16164999999999999</v>
      </c>
      <c r="M62" s="42">
        <v>6.1859999999999999</v>
      </c>
      <c r="N62" s="42"/>
      <c r="O62" s="42"/>
    </row>
    <row r="63" spans="9:15">
      <c r="I63" s="42"/>
      <c r="J63" s="42"/>
      <c r="K63" s="1" t="s">
        <v>531</v>
      </c>
      <c r="L63" s="42">
        <v>2.5966999999999998</v>
      </c>
      <c r="M63" s="42">
        <v>0.38500000000000001</v>
      </c>
      <c r="N63" s="42"/>
      <c r="O63" s="42"/>
    </row>
    <row r="64" spans="9:15">
      <c r="I64" s="42"/>
      <c r="J64" s="42"/>
      <c r="K64" s="1" t="s">
        <v>532</v>
      </c>
      <c r="L64" s="42">
        <v>0.35613</v>
      </c>
      <c r="M64" s="42">
        <v>2.8079999999999998</v>
      </c>
      <c r="N64" s="42"/>
      <c r="O64" s="42"/>
    </row>
    <row r="65" spans="9:15">
      <c r="I65" s="42"/>
      <c r="J65" s="42"/>
      <c r="K65" s="1" t="s">
        <v>533</v>
      </c>
      <c r="L65" s="42">
        <v>2.2210000000000001E-2</v>
      </c>
      <c r="M65" s="42">
        <v>45.02</v>
      </c>
      <c r="N65" s="42"/>
      <c r="O65" s="42"/>
    </row>
    <row r="66" spans="9:15">
      <c r="I66" s="42"/>
      <c r="J66" s="42"/>
      <c r="K66" s="1" t="s">
        <v>534</v>
      </c>
      <c r="L66" s="42">
        <v>1.1599999999999999E-2</v>
      </c>
      <c r="M66" s="42">
        <v>86.21</v>
      </c>
      <c r="N66" s="42"/>
      <c r="O66" s="42"/>
    </row>
    <row r="67" spans="9:15">
      <c r="I67" s="42"/>
      <c r="J67" s="42"/>
      <c r="K67" s="1" t="s">
        <v>535</v>
      </c>
      <c r="L67" s="42">
        <v>0.2666</v>
      </c>
      <c r="M67" s="42">
        <v>3.7509999999999999</v>
      </c>
      <c r="N67" s="42"/>
      <c r="O67" s="42"/>
    </row>
    <row r="68" spans="9:15">
      <c r="I68" s="42"/>
      <c r="J68" s="42"/>
      <c r="K68" s="1" t="s">
        <v>536</v>
      </c>
      <c r="L68" s="42">
        <v>0.73778999999999995</v>
      </c>
      <c r="M68" s="42">
        <v>1.355</v>
      </c>
      <c r="N68" s="42"/>
      <c r="O68" s="42"/>
    </row>
    <row r="69" spans="9:15">
      <c r="I69" s="42"/>
      <c r="J69" s="42"/>
      <c r="K69" s="1" t="s">
        <v>537</v>
      </c>
      <c r="L69" s="42">
        <v>0.13713</v>
      </c>
      <c r="M69" s="42">
        <v>7.2919999999999998</v>
      </c>
      <c r="N69" s="42"/>
      <c r="O69" s="42"/>
    </row>
    <row r="70" spans="9:15">
      <c r="K70" s="1" t="s">
        <v>538</v>
      </c>
      <c r="L70" s="42">
        <v>0.13536000000000001</v>
      </c>
      <c r="M70" s="42">
        <v>7.3879999999999999</v>
      </c>
      <c r="N70" s="42"/>
      <c r="O70" s="42"/>
    </row>
    <row r="71" spans="9:15">
      <c r="K71" s="1" t="s">
        <v>539</v>
      </c>
      <c r="L71" s="42">
        <v>0.96899000000000002</v>
      </c>
      <c r="M71" s="42">
        <v>1.032</v>
      </c>
      <c r="N71" s="42"/>
      <c r="O71" s="42"/>
    </row>
    <row r="72" spans="9:15">
      <c r="K72" s="1" t="s">
        <v>540</v>
      </c>
      <c r="L72" s="42">
        <v>3.1320000000000001E-2</v>
      </c>
      <c r="M72" s="42">
        <v>31.925999999999998</v>
      </c>
      <c r="N72" s="42"/>
      <c r="O72" s="42"/>
    </row>
    <row r="73" spans="9:15">
      <c r="K73" s="1" t="s">
        <v>541</v>
      </c>
      <c r="L73" s="42">
        <v>3.1669999999999997E-2</v>
      </c>
      <c r="M73" s="42">
        <v>31.58</v>
      </c>
      <c r="N73" s="42"/>
      <c r="O73" s="42"/>
    </row>
    <row r="74" spans="9:15">
      <c r="K74" s="1" t="s">
        <v>542</v>
      </c>
      <c r="L74" s="42">
        <v>0.67832999999999999</v>
      </c>
      <c r="M74" s="42">
        <v>1.474</v>
      </c>
      <c r="N74" s="42"/>
      <c r="O74" s="42"/>
    </row>
    <row r="75" spans="9:15" ht="15" customHeight="1">
      <c r="K75" s="1" t="s">
        <v>543</v>
      </c>
      <c r="L75" s="42">
        <v>0.27221000000000001</v>
      </c>
      <c r="M75" s="42">
        <v>3.6739999999999999</v>
      </c>
      <c r="N75" s="42"/>
      <c r="O75" s="42"/>
    </row>
    <row r="76" spans="9:15" ht="26.25" customHeight="1">
      <c r="K76" s="42" t="s">
        <v>544</v>
      </c>
      <c r="L76" s="42">
        <v>1</v>
      </c>
      <c r="M76" s="42">
        <v>1</v>
      </c>
      <c r="N76" s="42"/>
      <c r="O76" s="42"/>
    </row>
    <row r="77" spans="9:15">
      <c r="K77" s="1" t="s">
        <v>545</v>
      </c>
      <c r="L77" s="42">
        <v>0.23283000000000001</v>
      </c>
      <c r="M77" s="42">
        <v>4.2949999999999999</v>
      </c>
      <c r="N77" s="42"/>
      <c r="O77" s="42"/>
    </row>
    <row r="78" spans="9:15">
      <c r="K78" s="42"/>
      <c r="L78" s="42"/>
      <c r="M78" s="42"/>
      <c r="N78" s="42"/>
      <c r="O78" s="42"/>
    </row>
    <row r="79" spans="9:15">
      <c r="K79" s="232" t="s">
        <v>546</v>
      </c>
      <c r="L79" s="232"/>
      <c r="M79" s="232"/>
      <c r="N79" s="232"/>
      <c r="O79" s="232"/>
    </row>
    <row r="80" spans="9:15">
      <c r="K80" s="233" t="s">
        <v>547</v>
      </c>
      <c r="L80" s="233"/>
      <c r="M80" s="233"/>
      <c r="N80" s="233"/>
      <c r="O80" s="233"/>
    </row>
    <row r="81" spans="11:15">
      <c r="K81" s="232" t="s">
        <v>548</v>
      </c>
      <c r="L81" s="232"/>
      <c r="M81" s="232"/>
      <c r="N81" s="232"/>
      <c r="O81" s="232"/>
    </row>
    <row r="82" spans="11:15" ht="15.75" thickBot="1">
      <c r="K82" s="99"/>
      <c r="L82" s="100"/>
      <c r="M82" s="101"/>
      <c r="N82" s="101"/>
      <c r="O82" s="101"/>
    </row>
    <row r="83" spans="11:15">
      <c r="K83" s="102" t="s">
        <v>549</v>
      </c>
      <c r="L83" s="42"/>
      <c r="M83" s="234" t="s">
        <v>550</v>
      </c>
      <c r="N83" s="235"/>
      <c r="O83" s="236"/>
    </row>
    <row r="84" spans="11:15" ht="26.25" thickBot="1">
      <c r="K84" s="103" t="s">
        <v>551</v>
      </c>
      <c r="L84" s="42"/>
      <c r="M84" s="237" t="s">
        <v>552</v>
      </c>
      <c r="N84" s="238"/>
      <c r="O84" s="239"/>
    </row>
    <row r="85" spans="11:15">
      <c r="K85" s="232" t="s">
        <v>553</v>
      </c>
      <c r="L85" s="232"/>
      <c r="M85" s="232"/>
      <c r="N85" s="232"/>
      <c r="O85" s="232"/>
    </row>
    <row r="86" spans="11:15">
      <c r="K86" s="232" t="s">
        <v>554</v>
      </c>
      <c r="L86" s="232"/>
      <c r="M86" s="232"/>
      <c r="N86" s="232"/>
      <c r="O86" s="232"/>
    </row>
    <row r="87" spans="11:15">
      <c r="K87" s="232" t="s">
        <v>555</v>
      </c>
      <c r="L87" s="232"/>
      <c r="M87" s="232"/>
      <c r="N87" s="232"/>
      <c r="O87" s="232"/>
    </row>
    <row r="88" spans="11:15">
      <c r="K88" s="232" t="s">
        <v>556</v>
      </c>
      <c r="L88" s="232"/>
      <c r="M88" s="232"/>
      <c r="N88" s="232"/>
      <c r="O88" s="232"/>
    </row>
    <row r="89" spans="11:15">
      <c r="K89" s="226"/>
      <c r="L89" s="226"/>
      <c r="M89" s="226"/>
      <c r="N89" s="226"/>
      <c r="O89" s="226"/>
    </row>
    <row r="90" spans="11:15">
      <c r="K90" s="232" t="s">
        <v>557</v>
      </c>
      <c r="L90" s="232"/>
      <c r="M90" s="232"/>
      <c r="N90" s="232"/>
      <c r="O90" s="232"/>
    </row>
    <row r="91" spans="11:15">
      <c r="K91" s="232" t="s">
        <v>558</v>
      </c>
      <c r="L91" s="232"/>
      <c r="M91" s="232"/>
      <c r="N91" s="232"/>
      <c r="O91" s="232"/>
    </row>
    <row r="92" spans="11:15">
      <c r="K92" s="232" t="s">
        <v>559</v>
      </c>
      <c r="L92" s="232"/>
      <c r="M92" s="232"/>
      <c r="N92" s="232"/>
      <c r="O92" s="232"/>
    </row>
    <row r="93" spans="11:15">
      <c r="K93" s="240"/>
      <c r="L93" s="240"/>
      <c r="M93" s="240"/>
      <c r="N93" s="240"/>
      <c r="O93" s="240"/>
    </row>
    <row r="94" spans="11:15">
      <c r="K94" s="241" t="s">
        <v>560</v>
      </c>
      <c r="L94" s="241"/>
      <c r="M94" s="241"/>
      <c r="N94" s="241"/>
      <c r="O94" s="241"/>
    </row>
  </sheetData>
  <mergeCells count="17">
    <mergeCell ref="K90:O90"/>
    <mergeCell ref="K91:O91"/>
    <mergeCell ref="K92:O92"/>
    <mergeCell ref="K93:O93"/>
    <mergeCell ref="K94:O94"/>
    <mergeCell ref="K89:O89"/>
    <mergeCell ref="K32:O32"/>
    <mergeCell ref="K33:M33"/>
    <mergeCell ref="K79:O79"/>
    <mergeCell ref="K80:O80"/>
    <mergeCell ref="K81:O81"/>
    <mergeCell ref="M83:O83"/>
    <mergeCell ref="M84:O84"/>
    <mergeCell ref="K85:O85"/>
    <mergeCell ref="K86:O86"/>
    <mergeCell ref="K87:O87"/>
    <mergeCell ref="K88:O88"/>
  </mergeCells>
  <hyperlinks>
    <hyperlink ref="K33" r:id="rId1" display="http://moneycentral.msn.com/home.asp"/>
    <hyperlink ref="K36" r:id="rId2" display="http://moneycentral.msn.com/detail/stock_quote?Symbol=/ARSUS"/>
    <hyperlink ref="K37" r:id="rId3" display="http://moneycentral.msn.com/detail/stock_quote?Symbol=/AUDUS"/>
    <hyperlink ref="K38" r:id="rId4" display="http://moneycentral.msn.com/detail/stock_quote?Symbol=/BHDUS"/>
    <hyperlink ref="K39" r:id="rId5" display="http://moneycentral.msn.com/detail/stock_quote?Symbol=/BOBUS"/>
    <hyperlink ref="K40" r:id="rId6" display="http://moneycentral.msn.com/detail/stock_quote?Symbol=/BRLUS"/>
    <hyperlink ref="K41" r:id="rId7" display="http://moneycentral.msn.com/detail/stock_quote?Symbol=/GBPUS"/>
    <hyperlink ref="K42" r:id="rId8" display="http://moneycentral.msn.com/detail/stock_quote?Symbol=/CADUS"/>
    <hyperlink ref="K43" r:id="rId9" display="http://moneycentral.msn.com/detail/stock_quote?Symbol=/CLPUS"/>
    <hyperlink ref="K44" r:id="rId10" display="http://moneycentral.msn.com/detail/stock_quote?Symbol=/CNYUS"/>
    <hyperlink ref="K45" r:id="rId11" display="http://moneycentral.msn.com/detail/stock_quote?Symbol=/COPUS"/>
    <hyperlink ref="K46" r:id="rId12" display="http://moneycentral.msn.com/detail/stock_quote?Symbol=/CZKUS"/>
    <hyperlink ref="K47" r:id="rId13" display="http://moneycentral.msn.com/detail/stock_quote?Symbol=/DKKUS"/>
    <hyperlink ref="K48" r:id="rId14" display="http://moneycentral.msn.com/detail/stock_quote?Symbol=/ECUUS"/>
    <hyperlink ref="K49" r:id="rId15" display="http://moneycentral.msn.com/detail/stock_quote?Symbol=/EGPUS"/>
    <hyperlink ref="K50" r:id="rId16" display="http://moneycentral.msn.com/detail/stock_quote?Symbol=/HKDUS"/>
    <hyperlink ref="K51" r:id="rId17" display="http://moneycentral.msn.com/detail/stock_quote?Symbol=/HUFUS"/>
    <hyperlink ref="K52" r:id="rId18" display="http://moneycentral.msn.com/detail/stock_quote?Symbol=/INRUS"/>
    <hyperlink ref="K53" r:id="rId19" display="http://moneycentral.msn.com/detail/stock_quote?Symbol=/IDRUS"/>
    <hyperlink ref="K54" r:id="rId20" display="http://moneycentral.msn.com/detail/stock_quote?Symbol=/JPYUS"/>
    <hyperlink ref="K55" r:id="rId21" display="http://moneycentral.msn.com/detail/stock_quote?Symbol=/JODUS"/>
    <hyperlink ref="K56" r:id="rId22" display="http://moneycentral.msn.com/detail/stock_quote?Symbol=/KESUS"/>
    <hyperlink ref="K57" r:id="rId23" display="http://moneycentral.msn.com/detail/stock_quote?Symbol=/KRWUS"/>
    <hyperlink ref="K58" r:id="rId24" display="http://moneycentral.msn.com/detail/stock_quote?Symbol=/KWDUS"/>
    <hyperlink ref="K59" r:id="rId25" display="http://moneycentral.msn.com/detail/stock_quote?Symbol=/MADUS"/>
    <hyperlink ref="K60" r:id="rId26" display="http://moneycentral.msn.com/detail/stock_quote?Symbol=/MYRUS"/>
    <hyperlink ref="K61" r:id="rId27" display="http://moneycentral.msn.com/detail/stock_quote?Symbol=/MXNUS"/>
    <hyperlink ref="K62" r:id="rId28" display="http://moneycentral.msn.com/detail/stock_quote?Symbol=/NOKUS"/>
    <hyperlink ref="K63" r:id="rId29" display="http://moneycentral.msn.com/detail/stock_quote?Symbol=/OMRUS"/>
    <hyperlink ref="K64" r:id="rId30" display="http://moneycentral.msn.com/detail/stock_quote?Symbol=/PENUS"/>
    <hyperlink ref="K65" r:id="rId31" display="http://moneycentral.msn.com/detail/stock_quote?Symbol=/PHPUS"/>
    <hyperlink ref="K66" r:id="rId32" display="http://moneycentral.msn.com/detail/stock_quote?Symbol=/PKRUS"/>
    <hyperlink ref="K67" r:id="rId33" display="http://moneycentral.msn.com/detail/stock_quote?Symbol=/SARUS"/>
    <hyperlink ref="K68" r:id="rId34" display="http://moneycentral.msn.com/detail/stock_quote?Symbol=/SGDUS"/>
    <hyperlink ref="K69" r:id="rId35" display="http://moneycentral.msn.com/detail/stock_quote?Symbol=/ZARUS"/>
    <hyperlink ref="K70" r:id="rId36" display="http://moneycentral.msn.com/detail/stock_quote?Symbol=/SEKUS"/>
    <hyperlink ref="K71" r:id="rId37" display="http://moneycentral.msn.com/detail/stock_quote?Symbol=/CHFUS"/>
    <hyperlink ref="K72" r:id="rId38" display="http://moneycentral.msn.com/detail/stock_quote?Symbol=/TWDUS"/>
    <hyperlink ref="K73" r:id="rId39" display="http://moneycentral.msn.com/detail/stock_quote?Symbol=/THBUS"/>
    <hyperlink ref="K74" r:id="rId40" display="http://moneycentral.msn.com/detail/stock_quote?Symbol=/TNDUS"/>
    <hyperlink ref="K75" r:id="rId41" display="http://moneycentral.msn.com/detail/stock_quote?Symbol=/AEDUS"/>
    <hyperlink ref="K77" r:id="rId42" display="http://moneycentral.msn.com/detail/stock_quote?Symbol=/VEFUS"/>
    <hyperlink ref="K79" r:id="rId43" display="http://moneycentral.msn.com/inc/attributions.asp"/>
    <hyperlink ref="K81" r:id="rId44" display="http://www.interactivedata-rts.com/"/>
    <hyperlink ref="K83" r:id="rId45" display="http://moneycentral.msn.com/home.asp"/>
    <hyperlink ref="M83" r:id="rId46" display="http://officeupdate.microsoft.com/"/>
    <hyperlink ref="K85" r:id="rId47" display="http://go.microsoft.com/fwlink/?LinkId=74170"/>
    <hyperlink ref="K86" r:id="rId48" display="http://g.msn.com/0TO_/enus"/>
    <hyperlink ref="K87" r:id="rId49" display="http://g.msn.com/0nwenus0/AD/19"/>
    <hyperlink ref="K88" r:id="rId50" display="http://moneycentral.msn.com/community/rss/MoneyFeeds.aspx"/>
    <hyperlink ref="K90" display="Feedback"/>
    <hyperlink ref="K91" r:id="rId51" display="http://g.msn.com/aipriv/en-us"/>
    <hyperlink ref="K92" r:id="rId52" display="http://moneycentral.msn.com/help/sitemap.asp"/>
    <hyperlink ref="A2" location="'List of Topics'!A1" display="Return to List of Topics sheet"/>
  </hyperlinks>
  <pageMargins left="0.7" right="0.7" top="0.75" bottom="0.75" header="0.3" footer="0.3"/>
  <drawing r:id="rId5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D54"/>
  <sheetViews>
    <sheetView showGridLines="0" workbookViewId="0"/>
  </sheetViews>
  <sheetFormatPr defaultRowHeight="15"/>
  <cols>
    <col min="2" max="2" width="9.85546875" customWidth="1"/>
    <col min="3" max="3" width="11.42578125" customWidth="1"/>
    <col min="4" max="4" width="12.85546875" customWidth="1"/>
    <col min="5" max="9" width="9.140625" customWidth="1"/>
    <col min="11" max="11" width="19.140625" bestFit="1" customWidth="1"/>
    <col min="12" max="12" width="11.85546875" bestFit="1" customWidth="1"/>
    <col min="13" max="13" width="16" bestFit="1" customWidth="1"/>
    <col min="14" max="14" width="9.140625" customWidth="1"/>
  </cols>
  <sheetData>
    <row r="1" spans="1:1">
      <c r="A1" s="117" t="str">
        <f ca="1">"© S. Christian Albright, 2011-" &amp; YEAR(TODAY()) &amp; ", All Rights Reserved"</f>
        <v>© S. Christian Albright, 2011-2013, All Rights Reserved</v>
      </c>
    </row>
    <row r="2" spans="1:1" ht="30" customHeight="1">
      <c r="A2" s="212" t="s">
        <v>745</v>
      </c>
    </row>
    <row r="3" spans="1:1">
      <c r="A3" s="117"/>
    </row>
    <row r="30" spans="3:3">
      <c r="C30" s="28"/>
    </row>
    <row r="31" spans="3:3">
      <c r="C31" s="28"/>
    </row>
    <row r="32" spans="3:3">
      <c r="C32" s="28"/>
    </row>
    <row r="33" spans="2:4">
      <c r="C33" s="28"/>
    </row>
    <row r="34" spans="2:4">
      <c r="C34" s="28"/>
    </row>
    <row r="35" spans="2:4">
      <c r="C35" s="28"/>
    </row>
    <row r="36" spans="2:4">
      <c r="C36" s="28"/>
    </row>
    <row r="39" spans="2:4">
      <c r="B39" t="s">
        <v>741</v>
      </c>
      <c r="C39" t="s">
        <v>742</v>
      </c>
      <c r="D39" t="s">
        <v>743</v>
      </c>
    </row>
    <row r="40" spans="2:4">
      <c r="B40">
        <v>1</v>
      </c>
      <c r="C40">
        <v>880</v>
      </c>
      <c r="D40" t="s">
        <v>102</v>
      </c>
    </row>
    <row r="41" spans="2:4">
      <c r="B41">
        <v>2</v>
      </c>
      <c r="C41">
        <v>935</v>
      </c>
      <c r="D41" t="s">
        <v>94</v>
      </c>
    </row>
    <row r="42" spans="2:4">
      <c r="B42">
        <v>3</v>
      </c>
      <c r="C42">
        <v>830</v>
      </c>
      <c r="D42" t="s">
        <v>93</v>
      </c>
    </row>
    <row r="43" spans="2:4">
      <c r="B43">
        <v>4</v>
      </c>
      <c r="C43">
        <v>890</v>
      </c>
      <c r="D43" t="s">
        <v>102</v>
      </c>
    </row>
    <row r="44" spans="2:4">
      <c r="B44">
        <v>5</v>
      </c>
      <c r="C44">
        <v>915</v>
      </c>
      <c r="D44" t="s">
        <v>99</v>
      </c>
    </row>
    <row r="45" spans="2:4">
      <c r="B45">
        <v>6</v>
      </c>
      <c r="C45">
        <v>840</v>
      </c>
      <c r="D45" t="s">
        <v>93</v>
      </c>
    </row>
    <row r="46" spans="2:4">
      <c r="B46">
        <v>7</v>
      </c>
      <c r="C46">
        <v>785</v>
      </c>
      <c r="D46" t="s">
        <v>101</v>
      </c>
    </row>
    <row r="47" spans="2:4">
      <c r="B47">
        <v>8</v>
      </c>
      <c r="C47">
        <v>730</v>
      </c>
      <c r="D47" t="s">
        <v>92</v>
      </c>
    </row>
    <row r="48" spans="2:4">
      <c r="B48">
        <v>9</v>
      </c>
      <c r="C48">
        <v>810</v>
      </c>
      <c r="D48" t="s">
        <v>104</v>
      </c>
    </row>
    <row r="49" spans="2:4">
      <c r="B49">
        <v>10</v>
      </c>
      <c r="C49">
        <v>905</v>
      </c>
      <c r="D49" t="s">
        <v>99</v>
      </c>
    </row>
    <row r="50" spans="2:4">
      <c r="B50">
        <v>11</v>
      </c>
      <c r="C50">
        <v>865</v>
      </c>
      <c r="D50" t="s">
        <v>93</v>
      </c>
    </row>
    <row r="51" spans="2:4">
      <c r="B51">
        <v>12</v>
      </c>
      <c r="C51">
        <v>720</v>
      </c>
      <c r="D51" t="s">
        <v>107</v>
      </c>
    </row>
    <row r="52" spans="2:4">
      <c r="B52">
        <v>13</v>
      </c>
      <c r="C52">
        <v>895</v>
      </c>
      <c r="D52" t="s">
        <v>102</v>
      </c>
    </row>
    <row r="53" spans="2:4">
      <c r="B53">
        <v>14</v>
      </c>
      <c r="C53">
        <v>835</v>
      </c>
      <c r="D53" t="s">
        <v>93</v>
      </c>
    </row>
    <row r="54" spans="2:4">
      <c r="B54">
        <v>15</v>
      </c>
      <c r="C54">
        <v>965</v>
      </c>
      <c r="D54" t="s">
        <v>94</v>
      </c>
    </row>
  </sheetData>
  <hyperlinks>
    <hyperlink ref="A2" location="'List of Topics'!A1" display="Return to List of Topics sheet"/>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D50"/>
  <sheetViews>
    <sheetView showGridLines="0" workbookViewId="0"/>
  </sheetViews>
  <sheetFormatPr defaultRowHeight="15"/>
  <cols>
    <col min="2" max="2" width="18" customWidth="1"/>
    <col min="3" max="3" width="15.85546875" customWidth="1"/>
    <col min="4" max="9" width="9.140625" customWidth="1"/>
    <col min="11" max="11" width="14.5703125" bestFit="1" customWidth="1"/>
    <col min="12" max="13" width="13.85546875" bestFit="1" customWidth="1"/>
  </cols>
  <sheetData>
    <row r="1" spans="1:1">
      <c r="A1" s="117" t="str">
        <f ca="1">"© S. Christian Albright, 2011-" &amp; YEAR(TODAY()) &amp; ", All Rights Reserved"</f>
        <v>© S. Christian Albright, 2011-2013, All Rights Reserved</v>
      </c>
    </row>
    <row r="2" spans="1:1" ht="30" customHeight="1">
      <c r="A2" s="212" t="s">
        <v>745</v>
      </c>
    </row>
    <row r="3" spans="1:1">
      <c r="A3" s="117"/>
    </row>
    <row r="37" spans="2:4">
      <c r="B37" t="s">
        <v>561</v>
      </c>
      <c r="C37" t="s">
        <v>562</v>
      </c>
      <c r="D37" t="s">
        <v>563</v>
      </c>
    </row>
    <row r="38" spans="2:4">
      <c r="B38" t="s">
        <v>564</v>
      </c>
      <c r="C38" t="s">
        <v>565</v>
      </c>
    </row>
    <row r="39" spans="2:4">
      <c r="B39" t="s">
        <v>566</v>
      </c>
    </row>
    <row r="40" spans="2:4">
      <c r="B40">
        <v>150</v>
      </c>
      <c r="C40">
        <v>70</v>
      </c>
      <c r="D40">
        <v>5</v>
      </c>
    </row>
    <row r="41" spans="2:4">
      <c r="B41">
        <v>15</v>
      </c>
      <c r="C41">
        <v>225</v>
      </c>
    </row>
    <row r="42" spans="2:4">
      <c r="B42" t="s">
        <v>567</v>
      </c>
    </row>
    <row r="43" spans="2:4">
      <c r="B43">
        <v>60</v>
      </c>
      <c r="C43">
        <v>20</v>
      </c>
      <c r="D43">
        <v>3</v>
      </c>
    </row>
    <row r="44" spans="2:4">
      <c r="B44">
        <v>5.4</v>
      </c>
      <c r="C44">
        <v>70</v>
      </c>
    </row>
    <row r="45" spans="2:4">
      <c r="B45" t="s">
        <v>568</v>
      </c>
    </row>
    <row r="46" spans="2:4">
      <c r="B46">
        <v>800</v>
      </c>
      <c r="C46">
        <v>140</v>
      </c>
      <c r="D46">
        <v>20</v>
      </c>
    </row>
    <row r="47" spans="2:4">
      <c r="B47">
        <v>56</v>
      </c>
      <c r="C47">
        <v>1300</v>
      </c>
    </row>
    <row r="48" spans="2:4">
      <c r="B48" t="s">
        <v>569</v>
      </c>
    </row>
    <row r="49" spans="2:4">
      <c r="B49">
        <v>30</v>
      </c>
      <c r="C49">
        <v>15</v>
      </c>
      <c r="D49">
        <v>1</v>
      </c>
    </row>
    <row r="50" spans="2:4">
      <c r="B50">
        <v>2.1</v>
      </c>
      <c r="C50">
        <v>40</v>
      </c>
    </row>
  </sheetData>
  <hyperlinks>
    <hyperlink ref="A2" location="'List of Topics'!A1" display="Return to List of Topics sheet"/>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A3"/>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sheetData>
  <hyperlinks>
    <hyperlink ref="A2" location="'List of Topics'!A1" display="Return to List of Topics sheet"/>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A3"/>
  <sheetViews>
    <sheetView showGridLines="0" workbookViewId="0"/>
  </sheetViews>
  <sheetFormatPr defaultRowHeight="15"/>
  <sheetData>
    <row r="1" spans="1:1">
      <c r="A1" s="117" t="str">
        <f ca="1">"© S. Christian Albright, 2011-" &amp; YEAR(TODAY()) &amp; ", All Rights Reserved"</f>
        <v>© S. Christian Albright, 2011-2013, All Rights Reserved</v>
      </c>
    </row>
    <row r="2" spans="1:1" ht="30" customHeight="1">
      <c r="A2" s="212" t="s">
        <v>745</v>
      </c>
    </row>
    <row r="3" spans="1:1">
      <c r="A3" s="117"/>
    </row>
  </sheetData>
  <hyperlinks>
    <hyperlink ref="A2" location="'List of Topics'!A1" display="Return to List of Topics sheet"/>
  </hyperlinks>
  <pageMargins left="0.7" right="0.7" top="0.75" bottom="0.75" header="0.3" footer="0.3"/>
  <pageSetup orientation="portrait" r:id="rId1"/>
  <drawing r:id="rId2"/>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Q35"/>
  <sheetViews>
    <sheetView showGridLines="0" workbookViewId="0"/>
  </sheetViews>
  <sheetFormatPr defaultRowHeight="15"/>
  <sheetData>
    <row r="1" spans="1:17">
      <c r="A1" s="117" t="str">
        <f ca="1">"© S. Christian Albright, 2011-" &amp; YEAR(TODAY()) &amp; ", All Rights Reserved"</f>
        <v>© S. Christian Albright, 2011-2013, All Rights Reserved</v>
      </c>
    </row>
    <row r="2" spans="1:17" ht="30" customHeight="1">
      <c r="A2" s="212" t="s">
        <v>745</v>
      </c>
    </row>
    <row r="3" spans="1:17">
      <c r="A3" s="117"/>
    </row>
    <row r="4" spans="1:17">
      <c r="L4" s="7"/>
    </row>
    <row r="5" spans="1:17">
      <c r="K5" s="13"/>
      <c r="L5" s="66"/>
      <c r="M5" s="13"/>
      <c r="N5" s="13"/>
    </row>
    <row r="6" spans="1:17">
      <c r="K6" s="13"/>
      <c r="L6" s="66"/>
      <c r="M6" s="13"/>
      <c r="N6" s="13"/>
    </row>
    <row r="7" spans="1:17">
      <c r="K7" s="13"/>
      <c r="L7" s="13"/>
      <c r="M7" s="13"/>
      <c r="N7" s="13"/>
    </row>
    <row r="8" spans="1:17">
      <c r="K8" s="13"/>
      <c r="L8" s="13"/>
      <c r="M8" s="13"/>
      <c r="N8" s="13"/>
    </row>
    <row r="9" spans="1:17">
      <c r="K9" s="13"/>
      <c r="L9" s="13"/>
      <c r="M9" s="13"/>
      <c r="N9" s="13"/>
    </row>
    <row r="10" spans="1:17">
      <c r="K10" s="13"/>
      <c r="L10" s="13"/>
      <c r="M10" s="13"/>
      <c r="N10" s="13"/>
    </row>
    <row r="11" spans="1:17">
      <c r="L11" s="13"/>
      <c r="M11" s="13"/>
      <c r="N11" s="13"/>
    </row>
    <row r="12" spans="1:17">
      <c r="L12" s="13"/>
      <c r="M12" s="13"/>
      <c r="N12" s="13"/>
    </row>
    <row r="13" spans="1:17">
      <c r="L13" s="13"/>
      <c r="M13" s="13"/>
      <c r="N13" s="13"/>
    </row>
    <row r="14" spans="1:17">
      <c r="L14" s="13"/>
      <c r="M14" s="13"/>
      <c r="N14" s="13"/>
    </row>
    <row r="15" spans="1:17">
      <c r="L15" s="13"/>
      <c r="M15" s="13"/>
      <c r="N15" s="13"/>
      <c r="Q15" s="140" t="s">
        <v>23</v>
      </c>
    </row>
    <row r="16" spans="1:17">
      <c r="L16" s="13"/>
      <c r="M16" s="13"/>
      <c r="N16" s="13"/>
      <c r="Q16" s="13">
        <v>15.3</v>
      </c>
    </row>
    <row r="17" spans="3:17">
      <c r="L17" s="13"/>
      <c r="M17" s="13"/>
      <c r="N17" s="13"/>
      <c r="Q17" s="13">
        <v>14.7</v>
      </c>
    </row>
    <row r="18" spans="3:17">
      <c r="K18" s="13"/>
      <c r="L18" s="13"/>
      <c r="M18" s="13"/>
      <c r="N18" s="13"/>
      <c r="Q18" s="13">
        <v>9.6</v>
      </c>
    </row>
    <row r="19" spans="3:17">
      <c r="K19" s="13"/>
      <c r="L19" s="13"/>
      <c r="M19" s="13"/>
      <c r="N19" s="13"/>
      <c r="Q19" s="48">
        <v>12.1</v>
      </c>
    </row>
    <row r="20" spans="3:17">
      <c r="K20" s="13"/>
      <c r="L20" s="13"/>
      <c r="M20" s="13"/>
      <c r="N20" s="13"/>
      <c r="Q20" s="48">
        <v>14.2</v>
      </c>
    </row>
    <row r="21" spans="3:17">
      <c r="K21" s="13"/>
      <c r="L21" s="13"/>
      <c r="M21" s="13"/>
      <c r="N21" s="13"/>
    </row>
    <row r="22" spans="3:17">
      <c r="K22" s="13"/>
      <c r="L22" s="13"/>
      <c r="M22" s="13"/>
      <c r="N22" s="13"/>
    </row>
    <row r="23" spans="3:17">
      <c r="K23" s="13"/>
      <c r="L23" s="13"/>
      <c r="M23" s="13"/>
      <c r="N23" s="13"/>
    </row>
    <row r="24" spans="3:17">
      <c r="K24" s="13"/>
      <c r="L24" s="13"/>
      <c r="M24" s="13"/>
      <c r="N24" s="13"/>
    </row>
    <row r="25" spans="3:17">
      <c r="K25" s="13"/>
      <c r="L25" s="13"/>
      <c r="M25" s="13"/>
      <c r="N25" s="13"/>
    </row>
    <row r="26" spans="3:17">
      <c r="K26" s="13"/>
      <c r="L26" s="13"/>
      <c r="M26" s="13"/>
      <c r="N26" s="13"/>
    </row>
    <row r="27" spans="3:17">
      <c r="K27" s="13"/>
      <c r="L27" s="13"/>
      <c r="M27" s="13"/>
      <c r="N27" s="13"/>
    </row>
    <row r="28" spans="3:17">
      <c r="K28" s="13"/>
      <c r="L28" s="13"/>
      <c r="M28" s="13"/>
      <c r="N28" s="13"/>
    </row>
    <row r="29" spans="3:17">
      <c r="K29" s="13"/>
      <c r="L29" s="13"/>
      <c r="M29" s="13"/>
      <c r="N29" s="13"/>
    </row>
    <row r="30" spans="3:17">
      <c r="K30" s="13"/>
      <c r="L30" s="13"/>
      <c r="M30" s="13"/>
      <c r="N30" s="13"/>
    </row>
    <row r="31" spans="3:17">
      <c r="C31" s="65"/>
      <c r="K31" s="13"/>
      <c r="L31" s="13"/>
      <c r="M31" s="13"/>
      <c r="N31" s="13"/>
    </row>
    <row r="32" spans="3:17">
      <c r="C32" s="65"/>
      <c r="K32" s="13"/>
      <c r="L32" s="13"/>
      <c r="M32" s="13"/>
      <c r="N32" s="13"/>
    </row>
    <row r="33" spans="3:14">
      <c r="C33" s="65"/>
      <c r="K33" s="13"/>
      <c r="L33" s="13"/>
      <c r="M33" s="13"/>
      <c r="N33" s="13"/>
    </row>
    <row r="34" spans="3:14">
      <c r="C34" s="65"/>
      <c r="K34" s="13"/>
      <c r="L34" s="13"/>
      <c r="M34" s="13"/>
      <c r="N34" s="13"/>
    </row>
    <row r="35" spans="3:14">
      <c r="K35" s="13"/>
      <c r="L35" s="13"/>
      <c r="M35" s="13"/>
      <c r="N35" s="13"/>
    </row>
  </sheetData>
  <hyperlinks>
    <hyperlink ref="A2" location="'List of Topics'!A1" display="Return to List of Topics sheet"/>
  </hyperlinks>
  <pageMargins left="0.7" right="0.7" top="0.75" bottom="0.75" header="0.3" footer="0.3"/>
  <drawing r:id="rId1"/>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Q87"/>
  <sheetViews>
    <sheetView showGridLines="0" workbookViewId="0"/>
  </sheetViews>
  <sheetFormatPr defaultRowHeight="15"/>
  <cols>
    <col min="12" max="12" width="10.7109375" bestFit="1" customWidth="1"/>
    <col min="14" max="14" width="10" bestFit="1" customWidth="1"/>
    <col min="18" max="18" width="10.7109375" bestFit="1" customWidth="1"/>
  </cols>
  <sheetData>
    <row r="1" spans="1:1">
      <c r="A1" s="117" t="str">
        <f ca="1">"© S. Christian Albright, 2011-" &amp; YEAR(TODAY()) &amp; ", All Rights Reserved"</f>
        <v>© S. Christian Albright, 2011-2013, All Rights Reserved</v>
      </c>
    </row>
    <row r="2" spans="1:1" ht="30" customHeight="1">
      <c r="A2" s="212" t="s">
        <v>745</v>
      </c>
    </row>
    <row r="3" spans="1:1">
      <c r="A3" s="117"/>
    </row>
    <row r="19" spans="3:14">
      <c r="K19" t="s">
        <v>34</v>
      </c>
      <c r="M19" t="s">
        <v>384</v>
      </c>
    </row>
    <row r="20" spans="3:14">
      <c r="K20">
        <v>62</v>
      </c>
      <c r="M20" t="s">
        <v>385</v>
      </c>
      <c r="N20" s="124">
        <v>94</v>
      </c>
    </row>
    <row r="21" spans="3:14">
      <c r="K21">
        <v>88</v>
      </c>
      <c r="M21" t="s">
        <v>386</v>
      </c>
      <c r="N21" s="124">
        <v>66</v>
      </c>
    </row>
    <row r="22" spans="3:14">
      <c r="K22">
        <v>77</v>
      </c>
    </row>
    <row r="23" spans="3:14">
      <c r="K23">
        <v>62</v>
      </c>
    </row>
    <row r="24" spans="3:14">
      <c r="K24">
        <v>94</v>
      </c>
    </row>
    <row r="25" spans="3:14">
      <c r="K25">
        <v>68</v>
      </c>
    </row>
    <row r="26" spans="3:14">
      <c r="K26">
        <v>73</v>
      </c>
    </row>
    <row r="27" spans="3:14">
      <c r="K27">
        <v>61</v>
      </c>
    </row>
    <row r="28" spans="3:14">
      <c r="K28">
        <v>99</v>
      </c>
    </row>
    <row r="29" spans="3:14">
      <c r="K29">
        <v>94</v>
      </c>
    </row>
    <row r="30" spans="3:14">
      <c r="K30">
        <v>88</v>
      </c>
    </row>
    <row r="31" spans="3:14">
      <c r="C31" s="65"/>
      <c r="K31">
        <v>82</v>
      </c>
    </row>
    <row r="32" spans="3:14">
      <c r="K32">
        <v>87</v>
      </c>
    </row>
    <row r="33" spans="11:16">
      <c r="K33">
        <v>65</v>
      </c>
    </row>
    <row r="34" spans="11:16">
      <c r="K34">
        <v>82</v>
      </c>
    </row>
    <row r="35" spans="11:16">
      <c r="K35">
        <v>70</v>
      </c>
    </row>
    <row r="36" spans="11:16">
      <c r="K36">
        <v>94</v>
      </c>
    </row>
    <row r="37" spans="11:16">
      <c r="K37">
        <v>80</v>
      </c>
    </row>
    <row r="38" spans="11:16">
      <c r="K38">
        <v>96</v>
      </c>
    </row>
    <row r="42" spans="11:16">
      <c r="K42" s="69" t="s">
        <v>298</v>
      </c>
      <c r="L42" s="69" t="s">
        <v>274</v>
      </c>
      <c r="M42" s="70" t="s">
        <v>302</v>
      </c>
      <c r="N42" s="70" t="s">
        <v>359</v>
      </c>
      <c r="O42" s="69" t="s">
        <v>360</v>
      </c>
      <c r="P42" s="69" t="s">
        <v>361</v>
      </c>
    </row>
    <row r="43" spans="11:16">
      <c r="K43">
        <v>1</v>
      </c>
      <c r="L43" s="34">
        <v>21767</v>
      </c>
      <c r="M43" s="40" t="s">
        <v>303</v>
      </c>
      <c r="N43" s="40" t="s">
        <v>365</v>
      </c>
      <c r="O43" s="8">
        <v>1</v>
      </c>
      <c r="P43" s="67">
        <v>65400</v>
      </c>
    </row>
    <row r="44" spans="11:16">
      <c r="K44">
        <v>2</v>
      </c>
      <c r="L44" s="34">
        <v>28413</v>
      </c>
      <c r="M44" s="40" t="s">
        <v>304</v>
      </c>
      <c r="N44" s="40" t="s">
        <v>364</v>
      </c>
      <c r="O44" s="8">
        <v>2</v>
      </c>
      <c r="P44" s="67">
        <v>62000</v>
      </c>
    </row>
    <row r="45" spans="11:16">
      <c r="K45">
        <v>3</v>
      </c>
      <c r="L45" s="34">
        <v>29589</v>
      </c>
      <c r="M45" s="40" t="s">
        <v>303</v>
      </c>
      <c r="N45" s="40" t="s">
        <v>363</v>
      </c>
      <c r="O45" s="8">
        <v>0</v>
      </c>
      <c r="P45" s="67">
        <v>63200</v>
      </c>
    </row>
    <row r="46" spans="11:16">
      <c r="K46">
        <v>4</v>
      </c>
      <c r="L46" s="34">
        <v>18023</v>
      </c>
      <c r="M46" s="40" t="s">
        <v>303</v>
      </c>
      <c r="N46" s="40" t="s">
        <v>387</v>
      </c>
      <c r="O46" s="8">
        <v>2</v>
      </c>
      <c r="P46" s="67">
        <v>52000</v>
      </c>
    </row>
    <row r="47" spans="11:16">
      <c r="K47">
        <v>5</v>
      </c>
      <c r="L47" s="34">
        <v>31871</v>
      </c>
      <c r="M47" s="40" t="s">
        <v>304</v>
      </c>
      <c r="N47" s="40" t="s">
        <v>364</v>
      </c>
      <c r="O47" s="8">
        <v>3</v>
      </c>
      <c r="P47" s="67">
        <v>81400</v>
      </c>
    </row>
    <row r="48" spans="11:16">
      <c r="K48">
        <v>6</v>
      </c>
      <c r="L48" s="34">
        <v>18079</v>
      </c>
      <c r="M48" s="40" t="s">
        <v>304</v>
      </c>
      <c r="N48" s="40" t="s">
        <v>387</v>
      </c>
      <c r="O48" s="8">
        <v>3</v>
      </c>
      <c r="P48" s="67">
        <v>46300</v>
      </c>
    </row>
    <row r="49" spans="2:16">
      <c r="K49">
        <v>7</v>
      </c>
      <c r="L49" s="34">
        <v>18040</v>
      </c>
      <c r="M49" s="40" t="s">
        <v>304</v>
      </c>
      <c r="N49" s="40" t="s">
        <v>362</v>
      </c>
      <c r="O49" s="8">
        <v>2</v>
      </c>
      <c r="P49" s="67">
        <v>49600</v>
      </c>
    </row>
    <row r="50" spans="2:16">
      <c r="K50">
        <v>8</v>
      </c>
      <c r="L50" s="34">
        <v>19297</v>
      </c>
      <c r="M50" s="40" t="s">
        <v>303</v>
      </c>
      <c r="N50" s="40" t="s">
        <v>362</v>
      </c>
      <c r="O50" s="8">
        <v>1</v>
      </c>
      <c r="P50" s="67">
        <v>45900</v>
      </c>
    </row>
    <row r="51" spans="2:16">
      <c r="K51">
        <v>9</v>
      </c>
      <c r="L51" s="34">
        <v>20837</v>
      </c>
      <c r="M51" s="40" t="s">
        <v>303</v>
      </c>
      <c r="N51" s="40" t="s">
        <v>363</v>
      </c>
      <c r="O51" s="8">
        <v>3</v>
      </c>
      <c r="P51" s="67">
        <v>47700</v>
      </c>
    </row>
    <row r="52" spans="2:16">
      <c r="K52">
        <v>10</v>
      </c>
      <c r="L52" s="34">
        <v>31308</v>
      </c>
      <c r="M52" s="40" t="s">
        <v>304</v>
      </c>
      <c r="N52" s="40" t="s">
        <v>365</v>
      </c>
      <c r="O52" s="8">
        <v>1</v>
      </c>
      <c r="P52" s="67">
        <v>59900</v>
      </c>
    </row>
    <row r="53" spans="2:16">
      <c r="K53">
        <v>11</v>
      </c>
      <c r="L53" s="34">
        <v>19559</v>
      </c>
      <c r="M53" s="40" t="s">
        <v>303</v>
      </c>
      <c r="N53" s="40" t="s">
        <v>363</v>
      </c>
      <c r="O53" s="8">
        <v>1</v>
      </c>
      <c r="P53" s="67">
        <v>48100</v>
      </c>
    </row>
    <row r="54" spans="2:16">
      <c r="K54">
        <v>12</v>
      </c>
      <c r="L54" s="34">
        <v>17146</v>
      </c>
      <c r="M54" s="40" t="s">
        <v>304</v>
      </c>
      <c r="N54" s="40" t="s">
        <v>364</v>
      </c>
      <c r="O54" s="8">
        <v>0</v>
      </c>
      <c r="P54" s="67">
        <v>58100</v>
      </c>
    </row>
    <row r="55" spans="2:16">
      <c r="K55">
        <v>13</v>
      </c>
      <c r="L55" s="34">
        <v>31500</v>
      </c>
      <c r="M55" s="40" t="s">
        <v>304</v>
      </c>
      <c r="N55" s="40" t="s">
        <v>387</v>
      </c>
      <c r="O55" s="8">
        <v>2</v>
      </c>
      <c r="P55" s="67">
        <v>56000</v>
      </c>
    </row>
    <row r="56" spans="2:16">
      <c r="K56">
        <v>14</v>
      </c>
      <c r="L56" s="34">
        <v>19340</v>
      </c>
      <c r="M56" s="40" t="s">
        <v>304</v>
      </c>
      <c r="N56" s="40" t="s">
        <v>363</v>
      </c>
      <c r="O56" s="8">
        <v>2</v>
      </c>
      <c r="P56" s="67">
        <v>53400</v>
      </c>
    </row>
    <row r="57" spans="2:16">
      <c r="K57">
        <v>15</v>
      </c>
      <c r="L57" s="34">
        <v>28288</v>
      </c>
      <c r="M57" s="40" t="s">
        <v>304</v>
      </c>
      <c r="N57" s="40" t="s">
        <v>363</v>
      </c>
      <c r="O57" s="8">
        <v>2</v>
      </c>
      <c r="P57" s="67">
        <v>39000</v>
      </c>
    </row>
    <row r="58" spans="2:16">
      <c r="K58">
        <v>16</v>
      </c>
      <c r="L58" s="34">
        <v>32831</v>
      </c>
      <c r="M58" s="40" t="s">
        <v>303</v>
      </c>
      <c r="N58" s="40" t="s">
        <v>362</v>
      </c>
      <c r="O58" s="8">
        <v>1</v>
      </c>
      <c r="P58" s="67">
        <v>61500</v>
      </c>
    </row>
    <row r="59" spans="2:16">
      <c r="K59">
        <v>17</v>
      </c>
      <c r="L59" s="34">
        <v>21069</v>
      </c>
      <c r="M59" s="40" t="s">
        <v>303</v>
      </c>
      <c r="N59" s="40" t="s">
        <v>362</v>
      </c>
      <c r="O59" s="8">
        <v>0</v>
      </c>
      <c r="P59" s="67">
        <v>37700</v>
      </c>
    </row>
    <row r="60" spans="2:16">
      <c r="K60">
        <v>18</v>
      </c>
      <c r="L60" s="34">
        <v>25841</v>
      </c>
      <c r="M60" s="40" t="s">
        <v>304</v>
      </c>
      <c r="N60" s="40" t="s">
        <v>364</v>
      </c>
      <c r="O60" s="8">
        <v>2</v>
      </c>
      <c r="P60" s="67">
        <v>36700</v>
      </c>
    </row>
    <row r="61" spans="2:16">
      <c r="K61">
        <v>19</v>
      </c>
      <c r="L61" s="34">
        <v>26961</v>
      </c>
      <c r="M61" s="40" t="s">
        <v>303</v>
      </c>
      <c r="N61" s="40" t="s">
        <v>363</v>
      </c>
      <c r="O61" s="8">
        <v>2</v>
      </c>
      <c r="P61" s="67">
        <v>45200</v>
      </c>
    </row>
    <row r="62" spans="2:16">
      <c r="B62" s="47" t="s">
        <v>734</v>
      </c>
      <c r="K62">
        <v>20</v>
      </c>
      <c r="L62" s="34">
        <v>28649</v>
      </c>
      <c r="M62" s="40" t="s">
        <v>303</v>
      </c>
      <c r="N62" s="40" t="s">
        <v>362</v>
      </c>
      <c r="O62" s="8">
        <v>0</v>
      </c>
      <c r="P62" s="67">
        <v>59000</v>
      </c>
    </row>
    <row r="63" spans="2:16">
      <c r="K63">
        <v>21</v>
      </c>
      <c r="L63" s="34">
        <v>33112</v>
      </c>
      <c r="M63" s="40" t="s">
        <v>304</v>
      </c>
      <c r="N63" s="40" t="s">
        <v>362</v>
      </c>
      <c r="O63" s="8">
        <v>2</v>
      </c>
      <c r="P63" s="67">
        <v>54300</v>
      </c>
    </row>
    <row r="64" spans="2:16">
      <c r="K64">
        <v>22</v>
      </c>
      <c r="L64" s="34">
        <v>17207</v>
      </c>
      <c r="M64" s="40" t="s">
        <v>303</v>
      </c>
      <c r="N64" s="40" t="s">
        <v>363</v>
      </c>
      <c r="O64" s="8">
        <v>1</v>
      </c>
      <c r="P64" s="67">
        <v>62100</v>
      </c>
    </row>
    <row r="65" spans="11:17">
      <c r="K65">
        <v>23</v>
      </c>
      <c r="L65" s="34">
        <v>32599</v>
      </c>
      <c r="M65" s="40" t="s">
        <v>303</v>
      </c>
      <c r="N65" s="40" t="s">
        <v>387</v>
      </c>
      <c r="O65" s="8">
        <v>0</v>
      </c>
      <c r="P65" s="67">
        <v>78000</v>
      </c>
    </row>
    <row r="66" spans="11:17">
      <c r="K66">
        <v>24</v>
      </c>
      <c r="L66" s="34">
        <v>25639</v>
      </c>
      <c r="M66" s="40" t="s">
        <v>303</v>
      </c>
      <c r="N66" s="40" t="s">
        <v>362</v>
      </c>
      <c r="O66" s="8">
        <v>0</v>
      </c>
      <c r="P66" s="67">
        <v>43200</v>
      </c>
    </row>
    <row r="67" spans="11:17">
      <c r="K67">
        <v>25</v>
      </c>
      <c r="L67" s="34">
        <v>25655</v>
      </c>
      <c r="M67" s="40" t="s">
        <v>303</v>
      </c>
      <c r="N67" s="40" t="s">
        <v>365</v>
      </c>
      <c r="O67" s="8">
        <v>1</v>
      </c>
      <c r="P67" s="67">
        <v>44500</v>
      </c>
    </row>
    <row r="68" spans="11:17">
      <c r="K68">
        <v>26</v>
      </c>
      <c r="L68" s="34">
        <v>23137</v>
      </c>
      <c r="M68" s="40" t="s">
        <v>303</v>
      </c>
      <c r="N68" s="40" t="s">
        <v>364</v>
      </c>
      <c r="O68" s="8">
        <v>1</v>
      </c>
      <c r="P68" s="67">
        <v>43300</v>
      </c>
    </row>
    <row r="69" spans="11:17">
      <c r="K69">
        <v>27</v>
      </c>
      <c r="L69" s="34">
        <v>21677</v>
      </c>
      <c r="M69" s="40" t="s">
        <v>303</v>
      </c>
      <c r="N69" s="40" t="s">
        <v>362</v>
      </c>
      <c r="O69" s="8">
        <v>3</v>
      </c>
      <c r="P69" s="67">
        <v>45400</v>
      </c>
    </row>
    <row r="70" spans="11:17">
      <c r="K70">
        <v>28</v>
      </c>
      <c r="L70" s="34">
        <v>31842</v>
      </c>
      <c r="M70" s="40" t="s">
        <v>303</v>
      </c>
      <c r="N70" s="40" t="s">
        <v>365</v>
      </c>
      <c r="O70" s="8">
        <v>2</v>
      </c>
      <c r="P70" s="67">
        <v>53900</v>
      </c>
    </row>
    <row r="71" spans="11:17">
      <c r="K71">
        <v>29</v>
      </c>
      <c r="L71" s="34">
        <v>21225</v>
      </c>
      <c r="M71" s="40" t="s">
        <v>303</v>
      </c>
      <c r="N71" s="40" t="s">
        <v>364</v>
      </c>
      <c r="O71" s="8">
        <v>1</v>
      </c>
      <c r="P71" s="67">
        <v>44100</v>
      </c>
    </row>
    <row r="72" spans="11:17">
      <c r="K72">
        <v>30</v>
      </c>
      <c r="L72" s="34">
        <v>20305</v>
      </c>
      <c r="M72" s="40" t="s">
        <v>304</v>
      </c>
      <c r="N72" s="40" t="s">
        <v>365</v>
      </c>
      <c r="O72" s="8">
        <v>2</v>
      </c>
      <c r="P72" s="67">
        <v>31000</v>
      </c>
    </row>
    <row r="75" spans="11:17">
      <c r="K75" s="8" t="s">
        <v>12</v>
      </c>
      <c r="L75" s="8" t="s">
        <v>288</v>
      </c>
      <c r="M75" s="8" t="s">
        <v>289</v>
      </c>
      <c r="N75" s="8" t="s">
        <v>290</v>
      </c>
      <c r="O75" s="8" t="s">
        <v>291</v>
      </c>
      <c r="P75" s="8" t="s">
        <v>292</v>
      </c>
      <c r="Q75" s="8" t="s">
        <v>293</v>
      </c>
    </row>
    <row r="76" spans="11:17">
      <c r="K76" s="46">
        <v>39814</v>
      </c>
      <c r="L76" s="211">
        <f t="shared" ref="L76:Q87" ca="1" si="0">RANDBETWEEN(1000,5000)</f>
        <v>1853</v>
      </c>
      <c r="M76" s="210">
        <f t="shared" ca="1" si="0"/>
        <v>4273</v>
      </c>
      <c r="N76" s="210">
        <f t="shared" ca="1" si="0"/>
        <v>3292</v>
      </c>
      <c r="O76" s="210">
        <f t="shared" ca="1" si="0"/>
        <v>1389</v>
      </c>
      <c r="P76" s="210">
        <f t="shared" ca="1" si="0"/>
        <v>2400</v>
      </c>
      <c r="Q76" s="210">
        <f t="shared" ca="1" si="0"/>
        <v>4955</v>
      </c>
    </row>
    <row r="77" spans="11:17">
      <c r="K77" s="46">
        <v>39845</v>
      </c>
      <c r="L77" s="210">
        <f t="shared" ca="1" si="0"/>
        <v>1873</v>
      </c>
      <c r="M77" s="210">
        <f t="shared" ca="1" si="0"/>
        <v>4279</v>
      </c>
      <c r="N77" s="210">
        <f t="shared" ca="1" si="0"/>
        <v>4986</v>
      </c>
      <c r="O77" s="210">
        <f t="shared" ca="1" si="0"/>
        <v>2947</v>
      </c>
      <c r="P77" s="210">
        <f t="shared" ca="1" si="0"/>
        <v>3767</v>
      </c>
      <c r="Q77" s="210">
        <f t="shared" ca="1" si="0"/>
        <v>2016</v>
      </c>
    </row>
    <row r="78" spans="11:17">
      <c r="K78" s="46">
        <v>39873</v>
      </c>
      <c r="L78" s="210">
        <f t="shared" ca="1" si="0"/>
        <v>1589</v>
      </c>
      <c r="M78" s="210">
        <f t="shared" ca="1" si="0"/>
        <v>3748</v>
      </c>
      <c r="N78" s="210">
        <f t="shared" ca="1" si="0"/>
        <v>2699</v>
      </c>
      <c r="O78" s="210">
        <f t="shared" ca="1" si="0"/>
        <v>1039</v>
      </c>
      <c r="P78" s="210">
        <f t="shared" ca="1" si="0"/>
        <v>4247</v>
      </c>
      <c r="Q78" s="210">
        <f t="shared" ca="1" si="0"/>
        <v>2970</v>
      </c>
    </row>
    <row r="79" spans="11:17">
      <c r="K79" s="46">
        <v>39904</v>
      </c>
      <c r="L79" s="210">
        <f t="shared" ca="1" si="0"/>
        <v>4502</v>
      </c>
      <c r="M79" s="210">
        <f t="shared" ca="1" si="0"/>
        <v>4918</v>
      </c>
      <c r="N79" s="210">
        <f t="shared" ca="1" si="0"/>
        <v>1791</v>
      </c>
      <c r="O79" s="210">
        <f t="shared" ca="1" si="0"/>
        <v>1168</v>
      </c>
      <c r="P79" s="210">
        <f t="shared" ca="1" si="0"/>
        <v>3670</v>
      </c>
      <c r="Q79" s="210">
        <f t="shared" ca="1" si="0"/>
        <v>3143</v>
      </c>
    </row>
    <row r="80" spans="11:17">
      <c r="K80" s="46">
        <v>39934</v>
      </c>
      <c r="L80" s="210">
        <f t="shared" ca="1" si="0"/>
        <v>2491</v>
      </c>
      <c r="M80" s="210">
        <f t="shared" ca="1" si="0"/>
        <v>3612</v>
      </c>
      <c r="N80" s="210">
        <f t="shared" ca="1" si="0"/>
        <v>4847</v>
      </c>
      <c r="O80" s="210">
        <f t="shared" ca="1" si="0"/>
        <v>2423</v>
      </c>
      <c r="P80" s="210">
        <f t="shared" ca="1" si="0"/>
        <v>3391</v>
      </c>
      <c r="Q80" s="210">
        <f t="shared" ca="1" si="0"/>
        <v>3078</v>
      </c>
    </row>
    <row r="81" spans="11:17">
      <c r="K81" s="46">
        <v>39965</v>
      </c>
      <c r="L81" s="210">
        <f t="shared" ca="1" si="0"/>
        <v>4087</v>
      </c>
      <c r="M81" s="210">
        <f t="shared" ca="1" si="0"/>
        <v>1816</v>
      </c>
      <c r="N81" s="210">
        <f t="shared" ca="1" si="0"/>
        <v>3169</v>
      </c>
      <c r="O81" s="210">
        <f t="shared" ca="1" si="0"/>
        <v>1311</v>
      </c>
      <c r="P81" s="210">
        <f t="shared" ca="1" si="0"/>
        <v>3153</v>
      </c>
      <c r="Q81" s="210">
        <f t="shared" ca="1" si="0"/>
        <v>4817</v>
      </c>
    </row>
    <row r="82" spans="11:17">
      <c r="K82" s="46">
        <v>39995</v>
      </c>
      <c r="L82" s="210">
        <f t="shared" ca="1" si="0"/>
        <v>2563</v>
      </c>
      <c r="M82" s="210">
        <f t="shared" ca="1" si="0"/>
        <v>2734</v>
      </c>
      <c r="N82" s="210">
        <f t="shared" ca="1" si="0"/>
        <v>1571</v>
      </c>
      <c r="O82" s="210">
        <f t="shared" ca="1" si="0"/>
        <v>4291</v>
      </c>
      <c r="P82" s="210">
        <f t="shared" ca="1" si="0"/>
        <v>1715</v>
      </c>
      <c r="Q82" s="210">
        <f t="shared" ca="1" si="0"/>
        <v>2754</v>
      </c>
    </row>
    <row r="83" spans="11:17">
      <c r="K83" s="46">
        <v>40026</v>
      </c>
      <c r="L83" s="210">
        <f t="shared" ca="1" si="0"/>
        <v>4594</v>
      </c>
      <c r="M83" s="210">
        <f t="shared" ca="1" si="0"/>
        <v>4338</v>
      </c>
      <c r="N83" s="210">
        <f t="shared" ca="1" si="0"/>
        <v>4988</v>
      </c>
      <c r="O83" s="210">
        <f t="shared" ca="1" si="0"/>
        <v>2378</v>
      </c>
      <c r="P83" s="210">
        <f t="shared" ca="1" si="0"/>
        <v>4982</v>
      </c>
      <c r="Q83" s="210">
        <f t="shared" ca="1" si="0"/>
        <v>1853</v>
      </c>
    </row>
    <row r="84" spans="11:17">
      <c r="K84" s="46">
        <v>40057</v>
      </c>
      <c r="L84" s="210">
        <f t="shared" ca="1" si="0"/>
        <v>2780</v>
      </c>
      <c r="M84" s="210">
        <f t="shared" ca="1" si="0"/>
        <v>3156</v>
      </c>
      <c r="N84" s="210">
        <f t="shared" ca="1" si="0"/>
        <v>4905</v>
      </c>
      <c r="O84" s="210">
        <f t="shared" ca="1" si="0"/>
        <v>1545</v>
      </c>
      <c r="P84" s="210">
        <f t="shared" ca="1" si="0"/>
        <v>4679</v>
      </c>
      <c r="Q84" s="210">
        <f t="shared" ca="1" si="0"/>
        <v>2624</v>
      </c>
    </row>
    <row r="85" spans="11:17">
      <c r="K85" s="46">
        <v>40087</v>
      </c>
      <c r="L85" s="210">
        <f t="shared" ca="1" si="0"/>
        <v>2292</v>
      </c>
      <c r="M85" s="210">
        <f t="shared" ca="1" si="0"/>
        <v>2445</v>
      </c>
      <c r="N85" s="210">
        <f t="shared" ca="1" si="0"/>
        <v>3379</v>
      </c>
      <c r="O85" s="210">
        <f t="shared" ca="1" si="0"/>
        <v>3586</v>
      </c>
      <c r="P85" s="210">
        <f t="shared" ca="1" si="0"/>
        <v>3441</v>
      </c>
      <c r="Q85" s="210">
        <f t="shared" ca="1" si="0"/>
        <v>2708</v>
      </c>
    </row>
    <row r="86" spans="11:17">
      <c r="K86" s="46">
        <v>40118</v>
      </c>
      <c r="L86" s="210">
        <f t="shared" ca="1" si="0"/>
        <v>3861</v>
      </c>
      <c r="M86" s="210">
        <f t="shared" ca="1" si="0"/>
        <v>3110</v>
      </c>
      <c r="N86" s="210">
        <f t="shared" ca="1" si="0"/>
        <v>2738</v>
      </c>
      <c r="O86" s="210">
        <f t="shared" ca="1" si="0"/>
        <v>1366</v>
      </c>
      <c r="P86" s="210">
        <f t="shared" ca="1" si="0"/>
        <v>3194</v>
      </c>
      <c r="Q86" s="210">
        <f t="shared" ca="1" si="0"/>
        <v>1553</v>
      </c>
    </row>
    <row r="87" spans="11:17">
      <c r="K87" s="46">
        <v>40148</v>
      </c>
      <c r="L87" s="210">
        <f t="shared" ca="1" si="0"/>
        <v>1639</v>
      </c>
      <c r="M87" s="210">
        <f t="shared" ca="1" si="0"/>
        <v>4363</v>
      </c>
      <c r="N87" s="210">
        <f t="shared" ca="1" si="0"/>
        <v>3156</v>
      </c>
      <c r="O87" s="210">
        <f t="shared" ca="1" si="0"/>
        <v>1213</v>
      </c>
      <c r="P87" s="210">
        <f t="shared" ca="1" si="0"/>
        <v>1308</v>
      </c>
      <c r="Q87" s="210">
        <f t="shared" ca="1" si="0"/>
        <v>1378</v>
      </c>
    </row>
  </sheetData>
  <hyperlinks>
    <hyperlink ref="A2" location="'List of Topics'!A1" display="Return to List of Topics sheet"/>
  </hyperlinks>
  <pageMargins left="0.7" right="0.7" top="0.75" bottom="0.75" header="0.3" footer="0.3"/>
  <drawing r:id="rId1"/>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N63"/>
  <sheetViews>
    <sheetView showGridLines="0" workbookViewId="0"/>
  </sheetViews>
  <sheetFormatPr defaultRowHeight="15"/>
  <cols>
    <col min="11" max="11" width="16.28515625" bestFit="1" customWidth="1"/>
    <col min="12" max="12" width="10.28515625" customWidth="1"/>
  </cols>
  <sheetData>
    <row r="1" spans="1:1">
      <c r="A1" s="117" t="str">
        <f ca="1">"© S. Christian Albright, 2011-" &amp; YEAR(TODAY()) &amp; ", All Rights Reserved"</f>
        <v>© S. Christian Albright, 2011-2013, All Rights Reserved</v>
      </c>
    </row>
    <row r="2" spans="1:1" ht="30" customHeight="1">
      <c r="A2" s="212" t="s">
        <v>745</v>
      </c>
    </row>
    <row r="3" spans="1:1">
      <c r="A3" s="117"/>
    </row>
    <row r="25" spans="11:14">
      <c r="K25" s="124"/>
      <c r="M25" t="s">
        <v>336</v>
      </c>
    </row>
    <row r="26" spans="11:14">
      <c r="K26" s="124"/>
      <c r="M26" t="s">
        <v>335</v>
      </c>
    </row>
    <row r="27" spans="11:14">
      <c r="K27" s="124"/>
      <c r="M27" t="s">
        <v>337</v>
      </c>
    </row>
    <row r="28" spans="11:14">
      <c r="K28" s="124"/>
      <c r="M28" t="s">
        <v>338</v>
      </c>
    </row>
    <row r="29" spans="11:14">
      <c r="K29" s="124"/>
      <c r="M29" t="s">
        <v>646</v>
      </c>
    </row>
    <row r="30" spans="11:14">
      <c r="K30" s="65"/>
      <c r="M30">
        <v>30</v>
      </c>
      <c r="N30">
        <v>40</v>
      </c>
    </row>
    <row r="34" spans="3:12">
      <c r="C34" s="65"/>
    </row>
    <row r="44" spans="3:12">
      <c r="K44" t="s">
        <v>108</v>
      </c>
      <c r="L44" s="7">
        <v>25000</v>
      </c>
    </row>
    <row r="45" spans="3:12">
      <c r="K45" t="s">
        <v>116</v>
      </c>
      <c r="L45" s="29">
        <v>6.25E-2</v>
      </c>
    </row>
    <row r="46" spans="3:12">
      <c r="K46" t="s">
        <v>121</v>
      </c>
      <c r="L46" s="121"/>
    </row>
    <row r="47" spans="3:12">
      <c r="K47" t="s">
        <v>339</v>
      </c>
      <c r="L47" s="30" t="e">
        <f>PMT(L45/12,L46,-L44)</f>
        <v>#NUM!</v>
      </c>
    </row>
    <row r="48" spans="3:12">
      <c r="L48" s="30"/>
    </row>
    <row r="49" spans="11:12">
      <c r="L49" s="30"/>
    </row>
    <row r="63" spans="11:12">
      <c r="K63" s="34" t="s">
        <v>340</v>
      </c>
      <c r="L63" s="123"/>
    </row>
  </sheetData>
  <hyperlinks>
    <hyperlink ref="A2" location="'List of Topics'!A1" display="Return to List of Topics sheet"/>
  </hyperlinks>
  <pageMargins left="0.7" right="0.7" top="0.75" bottom="0.75" header="0.3" footer="0.3"/>
  <pageSetup orientation="portrait" r:id="rId1"/>
  <drawing r:id="rId2"/>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C30"/>
  <sheetViews>
    <sheetView showGridLines="0" workbookViewId="0"/>
  </sheetViews>
  <sheetFormatPr defaultRowHeight="15"/>
  <cols>
    <col min="11" max="11" width="9.140625" customWidth="1"/>
    <col min="12" max="12" width="11.140625" bestFit="1" customWidth="1"/>
  </cols>
  <sheetData>
    <row r="1" spans="1:1">
      <c r="A1" s="117" t="str">
        <f ca="1">"© S. Christian Albright, 2011-" &amp; YEAR(TODAY()) &amp; ", All Rights Reserved"</f>
        <v>© S. Christian Albright, 2011-2013, All Rights Reserved</v>
      </c>
    </row>
    <row r="2" spans="1:1" ht="30" customHeight="1">
      <c r="A2" s="212" t="s">
        <v>745</v>
      </c>
    </row>
    <row r="3" spans="1:1">
      <c r="A3" s="117"/>
    </row>
    <row r="30" spans="3:3">
      <c r="C30" s="65"/>
    </row>
  </sheetData>
  <hyperlinks>
    <hyperlink ref="A2" location="'List of Topics'!A1" display="Return to List of Topics sheet"/>
  </hyperlinks>
  <pageMargins left="0.7" right="0.7" top="0.75" bottom="0.75" header="0.3" footer="0.3"/>
  <pageSetup orientation="portrait" r:id="rId1"/>
  <drawing r:id="rId2"/>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6"/>
  <dimension ref="A1:AA19"/>
  <sheetViews>
    <sheetView showGridLines="0" workbookViewId="0"/>
  </sheetViews>
  <sheetFormatPr defaultRowHeight="15"/>
  <cols>
    <col min="12" max="12" width="17.5703125" customWidth="1"/>
    <col min="14" max="14" width="17.85546875" bestFit="1" customWidth="1"/>
  </cols>
  <sheetData>
    <row r="1" spans="1:27">
      <c r="A1" s="117" t="str">
        <f ca="1">"© S. Christian Albright, 2011-" &amp; YEAR(TODAY()) &amp; ", All Rights Reserved"</f>
        <v>© S. Christian Albright, 2011-2013, All Rights Reserved</v>
      </c>
      <c r="AA1">
        <v>2</v>
      </c>
    </row>
    <row r="2" spans="1:27" ht="30" customHeight="1">
      <c r="A2" s="212" t="s">
        <v>745</v>
      </c>
      <c r="AA2" t="b">
        <v>1</v>
      </c>
    </row>
    <row r="3" spans="1:27">
      <c r="A3" s="117"/>
    </row>
    <row r="4" spans="1:27">
      <c r="N4" t="s">
        <v>469</v>
      </c>
    </row>
    <row r="5" spans="1:27">
      <c r="N5" t="s">
        <v>470</v>
      </c>
      <c r="O5" s="7">
        <v>2500</v>
      </c>
    </row>
    <row r="6" spans="1:27">
      <c r="N6" t="s">
        <v>471</v>
      </c>
      <c r="O6" s="7">
        <v>450</v>
      </c>
    </row>
    <row r="7" spans="1:27">
      <c r="N7" t="s">
        <v>472</v>
      </c>
      <c r="O7" s="7">
        <v>650</v>
      </c>
    </row>
    <row r="9" spans="1:27">
      <c r="N9" t="s">
        <v>473</v>
      </c>
      <c r="O9" s="45">
        <v>0.05</v>
      </c>
    </row>
    <row r="13" spans="1:27">
      <c r="K13" s="47" t="s">
        <v>474</v>
      </c>
    </row>
    <row r="14" spans="1:27">
      <c r="K14" t="s">
        <v>64</v>
      </c>
      <c r="L14" s="124" t="str">
        <f>INDEX(N5:N7,AA1)</f>
        <v>Blu-ray disc player</v>
      </c>
    </row>
    <row r="15" spans="1:27">
      <c r="K15" t="s">
        <v>20</v>
      </c>
      <c r="L15" s="178">
        <f>INDEX(O5:O7,AA1)</f>
        <v>450</v>
      </c>
    </row>
    <row r="16" spans="1:27">
      <c r="K16" t="s">
        <v>475</v>
      </c>
      <c r="L16" s="178">
        <f>IF(AA2=TRUE,O9*L15,0)</f>
        <v>22.5</v>
      </c>
    </row>
    <row r="17" spans="11:12">
      <c r="K17" t="s">
        <v>476</v>
      </c>
      <c r="L17" s="178">
        <f>L15-L16</f>
        <v>427.5</v>
      </c>
    </row>
    <row r="19" spans="11:12">
      <c r="K19" s="47"/>
    </row>
  </sheetData>
  <hyperlinks>
    <hyperlink ref="A2" location="'List of Topics'!A1" display="Return to List of Topics sheet"/>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018" r:id="rId4" name="Group Box 2">
              <controlPr defaultSize="0" autoFill="0" autoPict="0">
                <anchor moveWithCells="1">
                  <from>
                    <xdr:col>10</xdr:col>
                    <xdr:colOff>0</xdr:colOff>
                    <xdr:row>3</xdr:row>
                    <xdr:rowOff>0</xdr:rowOff>
                  </from>
                  <to>
                    <xdr:col>12</xdr:col>
                    <xdr:colOff>47625</xdr:colOff>
                    <xdr:row>9</xdr:row>
                    <xdr:rowOff>0</xdr:rowOff>
                  </to>
                </anchor>
              </controlPr>
            </control>
          </mc:Choice>
        </mc:AlternateContent>
        <mc:AlternateContent xmlns:mc="http://schemas.openxmlformats.org/markup-compatibility/2006">
          <mc:Choice Requires="x14">
            <control shapeId="86019" r:id="rId5" name="Option Button 3">
              <controlPr defaultSize="0" autoFill="0" autoLine="0" autoPict="0">
                <anchor moveWithCells="1">
                  <from>
                    <xdr:col>10</xdr:col>
                    <xdr:colOff>219075</xdr:colOff>
                    <xdr:row>4</xdr:row>
                    <xdr:rowOff>57150</xdr:rowOff>
                  </from>
                  <to>
                    <xdr:col>12</xdr:col>
                    <xdr:colOff>47625</xdr:colOff>
                    <xdr:row>5</xdr:row>
                    <xdr:rowOff>123825</xdr:rowOff>
                  </to>
                </anchor>
              </controlPr>
            </control>
          </mc:Choice>
        </mc:AlternateContent>
        <mc:AlternateContent xmlns:mc="http://schemas.openxmlformats.org/markup-compatibility/2006">
          <mc:Choice Requires="x14">
            <control shapeId="86020" r:id="rId6" name="Option Button 4">
              <controlPr defaultSize="0" autoFill="0" autoLine="0" autoPict="0">
                <anchor moveWithCells="1">
                  <from>
                    <xdr:col>10</xdr:col>
                    <xdr:colOff>219075</xdr:colOff>
                    <xdr:row>5</xdr:row>
                    <xdr:rowOff>180975</xdr:rowOff>
                  </from>
                  <to>
                    <xdr:col>12</xdr:col>
                    <xdr:colOff>47625</xdr:colOff>
                    <xdr:row>7</xdr:row>
                    <xdr:rowOff>9525</xdr:rowOff>
                  </to>
                </anchor>
              </controlPr>
            </control>
          </mc:Choice>
        </mc:AlternateContent>
        <mc:AlternateContent xmlns:mc="http://schemas.openxmlformats.org/markup-compatibility/2006">
          <mc:Choice Requires="x14">
            <control shapeId="86021" r:id="rId7" name="Option Button 5">
              <controlPr defaultSize="0" autoFill="0" autoLine="0" autoPict="0">
                <anchor moveWithCells="1">
                  <from>
                    <xdr:col>10</xdr:col>
                    <xdr:colOff>219075</xdr:colOff>
                    <xdr:row>7</xdr:row>
                    <xdr:rowOff>95250</xdr:rowOff>
                  </from>
                  <to>
                    <xdr:col>12</xdr:col>
                    <xdr:colOff>47625</xdr:colOff>
                    <xdr:row>8</xdr:row>
                    <xdr:rowOff>152400</xdr:rowOff>
                  </to>
                </anchor>
              </controlPr>
            </control>
          </mc:Choice>
        </mc:AlternateContent>
        <mc:AlternateContent xmlns:mc="http://schemas.openxmlformats.org/markup-compatibility/2006">
          <mc:Choice Requires="x14">
            <control shapeId="86022" r:id="rId8" name="Check Box 6">
              <controlPr defaultSize="0" autoFill="0" autoLine="0" autoPict="0">
                <anchor moveWithCells="1">
                  <from>
                    <xdr:col>10</xdr:col>
                    <xdr:colOff>9525</xdr:colOff>
                    <xdr:row>10</xdr:row>
                    <xdr:rowOff>9525</xdr:rowOff>
                  </from>
                  <to>
                    <xdr:col>12</xdr:col>
                    <xdr:colOff>485775</xdr:colOff>
                    <xdr:row>11</xdr:row>
                    <xdr:rowOff>76200</xdr:rowOff>
                  </to>
                </anchor>
              </controlPr>
            </control>
          </mc:Choice>
        </mc:AlternateContent>
      </controls>
    </mc:Choice>
  </mc:AlternateContent>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O76"/>
  <sheetViews>
    <sheetView showGridLines="0" workbookViewId="0"/>
  </sheetViews>
  <sheetFormatPr defaultRowHeight="15"/>
  <cols>
    <col min="12" max="12" width="9.140625" customWidth="1"/>
  </cols>
  <sheetData>
    <row r="1" spans="1:15">
      <c r="A1" s="117" t="str">
        <f ca="1">"© S. Christian Albright, 2011-" &amp; YEAR(TODAY()) &amp; ", All Rights Reserved"</f>
        <v>© S. Christian Albright, 2011-2013, All Rights Reserved</v>
      </c>
    </row>
    <row r="2" spans="1:15" ht="30" customHeight="1">
      <c r="A2" s="212" t="s">
        <v>745</v>
      </c>
    </row>
    <row r="3" spans="1:15">
      <c r="A3" s="117"/>
    </row>
    <row r="4" spans="1:15">
      <c r="M4" s="8"/>
      <c r="N4" s="8"/>
      <c r="O4" s="8"/>
    </row>
    <row r="30" spans="3:3">
      <c r="C30" s="65"/>
    </row>
    <row r="74" spans="11:13">
      <c r="K74">
        <v>2.0001000000000002</v>
      </c>
      <c r="M74">
        <v>50.000100000000003</v>
      </c>
    </row>
    <row r="75" spans="11:13">
      <c r="K75">
        <v>30.9999</v>
      </c>
      <c r="M75">
        <v>0.99990000000000001</v>
      </c>
    </row>
    <row r="76" spans="11:13">
      <c r="K76">
        <v>-3.0002</v>
      </c>
    </row>
  </sheetData>
  <hyperlinks>
    <hyperlink ref="A2" location="'List of Topics'!A1" display="Return to List of Topics sheet"/>
  </hyperlink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outs:outSpaceData xmlns:outs="http://schemas.microsoft.com/office/2009/outspace/metadata">
  <outs:relatedDates>
    <outs:relatedDate>
      <outs:type>3</outs:type>
      <outs:displayName>Last Modified</outs:displayName>
      <outs:dateTime>2009-08-18T00:02:20Z</outs:dateTime>
      <outs:isPinned>true</outs:isPinned>
    </outs:relatedDate>
    <outs:relatedDate>
      <outs:type>2</outs:type>
      <outs:displayName>Created</outs:displayName>
      <outs:dateTime>2009-07-18T21:37:59Z</outs:dateTime>
      <outs:isPinned>true</outs:isPinned>
    </outs:relatedDate>
    <outs:relatedDate>
      <outs:type>4</outs:type>
      <outs:displayName>Last Printed</outs:displayName>
      <outs:dateTime/>
      <outs:isPinned>true</outs:isPinned>
    </outs:relatedDate>
  </outs:relatedDates>
  <outs:relatedDocuments>
    <outs:relatedDocument>
      <outs:type>2</outs:type>
      <outs:displayName>Other documents in current folder</outs:displayName>
      <outs:uri/>
      <outs:isPinned>true</outs:isPinned>
    </outs:relatedDocument>
  </outs:relatedDocuments>
  <outs:relatedPeople>
    <outs:relatedPeopleItem>
      <outs:category>Author</outs:category>
      <outs:people>
        <outs:relatedPerson>
          <outs:displayName>Chris Albright</outs:displayName>
          <outs:accountName/>
        </outs:relatedPerson>
      </outs:people>
      <outs:source>0</outs:source>
      <outs:isPinned>true</outs:isPinned>
    </outs:relatedPeopleItem>
    <outs:relatedPeopleItem>
      <outs:category>Last modified by</outs:category>
      <outs:people>
        <outs:relatedPerson>
          <outs:displayName>albright</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propertyMetadataList xmlns="http://schemas.microsoft.com/office/2009/outspace/metadata">
    <propertyMetadata>
      <type>0</type>
      <propertyId>2228224</propertyId>
      <propertyName/>
      <isPinned>true</isPinned>
    </propertyMetadata>
    <propertyMetadata>
      <type>0</type>
      <propertyId>14</propertyId>
      <propertyName/>
      <isPinned>true</isPinned>
    </propertyMetadata>
    <propertyMetadata>
      <type>0</type>
      <propertyId>8</propertyId>
      <propertyName/>
      <isPinned>true</isPinned>
    </propertyMetadata>
    <propertyMetadata>
      <type>0</type>
      <propertyId>6</propertyId>
      <propertyName/>
      <isPinned>false</isPinned>
    </propertyMetadata>
    <propertyMetadata>
      <type>0</type>
      <propertyId>655365</propertyId>
      <propertyName/>
      <isPinned>false</isPinned>
    </propertyMetadata>
    <propertyMetadata>
      <type>0</type>
      <propertyId>1</propertyId>
      <propertyName/>
      <isPinned>false</isPinned>
    </propertyMetadata>
    <propertyMetadata>
      <type>0</type>
      <propertyId>0</propertyId>
      <propertyName/>
      <isPinned>true</isPinned>
    </propertyMetadata>
    <propertyMetadata>
      <type>0</type>
      <propertyId>13</propertyId>
      <propertyName/>
      <isPinned>false</isPinned>
    </propertyMetadata>
    <propertyMetadata>
      <type>0</type>
      <propertyId>1179653</propertyId>
      <propertyName/>
      <isPinned>false</isPinned>
    </propertyMetadata>
    <propertyMetadata>
      <type>0</type>
      <propertyId>22</propertyId>
      <propertyName/>
      <isPinned>false</isPinned>
    </propertyMetadata>
  </propertyMetadataList>
  <outs:corruptMetadataWasLost/>
</outs:outSpaceData>
</file>

<file path=customXml/itemProps1.xml><?xml version="1.0" encoding="utf-8"?>
<ds:datastoreItem xmlns:ds="http://schemas.openxmlformats.org/officeDocument/2006/customXml" ds:itemID="{31F34752-A58E-45E9-A6CC-17FC203A9BF9}">
  <ds:schemaRefs>
    <ds:schemaRef ds:uri="http://schemas.microsoft.com/office/2009/outspace/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119</vt:i4>
      </vt:variant>
      <vt:variant>
        <vt:lpstr>Named Ranges</vt:lpstr>
      </vt:variant>
      <vt:variant>
        <vt:i4>5</vt:i4>
      </vt:variant>
    </vt:vector>
  </HeadingPairs>
  <TitlesOfParts>
    <vt:vector size="124" baseType="lpstr">
      <vt:lpstr>Introduction</vt:lpstr>
      <vt:lpstr>List of Topics</vt:lpstr>
      <vt:lpstr>Changes in Excel 2007</vt:lpstr>
      <vt:lpstr>Tabs, Ribbons</vt:lpstr>
      <vt:lpstr>Office button</vt:lpstr>
      <vt:lpstr>QAT</vt:lpstr>
      <vt:lpstr>Excel Options</vt:lpstr>
      <vt:lpstr>File extensions</vt:lpstr>
      <vt:lpstr>Right-clicking</vt:lpstr>
      <vt:lpstr>Changes in Excel 2010</vt:lpstr>
      <vt:lpstr>File tab</vt:lpstr>
      <vt:lpstr>Modifying ribbons</vt:lpstr>
      <vt:lpstr>Selected range coloring</vt:lpstr>
      <vt:lpstr>New and Renamed functions</vt:lpstr>
      <vt:lpstr>Add-ins buttons</vt:lpstr>
      <vt:lpstr>Slicers</vt:lpstr>
      <vt:lpstr>Sparklines</vt:lpstr>
      <vt:lpstr>New Solver</vt:lpstr>
      <vt:lpstr>Changes in Excel 2013</vt:lpstr>
      <vt:lpstr>Single Document Interface</vt:lpstr>
      <vt:lpstr>Quick Analysis</vt:lpstr>
      <vt:lpstr>Flash Fill</vt:lpstr>
      <vt:lpstr>Excel Basics</vt:lpstr>
      <vt:lpstr>Moving and Selecting</vt:lpstr>
      <vt:lpstr>Going Home to Cell A1</vt:lpstr>
      <vt:lpstr>Using End-Arrow Combinations</vt:lpstr>
      <vt:lpstr>Splitting the Screen</vt:lpstr>
      <vt:lpstr>Selecting a Range</vt:lpstr>
      <vt:lpstr>Selecting Multiple Ranges</vt:lpstr>
      <vt:lpstr>Go To Options</vt:lpstr>
      <vt:lpstr>Copying, Cutting, Pasting</vt:lpstr>
      <vt:lpstr>Copying and Pasting</vt:lpstr>
      <vt:lpstr>Copying and Pasting Special</vt:lpstr>
      <vt:lpstr>Transposing a Range</vt:lpstr>
      <vt:lpstr>Cutting and Pasting</vt:lpstr>
      <vt:lpstr>Other Basic Tools</vt:lpstr>
      <vt:lpstr>Undoing Actions</vt:lpstr>
      <vt:lpstr>Manipulating Rows, Columns</vt:lpstr>
      <vt:lpstr>Manipulating Worksheets</vt:lpstr>
      <vt:lpstr>Filling a Series</vt:lpstr>
      <vt:lpstr>Sorting</vt:lpstr>
      <vt:lpstr>Hyperlinks</vt:lpstr>
      <vt:lpstr>Printing</vt:lpstr>
      <vt:lpstr>Working with Formulas</vt:lpstr>
      <vt:lpstr>Relative Absolute</vt:lpstr>
      <vt:lpstr>R1C1 Notation</vt:lpstr>
      <vt:lpstr>Range Names</vt:lpstr>
      <vt:lpstr>Auditing formulas</vt:lpstr>
      <vt:lpstr>Calculation Options</vt:lpstr>
      <vt:lpstr>AutoSum Button</vt:lpstr>
      <vt:lpstr>Evaluating a formula</vt:lpstr>
      <vt:lpstr>External Formula References</vt:lpstr>
      <vt:lpstr>Working with Charts</vt:lpstr>
      <vt:lpstr>Creating a Chart</vt:lpstr>
      <vt:lpstr>Locating a chart</vt:lpstr>
      <vt:lpstr>Modifying a Chart</vt:lpstr>
      <vt:lpstr>Working with Functions</vt:lpstr>
      <vt:lpstr>Function help</vt:lpstr>
      <vt:lpstr>Two Essential Functions</vt:lpstr>
      <vt:lpstr>IF</vt:lpstr>
      <vt:lpstr>VLOOKUP</vt:lpstr>
      <vt:lpstr>Counting, Summing Functions</vt:lpstr>
      <vt:lpstr>SUM, AVERAGE</vt:lpstr>
      <vt:lpstr>COUNT, COUNTA, COUNTBLANK</vt:lpstr>
      <vt:lpstr>COUNTIF, SUMIF, AVERAGEIF</vt:lpstr>
      <vt:lpstr>COUNTIFS, SUMIFS, AVERAGEIFS</vt:lpstr>
      <vt:lpstr>SUMPRODUCT</vt:lpstr>
      <vt:lpstr>Math Functions</vt:lpstr>
      <vt:lpstr>INT, ROUND</vt:lpstr>
      <vt:lpstr>ABS, SQRT, SUMSQ</vt:lpstr>
      <vt:lpstr>LN, EXP</vt:lpstr>
      <vt:lpstr>RAND, RANDBETWEEN</vt:lpstr>
      <vt:lpstr>Text Functions</vt:lpstr>
      <vt:lpstr>TRIM, VALUE</vt:lpstr>
      <vt:lpstr>Concatenating</vt:lpstr>
      <vt:lpstr>Parsing with Text to Columns</vt:lpstr>
      <vt:lpstr>Parsing with text functions</vt:lpstr>
      <vt:lpstr>Date functions</vt:lpstr>
      <vt:lpstr>Y2K</vt:lpstr>
      <vt:lpstr>NOW, TODAY</vt:lpstr>
      <vt:lpstr>YEAR, MONTH, DAY, WEEKDAY</vt:lpstr>
      <vt:lpstr>DATEDIF</vt:lpstr>
      <vt:lpstr>DATE, DATEVALUE</vt:lpstr>
      <vt:lpstr>NETWORKDAYS, WORKDAY</vt:lpstr>
      <vt:lpstr>Statistical Functions</vt:lpstr>
      <vt:lpstr>MIN, MAX</vt:lpstr>
      <vt:lpstr>MEDIAN, PERCENTILE, QUANTILE</vt:lpstr>
      <vt:lpstr>STDEV, VAR</vt:lpstr>
      <vt:lpstr>CORREL, COVAR</vt:lpstr>
      <vt:lpstr>RANK, LARGE, SMALL</vt:lpstr>
      <vt:lpstr>Financial Functions</vt:lpstr>
      <vt:lpstr>PMT</vt:lpstr>
      <vt:lpstr>NPV, XNPV</vt:lpstr>
      <vt:lpstr>IRR</vt:lpstr>
      <vt:lpstr>Reference Functions</vt:lpstr>
      <vt:lpstr>INDEX</vt:lpstr>
      <vt:lpstr>MATCH</vt:lpstr>
      <vt:lpstr>OFFSET</vt:lpstr>
      <vt:lpstr>INDIRECT</vt:lpstr>
      <vt:lpstr>Tools for Analyzing Data</vt:lpstr>
      <vt:lpstr>Data Tables</vt:lpstr>
      <vt:lpstr>One-Way Data Table</vt:lpstr>
      <vt:lpstr>Two-Way Data Table</vt:lpstr>
      <vt:lpstr>Tables</vt:lpstr>
      <vt:lpstr>Pivot Tables</vt:lpstr>
      <vt:lpstr>Goal Seek</vt:lpstr>
      <vt:lpstr>Solver</vt:lpstr>
      <vt:lpstr>Importing External Data</vt:lpstr>
      <vt:lpstr>From Built-in Connections</vt:lpstr>
      <vt:lpstr>From the Web</vt:lpstr>
      <vt:lpstr>From a Text File</vt:lpstr>
      <vt:lpstr>From a Database</vt:lpstr>
      <vt:lpstr>Making Professional Apps</vt:lpstr>
      <vt:lpstr>Documenting Your Work</vt:lpstr>
      <vt:lpstr>Conditional Formatting</vt:lpstr>
      <vt:lpstr>Data Validation</vt:lpstr>
      <vt:lpstr>Protecting</vt:lpstr>
      <vt:lpstr>Adding Form Controls</vt:lpstr>
      <vt:lpstr>Recording Macros</vt:lpstr>
      <vt:lpstr>Product1</vt:lpstr>
      <vt:lpstr>Product2</vt:lpstr>
      <vt:lpstr>Product3</vt:lpstr>
      <vt:lpstr>Product4</vt:lpstr>
      <vt:lpstr>'From the Web'!scores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cp:lastModifiedBy>
  <cp:lastPrinted>2011-05-13T00:56:18Z</cp:lastPrinted>
  <dcterms:created xsi:type="dcterms:W3CDTF">2009-07-18T21:37:59Z</dcterms:created>
  <dcterms:modified xsi:type="dcterms:W3CDTF">2013-04-30T17:28:08Z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