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cks\Documents\credit-risk-convergence\replication_code\"/>
    </mc:Choice>
  </mc:AlternateContent>
  <xr:revisionPtr revIDLastSave="0" documentId="13_ncr:1_{69FB1D77-3B4B-4C86-AF83-F27592D9A089}" xr6:coauthVersionLast="47" xr6:coauthVersionMax="47" xr10:uidLastSave="{00000000-0000-0000-0000-000000000000}"/>
  <bookViews>
    <workbookView xWindow="-120" yWindow="-120" windowWidth="29040" windowHeight="15720" xr2:uid="{4F13A941-B427-49D0-84C0-8B5DFA6F9002}"/>
  </bookViews>
  <sheets>
    <sheet name="refi_calc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R6" i="1" l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5" i="1"/>
  <c r="AP6" i="1"/>
  <c r="AP7" i="1"/>
  <c r="AQ7" i="1" s="1"/>
  <c r="AP8" i="1"/>
  <c r="AQ8" i="1" s="1"/>
  <c r="AP9" i="1"/>
  <c r="AP10" i="1"/>
  <c r="AQ10" i="1" s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Q22" i="1" s="1"/>
  <c r="AP23" i="1"/>
  <c r="AP24" i="1"/>
  <c r="AP25" i="1"/>
  <c r="AP26" i="1"/>
  <c r="AP27" i="1"/>
  <c r="AP28" i="1"/>
  <c r="AP29" i="1"/>
  <c r="AP30" i="1"/>
  <c r="AQ30" i="1" s="1"/>
  <c r="AP31" i="1"/>
  <c r="AQ31" i="1" s="1"/>
  <c r="AP32" i="1"/>
  <c r="AQ32" i="1" s="1"/>
  <c r="AP33" i="1"/>
  <c r="AP34" i="1"/>
  <c r="AQ34" i="1" s="1"/>
  <c r="AP35" i="1"/>
  <c r="AP36" i="1"/>
  <c r="AP37" i="1"/>
  <c r="AP38" i="1"/>
  <c r="AP39" i="1"/>
  <c r="AP40" i="1"/>
  <c r="AP41" i="1"/>
  <c r="AP42" i="1"/>
  <c r="AQ42" i="1" s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Q54" i="1" s="1"/>
  <c r="AP55" i="1"/>
  <c r="AP56" i="1"/>
  <c r="AP57" i="1"/>
  <c r="AP58" i="1"/>
  <c r="AQ58" i="1" s="1"/>
  <c r="AP59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Q20" i="1" s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Q46" i="1" s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P5" i="1"/>
  <c r="AO5" i="1"/>
  <c r="AQ5" i="1" s="1"/>
  <c r="R59" i="1"/>
  <c r="P59" i="1"/>
  <c r="S59" i="1" s="1"/>
  <c r="P17" i="1"/>
  <c r="Q17" i="1" s="1"/>
  <c r="P29" i="1"/>
  <c r="Q29" i="1" s="1"/>
  <c r="P41" i="1"/>
  <c r="Q41" i="1" s="1"/>
  <c r="P53" i="1"/>
  <c r="Q53" i="1" s="1"/>
  <c r="AQ59" i="1"/>
  <c r="V2" i="1"/>
  <c r="AM37" i="1"/>
  <c r="AI27" i="1"/>
  <c r="AM27" i="1" s="1"/>
  <c r="AH27" i="1"/>
  <c r="AL27" i="1" s="1"/>
  <c r="AI21" i="1"/>
  <c r="AM21" i="1" s="1"/>
  <c r="AI20" i="1"/>
  <c r="AM20" i="1" s="1"/>
  <c r="AI19" i="1"/>
  <c r="AM19" i="1" s="1"/>
  <c r="AI18" i="1"/>
  <c r="AM18" i="1" s="1"/>
  <c r="AH18" i="1"/>
  <c r="AL18" i="1" s="1"/>
  <c r="AG18" i="1"/>
  <c r="AK18" i="1" s="1"/>
  <c r="AI17" i="1"/>
  <c r="AM17" i="1" s="1"/>
  <c r="AH17" i="1"/>
  <c r="AL17" i="1" s="1"/>
  <c r="AG17" i="1"/>
  <c r="AK17" i="1" s="1"/>
  <c r="AI16" i="1"/>
  <c r="AM16" i="1" s="1"/>
  <c r="AH16" i="1"/>
  <c r="AL16" i="1" s="1"/>
  <c r="AG16" i="1"/>
  <c r="AK16" i="1" s="1"/>
  <c r="AI14" i="1"/>
  <c r="AM14" i="1" s="1"/>
  <c r="AH14" i="1"/>
  <c r="AL14" i="1" s="1"/>
  <c r="AI13" i="1"/>
  <c r="AM13" i="1" s="1"/>
  <c r="AH13" i="1"/>
  <c r="AL13" i="1" s="1"/>
  <c r="AG13" i="1"/>
  <c r="AK13" i="1" s="1"/>
  <c r="AI12" i="1"/>
  <c r="AM12" i="1" s="1"/>
  <c r="AH12" i="1"/>
  <c r="AL12" i="1" s="1"/>
  <c r="AG12" i="1"/>
  <c r="AK12" i="1" s="1"/>
  <c r="AI11" i="1"/>
  <c r="AM11" i="1" s="1"/>
  <c r="AH11" i="1"/>
  <c r="AL11" i="1" s="1"/>
  <c r="AG11" i="1"/>
  <c r="AK11" i="1" s="1"/>
  <c r="AI10" i="1"/>
  <c r="AM10" i="1" s="1"/>
  <c r="AH10" i="1"/>
  <c r="AL10" i="1" s="1"/>
  <c r="AG10" i="1"/>
  <c r="AK10" i="1" s="1"/>
  <c r="AI9" i="1"/>
  <c r="AM9" i="1" s="1"/>
  <c r="AH9" i="1"/>
  <c r="AL9" i="1" s="1"/>
  <c r="AG9" i="1"/>
  <c r="AK9" i="1" s="1"/>
  <c r="AF9" i="1"/>
  <c r="AJ9" i="1" s="1"/>
  <c r="AI8" i="1"/>
  <c r="AM8" i="1" s="1"/>
  <c r="AH8" i="1"/>
  <c r="AL8" i="1" s="1"/>
  <c r="AG8" i="1"/>
  <c r="AK8" i="1" s="1"/>
  <c r="AF8" i="1"/>
  <c r="AJ8" i="1" s="1"/>
  <c r="AI7" i="1"/>
  <c r="AM7" i="1" s="1"/>
  <c r="AH7" i="1"/>
  <c r="AL7" i="1" s="1"/>
  <c r="AG7" i="1"/>
  <c r="AK7" i="1" s="1"/>
  <c r="AF7" i="1"/>
  <c r="AJ7" i="1" s="1"/>
  <c r="AI6" i="1"/>
  <c r="AM6" i="1" s="1"/>
  <c r="AH6" i="1"/>
  <c r="AL6" i="1" s="1"/>
  <c r="AG6" i="1"/>
  <c r="AK6" i="1" s="1"/>
  <c r="AF6" i="1"/>
  <c r="AJ6" i="1" s="1"/>
  <c r="AI5" i="1"/>
  <c r="AM5" i="1" s="1"/>
  <c r="AH5" i="1"/>
  <c r="AL5" i="1" s="1"/>
  <c r="AG5" i="1"/>
  <c r="AK5" i="1" s="1"/>
  <c r="AF5" i="1"/>
  <c r="AJ5" i="1" s="1"/>
  <c r="AM58" i="1"/>
  <c r="AL58" i="1"/>
  <c r="AK58" i="1"/>
  <c r="AJ58" i="1"/>
  <c r="AM57" i="1"/>
  <c r="AL57" i="1"/>
  <c r="AK57" i="1"/>
  <c r="AJ57" i="1"/>
  <c r="AM56" i="1"/>
  <c r="AL56" i="1"/>
  <c r="AK56" i="1"/>
  <c r="AJ56" i="1"/>
  <c r="AM55" i="1"/>
  <c r="AL55" i="1"/>
  <c r="AK55" i="1"/>
  <c r="AJ55" i="1"/>
  <c r="AM54" i="1"/>
  <c r="AL54" i="1"/>
  <c r="AK54" i="1"/>
  <c r="AJ54" i="1"/>
  <c r="AM53" i="1"/>
  <c r="AL53" i="1"/>
  <c r="AK53" i="1"/>
  <c r="AJ53" i="1"/>
  <c r="AM52" i="1"/>
  <c r="AL52" i="1"/>
  <c r="AK52" i="1"/>
  <c r="AJ52" i="1"/>
  <c r="AM51" i="1"/>
  <c r="AL51" i="1"/>
  <c r="AK51" i="1"/>
  <c r="AJ51" i="1"/>
  <c r="AM50" i="1"/>
  <c r="AL50" i="1"/>
  <c r="AK50" i="1"/>
  <c r="AJ50" i="1"/>
  <c r="AM49" i="1"/>
  <c r="AL49" i="1"/>
  <c r="AK49" i="1"/>
  <c r="AJ49" i="1"/>
  <c r="AM48" i="1"/>
  <c r="AL48" i="1"/>
  <c r="AK48" i="1"/>
  <c r="AJ48" i="1"/>
  <c r="AL47" i="1"/>
  <c r="AK47" i="1"/>
  <c r="AJ47" i="1"/>
  <c r="AL46" i="1"/>
  <c r="AK46" i="1"/>
  <c r="AJ46" i="1"/>
  <c r="AL45" i="1"/>
  <c r="AK45" i="1"/>
  <c r="AJ45" i="1"/>
  <c r="AL44" i="1"/>
  <c r="AK44" i="1"/>
  <c r="AJ44" i="1"/>
  <c r="AL43" i="1"/>
  <c r="AK43" i="1"/>
  <c r="AJ43" i="1"/>
  <c r="AL42" i="1"/>
  <c r="AK42" i="1"/>
  <c r="AJ42" i="1"/>
  <c r="AL41" i="1"/>
  <c r="AK41" i="1"/>
  <c r="AJ41" i="1"/>
  <c r="AL40" i="1"/>
  <c r="AK40" i="1"/>
  <c r="AJ40" i="1"/>
  <c r="AL39" i="1"/>
  <c r="AK39" i="1"/>
  <c r="AJ39" i="1"/>
  <c r="AL38" i="1"/>
  <c r="AK38" i="1"/>
  <c r="AJ38" i="1"/>
  <c r="AK37" i="1"/>
  <c r="AJ37" i="1"/>
  <c r="AK36" i="1"/>
  <c r="AJ36" i="1"/>
  <c r="AK35" i="1"/>
  <c r="AJ35" i="1"/>
  <c r="AK34" i="1"/>
  <c r="AJ34" i="1"/>
  <c r="AK33" i="1"/>
  <c r="AJ33" i="1"/>
  <c r="AK32" i="1"/>
  <c r="AJ32" i="1"/>
  <c r="AK31" i="1"/>
  <c r="AJ31" i="1"/>
  <c r="AK30" i="1"/>
  <c r="AJ30" i="1"/>
  <c r="AK29" i="1"/>
  <c r="AJ29" i="1"/>
  <c r="AK28" i="1"/>
  <c r="AJ28" i="1"/>
  <c r="AK27" i="1"/>
  <c r="AJ27" i="1"/>
  <c r="AJ26" i="1"/>
  <c r="AJ25" i="1"/>
  <c r="AJ24" i="1"/>
  <c r="AJ23" i="1"/>
  <c r="AJ22" i="1"/>
  <c r="AJ21" i="1"/>
  <c r="AJ20" i="1"/>
  <c r="AJ19" i="1"/>
  <c r="AJ18" i="1"/>
  <c r="AJ17" i="1"/>
  <c r="AJ16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C27" i="1"/>
  <c r="AB28" i="1"/>
  <c r="AC28" i="1"/>
  <c r="AB29" i="1"/>
  <c r="AC29" i="1"/>
  <c r="AB30" i="1"/>
  <c r="AC30" i="1"/>
  <c r="AB31" i="1"/>
  <c r="AC31" i="1"/>
  <c r="AB32" i="1"/>
  <c r="AC32" i="1"/>
  <c r="AB33" i="1"/>
  <c r="AC33" i="1"/>
  <c r="AB34" i="1"/>
  <c r="AC34" i="1"/>
  <c r="AB35" i="1"/>
  <c r="AC35" i="1"/>
  <c r="AB36" i="1"/>
  <c r="AC36" i="1"/>
  <c r="AB37" i="1"/>
  <c r="AC37" i="1"/>
  <c r="AB38" i="1"/>
  <c r="AC38" i="1"/>
  <c r="AD38" i="1"/>
  <c r="AB39" i="1"/>
  <c r="AC39" i="1"/>
  <c r="AD39" i="1"/>
  <c r="AB40" i="1"/>
  <c r="AC40" i="1"/>
  <c r="AD40" i="1"/>
  <c r="AB41" i="1"/>
  <c r="AC41" i="1"/>
  <c r="AD41" i="1"/>
  <c r="AB42" i="1"/>
  <c r="AC42" i="1"/>
  <c r="AD42" i="1"/>
  <c r="AB43" i="1"/>
  <c r="AC43" i="1"/>
  <c r="AD43" i="1"/>
  <c r="AB44" i="1"/>
  <c r="AC44" i="1"/>
  <c r="AD44" i="1"/>
  <c r="AB45" i="1"/>
  <c r="AC45" i="1"/>
  <c r="AD45" i="1"/>
  <c r="AB46" i="1"/>
  <c r="AC46" i="1"/>
  <c r="AD46" i="1"/>
  <c r="AB47" i="1"/>
  <c r="AC47" i="1"/>
  <c r="AD47" i="1"/>
  <c r="AB48" i="1"/>
  <c r="AC48" i="1"/>
  <c r="AD48" i="1"/>
  <c r="AB49" i="1"/>
  <c r="AC49" i="1"/>
  <c r="AD49" i="1"/>
  <c r="AE49" i="1"/>
  <c r="AB50" i="1"/>
  <c r="AC50" i="1"/>
  <c r="AD50" i="1"/>
  <c r="AE50" i="1"/>
  <c r="AB51" i="1"/>
  <c r="AC51" i="1"/>
  <c r="AD51" i="1"/>
  <c r="AE51" i="1"/>
  <c r="AB52" i="1"/>
  <c r="AC52" i="1"/>
  <c r="AD52" i="1"/>
  <c r="AE52" i="1"/>
  <c r="AB53" i="1"/>
  <c r="AC53" i="1"/>
  <c r="AD53" i="1"/>
  <c r="AE53" i="1"/>
  <c r="AB54" i="1"/>
  <c r="AC54" i="1"/>
  <c r="AD54" i="1"/>
  <c r="AE54" i="1"/>
  <c r="AB55" i="1"/>
  <c r="AC55" i="1"/>
  <c r="AD55" i="1"/>
  <c r="AE55" i="1"/>
  <c r="AB56" i="1"/>
  <c r="AC56" i="1"/>
  <c r="AD56" i="1"/>
  <c r="AE56" i="1"/>
  <c r="AB57" i="1"/>
  <c r="AC57" i="1"/>
  <c r="AD57" i="1"/>
  <c r="AE57" i="1"/>
  <c r="AB58" i="1"/>
  <c r="AC58" i="1"/>
  <c r="AD58" i="1"/>
  <c r="AE58" i="1"/>
  <c r="AA28" i="1"/>
  <c r="AE28" i="1" s="1"/>
  <c r="AA29" i="1"/>
  <c r="AE29" i="1" s="1"/>
  <c r="AA30" i="1"/>
  <c r="AE30" i="1" s="1"/>
  <c r="AA31" i="1"/>
  <c r="AE31" i="1" s="1"/>
  <c r="AA27" i="1"/>
  <c r="AE27" i="1" s="1"/>
  <c r="Z27" i="1"/>
  <c r="AD27" i="1" s="1"/>
  <c r="Y17" i="1"/>
  <c r="AC17" i="1" s="1"/>
  <c r="Z17" i="1"/>
  <c r="AD17" i="1" s="1"/>
  <c r="AA17" i="1"/>
  <c r="AE17" i="1" s="1"/>
  <c r="Y18" i="1"/>
  <c r="AC18" i="1" s="1"/>
  <c r="Z18" i="1"/>
  <c r="AD18" i="1" s="1"/>
  <c r="AA18" i="1"/>
  <c r="AE18" i="1" s="1"/>
  <c r="Z19" i="1"/>
  <c r="AD19" i="1" s="1"/>
  <c r="AA19" i="1"/>
  <c r="AE19" i="1" s="1"/>
  <c r="Z20" i="1"/>
  <c r="AD20" i="1" s="1"/>
  <c r="AA20" i="1"/>
  <c r="AE20" i="1" s="1"/>
  <c r="Z21" i="1"/>
  <c r="AD21" i="1" s="1"/>
  <c r="AA21" i="1"/>
  <c r="AE21" i="1" s="1"/>
  <c r="AA22" i="1"/>
  <c r="AE22" i="1" s="1"/>
  <c r="AA16" i="1"/>
  <c r="AE16" i="1" s="1"/>
  <c r="Z16" i="1"/>
  <c r="AD16" i="1" s="1"/>
  <c r="Y16" i="1"/>
  <c r="AC16" i="1" s="1"/>
  <c r="AA12" i="1"/>
  <c r="AE12" i="1" s="1"/>
  <c r="Z12" i="1"/>
  <c r="AD12" i="1" s="1"/>
  <c r="Y12" i="1"/>
  <c r="AC12" i="1" s="1"/>
  <c r="AA11" i="1"/>
  <c r="AE11" i="1" s="1"/>
  <c r="Z11" i="1"/>
  <c r="AD11" i="1" s="1"/>
  <c r="Y11" i="1"/>
  <c r="AC11" i="1" s="1"/>
  <c r="AA10" i="1"/>
  <c r="AE10" i="1" s="1"/>
  <c r="Z10" i="1"/>
  <c r="AD10" i="1" s="1"/>
  <c r="Y10" i="1"/>
  <c r="AC10" i="1" s="1"/>
  <c r="AA9" i="1"/>
  <c r="AE9" i="1" s="1"/>
  <c r="Z9" i="1"/>
  <c r="AD9" i="1" s="1"/>
  <c r="Y9" i="1"/>
  <c r="AC9" i="1" s="1"/>
  <c r="X9" i="1"/>
  <c r="AB9" i="1" s="1"/>
  <c r="AA8" i="1"/>
  <c r="AE8" i="1" s="1"/>
  <c r="Z8" i="1"/>
  <c r="AD8" i="1" s="1"/>
  <c r="Y8" i="1"/>
  <c r="AC8" i="1" s="1"/>
  <c r="X8" i="1"/>
  <c r="AB8" i="1" s="1"/>
  <c r="AA7" i="1"/>
  <c r="AE7" i="1" s="1"/>
  <c r="Z7" i="1"/>
  <c r="AD7" i="1" s="1"/>
  <c r="Y7" i="1"/>
  <c r="AC7" i="1" s="1"/>
  <c r="X7" i="1"/>
  <c r="AB7" i="1" s="1"/>
  <c r="AA6" i="1"/>
  <c r="AE6" i="1" s="1"/>
  <c r="Z6" i="1"/>
  <c r="AD6" i="1" s="1"/>
  <c r="Y6" i="1"/>
  <c r="AC6" i="1" s="1"/>
  <c r="X6" i="1"/>
  <c r="AB6" i="1" s="1"/>
  <c r="AA5" i="1"/>
  <c r="AE5" i="1" s="1"/>
  <c r="Z5" i="1"/>
  <c r="AD5" i="1" s="1"/>
  <c r="Y5" i="1"/>
  <c r="AC5" i="1" s="1"/>
  <c r="X5" i="1"/>
  <c r="AB5" i="1" s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" i="1"/>
  <c r="P6" i="1"/>
  <c r="Q6" i="1" s="1"/>
  <c r="P7" i="1"/>
  <c r="Q7" i="1" s="1"/>
  <c r="P8" i="1"/>
  <c r="Q8" i="1" s="1"/>
  <c r="P9" i="1"/>
  <c r="Q9" i="1" s="1"/>
  <c r="P10" i="1"/>
  <c r="Q10" i="1" s="1"/>
  <c r="P11" i="1"/>
  <c r="Q11" i="1" s="1"/>
  <c r="P12" i="1"/>
  <c r="Q12" i="1" s="1"/>
  <c r="P13" i="1"/>
  <c r="Q13" i="1" s="1"/>
  <c r="P14" i="1"/>
  <c r="Q14" i="1" s="1"/>
  <c r="P15" i="1"/>
  <c r="Q15" i="1" s="1"/>
  <c r="P16" i="1"/>
  <c r="Q16" i="1" s="1"/>
  <c r="P18" i="1"/>
  <c r="Q18" i="1" s="1"/>
  <c r="P19" i="1"/>
  <c r="Q19" i="1" s="1"/>
  <c r="P20" i="1"/>
  <c r="Q20" i="1" s="1"/>
  <c r="P21" i="1"/>
  <c r="Q21" i="1" s="1"/>
  <c r="P22" i="1"/>
  <c r="Q22" i="1" s="1"/>
  <c r="P23" i="1"/>
  <c r="Q23" i="1" s="1"/>
  <c r="P24" i="1"/>
  <c r="Q24" i="1" s="1"/>
  <c r="P25" i="1"/>
  <c r="Q25" i="1" s="1"/>
  <c r="P26" i="1"/>
  <c r="Q26" i="1" s="1"/>
  <c r="P27" i="1"/>
  <c r="Q27" i="1" s="1"/>
  <c r="P28" i="1"/>
  <c r="Q28" i="1" s="1"/>
  <c r="P30" i="1"/>
  <c r="Q30" i="1" s="1"/>
  <c r="P31" i="1"/>
  <c r="Q31" i="1" s="1"/>
  <c r="P32" i="1"/>
  <c r="Q32" i="1" s="1"/>
  <c r="P33" i="1"/>
  <c r="Q33" i="1" s="1"/>
  <c r="P34" i="1"/>
  <c r="Q34" i="1" s="1"/>
  <c r="P35" i="1"/>
  <c r="Q35" i="1" s="1"/>
  <c r="P36" i="1"/>
  <c r="Q36" i="1" s="1"/>
  <c r="P37" i="1"/>
  <c r="Q37" i="1" s="1"/>
  <c r="P38" i="1"/>
  <c r="Q38" i="1" s="1"/>
  <c r="P39" i="1"/>
  <c r="Q39" i="1" s="1"/>
  <c r="P40" i="1"/>
  <c r="Q40" i="1" s="1"/>
  <c r="P42" i="1"/>
  <c r="Q42" i="1" s="1"/>
  <c r="P43" i="1"/>
  <c r="Q43" i="1" s="1"/>
  <c r="P44" i="1"/>
  <c r="Q44" i="1" s="1"/>
  <c r="P45" i="1"/>
  <c r="Q45" i="1" s="1"/>
  <c r="P46" i="1"/>
  <c r="Q46" i="1" s="1"/>
  <c r="P47" i="1"/>
  <c r="Q47" i="1" s="1"/>
  <c r="P48" i="1"/>
  <c r="Q48" i="1" s="1"/>
  <c r="P49" i="1"/>
  <c r="Q49" i="1" s="1"/>
  <c r="P50" i="1"/>
  <c r="Q50" i="1" s="1"/>
  <c r="P51" i="1"/>
  <c r="Q51" i="1" s="1"/>
  <c r="P52" i="1"/>
  <c r="Q52" i="1" s="1"/>
  <c r="P54" i="1"/>
  <c r="Q54" i="1" s="1"/>
  <c r="P55" i="1"/>
  <c r="Q55" i="1" s="1"/>
  <c r="P56" i="1"/>
  <c r="Q56" i="1" s="1"/>
  <c r="P57" i="1"/>
  <c r="Q57" i="1" s="1"/>
  <c r="P58" i="1"/>
  <c r="Q58" i="1" s="1"/>
  <c r="AQ6" i="1"/>
  <c r="AQ18" i="1"/>
  <c r="AQ19" i="1"/>
  <c r="AQ52" i="1" l="1"/>
  <c r="AQ57" i="1"/>
  <c r="AQ45" i="1"/>
  <c r="AQ21" i="1"/>
  <c r="AQ9" i="1"/>
  <c r="AQ51" i="1"/>
  <c r="AQ27" i="1"/>
  <c r="AQ15" i="1"/>
  <c r="AQ56" i="1"/>
  <c r="AQ44" i="1"/>
  <c r="AQ50" i="1"/>
  <c r="AQ38" i="1"/>
  <c r="AQ26" i="1"/>
  <c r="AQ14" i="1"/>
  <c r="AQ55" i="1"/>
  <c r="AQ43" i="1"/>
  <c r="AQ49" i="1"/>
  <c r="AQ37" i="1"/>
  <c r="AQ25" i="1"/>
  <c r="AQ13" i="1"/>
  <c r="AQ48" i="1"/>
  <c r="AQ36" i="1"/>
  <c r="AQ24" i="1"/>
  <c r="AQ12" i="1"/>
  <c r="AQ40" i="1"/>
  <c r="AQ28" i="1"/>
  <c r="AQ16" i="1"/>
  <c r="AQ33" i="1"/>
  <c r="AQ39" i="1"/>
  <c r="AQ47" i="1"/>
  <c r="AQ35" i="1"/>
  <c r="AQ23" i="1"/>
  <c r="AQ11" i="1"/>
  <c r="Q59" i="1"/>
  <c r="AQ53" i="1"/>
  <c r="AQ41" i="1"/>
  <c r="AQ29" i="1"/>
  <c r="AQ17" i="1"/>
  <c r="S55" i="1"/>
  <c r="S43" i="1"/>
  <c r="S31" i="1"/>
  <c r="S19" i="1"/>
  <c r="S7" i="1"/>
  <c r="S54" i="1"/>
  <c r="S42" i="1"/>
  <c r="S30" i="1"/>
  <c r="S18" i="1"/>
  <c r="S6" i="1"/>
  <c r="S53" i="1"/>
  <c r="S41" i="1"/>
  <c r="S29" i="1"/>
  <c r="S17" i="1"/>
  <c r="S52" i="1"/>
  <c r="S40" i="1"/>
  <c r="S28" i="1"/>
  <c r="S16" i="1"/>
  <c r="S51" i="1"/>
  <c r="S39" i="1"/>
  <c r="S27" i="1"/>
  <c r="S15" i="1"/>
  <c r="S50" i="1"/>
  <c r="S38" i="1"/>
  <c r="S26" i="1"/>
  <c r="S14" i="1"/>
  <c r="S49" i="1"/>
  <c r="S37" i="1"/>
  <c r="S25" i="1"/>
  <c r="S13" i="1"/>
  <c r="S48" i="1"/>
  <c r="S36" i="1"/>
  <c r="S24" i="1"/>
  <c r="S12" i="1"/>
  <c r="S47" i="1"/>
  <c r="S35" i="1"/>
  <c r="S23" i="1"/>
  <c r="S11" i="1"/>
  <c r="S58" i="1"/>
  <c r="S46" i="1"/>
  <c r="S34" i="1"/>
  <c r="S22" i="1"/>
  <c r="S10" i="1"/>
  <c r="S57" i="1"/>
  <c r="S45" i="1"/>
  <c r="S33" i="1"/>
  <c r="S21" i="1"/>
  <c r="S9" i="1"/>
  <c r="S56" i="1"/>
  <c r="S44" i="1"/>
  <c r="S32" i="1"/>
  <c r="S20" i="1"/>
  <c r="S8" i="1"/>
  <c r="AA13" i="1"/>
  <c r="V36" i="1" l="1"/>
  <c r="W38" i="1"/>
  <c r="AI38" i="1" s="1"/>
  <c r="AM38" i="1" s="1"/>
  <c r="W37" i="1"/>
  <c r="AA37" i="1" s="1"/>
  <c r="AE37" i="1" s="1"/>
  <c r="W36" i="1"/>
  <c r="W11" i="1"/>
  <c r="V31" i="1"/>
  <c r="V18" i="1"/>
  <c r="T14" i="1"/>
  <c r="AF14" i="1" s="1"/>
  <c r="AJ14" i="1" s="1"/>
  <c r="T13" i="1"/>
  <c r="AF13" i="1" s="1"/>
  <c r="AJ13" i="1" s="1"/>
  <c r="W29" i="1"/>
  <c r="AI29" i="1" s="1"/>
  <c r="AM29" i="1" s="1"/>
  <c r="W40" i="1"/>
  <c r="AA40" i="1" s="1"/>
  <c r="V24" i="1"/>
  <c r="W26" i="1"/>
  <c r="W25" i="1"/>
  <c r="W24" i="1"/>
  <c r="AI24" i="1" s="1"/>
  <c r="AM24" i="1" s="1"/>
  <c r="V32" i="1"/>
  <c r="V19" i="1"/>
  <c r="V6" i="1"/>
  <c r="W42" i="1"/>
  <c r="AI42" i="1" s="1"/>
  <c r="AM42" i="1" s="1"/>
  <c r="W17" i="1"/>
  <c r="W28" i="1"/>
  <c r="AI28" i="1" s="1"/>
  <c r="AM28" i="1" s="1"/>
  <c r="V12" i="1"/>
  <c r="W14" i="1"/>
  <c r="AA14" i="1" s="1"/>
  <c r="W13" i="1"/>
  <c r="W12" i="1"/>
  <c r="V20" i="1"/>
  <c r="AH20" i="1" s="1"/>
  <c r="AL20" i="1" s="1"/>
  <c r="V7" i="1"/>
  <c r="U16" i="1"/>
  <c r="W30" i="1"/>
  <c r="AI30" i="1" s="1"/>
  <c r="AM30" i="1" s="1"/>
  <c r="W16" i="1"/>
  <c r="U22" i="1"/>
  <c r="V35" i="1"/>
  <c r="V34" i="1"/>
  <c r="AH34" i="1" s="1"/>
  <c r="AL34" i="1" s="1"/>
  <c r="V33" i="1"/>
  <c r="V8" i="1"/>
  <c r="U17" i="1"/>
  <c r="T15" i="1"/>
  <c r="AF15" i="1" s="1"/>
  <c r="AJ15" i="1" s="1"/>
  <c r="W18" i="1"/>
  <c r="V26" i="1"/>
  <c r="V37" i="1"/>
  <c r="Z37" i="1" s="1"/>
  <c r="U10" i="1"/>
  <c r="V23" i="1"/>
  <c r="V22" i="1"/>
  <c r="Z22" i="1" s="1"/>
  <c r="V21" i="1"/>
  <c r="AH21" i="1" s="1"/>
  <c r="AL21" i="1" s="1"/>
  <c r="U18" i="1"/>
  <c r="W44" i="1"/>
  <c r="AI44" i="1" s="1"/>
  <c r="AM44" i="1" s="1"/>
  <c r="W43" i="1"/>
  <c r="AI43" i="1" s="1"/>
  <c r="AM43" i="1" s="1"/>
  <c r="W6" i="1"/>
  <c r="V14" i="1"/>
  <c r="Z14" i="1" s="1"/>
  <c r="V25" i="1"/>
  <c r="T9" i="1"/>
  <c r="V11" i="1"/>
  <c r="V10" i="1"/>
  <c r="V9" i="1"/>
  <c r="U6" i="1"/>
  <c r="W32" i="1"/>
  <c r="W31" i="1"/>
  <c r="AI31" i="1" s="1"/>
  <c r="AM31" i="1" s="1"/>
  <c r="V27" i="1"/>
  <c r="U24" i="1"/>
  <c r="V13" i="1"/>
  <c r="Z13" i="1" s="1"/>
  <c r="U21" i="1"/>
  <c r="Y21" i="1" s="1"/>
  <c r="U20" i="1"/>
  <c r="U19" i="1"/>
  <c r="W20" i="1"/>
  <c r="W19" i="1"/>
  <c r="V15" i="1"/>
  <c r="U12" i="1"/>
  <c r="U23" i="1"/>
  <c r="U9" i="1"/>
  <c r="U8" i="1"/>
  <c r="U7" i="1"/>
  <c r="W45" i="1"/>
  <c r="AA45" i="1" s="1"/>
  <c r="W8" i="1"/>
  <c r="W7" i="1"/>
  <c r="U25" i="1"/>
  <c r="T11" i="1"/>
  <c r="AF11" i="1" s="1"/>
  <c r="AJ11" i="1" s="1"/>
  <c r="U11" i="1"/>
  <c r="T8" i="1"/>
  <c r="T7" i="1"/>
  <c r="T6" i="1"/>
  <c r="W46" i="1"/>
  <c r="AA46" i="1" s="1"/>
  <c r="W33" i="1"/>
  <c r="AA33" i="1" s="1"/>
  <c r="V29" i="1"/>
  <c r="AH29" i="1" s="1"/>
  <c r="AL29" i="1" s="1"/>
  <c r="V28" i="1"/>
  <c r="AH28" i="1" s="1"/>
  <c r="AL28" i="1" s="1"/>
  <c r="U13" i="1"/>
  <c r="Y13" i="1" s="1"/>
  <c r="T10" i="1"/>
  <c r="W47" i="1"/>
  <c r="AA47" i="1" s="1"/>
  <c r="AE47" i="1" s="1"/>
  <c r="W34" i="1"/>
  <c r="W21" i="1"/>
  <c r="V17" i="1"/>
  <c r="V16" i="1"/>
  <c r="T12" i="1"/>
  <c r="W27" i="1"/>
  <c r="W35" i="1"/>
  <c r="W22" i="1"/>
  <c r="AI22" i="1" s="1"/>
  <c r="AM22" i="1" s="1"/>
  <c r="W9" i="1"/>
  <c r="U26" i="1"/>
  <c r="Y26" i="1" s="1"/>
  <c r="W15" i="1"/>
  <c r="W48" i="1"/>
  <c r="AA48" i="1" s="1"/>
  <c r="AE48" i="1" s="1"/>
  <c r="W23" i="1"/>
  <c r="W10" i="1"/>
  <c r="V30" i="1"/>
  <c r="U15" i="1"/>
  <c r="U14" i="1"/>
  <c r="W41" i="1"/>
  <c r="AI41" i="1" s="1"/>
  <c r="AM41" i="1" s="1"/>
  <c r="W39" i="1"/>
  <c r="AA39" i="1" s="1"/>
  <c r="AE13" i="1"/>
  <c r="AH19" i="1"/>
  <c r="AL19" i="1" s="1"/>
  <c r="AC21" i="1" l="1"/>
  <c r="AI45" i="1"/>
  <c r="AM45" i="1" s="1"/>
  <c r="AG21" i="1"/>
  <c r="AK21" i="1" s="1"/>
  <c r="AI33" i="1"/>
  <c r="AM33" i="1" s="1"/>
  <c r="AA24" i="1"/>
  <c r="AE24" i="1" s="1"/>
  <c r="AE33" i="1"/>
  <c r="AA15" i="1"/>
  <c r="AE15" i="1" s="1"/>
  <c r="AI15" i="1"/>
  <c r="AM15" i="1" s="1"/>
  <c r="X10" i="1"/>
  <c r="AF10" i="1"/>
  <c r="AJ10" i="1" s="1"/>
  <c r="AG19" i="1"/>
  <c r="AK19" i="1" s="1"/>
  <c r="Y19" i="1"/>
  <c r="Y14" i="1"/>
  <c r="AC14" i="1" s="1"/>
  <c r="AG14" i="1"/>
  <c r="AK14" i="1" s="1"/>
  <c r="AA25" i="1"/>
  <c r="AE25" i="1" s="1"/>
  <c r="AI25" i="1"/>
  <c r="AM25" i="1" s="1"/>
  <c r="Y15" i="1"/>
  <c r="AC15" i="1" s="1"/>
  <c r="AG15" i="1"/>
  <c r="AK15" i="1" s="1"/>
  <c r="AA26" i="1"/>
  <c r="AI26" i="1"/>
  <c r="AM26" i="1" s="1"/>
  <c r="AI32" i="1"/>
  <c r="AM32" i="1" s="1"/>
  <c r="AA32" i="1"/>
  <c r="Z15" i="1"/>
  <c r="AH15" i="1"/>
  <c r="AL15" i="1" s="1"/>
  <c r="AA23" i="1"/>
  <c r="AE23" i="1" s="1"/>
  <c r="AI23" i="1"/>
  <c r="AM23" i="1" s="1"/>
  <c r="AG20" i="1"/>
  <c r="AK20" i="1" s="1"/>
  <c r="Y20" i="1"/>
  <c r="AI39" i="1"/>
  <c r="AM39" i="1" s="1"/>
  <c r="AA44" i="1"/>
  <c r="AE44" i="1" s="1"/>
  <c r="AI46" i="1"/>
  <c r="AM46" i="1" s="1"/>
  <c r="AH37" i="1"/>
  <c r="AL37" i="1" s="1"/>
  <c r="AG26" i="1"/>
  <c r="AK26" i="1" s="1"/>
  <c r="AA41" i="1"/>
  <c r="AA43" i="1"/>
  <c r="AE43" i="1" s="1"/>
  <c r="AI40" i="1"/>
  <c r="AM40" i="1" s="1"/>
  <c r="AA42" i="1"/>
  <c r="AI47" i="1"/>
  <c r="AM47" i="1" s="1"/>
  <c r="AA38" i="1"/>
  <c r="AE38" i="1" s="1"/>
  <c r="AH22" i="1"/>
  <c r="AL22" i="1" s="1"/>
  <c r="X13" i="1"/>
  <c r="AB13" i="1" s="1"/>
  <c r="AE39" i="1"/>
  <c r="AE46" i="1"/>
  <c r="AE40" i="1"/>
  <c r="AE14" i="1"/>
  <c r="AE45" i="1"/>
  <c r="AD14" i="1"/>
  <c r="AD13" i="1"/>
  <c r="AD22" i="1"/>
  <c r="AD37" i="1"/>
  <c r="AC13" i="1"/>
  <c r="AC26" i="1"/>
  <c r="AB10" i="1"/>
  <c r="X15" i="1"/>
  <c r="Z31" i="1"/>
  <c r="AH31" i="1"/>
  <c r="AL31" i="1" s="1"/>
  <c r="Y25" i="1"/>
  <c r="AG25" i="1"/>
  <c r="AK25" i="1" s="1"/>
  <c r="Z29" i="1"/>
  <c r="AA34" i="1"/>
  <c r="AI34" i="1"/>
  <c r="AM34" i="1" s="1"/>
  <c r="Z28" i="1"/>
  <c r="AA35" i="1"/>
  <c r="AI35" i="1"/>
  <c r="AM35" i="1" s="1"/>
  <c r="AH30" i="1"/>
  <c r="AL30" i="1" s="1"/>
  <c r="Z30" i="1"/>
  <c r="AA36" i="1"/>
  <c r="AI36" i="1"/>
  <c r="AM36" i="1" s="1"/>
  <c r="AG22" i="1"/>
  <c r="AK22" i="1" s="1"/>
  <c r="Y22" i="1"/>
  <c r="Z36" i="1"/>
  <c r="AH36" i="1"/>
  <c r="AL36" i="1" s="1"/>
  <c r="Z33" i="1"/>
  <c r="AH33" i="1"/>
  <c r="AL33" i="1" s="1"/>
  <c r="AH32" i="1"/>
  <c r="AL32" i="1" s="1"/>
  <c r="Z32" i="1"/>
  <c r="X11" i="1"/>
  <c r="AH26" i="1"/>
  <c r="AL26" i="1" s="1"/>
  <c r="Z26" i="1"/>
  <c r="Z35" i="1"/>
  <c r="AH35" i="1"/>
  <c r="AL35" i="1" s="1"/>
  <c r="Z34" i="1"/>
  <c r="AF12" i="1"/>
  <c r="AJ12" i="1" s="1"/>
  <c r="X12" i="1"/>
  <c r="AG24" i="1"/>
  <c r="AK24" i="1" s="1"/>
  <c r="Y24" i="1"/>
  <c r="Y23" i="1"/>
  <c r="AG23" i="1"/>
  <c r="AK23" i="1" s="1"/>
  <c r="Z25" i="1"/>
  <c r="AH25" i="1"/>
  <c r="AL25" i="1" s="1"/>
  <c r="Z24" i="1"/>
  <c r="AH24" i="1"/>
  <c r="AL24" i="1" s="1"/>
  <c r="X14" i="1"/>
  <c r="AH23" i="1"/>
  <c r="AL23" i="1" s="1"/>
  <c r="Z23" i="1"/>
  <c r="AE26" i="1" l="1"/>
  <c r="AE41" i="1"/>
  <c r="AE32" i="1"/>
  <c r="AD15" i="1"/>
  <c r="AC20" i="1"/>
  <c r="AC19" i="1"/>
  <c r="AE42" i="1"/>
  <c r="AE35" i="1"/>
  <c r="AE36" i="1"/>
  <c r="AE34" i="1"/>
  <c r="AD25" i="1"/>
  <c r="AD32" i="1"/>
  <c r="AD28" i="1"/>
  <c r="AD33" i="1"/>
  <c r="AD23" i="1"/>
  <c r="AD36" i="1"/>
  <c r="AD29" i="1"/>
  <c r="AD34" i="1"/>
  <c r="AD35" i="1"/>
  <c r="AD24" i="1"/>
  <c r="AD26" i="1"/>
  <c r="AD31" i="1"/>
  <c r="AD30" i="1"/>
  <c r="AC23" i="1"/>
  <c r="AC24" i="1"/>
  <c r="AC22" i="1"/>
  <c r="AC25" i="1"/>
  <c r="AB15" i="1"/>
  <c r="AB11" i="1"/>
  <c r="AB12" i="1"/>
  <c r="AB14" i="1"/>
  <c r="P5" i="1" l="1"/>
  <c r="Q5" i="1" s="1"/>
  <c r="S5" i="1"/>
  <c r="U5" i="1" l="1"/>
  <c r="W5" i="1"/>
  <c r="V5" i="1"/>
  <c r="T5" i="1"/>
</calcChain>
</file>

<file path=xl/sharedStrings.xml><?xml version="1.0" encoding="utf-8"?>
<sst xmlns="http://schemas.openxmlformats.org/spreadsheetml/2006/main" count="120" uniqueCount="26">
  <si>
    <t>month</t>
  </si>
  <si>
    <t>cat</t>
  </si>
  <si>
    <t>deep_subprime</t>
  </si>
  <si>
    <t>subprime</t>
  </si>
  <si>
    <t>near_prime</t>
  </si>
  <si>
    <t>prime</t>
  </si>
  <si>
    <t>super_prime</t>
  </si>
  <si>
    <t>ir</t>
  </si>
  <si>
    <t>mths_left</t>
  </si>
  <si>
    <t>orig_pmt</t>
  </si>
  <si>
    <t>calc_bal</t>
  </si>
  <si>
    <t>m_rate</t>
  </si>
  <si>
    <t>orig_ir</t>
  </si>
  <si>
    <t>orig_la</t>
  </si>
  <si>
    <t>2017 Issuance</t>
  </si>
  <si>
    <t>2019 Issuance</t>
  </si>
  <si>
    <t>cts</t>
  </si>
  <si>
    <t>monthly payment savings</t>
  </si>
  <si>
    <t>total $ savings</t>
  </si>
  <si>
    <t>2019 conv. scale</t>
  </si>
  <si>
    <t>2017 conv. scale</t>
  </si>
  <si>
    <t>avg_bal</t>
  </si>
  <si>
    <t>bal type</t>
  </si>
  <si>
    <t>avg</t>
  </si>
  <si>
    <t>calc</t>
  </si>
  <si>
    <t>R data inputs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</si>
</sst>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2" fillId="0" borderId="0" xfId="0" applyFont="1" applyAlignment="1">
      <alignment vertical="center"/>
    </xf>
    <xf numFmtId="10" fontId="0" fillId="0" borderId="0" xfId="1" applyNumberFormat="1" applyFont="1"/>
    <xf numFmtId="0" fontId="0" fillId="0" borderId="0" xfId="0" applyAlignment="1">
      <alignment horizontal="center"/>
    </xf>
    <xf numFmtId="8" fontId="0" fillId="0" borderId="0" xfId="0" applyNumberFormat="1"/>
    <xf numFmtId="8" fontId="0" fillId="0" borderId="0" xfId="0" applyNumberFormat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B986C-C9D4-4635-97B4-ACC597ABD3CC}">
  <dimension ref="B1:AR59"/>
  <sheetViews>
    <sheetView tabSelected="1" workbookViewId="0">
      <selection activeCell="AS5" sqref="AS5"/>
    </sheetView>
  </sheetViews>
  <sheetFormatPr defaultRowHeight="15" x14ac:dyDescent="0.25"/>
  <cols>
    <col min="1" max="1" width="1.5703125" bestFit="1" customWidth="1"/>
    <col min="2" max="3" width="15.140625" bestFit="1" customWidth="1"/>
    <col min="4" max="4" width="9.42578125" bestFit="1" customWidth="1"/>
    <col min="5" max="5" width="11.28515625" bestFit="1" customWidth="1"/>
    <col min="6" max="6" width="6.28515625" bestFit="1" customWidth="1"/>
    <col min="7" max="7" width="12.28515625" bestFit="1" customWidth="1"/>
    <col min="8" max="8" width="1.5703125" bestFit="1" customWidth="1"/>
    <col min="10" max="10" width="16" bestFit="1" customWidth="1"/>
    <col min="20" max="20" width="9.42578125" bestFit="1" customWidth="1"/>
    <col min="21" max="21" width="11.28515625" bestFit="1" customWidth="1"/>
    <col min="22" max="22" width="9" bestFit="1" customWidth="1"/>
    <col min="23" max="23" width="12.28515625" bestFit="1" customWidth="1"/>
    <col min="24" max="38" width="12.28515625" customWidth="1"/>
    <col min="42" max="42" width="15.140625" bestFit="1" customWidth="1"/>
    <col min="43" max="43" width="15.140625" customWidth="1"/>
  </cols>
  <sheetData>
    <row r="1" spans="2:44" x14ac:dyDescent="0.25">
      <c r="P1">
        <v>0</v>
      </c>
      <c r="Q1">
        <v>1</v>
      </c>
      <c r="T1" s="3"/>
      <c r="U1" s="3" t="s">
        <v>23</v>
      </c>
      <c r="V1" s="3" t="s">
        <v>24</v>
      </c>
    </row>
    <row r="2" spans="2:44" ht="15.75" thickBot="1" x14ac:dyDescent="0.3">
      <c r="T2" s="3" t="s">
        <v>22</v>
      </c>
      <c r="U2" s="18">
        <v>1</v>
      </c>
      <c r="V2" s="3">
        <f>1-U2</f>
        <v>0</v>
      </c>
      <c r="X2" s="19" t="s">
        <v>20</v>
      </c>
      <c r="Y2" s="19"/>
      <c r="Z2" s="19"/>
      <c r="AA2" s="19"/>
      <c r="AB2" s="19"/>
      <c r="AC2" s="19"/>
      <c r="AD2" s="19"/>
      <c r="AE2" s="19"/>
      <c r="AF2" s="19" t="s">
        <v>19</v>
      </c>
      <c r="AG2" s="19"/>
      <c r="AH2" s="19"/>
      <c r="AI2" s="19"/>
      <c r="AJ2" s="19"/>
      <c r="AK2" s="19"/>
      <c r="AL2" s="19"/>
      <c r="AM2" s="19"/>
    </row>
    <row r="3" spans="2:44" ht="15.75" thickBot="1" x14ac:dyDescent="0.3">
      <c r="B3" s="19" t="s">
        <v>14</v>
      </c>
      <c r="C3" s="19"/>
      <c r="D3" s="19"/>
      <c r="E3" s="19"/>
      <c r="F3" s="19"/>
      <c r="G3" s="19"/>
      <c r="K3" s="21" t="s">
        <v>25</v>
      </c>
      <c r="L3" s="22"/>
      <c r="M3" s="22"/>
      <c r="N3" s="22"/>
      <c r="O3" s="23"/>
      <c r="X3" s="20" t="s">
        <v>17</v>
      </c>
      <c r="Y3" s="20"/>
      <c r="Z3" s="20"/>
      <c r="AA3" s="20"/>
      <c r="AB3" s="20" t="s">
        <v>18</v>
      </c>
      <c r="AC3" s="20"/>
      <c r="AD3" s="20"/>
      <c r="AE3" s="20"/>
      <c r="AF3" s="20" t="s">
        <v>17</v>
      </c>
      <c r="AG3" s="20"/>
      <c r="AH3" s="20"/>
      <c r="AI3" s="20"/>
      <c r="AJ3" s="20" t="s">
        <v>18</v>
      </c>
      <c r="AK3" s="20"/>
      <c r="AL3" s="20"/>
      <c r="AM3" s="20"/>
    </row>
    <row r="4" spans="2:44" ht="15.75" thickBot="1" x14ac:dyDescent="0.3">
      <c r="B4" s="6"/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I4" s="3" t="s">
        <v>0</v>
      </c>
      <c r="J4" s="3" t="s">
        <v>1</v>
      </c>
      <c r="K4" s="7" t="s">
        <v>16</v>
      </c>
      <c r="L4" s="8" t="s">
        <v>21</v>
      </c>
      <c r="M4" s="8" t="s">
        <v>9</v>
      </c>
      <c r="N4" s="8" t="s">
        <v>13</v>
      </c>
      <c r="O4" s="9" t="s">
        <v>12</v>
      </c>
      <c r="P4" s="3" t="s">
        <v>11</v>
      </c>
      <c r="Q4" s="3" t="s">
        <v>10</v>
      </c>
      <c r="R4" s="3" t="s">
        <v>8</v>
      </c>
      <c r="S4" s="3"/>
      <c r="T4" s="3" t="s">
        <v>3</v>
      </c>
      <c r="U4" s="3" t="s">
        <v>4</v>
      </c>
      <c r="V4" s="3" t="s">
        <v>5</v>
      </c>
      <c r="W4" s="3" t="s">
        <v>6</v>
      </c>
      <c r="X4" s="3" t="s">
        <v>3</v>
      </c>
      <c r="Y4" s="3" t="s">
        <v>4</v>
      </c>
      <c r="Z4" s="3" t="s">
        <v>5</v>
      </c>
      <c r="AA4" s="3" t="s">
        <v>6</v>
      </c>
      <c r="AB4" s="3" t="s">
        <v>3</v>
      </c>
      <c r="AC4" s="3" t="s">
        <v>4</v>
      </c>
      <c r="AD4" s="3" t="s">
        <v>5</v>
      </c>
      <c r="AE4" s="3" t="s">
        <v>6</v>
      </c>
      <c r="AF4" s="3" t="s">
        <v>3</v>
      </c>
      <c r="AG4" s="3" t="s">
        <v>4</v>
      </c>
      <c r="AH4" s="3" t="s">
        <v>5</v>
      </c>
      <c r="AI4" s="3" t="s">
        <v>6</v>
      </c>
      <c r="AJ4" s="3" t="s">
        <v>3</v>
      </c>
      <c r="AK4" s="3" t="s">
        <v>4</v>
      </c>
      <c r="AL4" s="3" t="s">
        <v>5</v>
      </c>
      <c r="AM4" s="3" t="s">
        <v>6</v>
      </c>
      <c r="AN4" s="1"/>
      <c r="AO4" s="6" t="s">
        <v>0</v>
      </c>
      <c r="AP4" s="6" t="s">
        <v>1</v>
      </c>
      <c r="AR4" t="s">
        <v>7</v>
      </c>
    </row>
    <row r="5" spans="2:44" x14ac:dyDescent="0.25">
      <c r="B5" s="3" t="s">
        <v>2</v>
      </c>
      <c r="C5" s="3">
        <v>11</v>
      </c>
      <c r="D5" s="3">
        <v>36</v>
      </c>
      <c r="E5" s="3">
        <v>50</v>
      </c>
      <c r="F5" s="3">
        <v>50</v>
      </c>
      <c r="G5" s="3">
        <v>52</v>
      </c>
      <c r="I5" s="3">
        <v>12</v>
      </c>
      <c r="J5" s="3" t="s">
        <v>2</v>
      </c>
      <c r="K5" s="10">
        <v>17558</v>
      </c>
      <c r="L5" s="3">
        <v>14244.7312934275</v>
      </c>
      <c r="M5" s="3">
        <v>364.94393967119601</v>
      </c>
      <c r="N5" s="3">
        <v>15088.1646184076</v>
      </c>
      <c r="O5" s="11">
        <v>0.22576304999999999</v>
      </c>
      <c r="P5" s="3">
        <f>(1+O5)^(1/12)-1</f>
        <v>1.7108328408485418E-2</v>
      </c>
      <c r="Q5" s="3">
        <f>(N5*(1+P5)^I5) - M5*( ((1+P5)^I5 - 1) / P5 )</f>
        <v>13678.681425851795</v>
      </c>
      <c r="R5" s="3">
        <f>72-I5</f>
        <v>60</v>
      </c>
      <c r="S5" s="3">
        <f>ROUNDUP(-LN(1-(L5/M5)*P5) / LN(1+P5),0)</f>
        <v>65</v>
      </c>
      <c r="T5" s="5">
        <f>PMT(VLOOKUP($I5&amp;T$4,$AQ$5:$AR$59,2,FALSE)/12,IF($U$2=1,$S5,$R5),IF($U$2=1,$L5,$Q5),0)</f>
        <v>-344.34252997586202</v>
      </c>
      <c r="U5" s="5">
        <f t="shared" ref="U5:W26" si="0">PMT(VLOOKUP($I5&amp;U$4,$AQ$5:$AR$59,2,FALSE)/12,IF($U$2=1,$S5,$R5),IF($U$2=1,$L5,$Q5),0)</f>
        <v>-304.8969748503398</v>
      </c>
      <c r="V5" s="5">
        <f t="shared" si="0"/>
        <v>-269.62214006902866</v>
      </c>
      <c r="W5" s="5">
        <f t="shared" si="0"/>
        <v>-241.47323785900457</v>
      </c>
      <c r="X5" s="7" t="str">
        <f t="shared" ref="X5:X9" si="1">IF(VLOOKUP($J5,$B$5:$G$9,MATCH(X$4,$B$4:$G$4,0),0)&lt;=$I5,T5+$M5,"")</f>
        <v/>
      </c>
      <c r="Y5" s="8" t="str">
        <f t="shared" ref="Y5:AA16" si="2">IF(VLOOKUP($J5,$B$5:$G$9,MATCH(Y$4,$B$4:$G$4,0),0)&lt;=$I5,U5+$M5,"")</f>
        <v/>
      </c>
      <c r="Z5" s="8" t="str">
        <f t="shared" ref="Z5:AA15" si="3">IF(VLOOKUP($J5,$B$5:$G$9,MATCH(Z$4,$B$4:$G$4,0),0)&lt;=$I5,V5+$M5,"")</f>
        <v/>
      </c>
      <c r="AA5" s="9" t="str">
        <f t="shared" ref="AA5:AA14" si="4">IF(VLOOKUP($J5,$B$5:$G$9,MATCH(AA$4,$B$4:$G$4,0),0)&lt;=$I5,W5+$M5,"")</f>
        <v/>
      </c>
      <c r="AB5" s="7" t="str">
        <f>IF(X5="","",$R5*X5)</f>
        <v/>
      </c>
      <c r="AC5" s="8" t="str">
        <f t="shared" ref="AC5:AE5" si="5">IF(Y5="","",$R5*Y5)</f>
        <v/>
      </c>
      <c r="AD5" s="8" t="str">
        <f t="shared" si="5"/>
        <v/>
      </c>
      <c r="AE5" s="9" t="str">
        <f t="shared" si="5"/>
        <v/>
      </c>
      <c r="AF5" s="7" t="str">
        <f>IF(VLOOKUP($J5,$B$13:$G$17,MATCH(AF$4,$B$12:$G$12,0),0)&lt;=$I5,T5+$M5,"")</f>
        <v/>
      </c>
      <c r="AG5" s="8" t="str">
        <f t="shared" ref="AG5:AG15" si="6">IF(VLOOKUP($J5,$B$13:$G$17,MATCH(AG$4,$B$12:$G$12,0),0)&lt;=$I5,U5+$M5,"")</f>
        <v/>
      </c>
      <c r="AH5" s="8" t="str">
        <f t="shared" ref="AH5:AH37" si="7">IF(VLOOKUP($J5,$B$13:$G$17,MATCH(AH$4,$B$12:$G$12,0),0)&lt;=$I5,V5+$M5,"")</f>
        <v/>
      </c>
      <c r="AI5" s="9" t="str">
        <f t="shared" ref="AI5:AI47" si="8">IF(VLOOKUP($J5,$B$13:$G$17,MATCH(AI$4,$B$12:$G$12,0),0)&lt;=$I5,W5+$M5,"")</f>
        <v/>
      </c>
      <c r="AJ5" s="7" t="str">
        <f>IF(AF5="","",$R5*AF5)</f>
        <v/>
      </c>
      <c r="AK5" s="8" t="str">
        <f t="shared" ref="AK5:AK58" si="9">IF(AG5="","",$R5*AG5)</f>
        <v/>
      </c>
      <c r="AL5" s="8" t="str">
        <f t="shared" ref="AL5:AL58" si="10">IF(AH5="","",$R5*AH5)</f>
        <v/>
      </c>
      <c r="AM5" s="9" t="str">
        <f t="shared" ref="AM5:AM58" si="11">IF(AI5="","",$R5*AI5)</f>
        <v/>
      </c>
      <c r="AN5" s="1"/>
      <c r="AO5" s="6">
        <f>I5</f>
        <v>12</v>
      </c>
      <c r="AP5" s="6" t="str">
        <f>J5</f>
        <v>deep_subprime</v>
      </c>
      <c r="AQ5" t="str">
        <f>AO5&amp;AP5</f>
        <v>12deep_subprime</v>
      </c>
      <c r="AR5" s="2">
        <f>O5</f>
        <v>0.22576304999999999</v>
      </c>
    </row>
    <row r="6" spans="2:44" x14ac:dyDescent="0.25">
      <c r="B6" s="3" t="s">
        <v>3</v>
      </c>
      <c r="C6" s="3"/>
      <c r="D6" s="3">
        <v>11</v>
      </c>
      <c r="E6" s="3">
        <v>23</v>
      </c>
      <c r="F6" s="3">
        <v>42</v>
      </c>
      <c r="G6" s="3">
        <v>48</v>
      </c>
      <c r="I6" s="3">
        <v>15</v>
      </c>
      <c r="J6" s="3" t="s">
        <v>2</v>
      </c>
      <c r="K6" s="10">
        <v>16125</v>
      </c>
      <c r="L6" s="3">
        <v>13843.528793798499</v>
      </c>
      <c r="M6" s="3">
        <v>364.23147911845399</v>
      </c>
      <c r="N6" s="3">
        <v>15061.304070697701</v>
      </c>
      <c r="O6" s="11">
        <v>0.22564592</v>
      </c>
      <c r="P6" s="3">
        <f t="shared" ref="P6:P59" si="12">(1+O6)^(1/12)-1</f>
        <v>1.710022875194106E-2</v>
      </c>
      <c r="Q6" s="3">
        <f t="shared" ref="Q6:Q59" si="13">(N6*(1+P6)^I6) - M6*( ((1+P6)^I6 - 1) / P6 )</f>
        <v>13254.611941504569</v>
      </c>
      <c r="R6" s="3">
        <f t="shared" ref="R6:R59" si="14">72-I6</f>
        <v>57</v>
      </c>
      <c r="S6" s="3">
        <f t="shared" ref="S6:S59" si="15">ROUNDUP(-LN(1-(L6/M6)*P6) / LN(1+P6),0)</f>
        <v>62</v>
      </c>
      <c r="T6" s="5">
        <f t="shared" ref="T6:T15" si="16">PMT(VLOOKUP($I6&amp;T$4,$AQ$5:$AR$59,2,FALSE)/12,IF($U$2=1,$S6,$R6),IF($U$2=1,$L6,$Q6),0)</f>
        <v>-344.24758420060277</v>
      </c>
      <c r="U6" s="5">
        <f t="shared" si="0"/>
        <v>-306.0536225364263</v>
      </c>
      <c r="V6" s="5">
        <f t="shared" si="0"/>
        <v>-272.06336699291836</v>
      </c>
      <c r="W6" s="5">
        <f t="shared" si="0"/>
        <v>-245.1275418953457</v>
      </c>
      <c r="X6" s="10" t="str">
        <f t="shared" si="1"/>
        <v/>
      </c>
      <c r="Y6" s="3" t="str">
        <f t="shared" si="2"/>
        <v/>
      </c>
      <c r="Z6" s="3" t="str">
        <f t="shared" si="3"/>
        <v/>
      </c>
      <c r="AA6" s="11" t="str">
        <f t="shared" si="4"/>
        <v/>
      </c>
      <c r="AB6" s="10" t="str">
        <f t="shared" ref="AB6:AB58" si="17">IF(X6="","",$R6*X6)</f>
        <v/>
      </c>
      <c r="AC6" s="3" t="str">
        <f t="shared" ref="AC6:AC58" si="18">IF(Y6="","",$R6*Y6)</f>
        <v/>
      </c>
      <c r="AD6" s="3" t="str">
        <f t="shared" ref="AD6:AD58" si="19">IF(Z6="","",$R6*Z6)</f>
        <v/>
      </c>
      <c r="AE6" s="11" t="str">
        <f t="shared" ref="AE6:AE58" si="20">IF(AA6="","",$R6*AA6)</f>
        <v/>
      </c>
      <c r="AF6" s="10" t="str">
        <f t="shared" ref="AF6:AF15" si="21">IF(VLOOKUP($J6,$B$13:$G$17,MATCH(AF$4,$B$12:$G$12,0),0)&lt;=$I6,T6+$M6,"")</f>
        <v/>
      </c>
      <c r="AG6" s="3" t="str">
        <f t="shared" si="6"/>
        <v/>
      </c>
      <c r="AH6" s="3" t="str">
        <f t="shared" si="7"/>
        <v/>
      </c>
      <c r="AI6" s="11" t="str">
        <f t="shared" si="8"/>
        <v/>
      </c>
      <c r="AJ6" s="10" t="str">
        <f t="shared" ref="AJ6:AJ58" si="22">IF(AF6="","",$R6*AF6)</f>
        <v/>
      </c>
      <c r="AK6" s="3" t="str">
        <f t="shared" si="9"/>
        <v/>
      </c>
      <c r="AL6" s="3" t="str">
        <f t="shared" si="10"/>
        <v/>
      </c>
      <c r="AM6" s="11" t="str">
        <f t="shared" si="11"/>
        <v/>
      </c>
      <c r="AN6" s="1"/>
      <c r="AO6" s="6">
        <f t="shared" ref="AO6:AO59" si="23">I6</f>
        <v>15</v>
      </c>
      <c r="AP6" s="6" t="str">
        <f t="shared" ref="AP6:AP59" si="24">J6</f>
        <v>deep_subprime</v>
      </c>
      <c r="AQ6" t="str">
        <f t="shared" ref="AQ6:AQ59" si="25">AO6&amp;AP6</f>
        <v>15deep_subprime</v>
      </c>
      <c r="AR6" s="2">
        <f t="shared" ref="AR6:AR59" si="26">O6</f>
        <v>0.22564592</v>
      </c>
    </row>
    <row r="7" spans="2:44" x14ac:dyDescent="0.25">
      <c r="B7" s="3" t="s">
        <v>4</v>
      </c>
      <c r="C7" s="3"/>
      <c r="D7" s="3"/>
      <c r="E7" s="3">
        <v>11</v>
      </c>
      <c r="F7" s="3">
        <v>13</v>
      </c>
      <c r="G7" s="3">
        <v>34</v>
      </c>
      <c r="I7" s="3">
        <v>18</v>
      </c>
      <c r="J7" s="3" t="s">
        <v>2</v>
      </c>
      <c r="K7" s="10">
        <v>14375</v>
      </c>
      <c r="L7" s="3">
        <v>13520.4666093913</v>
      </c>
      <c r="M7" s="3">
        <v>363.306542658556</v>
      </c>
      <c r="N7" s="3">
        <v>15029.433088</v>
      </c>
      <c r="O7" s="11">
        <v>0.22543473</v>
      </c>
      <c r="P7" s="3">
        <f t="shared" si="12"/>
        <v>1.7085622959217339E-2</v>
      </c>
      <c r="Q7" s="3">
        <f t="shared" si="13"/>
        <v>12806.553297258268</v>
      </c>
      <c r="R7" s="3">
        <f t="shared" si="14"/>
        <v>54</v>
      </c>
      <c r="S7" s="3">
        <f t="shared" si="15"/>
        <v>60</v>
      </c>
      <c r="T7" s="5">
        <f t="shared" si="16"/>
        <v>-342.9956020519644</v>
      </c>
      <c r="U7" s="5">
        <f t="shared" si="0"/>
        <v>-305.82002277861221</v>
      </c>
      <c r="V7" s="5">
        <f t="shared" si="0"/>
        <v>-272.70804407138496</v>
      </c>
      <c r="W7" s="5">
        <f t="shared" si="0"/>
        <v>-246.75216590254371</v>
      </c>
      <c r="X7" s="10" t="str">
        <f t="shared" si="1"/>
        <v/>
      </c>
      <c r="Y7" s="3" t="str">
        <f t="shared" si="2"/>
        <v/>
      </c>
      <c r="Z7" s="3" t="str">
        <f t="shared" si="3"/>
        <v/>
      </c>
      <c r="AA7" s="11" t="str">
        <f t="shared" si="4"/>
        <v/>
      </c>
      <c r="AB7" s="10" t="str">
        <f t="shared" si="17"/>
        <v/>
      </c>
      <c r="AC7" s="3" t="str">
        <f t="shared" si="18"/>
        <v/>
      </c>
      <c r="AD7" s="3" t="str">
        <f t="shared" si="19"/>
        <v/>
      </c>
      <c r="AE7" s="11" t="str">
        <f t="shared" si="20"/>
        <v/>
      </c>
      <c r="AF7" s="10" t="str">
        <f t="shared" si="21"/>
        <v/>
      </c>
      <c r="AG7" s="3" t="str">
        <f t="shared" si="6"/>
        <v/>
      </c>
      <c r="AH7" s="3" t="str">
        <f t="shared" si="7"/>
        <v/>
      </c>
      <c r="AI7" s="11" t="str">
        <f t="shared" si="8"/>
        <v/>
      </c>
      <c r="AJ7" s="10" t="str">
        <f t="shared" si="22"/>
        <v/>
      </c>
      <c r="AK7" s="3" t="str">
        <f t="shared" si="9"/>
        <v/>
      </c>
      <c r="AL7" s="3" t="str">
        <f t="shared" si="10"/>
        <v/>
      </c>
      <c r="AM7" s="11" t="str">
        <f t="shared" si="11"/>
        <v/>
      </c>
      <c r="AN7" s="1"/>
      <c r="AO7" s="6">
        <f t="shared" si="23"/>
        <v>18</v>
      </c>
      <c r="AP7" s="6" t="str">
        <f t="shared" si="24"/>
        <v>deep_subprime</v>
      </c>
      <c r="AQ7" t="str">
        <f t="shared" si="25"/>
        <v>18deep_subprime</v>
      </c>
      <c r="AR7" s="2">
        <f t="shared" si="26"/>
        <v>0.22543473</v>
      </c>
    </row>
    <row r="8" spans="2:44" x14ac:dyDescent="0.25">
      <c r="B8" s="3" t="s">
        <v>5</v>
      </c>
      <c r="C8" s="3"/>
      <c r="D8" s="3"/>
      <c r="E8" s="3"/>
      <c r="F8" s="3">
        <v>11</v>
      </c>
      <c r="G8" s="3">
        <v>11</v>
      </c>
      <c r="I8" s="3">
        <v>24</v>
      </c>
      <c r="J8" s="3" t="s">
        <v>2</v>
      </c>
      <c r="K8" s="10">
        <v>11628</v>
      </c>
      <c r="L8" s="3">
        <v>12835.9503560372</v>
      </c>
      <c r="M8" s="3">
        <v>361.01780308807099</v>
      </c>
      <c r="N8" s="3">
        <v>14947.548883728899</v>
      </c>
      <c r="O8" s="11">
        <v>0.22498196000000001</v>
      </c>
      <c r="P8" s="3">
        <f t="shared" si="12"/>
        <v>1.705430183915646E-2</v>
      </c>
      <c r="Q8" s="3">
        <f t="shared" si="13"/>
        <v>11833.348215750117</v>
      </c>
      <c r="R8" s="3">
        <f t="shared" si="14"/>
        <v>48</v>
      </c>
      <c r="S8" s="3">
        <f t="shared" si="15"/>
        <v>56</v>
      </c>
      <c r="T8" s="5">
        <f t="shared" si="16"/>
        <v>-340.03812684274783</v>
      </c>
      <c r="U8" s="5">
        <f t="shared" si="0"/>
        <v>-305.09297622446121</v>
      </c>
      <c r="V8" s="5">
        <f t="shared" si="0"/>
        <v>-273.93356668534284</v>
      </c>
      <c r="W8" s="5">
        <f t="shared" si="0"/>
        <v>-249.52629271138454</v>
      </c>
      <c r="X8" s="10" t="str">
        <f t="shared" si="1"/>
        <v/>
      </c>
      <c r="Y8" s="3" t="str">
        <f t="shared" si="2"/>
        <v/>
      </c>
      <c r="Z8" s="3" t="str">
        <f t="shared" si="3"/>
        <v/>
      </c>
      <c r="AA8" s="11" t="str">
        <f t="shared" si="4"/>
        <v/>
      </c>
      <c r="AB8" s="10" t="str">
        <f t="shared" si="17"/>
        <v/>
      </c>
      <c r="AC8" s="3" t="str">
        <f t="shared" si="18"/>
        <v/>
      </c>
      <c r="AD8" s="3" t="str">
        <f t="shared" si="19"/>
        <v/>
      </c>
      <c r="AE8" s="11" t="str">
        <f t="shared" si="20"/>
        <v/>
      </c>
      <c r="AF8" s="10" t="str">
        <f t="shared" si="21"/>
        <v/>
      </c>
      <c r="AG8" s="3" t="str">
        <f t="shared" si="6"/>
        <v/>
      </c>
      <c r="AH8" s="3" t="str">
        <f t="shared" si="7"/>
        <v/>
      </c>
      <c r="AI8" s="11" t="str">
        <f t="shared" si="8"/>
        <v/>
      </c>
      <c r="AJ8" s="10" t="str">
        <f t="shared" si="22"/>
        <v/>
      </c>
      <c r="AK8" s="3" t="str">
        <f t="shared" si="9"/>
        <v/>
      </c>
      <c r="AL8" s="3" t="str">
        <f t="shared" si="10"/>
        <v/>
      </c>
      <c r="AM8" s="11" t="str">
        <f t="shared" si="11"/>
        <v/>
      </c>
      <c r="AN8" s="1"/>
      <c r="AO8" s="6">
        <f t="shared" si="23"/>
        <v>24</v>
      </c>
      <c r="AP8" s="6" t="str">
        <f t="shared" si="24"/>
        <v>deep_subprime</v>
      </c>
      <c r="AQ8" t="str">
        <f t="shared" si="25"/>
        <v>24deep_subprime</v>
      </c>
      <c r="AR8" s="2">
        <f t="shared" si="26"/>
        <v>0.22498196000000001</v>
      </c>
    </row>
    <row r="9" spans="2:44" x14ac:dyDescent="0.25">
      <c r="B9" s="3" t="s">
        <v>6</v>
      </c>
      <c r="C9" s="3"/>
      <c r="D9" s="3"/>
      <c r="E9" s="3"/>
      <c r="F9" s="3"/>
      <c r="G9" s="3">
        <v>11</v>
      </c>
      <c r="I9" s="3">
        <v>30</v>
      </c>
      <c r="J9" s="3" t="s">
        <v>2</v>
      </c>
      <c r="K9" s="10">
        <v>9492</v>
      </c>
      <c r="L9" s="3">
        <v>11972.6063379688</v>
      </c>
      <c r="M9" s="3">
        <v>360.95441393438</v>
      </c>
      <c r="N9" s="3">
        <v>14955.4749546987</v>
      </c>
      <c r="O9" s="11">
        <v>0.22458596</v>
      </c>
      <c r="P9" s="3">
        <f t="shared" si="12"/>
        <v>1.7026899177786436E-2</v>
      </c>
      <c r="Q9" s="3">
        <f t="shared" si="13"/>
        <v>10837.921578347157</v>
      </c>
      <c r="R9" s="3">
        <f t="shared" si="14"/>
        <v>42</v>
      </c>
      <c r="S9" s="3">
        <f t="shared" si="15"/>
        <v>50</v>
      </c>
      <c r="T9" s="5">
        <f t="shared" si="16"/>
        <v>-341.70094526024508</v>
      </c>
      <c r="U9" s="5">
        <f t="shared" si="0"/>
        <v>-309.67855355957124</v>
      </c>
      <c r="V9" s="5">
        <f t="shared" si="0"/>
        <v>-280.87473594121826</v>
      </c>
      <c r="W9" s="5">
        <f t="shared" si="0"/>
        <v>-258.36393509623588</v>
      </c>
      <c r="X9" s="10" t="str">
        <f t="shared" si="1"/>
        <v/>
      </c>
      <c r="Y9" s="3" t="str">
        <f t="shared" si="2"/>
        <v/>
      </c>
      <c r="Z9" s="3" t="str">
        <f t="shared" si="3"/>
        <v/>
      </c>
      <c r="AA9" s="11" t="str">
        <f t="shared" si="4"/>
        <v/>
      </c>
      <c r="AB9" s="10" t="str">
        <f t="shared" si="17"/>
        <v/>
      </c>
      <c r="AC9" s="3" t="str">
        <f t="shared" si="18"/>
        <v/>
      </c>
      <c r="AD9" s="3" t="str">
        <f t="shared" si="19"/>
        <v/>
      </c>
      <c r="AE9" s="11" t="str">
        <f t="shared" si="20"/>
        <v/>
      </c>
      <c r="AF9" s="10" t="str">
        <f t="shared" si="21"/>
        <v/>
      </c>
      <c r="AG9" s="3" t="str">
        <f t="shared" si="6"/>
        <v/>
      </c>
      <c r="AH9" s="3" t="str">
        <f t="shared" si="7"/>
        <v/>
      </c>
      <c r="AI9" s="11" t="str">
        <f t="shared" si="8"/>
        <v/>
      </c>
      <c r="AJ9" s="10" t="str">
        <f t="shared" si="22"/>
        <v/>
      </c>
      <c r="AK9" s="3" t="str">
        <f t="shared" si="9"/>
        <v/>
      </c>
      <c r="AL9" s="3" t="str">
        <f t="shared" si="10"/>
        <v/>
      </c>
      <c r="AM9" s="11" t="str">
        <f t="shared" si="11"/>
        <v/>
      </c>
      <c r="AN9" s="1"/>
      <c r="AO9" s="6">
        <f t="shared" si="23"/>
        <v>30</v>
      </c>
      <c r="AP9" s="6" t="str">
        <f t="shared" si="24"/>
        <v>deep_subprime</v>
      </c>
      <c r="AQ9" t="str">
        <f t="shared" si="25"/>
        <v>30deep_subprime</v>
      </c>
      <c r="AR9" s="2">
        <f t="shared" si="26"/>
        <v>0.22458596</v>
      </c>
    </row>
    <row r="10" spans="2:44" x14ac:dyDescent="0.25">
      <c r="I10" s="3">
        <v>36</v>
      </c>
      <c r="J10" s="3" t="s">
        <v>2</v>
      </c>
      <c r="K10" s="10">
        <v>7746</v>
      </c>
      <c r="L10" s="3">
        <v>10985.074663051901</v>
      </c>
      <c r="M10" s="3">
        <v>358.77666434574502</v>
      </c>
      <c r="N10" s="3">
        <v>14864.618857474799</v>
      </c>
      <c r="O10" s="11">
        <v>0.22462478999999999</v>
      </c>
      <c r="P10" s="3">
        <f t="shared" si="12"/>
        <v>1.7029586520139084E-2</v>
      </c>
      <c r="Q10" s="3">
        <f t="shared" si="13"/>
        <v>9675.1438012373001</v>
      </c>
      <c r="R10" s="3">
        <f t="shared" si="14"/>
        <v>36</v>
      </c>
      <c r="S10" s="3">
        <f t="shared" si="15"/>
        <v>44</v>
      </c>
      <c r="T10" s="5">
        <f t="shared" si="16"/>
        <v>-342.50237898699811</v>
      </c>
      <c r="U10" s="5">
        <f t="shared" si="0"/>
        <v>-313.62433445449398</v>
      </c>
      <c r="V10" s="5">
        <f t="shared" si="0"/>
        <v>-287.51078906771369</v>
      </c>
      <c r="W10" s="5">
        <f t="shared" si="0"/>
        <v>-267.01166371392611</v>
      </c>
      <c r="X10" s="10">
        <f>IF(VLOOKUP($J10,$B$5:$G$9,MATCH(X$4,$B$4:$G$4,0),0)&lt;=$I10,T10+$M10,"")</f>
        <v>16.274285358746909</v>
      </c>
      <c r="Y10" s="3" t="str">
        <f t="shared" si="2"/>
        <v/>
      </c>
      <c r="Z10" s="3" t="str">
        <f t="shared" si="3"/>
        <v/>
      </c>
      <c r="AA10" s="11" t="str">
        <f t="shared" si="4"/>
        <v/>
      </c>
      <c r="AB10" s="10">
        <f t="shared" si="17"/>
        <v>585.87427291488871</v>
      </c>
      <c r="AC10" s="3" t="str">
        <f t="shared" si="18"/>
        <v/>
      </c>
      <c r="AD10" s="3" t="str">
        <f t="shared" si="19"/>
        <v/>
      </c>
      <c r="AE10" s="11" t="str">
        <f t="shared" si="20"/>
        <v/>
      </c>
      <c r="AF10" s="10">
        <f t="shared" si="21"/>
        <v>16.274285358746909</v>
      </c>
      <c r="AG10" s="3" t="str">
        <f t="shared" si="6"/>
        <v/>
      </c>
      <c r="AH10" s="3" t="str">
        <f t="shared" si="7"/>
        <v/>
      </c>
      <c r="AI10" s="11" t="str">
        <f t="shared" si="8"/>
        <v/>
      </c>
      <c r="AJ10" s="10">
        <f t="shared" si="22"/>
        <v>585.87427291488871</v>
      </c>
      <c r="AK10" s="3" t="str">
        <f t="shared" si="9"/>
        <v/>
      </c>
      <c r="AL10" s="3" t="str">
        <f t="shared" si="10"/>
        <v/>
      </c>
      <c r="AM10" s="11" t="str">
        <f t="shared" si="11"/>
        <v/>
      </c>
      <c r="AN10" s="1"/>
      <c r="AO10" s="6">
        <f t="shared" si="23"/>
        <v>36</v>
      </c>
      <c r="AP10" s="6" t="str">
        <f t="shared" si="24"/>
        <v>deep_subprime</v>
      </c>
      <c r="AQ10" t="str">
        <f t="shared" si="25"/>
        <v>36deep_subprime</v>
      </c>
      <c r="AR10" s="2">
        <f t="shared" si="26"/>
        <v>0.22462478999999999</v>
      </c>
    </row>
    <row r="11" spans="2:44" x14ac:dyDescent="0.25">
      <c r="B11" s="19" t="s">
        <v>15</v>
      </c>
      <c r="C11" s="19"/>
      <c r="D11" s="19"/>
      <c r="E11" s="19"/>
      <c r="F11" s="19"/>
      <c r="G11" s="19"/>
      <c r="I11" s="3">
        <v>42</v>
      </c>
      <c r="J11" s="3" t="s">
        <v>2</v>
      </c>
      <c r="K11" s="10">
        <v>6050</v>
      </c>
      <c r="L11" s="3">
        <v>9833.4744479338806</v>
      </c>
      <c r="M11" s="3">
        <v>357.38334904489102</v>
      </c>
      <c r="N11" s="3">
        <v>14806.4943553719</v>
      </c>
      <c r="O11" s="11">
        <v>0.22457943999999999</v>
      </c>
      <c r="P11" s="3">
        <f t="shared" si="12"/>
        <v>1.702644793468755E-2</v>
      </c>
      <c r="Q11" s="3">
        <f t="shared" si="13"/>
        <v>8424.3378903254561</v>
      </c>
      <c r="R11" s="3">
        <f t="shared" si="14"/>
        <v>30</v>
      </c>
      <c r="S11" s="3">
        <f t="shared" si="15"/>
        <v>38</v>
      </c>
      <c r="T11" s="5">
        <f t="shared" si="16"/>
        <v>-341.03429754715484</v>
      </c>
      <c r="U11" s="5">
        <f t="shared" si="0"/>
        <v>-315.51413513701209</v>
      </c>
      <c r="V11" s="5">
        <f t="shared" si="0"/>
        <v>-292.50170630746402</v>
      </c>
      <c r="W11" s="5">
        <f t="shared" si="0"/>
        <v>-274.31725170437795</v>
      </c>
      <c r="X11" s="10">
        <f t="shared" ref="X11:X15" si="27">IF(VLOOKUP($J11,$B$5:$G$9,MATCH(X$4,$B$4:$G$4,0),0)&lt;=$I11,T11+$M11,"")</f>
        <v>16.349051497736184</v>
      </c>
      <c r="Y11" s="3" t="str">
        <f t="shared" si="2"/>
        <v/>
      </c>
      <c r="Z11" s="3" t="str">
        <f t="shared" si="3"/>
        <v/>
      </c>
      <c r="AA11" s="11" t="str">
        <f t="shared" si="4"/>
        <v/>
      </c>
      <c r="AB11" s="10">
        <f t="shared" si="17"/>
        <v>490.47154493208552</v>
      </c>
      <c r="AC11" s="3" t="str">
        <f t="shared" si="18"/>
        <v/>
      </c>
      <c r="AD11" s="3" t="str">
        <f t="shared" si="19"/>
        <v/>
      </c>
      <c r="AE11" s="11" t="str">
        <f t="shared" si="20"/>
        <v/>
      </c>
      <c r="AF11" s="10">
        <f t="shared" si="21"/>
        <v>16.349051497736184</v>
      </c>
      <c r="AG11" s="3" t="str">
        <f t="shared" si="6"/>
        <v/>
      </c>
      <c r="AH11" s="3" t="str">
        <f t="shared" si="7"/>
        <v/>
      </c>
      <c r="AI11" s="11" t="str">
        <f t="shared" si="8"/>
        <v/>
      </c>
      <c r="AJ11" s="10">
        <f t="shared" si="22"/>
        <v>490.47154493208552</v>
      </c>
      <c r="AK11" s="3" t="str">
        <f t="shared" si="9"/>
        <v/>
      </c>
      <c r="AL11" s="3" t="str">
        <f t="shared" si="10"/>
        <v/>
      </c>
      <c r="AM11" s="11" t="str">
        <f t="shared" si="11"/>
        <v/>
      </c>
      <c r="AN11" s="1"/>
      <c r="AO11" s="6">
        <f t="shared" si="23"/>
        <v>42</v>
      </c>
      <c r="AP11" s="6" t="str">
        <f t="shared" si="24"/>
        <v>deep_subprime</v>
      </c>
      <c r="AQ11" t="str">
        <f t="shared" si="25"/>
        <v>42deep_subprime</v>
      </c>
      <c r="AR11" s="2">
        <f t="shared" si="26"/>
        <v>0.22457943999999999</v>
      </c>
    </row>
    <row r="12" spans="2:44" x14ac:dyDescent="0.25">
      <c r="B12" s="6"/>
      <c r="C12" s="3" t="s">
        <v>2</v>
      </c>
      <c r="D12" s="3" t="s">
        <v>3</v>
      </c>
      <c r="E12" s="3" t="s">
        <v>4</v>
      </c>
      <c r="F12" s="3" t="s">
        <v>5</v>
      </c>
      <c r="G12" s="3" t="s">
        <v>6</v>
      </c>
      <c r="I12" s="3">
        <v>48</v>
      </c>
      <c r="J12" s="3" t="s">
        <v>2</v>
      </c>
      <c r="K12" s="10">
        <v>4899</v>
      </c>
      <c r="L12" s="3">
        <v>8799.0101000204104</v>
      </c>
      <c r="M12" s="3">
        <v>357.91298113741499</v>
      </c>
      <c r="N12" s="3">
        <v>14835.224649928599</v>
      </c>
      <c r="O12" s="11">
        <v>0.22431323</v>
      </c>
      <c r="P12" s="3">
        <f t="shared" si="12"/>
        <v>1.7008021908747617E-2</v>
      </c>
      <c r="Q12" s="3">
        <f t="shared" si="13"/>
        <v>7094.2196008588508</v>
      </c>
      <c r="R12" s="3">
        <f t="shared" si="14"/>
        <v>24</v>
      </c>
      <c r="S12" s="3">
        <f t="shared" si="15"/>
        <v>33</v>
      </c>
      <c r="T12" s="5">
        <f t="shared" si="16"/>
        <v>-339.67259617122625</v>
      </c>
      <c r="U12" s="5">
        <f t="shared" si="0"/>
        <v>-317.20436707748945</v>
      </c>
      <c r="V12" s="5">
        <f t="shared" si="0"/>
        <v>-296.76398972787558</v>
      </c>
      <c r="W12" s="5">
        <f t="shared" si="0"/>
        <v>-280.60349771827049</v>
      </c>
      <c r="X12" s="10">
        <f t="shared" si="27"/>
        <v>18.240384966188742</v>
      </c>
      <c r="Y12" s="3" t="str">
        <f t="shared" si="2"/>
        <v/>
      </c>
      <c r="Z12" s="3" t="str">
        <f t="shared" si="3"/>
        <v/>
      </c>
      <c r="AA12" s="11" t="str">
        <f t="shared" si="4"/>
        <v/>
      </c>
      <c r="AB12" s="10">
        <f t="shared" si="17"/>
        <v>437.76923918852981</v>
      </c>
      <c r="AC12" s="3" t="str">
        <f t="shared" si="18"/>
        <v/>
      </c>
      <c r="AD12" s="3" t="str">
        <f t="shared" si="19"/>
        <v/>
      </c>
      <c r="AE12" s="11" t="str">
        <f t="shared" si="20"/>
        <v/>
      </c>
      <c r="AF12" s="10">
        <f t="shared" si="21"/>
        <v>18.240384966188742</v>
      </c>
      <c r="AG12" s="3" t="str">
        <f t="shared" si="6"/>
        <v/>
      </c>
      <c r="AH12" s="3" t="str">
        <f t="shared" si="7"/>
        <v/>
      </c>
      <c r="AI12" s="11" t="str">
        <f t="shared" si="8"/>
        <v/>
      </c>
      <c r="AJ12" s="10">
        <f t="shared" si="22"/>
        <v>437.76923918852981</v>
      </c>
      <c r="AK12" s="3" t="str">
        <f t="shared" si="9"/>
        <v/>
      </c>
      <c r="AL12" s="3" t="str">
        <f t="shared" si="10"/>
        <v/>
      </c>
      <c r="AM12" s="11" t="str">
        <f t="shared" si="11"/>
        <v/>
      </c>
      <c r="AN12" s="1"/>
      <c r="AO12" s="6">
        <f t="shared" si="23"/>
        <v>48</v>
      </c>
      <c r="AP12" s="6" t="str">
        <f t="shared" si="24"/>
        <v>deep_subprime</v>
      </c>
      <c r="AQ12" t="str">
        <f t="shared" si="25"/>
        <v>48deep_subprime</v>
      </c>
      <c r="AR12" s="2">
        <f t="shared" si="26"/>
        <v>0.22431323</v>
      </c>
    </row>
    <row r="13" spans="2:44" x14ac:dyDescent="0.25">
      <c r="B13" s="3" t="s">
        <v>2</v>
      </c>
      <c r="C13" s="3">
        <v>10</v>
      </c>
      <c r="D13" s="3">
        <v>31</v>
      </c>
      <c r="E13" s="3">
        <v>51</v>
      </c>
      <c r="F13" s="3">
        <v>58</v>
      </c>
      <c r="G13" s="3">
        <v>58</v>
      </c>
      <c r="I13" s="3">
        <v>50</v>
      </c>
      <c r="J13" s="3" t="s">
        <v>2</v>
      </c>
      <c r="K13" s="10">
        <v>4622</v>
      </c>
      <c r="L13" s="3">
        <v>8311.5409844223304</v>
      </c>
      <c r="M13" s="3">
        <v>357.907723058155</v>
      </c>
      <c r="N13" s="3">
        <v>14832.293993941999</v>
      </c>
      <c r="O13" s="11">
        <v>0.22439092999999999</v>
      </c>
      <c r="P13" s="3">
        <f t="shared" si="12"/>
        <v>1.7013400381545196E-2</v>
      </c>
      <c r="Q13" s="3">
        <f t="shared" si="13"/>
        <v>6614.2685287005879</v>
      </c>
      <c r="R13" s="3">
        <f t="shared" si="14"/>
        <v>22</v>
      </c>
      <c r="S13" s="3">
        <f t="shared" si="15"/>
        <v>30</v>
      </c>
      <c r="T13" s="5">
        <f t="shared" si="16"/>
        <v>-345.78728205619643</v>
      </c>
      <c r="U13" s="5">
        <f t="shared" si="0"/>
        <v>-324.74983689348244</v>
      </c>
      <c r="V13" s="5">
        <f t="shared" si="0"/>
        <v>-305.50353369787854</v>
      </c>
      <c r="W13" s="5">
        <f t="shared" si="0"/>
        <v>-290.21450361601023</v>
      </c>
      <c r="X13" s="10">
        <f t="shared" si="27"/>
        <v>12.120441001958568</v>
      </c>
      <c r="Y13" s="3">
        <f t="shared" si="2"/>
        <v>33.157886164672561</v>
      </c>
      <c r="Z13" s="3">
        <f t="shared" si="3"/>
        <v>52.404189360276462</v>
      </c>
      <c r="AA13" s="11" t="str">
        <f t="shared" si="4"/>
        <v/>
      </c>
      <c r="AB13" s="10">
        <f t="shared" si="17"/>
        <v>266.6497020430885</v>
      </c>
      <c r="AC13" s="3">
        <f t="shared" si="18"/>
        <v>729.47349562279635</v>
      </c>
      <c r="AD13" s="3">
        <f t="shared" si="19"/>
        <v>1152.8921659260823</v>
      </c>
      <c r="AE13" s="11" t="str">
        <f t="shared" si="20"/>
        <v/>
      </c>
      <c r="AF13" s="10">
        <f t="shared" si="21"/>
        <v>12.120441001958568</v>
      </c>
      <c r="AG13" s="3" t="str">
        <f t="shared" si="6"/>
        <v/>
      </c>
      <c r="AH13" s="3" t="str">
        <f t="shared" si="7"/>
        <v/>
      </c>
      <c r="AI13" s="11" t="str">
        <f t="shared" si="8"/>
        <v/>
      </c>
      <c r="AJ13" s="10">
        <f t="shared" si="22"/>
        <v>266.6497020430885</v>
      </c>
      <c r="AK13" s="3" t="str">
        <f t="shared" si="9"/>
        <v/>
      </c>
      <c r="AL13" s="3" t="str">
        <f t="shared" si="10"/>
        <v/>
      </c>
      <c r="AM13" s="11" t="str">
        <f t="shared" si="11"/>
        <v/>
      </c>
      <c r="AN13" s="1"/>
      <c r="AO13" s="6">
        <f t="shared" si="23"/>
        <v>50</v>
      </c>
      <c r="AP13" s="6" t="str">
        <f t="shared" si="24"/>
        <v>deep_subprime</v>
      </c>
      <c r="AQ13" t="str">
        <f t="shared" si="25"/>
        <v>50deep_subprime</v>
      </c>
      <c r="AR13" s="2">
        <f t="shared" si="26"/>
        <v>0.22439092999999999</v>
      </c>
    </row>
    <row r="14" spans="2:44" x14ac:dyDescent="0.25">
      <c r="B14" s="3" t="s">
        <v>3</v>
      </c>
      <c r="C14" s="3"/>
      <c r="D14" s="3">
        <v>10</v>
      </c>
      <c r="E14" s="3">
        <v>23</v>
      </c>
      <c r="F14" s="3">
        <v>25</v>
      </c>
      <c r="G14" s="3">
        <v>42</v>
      </c>
      <c r="I14" s="3">
        <v>54</v>
      </c>
      <c r="J14" s="3" t="s">
        <v>2</v>
      </c>
      <c r="K14" s="10">
        <v>3568</v>
      </c>
      <c r="L14" s="3">
        <v>7485.0472954035904</v>
      </c>
      <c r="M14" s="3">
        <v>360.28639619021601</v>
      </c>
      <c r="N14" s="3">
        <v>14952.036701233201</v>
      </c>
      <c r="O14" s="11">
        <v>0.22366612</v>
      </c>
      <c r="P14" s="3">
        <f t="shared" si="12"/>
        <v>1.696321614005325E-2</v>
      </c>
      <c r="Q14" s="3">
        <f t="shared" si="13"/>
        <v>5645.7933827892448</v>
      </c>
      <c r="R14" s="3">
        <f t="shared" si="14"/>
        <v>18</v>
      </c>
      <c r="S14" s="3">
        <f t="shared" si="15"/>
        <v>26</v>
      </c>
      <c r="T14" s="5">
        <f t="shared" si="16"/>
        <v>-349.56471667588465</v>
      </c>
      <c r="U14" s="5">
        <f t="shared" si="0"/>
        <v>-330.77141799565402</v>
      </c>
      <c r="V14" s="5">
        <f t="shared" si="0"/>
        <v>-313.34286094153293</v>
      </c>
      <c r="W14" s="5">
        <f t="shared" si="0"/>
        <v>-299.5366805823748</v>
      </c>
      <c r="X14" s="10">
        <f t="shared" si="27"/>
        <v>10.721679514331356</v>
      </c>
      <c r="Y14" s="3">
        <f t="shared" si="2"/>
        <v>29.514978194561991</v>
      </c>
      <c r="Z14" s="3">
        <f t="shared" si="3"/>
        <v>46.943535248683077</v>
      </c>
      <c r="AA14" s="11">
        <f t="shared" si="4"/>
        <v>60.74971560784121</v>
      </c>
      <c r="AB14" s="10">
        <f t="shared" si="17"/>
        <v>192.99023125796441</v>
      </c>
      <c r="AC14" s="3">
        <f t="shared" si="18"/>
        <v>531.26960750211583</v>
      </c>
      <c r="AD14" s="3">
        <f t="shared" si="19"/>
        <v>844.98363447629538</v>
      </c>
      <c r="AE14" s="11">
        <f t="shared" si="20"/>
        <v>1093.4948809411417</v>
      </c>
      <c r="AF14" s="10">
        <f t="shared" si="21"/>
        <v>10.721679514331356</v>
      </c>
      <c r="AG14" s="3">
        <f t="shared" si="6"/>
        <v>29.514978194561991</v>
      </c>
      <c r="AH14" s="3" t="str">
        <f t="shared" si="7"/>
        <v/>
      </c>
      <c r="AI14" s="11" t="str">
        <f t="shared" si="8"/>
        <v/>
      </c>
      <c r="AJ14" s="10">
        <f t="shared" si="22"/>
        <v>192.99023125796441</v>
      </c>
      <c r="AK14" s="3">
        <f t="shared" si="9"/>
        <v>531.26960750211583</v>
      </c>
      <c r="AL14" s="3" t="str">
        <f t="shared" si="10"/>
        <v/>
      </c>
      <c r="AM14" s="11" t="str">
        <f t="shared" si="11"/>
        <v/>
      </c>
      <c r="AN14" s="1"/>
      <c r="AO14" s="6">
        <f t="shared" si="23"/>
        <v>54</v>
      </c>
      <c r="AP14" s="6" t="str">
        <f t="shared" si="24"/>
        <v>deep_subprime</v>
      </c>
      <c r="AQ14" t="str">
        <f t="shared" si="25"/>
        <v>54deep_subprime</v>
      </c>
      <c r="AR14" s="2">
        <f t="shared" si="26"/>
        <v>0.22366612</v>
      </c>
    </row>
    <row r="15" spans="2:44" ht="15.75" thickBot="1" x14ac:dyDescent="0.3">
      <c r="B15" s="3" t="s">
        <v>4</v>
      </c>
      <c r="C15" s="3"/>
      <c r="D15" s="3"/>
      <c r="E15" s="3">
        <v>10</v>
      </c>
      <c r="F15" s="3">
        <v>15</v>
      </c>
      <c r="G15" s="3">
        <v>15</v>
      </c>
      <c r="I15" s="3">
        <v>60</v>
      </c>
      <c r="J15" s="3" t="s">
        <v>2</v>
      </c>
      <c r="K15" s="10">
        <v>12</v>
      </c>
      <c r="L15" s="3">
        <v>6923.3024999999998</v>
      </c>
      <c r="M15" s="3">
        <v>377.26645279664501</v>
      </c>
      <c r="N15" s="3">
        <v>15732.489166666701</v>
      </c>
      <c r="O15" s="11">
        <v>0.22004166999999999</v>
      </c>
      <c r="P15" s="3">
        <f t="shared" si="12"/>
        <v>1.671185769821748E-2</v>
      </c>
      <c r="Q15" s="3">
        <f t="shared" si="13"/>
        <v>4078.9122567989907</v>
      </c>
      <c r="R15" s="3">
        <f t="shared" si="14"/>
        <v>12</v>
      </c>
      <c r="S15" s="3">
        <f t="shared" si="15"/>
        <v>23</v>
      </c>
      <c r="T15" s="5">
        <f t="shared" si="16"/>
        <v>-356.38946857940761</v>
      </c>
      <c r="U15" s="5">
        <f t="shared" si="0"/>
        <v>-338.40225953389205</v>
      </c>
      <c r="V15" s="5">
        <f t="shared" si="0"/>
        <v>-323.72409004221169</v>
      </c>
      <c r="W15" s="5">
        <f t="shared" si="0"/>
        <v>-314.0404154155276</v>
      </c>
      <c r="X15" s="12">
        <f t="shared" si="27"/>
        <v>20.876984217237407</v>
      </c>
      <c r="Y15" s="13">
        <f t="shared" si="2"/>
        <v>38.864193262752963</v>
      </c>
      <c r="Z15" s="13">
        <f t="shared" si="3"/>
        <v>53.542362754433327</v>
      </c>
      <c r="AA15" s="13">
        <f t="shared" si="3"/>
        <v>63.226037381117408</v>
      </c>
      <c r="AB15" s="12">
        <f t="shared" si="17"/>
        <v>250.52381060684888</v>
      </c>
      <c r="AC15" s="13">
        <f t="shared" si="18"/>
        <v>466.37031915303555</v>
      </c>
      <c r="AD15" s="13">
        <f t="shared" si="19"/>
        <v>642.50835305319993</v>
      </c>
      <c r="AE15" s="14">
        <f t="shared" si="20"/>
        <v>758.71244857340889</v>
      </c>
      <c r="AF15" s="12">
        <f t="shared" si="21"/>
        <v>20.876984217237407</v>
      </c>
      <c r="AG15" s="13">
        <f t="shared" si="6"/>
        <v>38.864193262752963</v>
      </c>
      <c r="AH15" s="13">
        <f t="shared" si="7"/>
        <v>53.542362754433327</v>
      </c>
      <c r="AI15" s="14">
        <f t="shared" si="8"/>
        <v>63.226037381117408</v>
      </c>
      <c r="AJ15" s="12">
        <f t="shared" si="22"/>
        <v>250.52381060684888</v>
      </c>
      <c r="AK15" s="13">
        <f t="shared" si="9"/>
        <v>466.37031915303555</v>
      </c>
      <c r="AL15" s="13">
        <f t="shared" si="10"/>
        <v>642.50835305319993</v>
      </c>
      <c r="AM15" s="14">
        <f t="shared" si="11"/>
        <v>758.71244857340889</v>
      </c>
      <c r="AN15" s="1"/>
      <c r="AO15" s="6">
        <f t="shared" si="23"/>
        <v>60</v>
      </c>
      <c r="AP15" s="6" t="str">
        <f t="shared" si="24"/>
        <v>deep_subprime</v>
      </c>
      <c r="AQ15" t="str">
        <f t="shared" si="25"/>
        <v>60deep_subprime</v>
      </c>
      <c r="AR15" s="2">
        <f t="shared" si="26"/>
        <v>0.22004166999999999</v>
      </c>
    </row>
    <row r="16" spans="2:44" x14ac:dyDescent="0.25">
      <c r="B16" s="3" t="s">
        <v>5</v>
      </c>
      <c r="C16" s="3"/>
      <c r="D16" s="3"/>
      <c r="E16" s="3"/>
      <c r="F16" s="3">
        <v>10</v>
      </c>
      <c r="G16" s="3">
        <v>10</v>
      </c>
      <c r="I16" s="3">
        <v>12</v>
      </c>
      <c r="J16" s="3" t="s">
        <v>3</v>
      </c>
      <c r="K16" s="10">
        <v>18261</v>
      </c>
      <c r="L16" s="3">
        <v>16693.356178194001</v>
      </c>
      <c r="M16" s="3">
        <v>395.44626649017903</v>
      </c>
      <c r="N16" s="3">
        <v>17961.6252932479</v>
      </c>
      <c r="O16" s="11">
        <v>0.17968133</v>
      </c>
      <c r="P16" s="3">
        <f t="shared" si="12"/>
        <v>1.3865610021793318E-2</v>
      </c>
      <c r="Q16" s="3">
        <f t="shared" si="13"/>
        <v>16064.494552214572</v>
      </c>
      <c r="R16" s="3">
        <f t="shared" si="14"/>
        <v>60</v>
      </c>
      <c r="S16" s="3">
        <f t="shared" si="15"/>
        <v>64</v>
      </c>
      <c r="T16" s="5"/>
      <c r="U16" s="5">
        <f t="shared" si="0"/>
        <v>-361.18834731881304</v>
      </c>
      <c r="V16" s="5">
        <f t="shared" si="0"/>
        <v>-319.93669102552673</v>
      </c>
      <c r="W16" s="5">
        <f t="shared" si="0"/>
        <v>-286.98815177772025</v>
      </c>
      <c r="X16" s="5"/>
      <c r="Y16" s="7" t="str">
        <f t="shared" si="2"/>
        <v/>
      </c>
      <c r="Z16" s="8" t="str">
        <f t="shared" si="2"/>
        <v/>
      </c>
      <c r="AA16" s="9" t="str">
        <f t="shared" si="2"/>
        <v/>
      </c>
      <c r="AB16" s="3" t="str">
        <f t="shared" si="17"/>
        <v/>
      </c>
      <c r="AC16" s="7" t="str">
        <f t="shared" si="18"/>
        <v/>
      </c>
      <c r="AD16" s="8" t="str">
        <f t="shared" si="19"/>
        <v/>
      </c>
      <c r="AE16" s="9" t="str">
        <f t="shared" si="20"/>
        <v/>
      </c>
      <c r="AF16" s="5"/>
      <c r="AG16" s="7" t="str">
        <f t="shared" ref="AG16:AG26" si="28">IF(VLOOKUP($J16,$B$13:$G$17,MATCH(AG$4,$B$12:$G$12,0),0)&lt;=$I16,U16+$M16,"")</f>
        <v/>
      </c>
      <c r="AH16" s="8" t="str">
        <f t="shared" si="7"/>
        <v/>
      </c>
      <c r="AI16" s="9" t="str">
        <f t="shared" si="8"/>
        <v/>
      </c>
      <c r="AJ16" s="3" t="str">
        <f t="shared" si="22"/>
        <v/>
      </c>
      <c r="AK16" s="7" t="str">
        <f t="shared" si="9"/>
        <v/>
      </c>
      <c r="AL16" s="8" t="str">
        <f t="shared" si="10"/>
        <v/>
      </c>
      <c r="AM16" s="9" t="str">
        <f t="shared" si="11"/>
        <v/>
      </c>
      <c r="AN16" s="1"/>
      <c r="AO16" s="6">
        <f t="shared" si="23"/>
        <v>12</v>
      </c>
      <c r="AP16" s="6" t="str">
        <f t="shared" si="24"/>
        <v>subprime</v>
      </c>
      <c r="AQ16" t="str">
        <f t="shared" si="25"/>
        <v>12subprime</v>
      </c>
      <c r="AR16" s="2">
        <f t="shared" si="26"/>
        <v>0.17968133</v>
      </c>
    </row>
    <row r="17" spans="2:44" x14ac:dyDescent="0.25">
      <c r="B17" s="3" t="s">
        <v>6</v>
      </c>
      <c r="C17" s="3"/>
      <c r="D17" s="3"/>
      <c r="E17" s="3"/>
      <c r="F17" s="3"/>
      <c r="G17" s="3">
        <v>10</v>
      </c>
      <c r="I17" s="3">
        <v>15</v>
      </c>
      <c r="J17" s="3" t="s">
        <v>3</v>
      </c>
      <c r="K17" s="10">
        <v>17021</v>
      </c>
      <c r="L17" s="3">
        <v>16125.6634821691</v>
      </c>
      <c r="M17" s="3">
        <v>394.08913084130597</v>
      </c>
      <c r="N17" s="3">
        <v>17901.928184595501</v>
      </c>
      <c r="O17" s="11">
        <v>0.17962616000000001</v>
      </c>
      <c r="P17" s="3">
        <f t="shared" si="12"/>
        <v>1.3861658660574427E-2</v>
      </c>
      <c r="Q17" s="3">
        <f t="shared" si="13"/>
        <v>15487.131453168473</v>
      </c>
      <c r="R17" s="3">
        <f t="shared" si="14"/>
        <v>57</v>
      </c>
      <c r="S17" s="3">
        <f t="shared" si="15"/>
        <v>61</v>
      </c>
      <c r="T17" s="5"/>
      <c r="U17" s="5">
        <f t="shared" si="0"/>
        <v>-360.64563895744277</v>
      </c>
      <c r="V17" s="5">
        <f t="shared" si="0"/>
        <v>-321.13495813687035</v>
      </c>
      <c r="W17" s="5">
        <f t="shared" si="0"/>
        <v>-289.79537844558956</v>
      </c>
      <c r="X17" s="5"/>
      <c r="Y17" s="10" t="str">
        <f t="shared" ref="Y17:Y26" si="29">IF(VLOOKUP($J17,$B$5:$G$9,MATCH(Y$4,$B$4:$G$4,0),0)&lt;=$I17,U17+$M17,"")</f>
        <v/>
      </c>
      <c r="Z17" s="3" t="str">
        <f t="shared" ref="Z17:AA27" si="30">IF(VLOOKUP($J17,$B$5:$G$9,MATCH(Z$4,$B$4:$G$4,0),0)&lt;=$I17,V17+$M17,"")</f>
        <v/>
      </c>
      <c r="AA17" s="11" t="str">
        <f t="shared" ref="AA17:AA25" si="31">IF(VLOOKUP($J17,$B$5:$G$9,MATCH(AA$4,$B$4:$G$4,0),0)&lt;=$I17,W17+$M17,"")</f>
        <v/>
      </c>
      <c r="AB17" s="3" t="str">
        <f t="shared" si="17"/>
        <v/>
      </c>
      <c r="AC17" s="10" t="str">
        <f t="shared" si="18"/>
        <v/>
      </c>
      <c r="AD17" s="3" t="str">
        <f t="shared" si="19"/>
        <v/>
      </c>
      <c r="AE17" s="11" t="str">
        <f t="shared" si="20"/>
        <v/>
      </c>
      <c r="AF17" s="5"/>
      <c r="AG17" s="10" t="str">
        <f t="shared" si="28"/>
        <v/>
      </c>
      <c r="AH17" s="3" t="str">
        <f t="shared" si="7"/>
        <v/>
      </c>
      <c r="AI17" s="11" t="str">
        <f t="shared" si="8"/>
        <v/>
      </c>
      <c r="AJ17" s="3" t="str">
        <f t="shared" si="22"/>
        <v/>
      </c>
      <c r="AK17" s="10" t="str">
        <f t="shared" si="9"/>
        <v/>
      </c>
      <c r="AL17" s="3" t="str">
        <f t="shared" si="10"/>
        <v/>
      </c>
      <c r="AM17" s="11" t="str">
        <f t="shared" si="11"/>
        <v/>
      </c>
      <c r="AN17" s="1"/>
      <c r="AO17" s="6">
        <f t="shared" si="23"/>
        <v>15</v>
      </c>
      <c r="AP17" s="6" t="str">
        <f t="shared" si="24"/>
        <v>subprime</v>
      </c>
      <c r="AQ17" t="str">
        <f t="shared" si="25"/>
        <v>15subprime</v>
      </c>
      <c r="AR17" s="2">
        <f t="shared" si="26"/>
        <v>0.17962616000000001</v>
      </c>
    </row>
    <row r="18" spans="2:44" x14ac:dyDescent="0.25">
      <c r="I18" s="3">
        <v>18</v>
      </c>
      <c r="J18" s="3" t="s">
        <v>3</v>
      </c>
      <c r="K18" s="10">
        <v>15487</v>
      </c>
      <c r="L18" s="3">
        <v>15618.8986742865</v>
      </c>
      <c r="M18" s="3">
        <v>392.537525979772</v>
      </c>
      <c r="N18" s="3">
        <v>17834.676079292301</v>
      </c>
      <c r="O18" s="11">
        <v>0.17954389000000001</v>
      </c>
      <c r="P18" s="3">
        <f t="shared" si="12"/>
        <v>1.3855766040533402E-2</v>
      </c>
      <c r="Q18" s="3">
        <f t="shared" si="13"/>
        <v>14884.733581269615</v>
      </c>
      <c r="R18" s="3">
        <f t="shared" si="14"/>
        <v>54</v>
      </c>
      <c r="S18" s="3">
        <f t="shared" si="15"/>
        <v>59</v>
      </c>
      <c r="T18" s="5"/>
      <c r="U18" s="5">
        <f t="shared" si="0"/>
        <v>-357.57699720705307</v>
      </c>
      <c r="V18" s="5">
        <f t="shared" si="0"/>
        <v>-319.40575926715252</v>
      </c>
      <c r="W18" s="5">
        <f t="shared" si="0"/>
        <v>-289.45603020103641</v>
      </c>
      <c r="X18" s="5"/>
      <c r="Y18" s="10" t="str">
        <f t="shared" si="29"/>
        <v/>
      </c>
      <c r="Z18" s="3" t="str">
        <f t="shared" si="30"/>
        <v/>
      </c>
      <c r="AA18" s="11" t="str">
        <f t="shared" si="31"/>
        <v/>
      </c>
      <c r="AB18" s="3" t="str">
        <f t="shared" si="17"/>
        <v/>
      </c>
      <c r="AC18" s="10" t="str">
        <f t="shared" si="18"/>
        <v/>
      </c>
      <c r="AD18" s="3" t="str">
        <f t="shared" si="19"/>
        <v/>
      </c>
      <c r="AE18" s="11" t="str">
        <f t="shared" si="20"/>
        <v/>
      </c>
      <c r="AF18" s="5"/>
      <c r="AG18" s="10" t="str">
        <f t="shared" si="28"/>
        <v/>
      </c>
      <c r="AH18" s="3" t="str">
        <f t="shared" si="7"/>
        <v/>
      </c>
      <c r="AI18" s="11" t="str">
        <f t="shared" si="8"/>
        <v/>
      </c>
      <c r="AJ18" s="3" t="str">
        <f t="shared" si="22"/>
        <v/>
      </c>
      <c r="AK18" s="10" t="str">
        <f t="shared" si="9"/>
        <v/>
      </c>
      <c r="AL18" s="3" t="str">
        <f t="shared" si="10"/>
        <v/>
      </c>
      <c r="AM18" s="11" t="str">
        <f t="shared" si="11"/>
        <v/>
      </c>
      <c r="AN18" s="1"/>
      <c r="AO18" s="6">
        <f t="shared" si="23"/>
        <v>18</v>
      </c>
      <c r="AP18" s="6" t="str">
        <f t="shared" si="24"/>
        <v>subprime</v>
      </c>
      <c r="AQ18" t="str">
        <f t="shared" si="25"/>
        <v>18subprime</v>
      </c>
      <c r="AR18" s="2">
        <f t="shared" si="26"/>
        <v>0.17954389000000001</v>
      </c>
    </row>
    <row r="19" spans="2:44" x14ac:dyDescent="0.25">
      <c r="I19" s="3">
        <v>24</v>
      </c>
      <c r="J19" s="3" t="s">
        <v>3</v>
      </c>
      <c r="K19" s="10">
        <v>12997</v>
      </c>
      <c r="L19" s="3">
        <v>14621.2707240132</v>
      </c>
      <c r="M19" s="3">
        <v>389.42723328668501</v>
      </c>
      <c r="N19" s="3">
        <v>17697.439310610102</v>
      </c>
      <c r="O19" s="11">
        <v>0.17944122000000001</v>
      </c>
      <c r="P19" s="3">
        <f t="shared" si="12"/>
        <v>1.3848411734254995E-2</v>
      </c>
      <c r="Q19" s="3">
        <f t="shared" si="13"/>
        <v>13621.088243807513</v>
      </c>
      <c r="R19" s="3">
        <f t="shared" si="14"/>
        <v>48</v>
      </c>
      <c r="S19" s="3">
        <f t="shared" si="15"/>
        <v>54</v>
      </c>
      <c r="T19" s="5"/>
      <c r="U19" s="5">
        <f t="shared" si="0"/>
        <v>-356.98118218172181</v>
      </c>
      <c r="V19" s="5">
        <f t="shared" si="0"/>
        <v>-321.63480059487085</v>
      </c>
      <c r="W19" s="5">
        <f t="shared" si="0"/>
        <v>-293.89481298059417</v>
      </c>
      <c r="X19" s="5"/>
      <c r="Y19" s="10">
        <f t="shared" si="29"/>
        <v>32.446051104963203</v>
      </c>
      <c r="Z19" s="3" t="str">
        <f t="shared" si="30"/>
        <v/>
      </c>
      <c r="AA19" s="11" t="str">
        <f t="shared" si="31"/>
        <v/>
      </c>
      <c r="AB19" s="3" t="str">
        <f t="shared" si="17"/>
        <v/>
      </c>
      <c r="AC19" s="10">
        <f t="shared" si="18"/>
        <v>1557.4104530382338</v>
      </c>
      <c r="AD19" s="3" t="str">
        <f t="shared" si="19"/>
        <v/>
      </c>
      <c r="AE19" s="11" t="str">
        <f t="shared" si="20"/>
        <v/>
      </c>
      <c r="AF19" s="5"/>
      <c r="AG19" s="10">
        <f t="shared" si="28"/>
        <v>32.446051104963203</v>
      </c>
      <c r="AH19" s="3" t="str">
        <f t="shared" si="7"/>
        <v/>
      </c>
      <c r="AI19" s="11" t="str">
        <f t="shared" si="8"/>
        <v/>
      </c>
      <c r="AJ19" s="3" t="str">
        <f t="shared" si="22"/>
        <v/>
      </c>
      <c r="AK19" s="10">
        <f t="shared" si="9"/>
        <v>1557.4104530382338</v>
      </c>
      <c r="AL19" s="3" t="str">
        <f t="shared" si="10"/>
        <v/>
      </c>
      <c r="AM19" s="11" t="str">
        <f t="shared" si="11"/>
        <v/>
      </c>
      <c r="AN19" s="1"/>
      <c r="AO19" s="6">
        <f t="shared" si="23"/>
        <v>24</v>
      </c>
      <c r="AP19" s="6" t="str">
        <f t="shared" si="24"/>
        <v>subprime</v>
      </c>
      <c r="AQ19" t="str">
        <f t="shared" si="25"/>
        <v>24subprime</v>
      </c>
      <c r="AR19" s="2">
        <f t="shared" si="26"/>
        <v>0.17944122000000001</v>
      </c>
    </row>
    <row r="20" spans="2:44" x14ac:dyDescent="0.25">
      <c r="I20" s="3">
        <v>30</v>
      </c>
      <c r="J20" s="3" t="s">
        <v>3</v>
      </c>
      <c r="K20" s="10">
        <v>11021</v>
      </c>
      <c r="L20" s="3">
        <v>13420.1608148081</v>
      </c>
      <c r="M20" s="3">
        <v>388.47690747113302</v>
      </c>
      <c r="N20" s="3">
        <v>17655.939927411298</v>
      </c>
      <c r="O20" s="11">
        <v>0.17940197999999999</v>
      </c>
      <c r="P20" s="3">
        <f t="shared" si="12"/>
        <v>1.384560079734265E-2</v>
      </c>
      <c r="Q20" s="3">
        <f t="shared" si="13"/>
        <v>12344.570835400351</v>
      </c>
      <c r="R20" s="3">
        <f t="shared" si="14"/>
        <v>42</v>
      </c>
      <c r="S20" s="3">
        <f t="shared" si="15"/>
        <v>48</v>
      </c>
      <c r="T20" s="5"/>
      <c r="U20" s="5">
        <f t="shared" si="0"/>
        <v>-358.11660768427367</v>
      </c>
      <c r="V20" s="5">
        <f t="shared" si="0"/>
        <v>-325.96133598382249</v>
      </c>
      <c r="W20" s="5">
        <f t="shared" si="0"/>
        <v>-300.78154472028797</v>
      </c>
      <c r="X20" s="5"/>
      <c r="Y20" s="10">
        <f t="shared" si="29"/>
        <v>30.360299786859343</v>
      </c>
      <c r="Z20" s="3" t="str">
        <f t="shared" si="30"/>
        <v/>
      </c>
      <c r="AA20" s="11" t="str">
        <f t="shared" si="31"/>
        <v/>
      </c>
      <c r="AB20" s="3" t="str">
        <f t="shared" si="17"/>
        <v/>
      </c>
      <c r="AC20" s="10">
        <f t="shared" si="18"/>
        <v>1275.1325910480923</v>
      </c>
      <c r="AD20" s="3" t="str">
        <f t="shared" si="19"/>
        <v/>
      </c>
      <c r="AE20" s="11" t="str">
        <f t="shared" si="20"/>
        <v/>
      </c>
      <c r="AF20" s="5"/>
      <c r="AG20" s="10">
        <f t="shared" si="28"/>
        <v>30.360299786859343</v>
      </c>
      <c r="AH20" s="3">
        <f t="shared" si="7"/>
        <v>62.515571487310524</v>
      </c>
      <c r="AI20" s="11" t="str">
        <f t="shared" si="8"/>
        <v/>
      </c>
      <c r="AJ20" s="3" t="str">
        <f t="shared" si="22"/>
        <v/>
      </c>
      <c r="AK20" s="10">
        <f t="shared" si="9"/>
        <v>1275.1325910480923</v>
      </c>
      <c r="AL20" s="3">
        <f t="shared" si="10"/>
        <v>2625.6540024670421</v>
      </c>
      <c r="AM20" s="11" t="str">
        <f t="shared" si="11"/>
        <v/>
      </c>
      <c r="AN20" s="1"/>
      <c r="AO20" s="6">
        <f t="shared" si="23"/>
        <v>30</v>
      </c>
      <c r="AP20" s="6" t="str">
        <f t="shared" si="24"/>
        <v>subprime</v>
      </c>
      <c r="AQ20" t="str">
        <f t="shared" si="25"/>
        <v>30subprime</v>
      </c>
      <c r="AR20" s="2">
        <f t="shared" si="26"/>
        <v>0.17940197999999999</v>
      </c>
    </row>
    <row r="21" spans="2:44" x14ac:dyDescent="0.25">
      <c r="I21" s="3">
        <v>36</v>
      </c>
      <c r="J21" s="3" t="s">
        <v>3</v>
      </c>
      <c r="K21" s="10">
        <v>9309</v>
      </c>
      <c r="L21" s="3">
        <v>12193.700632721</v>
      </c>
      <c r="M21" s="3">
        <v>386.28006710946499</v>
      </c>
      <c r="N21" s="3">
        <v>17558.003087334801</v>
      </c>
      <c r="O21" s="11">
        <v>0.17938882</v>
      </c>
      <c r="P21" s="3">
        <f t="shared" si="12"/>
        <v>1.3844658068416615E-2</v>
      </c>
      <c r="Q21" s="3">
        <f t="shared" si="13"/>
        <v>10933.505174889095</v>
      </c>
      <c r="R21" s="3">
        <f t="shared" si="14"/>
        <v>36</v>
      </c>
      <c r="S21" s="3">
        <f t="shared" si="15"/>
        <v>42</v>
      </c>
      <c r="T21" s="5"/>
      <c r="U21" s="5">
        <f t="shared" si="0"/>
        <v>-361.1726412813826</v>
      </c>
      <c r="V21" s="5">
        <f t="shared" si="0"/>
        <v>-332.29934259679993</v>
      </c>
      <c r="W21" s="5">
        <f t="shared" si="0"/>
        <v>-309.58750671692906</v>
      </c>
      <c r="X21" s="5"/>
      <c r="Y21" s="10">
        <f t="shared" si="29"/>
        <v>25.107425828082398</v>
      </c>
      <c r="Z21" s="3" t="str">
        <f t="shared" si="30"/>
        <v/>
      </c>
      <c r="AA21" s="11" t="str">
        <f t="shared" si="31"/>
        <v/>
      </c>
      <c r="AB21" s="3" t="str">
        <f t="shared" si="17"/>
        <v/>
      </c>
      <c r="AC21" s="10">
        <f t="shared" si="18"/>
        <v>903.86732981096634</v>
      </c>
      <c r="AD21" s="3" t="str">
        <f t="shared" si="19"/>
        <v/>
      </c>
      <c r="AE21" s="11" t="str">
        <f t="shared" si="20"/>
        <v/>
      </c>
      <c r="AF21" s="5"/>
      <c r="AG21" s="10">
        <f t="shared" si="28"/>
        <v>25.107425828082398</v>
      </c>
      <c r="AH21" s="3">
        <f t="shared" si="7"/>
        <v>53.980724512665063</v>
      </c>
      <c r="AI21" s="11" t="str">
        <f t="shared" si="8"/>
        <v/>
      </c>
      <c r="AJ21" s="3" t="str">
        <f t="shared" si="22"/>
        <v/>
      </c>
      <c r="AK21" s="10">
        <f t="shared" si="9"/>
        <v>903.86732981096634</v>
      </c>
      <c r="AL21" s="3">
        <f t="shared" si="10"/>
        <v>1943.3060824559423</v>
      </c>
      <c r="AM21" s="11" t="str">
        <f t="shared" si="11"/>
        <v/>
      </c>
      <c r="AN21" s="1"/>
      <c r="AO21" s="6">
        <f t="shared" si="23"/>
        <v>36</v>
      </c>
      <c r="AP21" s="6" t="str">
        <f t="shared" si="24"/>
        <v>subprime</v>
      </c>
      <c r="AQ21" t="str">
        <f t="shared" si="25"/>
        <v>36subprime</v>
      </c>
      <c r="AR21" s="2">
        <f t="shared" si="26"/>
        <v>0.17938882</v>
      </c>
    </row>
    <row r="22" spans="2:44" x14ac:dyDescent="0.25">
      <c r="I22" s="3">
        <v>42</v>
      </c>
      <c r="J22" s="3" t="s">
        <v>3</v>
      </c>
      <c r="K22" s="10">
        <v>7481</v>
      </c>
      <c r="L22" s="3">
        <v>10834.741001203</v>
      </c>
      <c r="M22" s="3">
        <v>383.84806546503302</v>
      </c>
      <c r="N22" s="3">
        <v>17450.498758187401</v>
      </c>
      <c r="O22" s="11">
        <v>0.17930329</v>
      </c>
      <c r="P22" s="3">
        <f t="shared" si="12"/>
        <v>1.3838530811758787E-2</v>
      </c>
      <c r="Q22" s="3">
        <f t="shared" si="13"/>
        <v>9415.1781042357252</v>
      </c>
      <c r="R22" s="3">
        <f t="shared" si="14"/>
        <v>30</v>
      </c>
      <c r="S22" s="3">
        <f t="shared" si="15"/>
        <v>37</v>
      </c>
      <c r="T22" s="5"/>
      <c r="U22" s="5">
        <f t="shared" si="0"/>
        <v>-355.28778035624333</v>
      </c>
      <c r="V22" s="5">
        <f t="shared" si="0"/>
        <v>-329.97861221478365</v>
      </c>
      <c r="W22" s="5">
        <f t="shared" si="0"/>
        <v>-309.95833529219533</v>
      </c>
      <c r="X22" s="5"/>
      <c r="Y22" s="10">
        <f t="shared" si="29"/>
        <v>28.560285108789685</v>
      </c>
      <c r="Z22" s="3">
        <f t="shared" si="30"/>
        <v>53.869453250249364</v>
      </c>
      <c r="AA22" s="11" t="str">
        <f t="shared" si="31"/>
        <v/>
      </c>
      <c r="AB22" s="3" t="str">
        <f t="shared" si="17"/>
        <v/>
      </c>
      <c r="AC22" s="10">
        <f t="shared" si="18"/>
        <v>856.80855326369056</v>
      </c>
      <c r="AD22" s="3">
        <f t="shared" si="19"/>
        <v>1616.083597507481</v>
      </c>
      <c r="AE22" s="11" t="str">
        <f t="shared" si="20"/>
        <v/>
      </c>
      <c r="AF22" s="5"/>
      <c r="AG22" s="10">
        <f t="shared" si="28"/>
        <v>28.560285108789685</v>
      </c>
      <c r="AH22" s="3">
        <f t="shared" si="7"/>
        <v>53.869453250249364</v>
      </c>
      <c r="AI22" s="11">
        <f t="shared" si="8"/>
        <v>73.889730172837687</v>
      </c>
      <c r="AJ22" s="3" t="str">
        <f t="shared" si="22"/>
        <v/>
      </c>
      <c r="AK22" s="10">
        <f t="shared" si="9"/>
        <v>856.80855326369056</v>
      </c>
      <c r="AL22" s="3">
        <f t="shared" si="10"/>
        <v>1616.083597507481</v>
      </c>
      <c r="AM22" s="11">
        <f t="shared" si="11"/>
        <v>2216.6919051851305</v>
      </c>
      <c r="AN22" s="1"/>
      <c r="AO22" s="6">
        <f t="shared" si="23"/>
        <v>42</v>
      </c>
      <c r="AP22" s="6" t="str">
        <f t="shared" si="24"/>
        <v>subprime</v>
      </c>
      <c r="AQ22" t="str">
        <f t="shared" si="25"/>
        <v>42subprime</v>
      </c>
      <c r="AR22" s="2">
        <f t="shared" si="26"/>
        <v>0.17930329</v>
      </c>
    </row>
    <row r="23" spans="2:44" x14ac:dyDescent="0.25">
      <c r="I23" s="3">
        <v>48</v>
      </c>
      <c r="J23" s="3" t="s">
        <v>3</v>
      </c>
      <c r="K23" s="10">
        <v>6192</v>
      </c>
      <c r="L23" s="3">
        <v>9505.5609108527096</v>
      </c>
      <c r="M23" s="3">
        <v>383.10992443480802</v>
      </c>
      <c r="N23" s="3">
        <v>17418.174796511601</v>
      </c>
      <c r="O23" s="11">
        <v>0.17923597999999999</v>
      </c>
      <c r="P23" s="3">
        <f t="shared" si="12"/>
        <v>1.3833708525488708E-2</v>
      </c>
      <c r="Q23" s="3">
        <f t="shared" si="13"/>
        <v>7823.059859044919</v>
      </c>
      <c r="R23" s="3">
        <f t="shared" si="14"/>
        <v>24</v>
      </c>
      <c r="S23" s="3">
        <f t="shared" si="15"/>
        <v>31</v>
      </c>
      <c r="T23" s="5"/>
      <c r="U23" s="5">
        <f t="shared" si="0"/>
        <v>-361.18230776985547</v>
      </c>
      <c r="V23" s="5">
        <f t="shared" si="0"/>
        <v>-339.17206850797299</v>
      </c>
      <c r="W23" s="5">
        <f t="shared" si="0"/>
        <v>-321.73296933325986</v>
      </c>
      <c r="X23" s="5"/>
      <c r="Y23" s="10">
        <f t="shared" si="29"/>
        <v>21.927616664952552</v>
      </c>
      <c r="Z23" s="3">
        <f t="shared" si="30"/>
        <v>43.937855926835027</v>
      </c>
      <c r="AA23" s="11">
        <f t="shared" si="31"/>
        <v>61.376955101548162</v>
      </c>
      <c r="AB23" s="3" t="str">
        <f t="shared" si="17"/>
        <v/>
      </c>
      <c r="AC23" s="10">
        <f t="shared" si="18"/>
        <v>526.26279995886125</v>
      </c>
      <c r="AD23" s="3">
        <f t="shared" si="19"/>
        <v>1054.5085422440407</v>
      </c>
      <c r="AE23" s="11">
        <f t="shared" si="20"/>
        <v>1473.0469224371559</v>
      </c>
      <c r="AF23" s="5"/>
      <c r="AG23" s="10">
        <f t="shared" si="28"/>
        <v>21.927616664952552</v>
      </c>
      <c r="AH23" s="3">
        <f t="shared" si="7"/>
        <v>43.937855926835027</v>
      </c>
      <c r="AI23" s="11">
        <f t="shared" si="8"/>
        <v>61.376955101548162</v>
      </c>
      <c r="AJ23" s="3" t="str">
        <f t="shared" si="22"/>
        <v/>
      </c>
      <c r="AK23" s="10">
        <f t="shared" si="9"/>
        <v>526.26279995886125</v>
      </c>
      <c r="AL23" s="3">
        <f t="shared" si="10"/>
        <v>1054.5085422440407</v>
      </c>
      <c r="AM23" s="11">
        <f t="shared" si="11"/>
        <v>1473.0469224371559</v>
      </c>
      <c r="AN23" s="1"/>
      <c r="AO23" s="6">
        <f t="shared" si="23"/>
        <v>48</v>
      </c>
      <c r="AP23" s="6" t="str">
        <f t="shared" si="24"/>
        <v>subprime</v>
      </c>
      <c r="AQ23" t="str">
        <f t="shared" si="25"/>
        <v>48subprime</v>
      </c>
      <c r="AR23" s="2">
        <f t="shared" si="26"/>
        <v>0.17923597999999999</v>
      </c>
    </row>
    <row r="24" spans="2:44" x14ac:dyDescent="0.25">
      <c r="C24" s="4"/>
      <c r="I24" s="3">
        <v>50</v>
      </c>
      <c r="J24" s="3" t="s">
        <v>3</v>
      </c>
      <c r="K24" s="10">
        <v>5901</v>
      </c>
      <c r="L24" s="3">
        <v>8953.3711930181307</v>
      </c>
      <c r="M24" s="3">
        <v>383.173353212432</v>
      </c>
      <c r="N24" s="3">
        <v>17419.944463650201</v>
      </c>
      <c r="O24" s="11">
        <v>0.1792696</v>
      </c>
      <c r="P24" s="3">
        <f t="shared" si="12"/>
        <v>1.3836117192659314E-2</v>
      </c>
      <c r="Q24" s="3">
        <f t="shared" si="13"/>
        <v>7270.8066036718192</v>
      </c>
      <c r="R24" s="3">
        <f t="shared" si="14"/>
        <v>22</v>
      </c>
      <c r="S24" s="3">
        <f t="shared" si="15"/>
        <v>29</v>
      </c>
      <c r="T24" s="5"/>
      <c r="U24" s="5">
        <f t="shared" si="0"/>
        <v>-360.0905176656442</v>
      </c>
      <c r="V24" s="5">
        <f t="shared" si="0"/>
        <v>-339.3885971872017</v>
      </c>
      <c r="W24" s="5">
        <f t="shared" si="0"/>
        <v>-322.92529406189567</v>
      </c>
      <c r="X24" s="5"/>
      <c r="Y24" s="10">
        <f t="shared" si="29"/>
        <v>23.082835546787805</v>
      </c>
      <c r="Z24" s="3">
        <f t="shared" si="30"/>
        <v>43.784756025230308</v>
      </c>
      <c r="AA24" s="11">
        <f t="shared" si="31"/>
        <v>60.248059150536335</v>
      </c>
      <c r="AB24" s="3" t="str">
        <f t="shared" si="17"/>
        <v/>
      </c>
      <c r="AC24" s="10">
        <f t="shared" si="18"/>
        <v>507.82238202933172</v>
      </c>
      <c r="AD24" s="3">
        <f t="shared" si="19"/>
        <v>963.26463255506678</v>
      </c>
      <c r="AE24" s="11">
        <f t="shared" si="20"/>
        <v>1325.4573013117993</v>
      </c>
      <c r="AF24" s="5"/>
      <c r="AG24" s="10">
        <f t="shared" si="28"/>
        <v>23.082835546787805</v>
      </c>
      <c r="AH24" s="3">
        <f t="shared" si="7"/>
        <v>43.784756025230308</v>
      </c>
      <c r="AI24" s="11">
        <f t="shared" si="8"/>
        <v>60.248059150536335</v>
      </c>
      <c r="AJ24" s="3" t="str">
        <f t="shared" si="22"/>
        <v/>
      </c>
      <c r="AK24" s="10">
        <f t="shared" si="9"/>
        <v>507.82238202933172</v>
      </c>
      <c r="AL24" s="3">
        <f t="shared" si="10"/>
        <v>963.26463255506678</v>
      </c>
      <c r="AM24" s="11">
        <f t="shared" si="11"/>
        <v>1325.4573013117993</v>
      </c>
      <c r="AN24" s="1"/>
      <c r="AO24" s="6">
        <f t="shared" si="23"/>
        <v>50</v>
      </c>
      <c r="AP24" s="6" t="str">
        <f t="shared" si="24"/>
        <v>subprime</v>
      </c>
      <c r="AQ24" t="str">
        <f t="shared" si="25"/>
        <v>50subprime</v>
      </c>
      <c r="AR24" s="2">
        <f t="shared" si="26"/>
        <v>0.1792696</v>
      </c>
    </row>
    <row r="25" spans="2:44" x14ac:dyDescent="0.25">
      <c r="I25" s="3">
        <v>54</v>
      </c>
      <c r="J25" s="3" t="s">
        <v>3</v>
      </c>
      <c r="K25" s="10">
        <v>4542</v>
      </c>
      <c r="L25" s="3">
        <v>7975.2505019815098</v>
      </c>
      <c r="M25" s="3">
        <v>386.315102344205</v>
      </c>
      <c r="N25" s="3">
        <v>17558.148888154999</v>
      </c>
      <c r="O25" s="11">
        <v>0.17937792</v>
      </c>
      <c r="P25" s="3">
        <f t="shared" si="12"/>
        <v>1.384387722940672E-2</v>
      </c>
      <c r="Q25" s="3">
        <f t="shared" si="13"/>
        <v>6165.5085006532026</v>
      </c>
      <c r="R25" s="3">
        <f t="shared" si="14"/>
        <v>18</v>
      </c>
      <c r="S25" s="3">
        <f t="shared" si="15"/>
        <v>25</v>
      </c>
      <c r="T25" s="5"/>
      <c r="U25" s="5">
        <f t="shared" si="0"/>
        <v>-364.69470306943077</v>
      </c>
      <c r="V25" s="5">
        <f t="shared" si="0"/>
        <v>-346.14577870506662</v>
      </c>
      <c r="W25" s="5">
        <f t="shared" si="0"/>
        <v>-331.43559236767345</v>
      </c>
      <c r="X25" s="5"/>
      <c r="Y25" s="10">
        <f t="shared" si="29"/>
        <v>21.620399274774229</v>
      </c>
      <c r="Z25" s="3">
        <f t="shared" si="30"/>
        <v>40.169323639138383</v>
      </c>
      <c r="AA25" s="11">
        <f t="shared" si="31"/>
        <v>54.879509976531551</v>
      </c>
      <c r="AB25" s="3" t="str">
        <f t="shared" si="17"/>
        <v/>
      </c>
      <c r="AC25" s="10">
        <f t="shared" si="18"/>
        <v>389.16718694593612</v>
      </c>
      <c r="AD25" s="3">
        <f t="shared" si="19"/>
        <v>723.0478255044909</v>
      </c>
      <c r="AE25" s="11">
        <f t="shared" si="20"/>
        <v>987.83117957756792</v>
      </c>
      <c r="AF25" s="5"/>
      <c r="AG25" s="10">
        <f t="shared" si="28"/>
        <v>21.620399274774229</v>
      </c>
      <c r="AH25" s="3">
        <f t="shared" si="7"/>
        <v>40.169323639138383</v>
      </c>
      <c r="AI25" s="11">
        <f t="shared" si="8"/>
        <v>54.879509976531551</v>
      </c>
      <c r="AJ25" s="3" t="str">
        <f t="shared" si="22"/>
        <v/>
      </c>
      <c r="AK25" s="10">
        <f t="shared" si="9"/>
        <v>389.16718694593612</v>
      </c>
      <c r="AL25" s="3">
        <f t="shared" si="10"/>
        <v>723.0478255044909</v>
      </c>
      <c r="AM25" s="11">
        <f t="shared" si="11"/>
        <v>987.83117957756792</v>
      </c>
      <c r="AN25" s="1"/>
      <c r="AO25" s="6">
        <f t="shared" si="23"/>
        <v>54</v>
      </c>
      <c r="AP25" s="6" t="str">
        <f t="shared" si="24"/>
        <v>subprime</v>
      </c>
      <c r="AQ25" t="str">
        <f t="shared" si="25"/>
        <v>54subprime</v>
      </c>
      <c r="AR25" s="2">
        <f t="shared" si="26"/>
        <v>0.17937792</v>
      </c>
    </row>
    <row r="26" spans="2:44" ht="15.75" thickBot="1" x14ac:dyDescent="0.3">
      <c r="I26" s="3">
        <v>60</v>
      </c>
      <c r="J26" s="3" t="s">
        <v>3</v>
      </c>
      <c r="K26" s="10">
        <v>22</v>
      </c>
      <c r="L26" s="3">
        <v>7020.8836363636401</v>
      </c>
      <c r="M26" s="3">
        <v>413.94084375620702</v>
      </c>
      <c r="N26" s="3">
        <v>19001.056363636399</v>
      </c>
      <c r="O26" s="11">
        <v>0.17472272999999999</v>
      </c>
      <c r="P26" s="3">
        <f t="shared" si="12"/>
        <v>1.3509788967653868E-2</v>
      </c>
      <c r="Q26" s="3">
        <f t="shared" si="13"/>
        <v>4602.9477195199142</v>
      </c>
      <c r="R26" s="3">
        <f t="shared" si="14"/>
        <v>12</v>
      </c>
      <c r="S26" s="3">
        <f t="shared" si="15"/>
        <v>20</v>
      </c>
      <c r="T26" s="5"/>
      <c r="U26" s="5">
        <f t="shared" si="0"/>
        <v>-389.01473533347252</v>
      </c>
      <c r="V26" s="5">
        <f t="shared" si="0"/>
        <v>-374.14974937655944</v>
      </c>
      <c r="W26" s="5">
        <f t="shared" si="0"/>
        <v>-364.31431633734752</v>
      </c>
      <c r="X26" s="5"/>
      <c r="Y26" s="12">
        <f t="shared" si="29"/>
        <v>24.926108422734501</v>
      </c>
      <c r="Z26" s="13">
        <f t="shared" si="30"/>
        <v>39.791094379647575</v>
      </c>
      <c r="AA26" s="13">
        <f t="shared" si="30"/>
        <v>49.626527418859496</v>
      </c>
      <c r="AB26" s="3" t="str">
        <f t="shared" si="17"/>
        <v/>
      </c>
      <c r="AC26" s="12">
        <f t="shared" si="18"/>
        <v>299.11330107281401</v>
      </c>
      <c r="AD26" s="13">
        <f t="shared" si="19"/>
        <v>477.4931325557709</v>
      </c>
      <c r="AE26" s="14">
        <f t="shared" si="20"/>
        <v>595.51832902631395</v>
      </c>
      <c r="AF26" s="5"/>
      <c r="AG26" s="12">
        <f t="shared" si="28"/>
        <v>24.926108422734501</v>
      </c>
      <c r="AH26" s="13">
        <f t="shared" si="7"/>
        <v>39.791094379647575</v>
      </c>
      <c r="AI26" s="14">
        <f t="shared" si="8"/>
        <v>49.626527418859496</v>
      </c>
      <c r="AJ26" s="3" t="str">
        <f t="shared" si="22"/>
        <v/>
      </c>
      <c r="AK26" s="12">
        <f t="shared" si="9"/>
        <v>299.11330107281401</v>
      </c>
      <c r="AL26" s="13">
        <f t="shared" si="10"/>
        <v>477.4931325557709</v>
      </c>
      <c r="AM26" s="14">
        <f t="shared" si="11"/>
        <v>595.51832902631395</v>
      </c>
      <c r="AN26" s="1"/>
      <c r="AO26" s="6">
        <f t="shared" si="23"/>
        <v>60</v>
      </c>
      <c r="AP26" s="6" t="str">
        <f t="shared" si="24"/>
        <v>subprime</v>
      </c>
      <c r="AQ26" t="str">
        <f t="shared" si="25"/>
        <v>60subprime</v>
      </c>
      <c r="AR26" s="2">
        <f t="shared" si="26"/>
        <v>0.17472272999999999</v>
      </c>
    </row>
    <row r="27" spans="2:44" x14ac:dyDescent="0.25">
      <c r="I27" s="3">
        <v>12</v>
      </c>
      <c r="J27" s="3" t="s">
        <v>4</v>
      </c>
      <c r="K27" s="10">
        <v>5807</v>
      </c>
      <c r="L27" s="3">
        <v>19110.6039504047</v>
      </c>
      <c r="M27" s="3">
        <v>410.77821843964398</v>
      </c>
      <c r="N27" s="3">
        <v>21044.410616497302</v>
      </c>
      <c r="O27" s="11">
        <v>0.12792477999999999</v>
      </c>
      <c r="P27" s="3">
        <f t="shared" si="12"/>
        <v>1.0082107602220169E-2</v>
      </c>
      <c r="Q27" s="3">
        <f t="shared" si="13"/>
        <v>18524.436000627822</v>
      </c>
      <c r="R27" s="3">
        <f t="shared" si="14"/>
        <v>60</v>
      </c>
      <c r="S27" s="3">
        <f t="shared" si="15"/>
        <v>64</v>
      </c>
      <c r="T27" s="5"/>
      <c r="U27" s="5"/>
      <c r="V27" s="5">
        <f t="shared" ref="V27:W42" si="32">PMT(VLOOKUP($I27&amp;V$4,$AQ$5:$AR$59,2,FALSE)/12,IF($U$2=1,$S27,$R27),IF($U$2=1,$L27,$Q27),0)</f>
        <v>-366.26447828259973</v>
      </c>
      <c r="W27" s="5">
        <f t="shared" si="32"/>
        <v>-328.54489226359971</v>
      </c>
      <c r="X27" s="5"/>
      <c r="Y27" s="5"/>
      <c r="Z27" s="7" t="str">
        <f t="shared" si="30"/>
        <v/>
      </c>
      <c r="AA27" s="9" t="str">
        <f t="shared" si="30"/>
        <v/>
      </c>
      <c r="AB27" s="3" t="str">
        <f t="shared" si="17"/>
        <v/>
      </c>
      <c r="AC27" s="3" t="str">
        <f t="shared" si="18"/>
        <v/>
      </c>
      <c r="AD27" s="7" t="str">
        <f t="shared" si="19"/>
        <v/>
      </c>
      <c r="AE27" s="9" t="str">
        <f t="shared" si="20"/>
        <v/>
      </c>
      <c r="AF27" s="5"/>
      <c r="AG27" s="5"/>
      <c r="AH27" s="7" t="str">
        <f t="shared" si="7"/>
        <v/>
      </c>
      <c r="AI27" s="9" t="str">
        <f t="shared" si="8"/>
        <v/>
      </c>
      <c r="AJ27" s="3" t="str">
        <f t="shared" si="22"/>
        <v/>
      </c>
      <c r="AK27" s="3" t="str">
        <f t="shared" si="9"/>
        <v/>
      </c>
      <c r="AL27" s="7" t="str">
        <f t="shared" si="10"/>
        <v/>
      </c>
      <c r="AM27" s="9" t="str">
        <f t="shared" si="11"/>
        <v/>
      </c>
      <c r="AN27" s="1"/>
      <c r="AO27" s="6">
        <f t="shared" si="23"/>
        <v>12</v>
      </c>
      <c r="AP27" s="6" t="str">
        <f t="shared" si="24"/>
        <v>near_prime</v>
      </c>
      <c r="AQ27" t="str">
        <f t="shared" si="25"/>
        <v>12near_prime</v>
      </c>
      <c r="AR27" s="2">
        <f t="shared" si="26"/>
        <v>0.12792477999999999</v>
      </c>
    </row>
    <row r="28" spans="2:44" x14ac:dyDescent="0.25">
      <c r="I28" s="3">
        <v>15</v>
      </c>
      <c r="J28" s="3" t="s">
        <v>4</v>
      </c>
      <c r="K28" s="10">
        <v>5587</v>
      </c>
      <c r="L28" s="3">
        <v>18244.9725290854</v>
      </c>
      <c r="M28" s="3">
        <v>406.98197833978298</v>
      </c>
      <c r="N28" s="3">
        <v>20868.767927331301</v>
      </c>
      <c r="O28" s="11">
        <v>0.12759585000000001</v>
      </c>
      <c r="P28" s="3">
        <f t="shared" si="12"/>
        <v>1.005755730047686E-2</v>
      </c>
      <c r="Q28" s="3">
        <f t="shared" si="13"/>
        <v>17694.880617744482</v>
      </c>
      <c r="R28" s="3">
        <f t="shared" si="14"/>
        <v>57</v>
      </c>
      <c r="S28" s="3">
        <f t="shared" si="15"/>
        <v>60</v>
      </c>
      <c r="T28" s="5"/>
      <c r="U28" s="5"/>
      <c r="V28" s="5">
        <f t="shared" si="32"/>
        <v>-368.27747523543599</v>
      </c>
      <c r="W28" s="5">
        <f t="shared" si="32"/>
        <v>-332.86033072802246</v>
      </c>
      <c r="X28" s="5"/>
      <c r="Y28" s="5"/>
      <c r="Z28" s="10">
        <f t="shared" ref="Z28:AA43" si="33">IF(VLOOKUP($J28,$B$5:$G$9,MATCH(Z$4,$B$4:$G$4,0),0)&lt;=$I28,V28+$M28,"")</f>
        <v>38.704503104346998</v>
      </c>
      <c r="AA28" s="11" t="str">
        <f t="shared" ref="AA28:AA37" si="34">IF(VLOOKUP($J28,$B$5:$G$9,MATCH(AA$4,$B$4:$G$4,0),0)&lt;=$I28,W28+$M28,"")</f>
        <v/>
      </c>
      <c r="AB28" s="3" t="str">
        <f t="shared" si="17"/>
        <v/>
      </c>
      <c r="AC28" s="3" t="str">
        <f t="shared" si="18"/>
        <v/>
      </c>
      <c r="AD28" s="10">
        <f t="shared" si="19"/>
        <v>2206.156676947779</v>
      </c>
      <c r="AE28" s="11" t="str">
        <f t="shared" si="20"/>
        <v/>
      </c>
      <c r="AF28" s="5"/>
      <c r="AG28" s="5"/>
      <c r="AH28" s="10">
        <f t="shared" si="7"/>
        <v>38.704503104346998</v>
      </c>
      <c r="AI28" s="11">
        <f t="shared" si="8"/>
        <v>74.121647611760523</v>
      </c>
      <c r="AJ28" s="3" t="str">
        <f t="shared" si="22"/>
        <v/>
      </c>
      <c r="AK28" s="3" t="str">
        <f t="shared" si="9"/>
        <v/>
      </c>
      <c r="AL28" s="10">
        <f t="shared" si="10"/>
        <v>2206.156676947779</v>
      </c>
      <c r="AM28" s="11">
        <f t="shared" si="11"/>
        <v>4224.9339138703499</v>
      </c>
      <c r="AN28" s="1"/>
      <c r="AO28" s="6">
        <f t="shared" si="23"/>
        <v>15</v>
      </c>
      <c r="AP28" s="6" t="str">
        <f t="shared" si="24"/>
        <v>near_prime</v>
      </c>
      <c r="AQ28" t="str">
        <f t="shared" si="25"/>
        <v>15near_prime</v>
      </c>
      <c r="AR28" s="2">
        <f t="shared" si="26"/>
        <v>0.12759585000000001</v>
      </c>
    </row>
    <row r="29" spans="2:44" x14ac:dyDescent="0.25">
      <c r="I29" s="3">
        <v>18</v>
      </c>
      <c r="J29" s="3" t="s">
        <v>4</v>
      </c>
      <c r="K29" s="10">
        <v>5315</v>
      </c>
      <c r="L29" s="3">
        <v>17617.3121185325</v>
      </c>
      <c r="M29" s="3">
        <v>405.340055589163</v>
      </c>
      <c r="N29" s="3">
        <v>20795.433441204099</v>
      </c>
      <c r="O29" s="11">
        <v>0.12737736999999999</v>
      </c>
      <c r="P29" s="3">
        <f t="shared" si="12"/>
        <v>1.004124701113418E-2</v>
      </c>
      <c r="Q29" s="3">
        <f t="shared" si="13"/>
        <v>16939.206313405888</v>
      </c>
      <c r="R29" s="3">
        <f t="shared" si="14"/>
        <v>54</v>
      </c>
      <c r="S29" s="3">
        <f t="shared" si="15"/>
        <v>58</v>
      </c>
      <c r="T29" s="5"/>
      <c r="U29" s="5"/>
      <c r="V29" s="5">
        <f t="shared" si="32"/>
        <v>-365.37710493924817</v>
      </c>
      <c r="W29" s="5">
        <f t="shared" si="32"/>
        <v>-331.63410977766756</v>
      </c>
      <c r="X29" s="5"/>
      <c r="Y29" s="5"/>
      <c r="Z29" s="10">
        <f t="shared" si="33"/>
        <v>39.962950649914831</v>
      </c>
      <c r="AA29" s="11" t="str">
        <f t="shared" si="34"/>
        <v/>
      </c>
      <c r="AB29" s="3" t="str">
        <f t="shared" si="17"/>
        <v/>
      </c>
      <c r="AC29" s="3" t="str">
        <f t="shared" si="18"/>
        <v/>
      </c>
      <c r="AD29" s="10">
        <f t="shared" si="19"/>
        <v>2157.999335095401</v>
      </c>
      <c r="AE29" s="11" t="str">
        <f t="shared" si="20"/>
        <v/>
      </c>
      <c r="AF29" s="5"/>
      <c r="AG29" s="5"/>
      <c r="AH29" s="10">
        <f t="shared" si="7"/>
        <v>39.962950649914831</v>
      </c>
      <c r="AI29" s="11">
        <f t="shared" si="8"/>
        <v>73.70594581149544</v>
      </c>
      <c r="AJ29" s="3" t="str">
        <f t="shared" si="22"/>
        <v/>
      </c>
      <c r="AK29" s="3" t="str">
        <f t="shared" si="9"/>
        <v/>
      </c>
      <c r="AL29" s="10">
        <f t="shared" si="10"/>
        <v>2157.999335095401</v>
      </c>
      <c r="AM29" s="11">
        <f t="shared" si="11"/>
        <v>3980.1210738207537</v>
      </c>
      <c r="AN29" s="1"/>
      <c r="AO29" s="6">
        <f t="shared" si="23"/>
        <v>18</v>
      </c>
      <c r="AP29" s="6" t="str">
        <f t="shared" si="24"/>
        <v>near_prime</v>
      </c>
      <c r="AQ29" t="str">
        <f t="shared" si="25"/>
        <v>18near_prime</v>
      </c>
      <c r="AR29" s="2">
        <f t="shared" si="26"/>
        <v>0.12737736999999999</v>
      </c>
    </row>
    <row r="30" spans="2:44" x14ac:dyDescent="0.25">
      <c r="I30" s="3">
        <v>24</v>
      </c>
      <c r="J30" s="3" t="s">
        <v>4</v>
      </c>
      <c r="K30" s="10">
        <v>4692</v>
      </c>
      <c r="L30" s="3">
        <v>16204.091319266799</v>
      </c>
      <c r="M30" s="3">
        <v>402.44838537060099</v>
      </c>
      <c r="N30" s="3">
        <v>20659.810364450099</v>
      </c>
      <c r="O30" s="11">
        <v>0.12716893000000001</v>
      </c>
      <c r="P30" s="3">
        <f t="shared" si="12"/>
        <v>1.0025683541586838E-2</v>
      </c>
      <c r="Q30" s="3">
        <f t="shared" si="13"/>
        <v>15389.757448665068</v>
      </c>
      <c r="R30" s="3">
        <f t="shared" si="14"/>
        <v>48</v>
      </c>
      <c r="S30" s="3">
        <f t="shared" si="15"/>
        <v>52</v>
      </c>
      <c r="T30" s="5"/>
      <c r="U30" s="5"/>
      <c r="V30" s="5">
        <f t="shared" si="32"/>
        <v>-367.9200550322717</v>
      </c>
      <c r="W30" s="5">
        <f t="shared" si="32"/>
        <v>-337.24446564447243</v>
      </c>
      <c r="X30" s="5"/>
      <c r="Y30" s="5"/>
      <c r="Z30" s="10">
        <f t="shared" si="33"/>
        <v>34.528330338329283</v>
      </c>
      <c r="AA30" s="11" t="str">
        <f t="shared" si="34"/>
        <v/>
      </c>
      <c r="AB30" s="3" t="str">
        <f t="shared" si="17"/>
        <v/>
      </c>
      <c r="AC30" s="3" t="str">
        <f t="shared" si="18"/>
        <v/>
      </c>
      <c r="AD30" s="10">
        <f t="shared" si="19"/>
        <v>1657.3598562398056</v>
      </c>
      <c r="AE30" s="11" t="str">
        <f t="shared" si="20"/>
        <v/>
      </c>
      <c r="AF30" s="5"/>
      <c r="AG30" s="5"/>
      <c r="AH30" s="10">
        <f t="shared" si="7"/>
        <v>34.528330338329283</v>
      </c>
      <c r="AI30" s="11">
        <f t="shared" si="8"/>
        <v>65.203919726128561</v>
      </c>
      <c r="AJ30" s="3" t="str">
        <f t="shared" si="22"/>
        <v/>
      </c>
      <c r="AK30" s="3" t="str">
        <f t="shared" si="9"/>
        <v/>
      </c>
      <c r="AL30" s="10">
        <f t="shared" si="10"/>
        <v>1657.3598562398056</v>
      </c>
      <c r="AM30" s="11">
        <f t="shared" si="11"/>
        <v>3129.7881468541709</v>
      </c>
      <c r="AN30" s="1"/>
      <c r="AO30" s="6">
        <f t="shared" si="23"/>
        <v>24</v>
      </c>
      <c r="AP30" s="6" t="str">
        <f t="shared" si="24"/>
        <v>near_prime</v>
      </c>
      <c r="AQ30" t="str">
        <f t="shared" si="25"/>
        <v>24near_prime</v>
      </c>
      <c r="AR30" s="2">
        <f t="shared" si="26"/>
        <v>0.12716893000000001</v>
      </c>
    </row>
    <row r="31" spans="2:44" x14ac:dyDescent="0.25">
      <c r="I31" s="3">
        <v>30</v>
      </c>
      <c r="J31" s="3" t="s">
        <v>4</v>
      </c>
      <c r="K31" s="10">
        <v>4146</v>
      </c>
      <c r="L31" s="3">
        <v>14693.6728678244</v>
      </c>
      <c r="M31" s="3">
        <v>400.179416918659</v>
      </c>
      <c r="N31" s="3">
        <v>20546.082050168799</v>
      </c>
      <c r="O31" s="11">
        <v>0.12712397</v>
      </c>
      <c r="P31" s="3">
        <f t="shared" si="12"/>
        <v>1.002232619323884E-2</v>
      </c>
      <c r="Q31" s="3">
        <f t="shared" si="13"/>
        <v>13786.49562548452</v>
      </c>
      <c r="R31" s="3">
        <f t="shared" si="14"/>
        <v>42</v>
      </c>
      <c r="S31" s="3">
        <f t="shared" si="15"/>
        <v>47</v>
      </c>
      <c r="T31" s="5"/>
      <c r="U31" s="5"/>
      <c r="V31" s="5">
        <f t="shared" si="32"/>
        <v>-363.37722052189793</v>
      </c>
      <c r="W31" s="5">
        <f t="shared" si="32"/>
        <v>-335.8361734948154</v>
      </c>
      <c r="X31" s="5"/>
      <c r="Y31" s="5"/>
      <c r="Z31" s="10">
        <f t="shared" si="33"/>
        <v>36.802196396761076</v>
      </c>
      <c r="AA31" s="11" t="str">
        <f t="shared" si="34"/>
        <v/>
      </c>
      <c r="AB31" s="3" t="str">
        <f t="shared" si="17"/>
        <v/>
      </c>
      <c r="AC31" s="3" t="str">
        <f t="shared" si="18"/>
        <v/>
      </c>
      <c r="AD31" s="10">
        <f t="shared" si="19"/>
        <v>1545.6922486639651</v>
      </c>
      <c r="AE31" s="11" t="str">
        <f t="shared" si="20"/>
        <v/>
      </c>
      <c r="AF31" s="5"/>
      <c r="AG31" s="5"/>
      <c r="AH31" s="10">
        <f t="shared" si="7"/>
        <v>36.802196396761076</v>
      </c>
      <c r="AI31" s="11">
        <f t="shared" si="8"/>
        <v>64.343243423843603</v>
      </c>
      <c r="AJ31" s="3" t="str">
        <f t="shared" si="22"/>
        <v/>
      </c>
      <c r="AK31" s="3" t="str">
        <f t="shared" si="9"/>
        <v/>
      </c>
      <c r="AL31" s="10">
        <f t="shared" si="10"/>
        <v>1545.6922486639651</v>
      </c>
      <c r="AM31" s="11">
        <f t="shared" si="11"/>
        <v>2702.4162238014314</v>
      </c>
      <c r="AN31" s="1"/>
      <c r="AO31" s="6">
        <f t="shared" si="23"/>
        <v>30</v>
      </c>
      <c r="AP31" s="6" t="str">
        <f t="shared" si="24"/>
        <v>near_prime</v>
      </c>
      <c r="AQ31" t="str">
        <f t="shared" si="25"/>
        <v>30near_prime</v>
      </c>
      <c r="AR31" s="2">
        <f t="shared" si="26"/>
        <v>0.12712397</v>
      </c>
    </row>
    <row r="32" spans="2:44" x14ac:dyDescent="0.25">
      <c r="I32" s="3">
        <v>36</v>
      </c>
      <c r="J32" s="3" t="s">
        <v>4</v>
      </c>
      <c r="K32" s="10">
        <v>3592</v>
      </c>
      <c r="L32" s="3">
        <v>13187.2346325167</v>
      </c>
      <c r="M32" s="3">
        <v>398.02331709064998</v>
      </c>
      <c r="N32" s="3">
        <v>20438.960704343001</v>
      </c>
      <c r="O32" s="11">
        <v>0.12708099</v>
      </c>
      <c r="P32" s="3">
        <f t="shared" si="12"/>
        <v>1.0019116584871313E-2</v>
      </c>
      <c r="Q32" s="3">
        <f t="shared" si="13"/>
        <v>12111.729349619007</v>
      </c>
      <c r="R32" s="3">
        <f t="shared" si="14"/>
        <v>36</v>
      </c>
      <c r="S32" s="3">
        <f t="shared" si="15"/>
        <v>41</v>
      </c>
      <c r="T32" s="5"/>
      <c r="U32" s="5"/>
      <c r="V32" s="5">
        <f t="shared" si="32"/>
        <v>-367.01229000546095</v>
      </c>
      <c r="W32" s="5">
        <f t="shared" si="32"/>
        <v>-342.47211591408541</v>
      </c>
      <c r="X32" s="5"/>
      <c r="Y32" s="5"/>
      <c r="Z32" s="10">
        <f t="shared" si="33"/>
        <v>31.011027085189028</v>
      </c>
      <c r="AA32" s="11">
        <f t="shared" si="34"/>
        <v>55.551201176564575</v>
      </c>
      <c r="AB32" s="3" t="str">
        <f t="shared" si="17"/>
        <v/>
      </c>
      <c r="AC32" s="3" t="str">
        <f t="shared" si="18"/>
        <v/>
      </c>
      <c r="AD32" s="10">
        <f t="shared" si="19"/>
        <v>1116.396975066805</v>
      </c>
      <c r="AE32" s="11">
        <f t="shared" si="20"/>
        <v>1999.8432423563247</v>
      </c>
      <c r="AF32" s="5"/>
      <c r="AG32" s="5"/>
      <c r="AH32" s="10">
        <f t="shared" si="7"/>
        <v>31.011027085189028</v>
      </c>
      <c r="AI32" s="11">
        <f t="shared" si="8"/>
        <v>55.551201176564575</v>
      </c>
      <c r="AJ32" s="3" t="str">
        <f t="shared" si="22"/>
        <v/>
      </c>
      <c r="AK32" s="3" t="str">
        <f t="shared" si="9"/>
        <v/>
      </c>
      <c r="AL32" s="10">
        <f t="shared" si="10"/>
        <v>1116.396975066805</v>
      </c>
      <c r="AM32" s="11">
        <f t="shared" si="11"/>
        <v>1999.8432423563247</v>
      </c>
      <c r="AN32" s="1"/>
      <c r="AO32" s="6">
        <f t="shared" si="23"/>
        <v>36</v>
      </c>
      <c r="AP32" s="6" t="str">
        <f t="shared" si="24"/>
        <v>near_prime</v>
      </c>
      <c r="AQ32" t="str">
        <f t="shared" si="25"/>
        <v>36near_prime</v>
      </c>
      <c r="AR32" s="2">
        <f t="shared" si="26"/>
        <v>0.12708099</v>
      </c>
    </row>
    <row r="33" spans="9:44" x14ac:dyDescent="0.25">
      <c r="I33" s="3">
        <v>42</v>
      </c>
      <c r="J33" s="3" t="s">
        <v>4</v>
      </c>
      <c r="K33" s="10">
        <v>3041</v>
      </c>
      <c r="L33" s="3">
        <v>11445.7039460704</v>
      </c>
      <c r="M33" s="3">
        <v>394.48174662780298</v>
      </c>
      <c r="N33" s="3">
        <v>20273.9318414995</v>
      </c>
      <c r="O33" s="11">
        <v>0.12673830999999999</v>
      </c>
      <c r="P33" s="3">
        <f t="shared" si="12"/>
        <v>9.9935223289193686E-3</v>
      </c>
      <c r="Q33" s="3">
        <f t="shared" si="13"/>
        <v>10321.116960689</v>
      </c>
      <c r="R33" s="3">
        <f t="shared" si="14"/>
        <v>30</v>
      </c>
      <c r="S33" s="3">
        <f t="shared" si="15"/>
        <v>35</v>
      </c>
      <c r="T33" s="5"/>
      <c r="U33" s="5"/>
      <c r="V33" s="5">
        <f t="shared" si="32"/>
        <v>-366.24098834891674</v>
      </c>
      <c r="W33" s="5">
        <f t="shared" si="32"/>
        <v>-345.12272400524046</v>
      </c>
      <c r="X33" s="5"/>
      <c r="Y33" s="5"/>
      <c r="Z33" s="10">
        <f t="shared" si="33"/>
        <v>28.240758278886233</v>
      </c>
      <c r="AA33" s="11">
        <f t="shared" si="34"/>
        <v>49.35902262256252</v>
      </c>
      <c r="AB33" s="3" t="str">
        <f t="shared" si="17"/>
        <v/>
      </c>
      <c r="AC33" s="3" t="str">
        <f t="shared" si="18"/>
        <v/>
      </c>
      <c r="AD33" s="10">
        <f t="shared" si="19"/>
        <v>847.22274836658698</v>
      </c>
      <c r="AE33" s="11">
        <f t="shared" si="20"/>
        <v>1480.7706786768756</v>
      </c>
      <c r="AF33" s="5"/>
      <c r="AG33" s="5"/>
      <c r="AH33" s="10">
        <f t="shared" si="7"/>
        <v>28.240758278886233</v>
      </c>
      <c r="AI33" s="11">
        <f t="shared" si="8"/>
        <v>49.35902262256252</v>
      </c>
      <c r="AJ33" s="3" t="str">
        <f t="shared" si="22"/>
        <v/>
      </c>
      <c r="AK33" s="3" t="str">
        <f t="shared" si="9"/>
        <v/>
      </c>
      <c r="AL33" s="10">
        <f t="shared" si="10"/>
        <v>847.22274836658698</v>
      </c>
      <c r="AM33" s="11">
        <f t="shared" si="11"/>
        <v>1480.7706786768756</v>
      </c>
      <c r="AN33" s="1"/>
      <c r="AO33" s="6">
        <f t="shared" si="23"/>
        <v>42</v>
      </c>
      <c r="AP33" s="6" t="str">
        <f t="shared" si="24"/>
        <v>near_prime</v>
      </c>
      <c r="AQ33" t="str">
        <f t="shared" si="25"/>
        <v>42near_prime</v>
      </c>
      <c r="AR33" s="2">
        <f t="shared" si="26"/>
        <v>0.12673830999999999</v>
      </c>
    </row>
    <row r="34" spans="9:44" x14ac:dyDescent="0.25">
      <c r="I34" s="3">
        <v>48</v>
      </c>
      <c r="J34" s="3" t="s">
        <v>4</v>
      </c>
      <c r="K34" s="10">
        <v>2622</v>
      </c>
      <c r="L34" s="3">
        <v>9862.1743096872597</v>
      </c>
      <c r="M34" s="3">
        <v>394.43808229679001</v>
      </c>
      <c r="N34" s="3">
        <v>20270.457993897799</v>
      </c>
      <c r="O34" s="11">
        <v>0.12677890999999999</v>
      </c>
      <c r="P34" s="3">
        <f t="shared" si="12"/>
        <v>9.9965550546965432E-3</v>
      </c>
      <c r="Q34" s="3">
        <f t="shared" si="13"/>
        <v>8528.7751435061291</v>
      </c>
      <c r="R34" s="3">
        <f t="shared" si="14"/>
        <v>24</v>
      </c>
      <c r="S34" s="3">
        <f t="shared" si="15"/>
        <v>29</v>
      </c>
      <c r="T34" s="4"/>
      <c r="V34" s="5">
        <f t="shared" si="32"/>
        <v>-373.83974447833572</v>
      </c>
      <c r="W34" s="5">
        <f t="shared" si="32"/>
        <v>-355.76168201277363</v>
      </c>
      <c r="X34" s="5"/>
      <c r="Y34" s="5"/>
      <c r="Z34" s="10">
        <f t="shared" si="33"/>
        <v>20.598337818454297</v>
      </c>
      <c r="AA34" s="11">
        <f t="shared" si="34"/>
        <v>38.676400284016381</v>
      </c>
      <c r="AB34" s="3" t="str">
        <f t="shared" si="17"/>
        <v/>
      </c>
      <c r="AC34" s="3" t="str">
        <f t="shared" si="18"/>
        <v/>
      </c>
      <c r="AD34" s="10">
        <f t="shared" si="19"/>
        <v>494.36010764290313</v>
      </c>
      <c r="AE34" s="11">
        <f t="shared" si="20"/>
        <v>928.23360681639315</v>
      </c>
      <c r="AF34" s="5"/>
      <c r="AG34" s="5"/>
      <c r="AH34" s="10">
        <f t="shared" si="7"/>
        <v>20.598337818454297</v>
      </c>
      <c r="AI34" s="11">
        <f t="shared" si="8"/>
        <v>38.676400284016381</v>
      </c>
      <c r="AJ34" s="3" t="str">
        <f t="shared" si="22"/>
        <v/>
      </c>
      <c r="AK34" s="3" t="str">
        <f t="shared" si="9"/>
        <v/>
      </c>
      <c r="AL34" s="10">
        <f t="shared" si="10"/>
        <v>494.36010764290313</v>
      </c>
      <c r="AM34" s="11">
        <f t="shared" si="11"/>
        <v>928.23360681639315</v>
      </c>
      <c r="AN34" s="1"/>
      <c r="AO34" s="6">
        <f t="shared" si="23"/>
        <v>48</v>
      </c>
      <c r="AP34" s="6" t="str">
        <f t="shared" si="24"/>
        <v>near_prime</v>
      </c>
      <c r="AQ34" t="str">
        <f t="shared" si="25"/>
        <v>48near_prime</v>
      </c>
      <c r="AR34" s="2">
        <f t="shared" si="26"/>
        <v>0.12677890999999999</v>
      </c>
    </row>
    <row r="35" spans="9:44" x14ac:dyDescent="0.25">
      <c r="I35" s="3">
        <v>50</v>
      </c>
      <c r="J35" s="3" t="s">
        <v>4</v>
      </c>
      <c r="K35" s="10">
        <v>2455</v>
      </c>
      <c r="L35" s="3">
        <v>9282.5081425661901</v>
      </c>
      <c r="M35" s="3">
        <v>395.40385563835298</v>
      </c>
      <c r="N35" s="3">
        <v>20317.548122199601</v>
      </c>
      <c r="O35" s="11">
        <v>0.12685221999999999</v>
      </c>
      <c r="P35" s="3">
        <f t="shared" si="12"/>
        <v>1.000203088783902E-2</v>
      </c>
      <c r="Q35" s="3">
        <f t="shared" si="13"/>
        <v>7927.8935599587603</v>
      </c>
      <c r="R35" s="3">
        <f t="shared" si="14"/>
        <v>22</v>
      </c>
      <c r="S35" s="3">
        <f t="shared" si="15"/>
        <v>27</v>
      </c>
      <c r="V35" s="5">
        <f t="shared" si="32"/>
        <v>-375.58756602550375</v>
      </c>
      <c r="W35" s="5">
        <f t="shared" si="32"/>
        <v>-358.5282392924218</v>
      </c>
      <c r="X35" s="5"/>
      <c r="Y35" s="5"/>
      <c r="Z35" s="10">
        <f t="shared" si="33"/>
        <v>19.816289612849232</v>
      </c>
      <c r="AA35" s="11">
        <f t="shared" si="34"/>
        <v>36.875616345931178</v>
      </c>
      <c r="AB35" s="3" t="str">
        <f t="shared" si="17"/>
        <v/>
      </c>
      <c r="AC35" s="3" t="str">
        <f t="shared" si="18"/>
        <v/>
      </c>
      <c r="AD35" s="10">
        <f t="shared" si="19"/>
        <v>435.95837148268311</v>
      </c>
      <c r="AE35" s="11">
        <f t="shared" si="20"/>
        <v>811.26355961048591</v>
      </c>
      <c r="AF35" s="5"/>
      <c r="AG35" s="5"/>
      <c r="AH35" s="10">
        <f t="shared" si="7"/>
        <v>19.816289612849232</v>
      </c>
      <c r="AI35" s="11">
        <f t="shared" si="8"/>
        <v>36.875616345931178</v>
      </c>
      <c r="AJ35" s="3" t="str">
        <f t="shared" si="22"/>
        <v/>
      </c>
      <c r="AK35" s="3" t="str">
        <f t="shared" si="9"/>
        <v/>
      </c>
      <c r="AL35" s="10">
        <f t="shared" si="10"/>
        <v>435.95837148268311</v>
      </c>
      <c r="AM35" s="11">
        <f t="shared" si="11"/>
        <v>811.26355961048591</v>
      </c>
      <c r="AN35" s="1"/>
      <c r="AO35" s="6">
        <f t="shared" si="23"/>
        <v>50</v>
      </c>
      <c r="AP35" s="6" t="str">
        <f t="shared" si="24"/>
        <v>near_prime</v>
      </c>
      <c r="AQ35" t="str">
        <f t="shared" si="25"/>
        <v>50near_prime</v>
      </c>
      <c r="AR35" s="2">
        <f t="shared" si="26"/>
        <v>0.12685221999999999</v>
      </c>
    </row>
    <row r="36" spans="9:44" x14ac:dyDescent="0.25">
      <c r="I36" s="3">
        <v>54</v>
      </c>
      <c r="J36" s="3" t="s">
        <v>4</v>
      </c>
      <c r="K36" s="10">
        <v>1663</v>
      </c>
      <c r="L36" s="3">
        <v>8218.1972158749195</v>
      </c>
      <c r="M36" s="3">
        <v>399.59996152618601</v>
      </c>
      <c r="N36" s="3">
        <v>20534.754888755298</v>
      </c>
      <c r="O36" s="11">
        <v>0.12686140000000001</v>
      </c>
      <c r="P36" s="3">
        <f t="shared" si="12"/>
        <v>1.000271655775653E-2</v>
      </c>
      <c r="Q36" s="3">
        <f t="shared" si="13"/>
        <v>6718.3292740025463</v>
      </c>
      <c r="R36" s="3">
        <f t="shared" si="14"/>
        <v>18</v>
      </c>
      <c r="S36" s="3">
        <f t="shared" si="15"/>
        <v>24</v>
      </c>
      <c r="V36" s="5">
        <f t="shared" si="32"/>
        <v>-370.40315901429585</v>
      </c>
      <c r="W36" s="5">
        <f t="shared" si="32"/>
        <v>-355.24324617011473</v>
      </c>
      <c r="X36" s="5"/>
      <c r="Y36" s="5"/>
      <c r="Z36" s="10">
        <f t="shared" si="33"/>
        <v>29.196802511890155</v>
      </c>
      <c r="AA36" s="11">
        <f t="shared" si="34"/>
        <v>44.356715356071277</v>
      </c>
      <c r="AB36" s="3" t="str">
        <f t="shared" si="17"/>
        <v/>
      </c>
      <c r="AC36" s="3" t="str">
        <f t="shared" si="18"/>
        <v/>
      </c>
      <c r="AD36" s="10">
        <f t="shared" si="19"/>
        <v>525.54244521402279</v>
      </c>
      <c r="AE36" s="11">
        <f t="shared" si="20"/>
        <v>798.42087640928298</v>
      </c>
      <c r="AF36" s="5"/>
      <c r="AG36" s="5"/>
      <c r="AH36" s="10">
        <f t="shared" si="7"/>
        <v>29.196802511890155</v>
      </c>
      <c r="AI36" s="11">
        <f t="shared" si="8"/>
        <v>44.356715356071277</v>
      </c>
      <c r="AJ36" s="3" t="str">
        <f t="shared" si="22"/>
        <v/>
      </c>
      <c r="AK36" s="3" t="str">
        <f t="shared" si="9"/>
        <v/>
      </c>
      <c r="AL36" s="10">
        <f t="shared" si="10"/>
        <v>525.54244521402279</v>
      </c>
      <c r="AM36" s="11">
        <f t="shared" si="11"/>
        <v>798.42087640928298</v>
      </c>
      <c r="AN36" s="1"/>
      <c r="AO36" s="6">
        <f t="shared" si="23"/>
        <v>54</v>
      </c>
      <c r="AP36" s="6" t="str">
        <f t="shared" si="24"/>
        <v>near_prime</v>
      </c>
      <c r="AQ36" t="str">
        <f t="shared" si="25"/>
        <v>54near_prime</v>
      </c>
      <c r="AR36" s="2">
        <f t="shared" si="26"/>
        <v>0.12686140000000001</v>
      </c>
    </row>
    <row r="37" spans="9:44" ht="15.75" thickBot="1" x14ac:dyDescent="0.3">
      <c r="I37" s="3">
        <v>60</v>
      </c>
      <c r="J37" s="3" t="s">
        <v>4</v>
      </c>
      <c r="K37" s="10">
        <v>63</v>
      </c>
      <c r="L37" s="3">
        <v>6435.3531746031704</v>
      </c>
      <c r="M37" s="3">
        <v>413.21612504110601</v>
      </c>
      <c r="N37" s="3">
        <v>21573.398095238099</v>
      </c>
      <c r="O37" s="11">
        <v>0.11984762</v>
      </c>
      <c r="P37" s="3">
        <f t="shared" si="12"/>
        <v>9.4773468411781803E-3</v>
      </c>
      <c r="Q37" s="3">
        <f t="shared" si="13"/>
        <v>4807.6956412335858</v>
      </c>
      <c r="R37" s="3">
        <f t="shared" si="14"/>
        <v>12</v>
      </c>
      <c r="S37" s="3">
        <f t="shared" si="15"/>
        <v>17</v>
      </c>
      <c r="V37" s="5">
        <f t="shared" si="32"/>
        <v>-399.84258287925275</v>
      </c>
      <c r="W37" s="5">
        <f t="shared" si="32"/>
        <v>-390.79427917123985</v>
      </c>
      <c r="X37" s="5"/>
      <c r="Y37" s="5"/>
      <c r="Z37" s="12">
        <f t="shared" si="33"/>
        <v>13.373542161853265</v>
      </c>
      <c r="AA37" s="13">
        <f t="shared" si="34"/>
        <v>22.421845869866161</v>
      </c>
      <c r="AB37" s="3" t="str">
        <f t="shared" si="17"/>
        <v/>
      </c>
      <c r="AC37" s="3" t="str">
        <f t="shared" si="18"/>
        <v/>
      </c>
      <c r="AD37" s="12">
        <f t="shared" si="19"/>
        <v>160.48250594223919</v>
      </c>
      <c r="AE37" s="14">
        <f t="shared" si="20"/>
        <v>269.06215043839393</v>
      </c>
      <c r="AF37" s="5"/>
      <c r="AG37" s="5"/>
      <c r="AH37" s="12">
        <f t="shared" si="7"/>
        <v>13.373542161853265</v>
      </c>
      <c r="AI37" s="14"/>
      <c r="AJ37" s="3" t="str">
        <f t="shared" si="22"/>
        <v/>
      </c>
      <c r="AK37" s="3" t="str">
        <f t="shared" si="9"/>
        <v/>
      </c>
      <c r="AL37" s="12">
        <f t="shared" si="10"/>
        <v>160.48250594223919</v>
      </c>
      <c r="AM37" s="14" t="str">
        <f t="shared" si="11"/>
        <v/>
      </c>
      <c r="AO37" s="6">
        <f t="shared" si="23"/>
        <v>60</v>
      </c>
      <c r="AP37" s="6" t="str">
        <f t="shared" si="24"/>
        <v>near_prime</v>
      </c>
      <c r="AQ37" t="str">
        <f t="shared" si="25"/>
        <v>60near_prime</v>
      </c>
      <c r="AR37" s="2">
        <f t="shared" si="26"/>
        <v>0.11984762</v>
      </c>
    </row>
    <row r="38" spans="9:44" x14ac:dyDescent="0.25">
      <c r="I38" s="3">
        <v>12</v>
      </c>
      <c r="J38" s="3" t="s">
        <v>5</v>
      </c>
      <c r="K38" s="10">
        <v>5173</v>
      </c>
      <c r="L38" s="3">
        <v>18581.668724144602</v>
      </c>
      <c r="M38" s="3">
        <v>358.22838048208001</v>
      </c>
      <c r="N38" s="3">
        <v>20846.923208969602</v>
      </c>
      <c r="O38" s="11">
        <v>7.8329289999999996E-2</v>
      </c>
      <c r="P38" s="3">
        <f t="shared" si="12"/>
        <v>6.3041957915506153E-3</v>
      </c>
      <c r="Q38" s="3">
        <f t="shared" si="13"/>
        <v>18028.879749209347</v>
      </c>
      <c r="R38" s="3">
        <f t="shared" si="14"/>
        <v>60</v>
      </c>
      <c r="S38" s="3">
        <f t="shared" si="15"/>
        <v>64</v>
      </c>
      <c r="W38" s="5">
        <f t="shared" si="32"/>
        <v>-319.45156547094399</v>
      </c>
      <c r="X38" s="5"/>
      <c r="Y38" s="5"/>
      <c r="Z38" s="3"/>
      <c r="AA38" s="15">
        <f t="shared" si="33"/>
        <v>38.776815011136023</v>
      </c>
      <c r="AB38" s="3" t="str">
        <f t="shared" si="17"/>
        <v/>
      </c>
      <c r="AC38" s="3" t="str">
        <f t="shared" si="18"/>
        <v/>
      </c>
      <c r="AD38" s="3" t="str">
        <f t="shared" si="19"/>
        <v/>
      </c>
      <c r="AE38" s="15">
        <f t="shared" si="20"/>
        <v>2326.6089006681614</v>
      </c>
      <c r="AF38" s="5"/>
      <c r="AG38" s="5"/>
      <c r="AH38" s="3"/>
      <c r="AI38" s="15">
        <f t="shared" si="8"/>
        <v>38.776815011136023</v>
      </c>
      <c r="AJ38" s="3" t="str">
        <f t="shared" si="22"/>
        <v/>
      </c>
      <c r="AK38" s="3" t="str">
        <f t="shared" si="9"/>
        <v/>
      </c>
      <c r="AL38" s="3" t="str">
        <f t="shared" si="10"/>
        <v/>
      </c>
      <c r="AM38" s="15">
        <f t="shared" si="11"/>
        <v>2326.6089006681614</v>
      </c>
      <c r="AO38" s="6">
        <f t="shared" si="23"/>
        <v>12</v>
      </c>
      <c r="AP38" s="6" t="str">
        <f t="shared" si="24"/>
        <v>prime</v>
      </c>
      <c r="AQ38" t="str">
        <f t="shared" si="25"/>
        <v>12prime</v>
      </c>
      <c r="AR38" s="2">
        <f t="shared" si="26"/>
        <v>7.8329289999999996E-2</v>
      </c>
    </row>
    <row r="39" spans="9:44" x14ac:dyDescent="0.25">
      <c r="I39" s="3">
        <v>15</v>
      </c>
      <c r="J39" s="3" t="s">
        <v>5</v>
      </c>
      <c r="K39" s="10">
        <v>5283</v>
      </c>
      <c r="L39" s="3">
        <v>17610.671565398399</v>
      </c>
      <c r="M39" s="3">
        <v>354.27119885397201</v>
      </c>
      <c r="N39" s="3">
        <v>20632.280889646001</v>
      </c>
      <c r="O39" s="11">
        <v>7.8090839999999995E-2</v>
      </c>
      <c r="P39" s="3">
        <f t="shared" si="12"/>
        <v>6.2856503156454302E-3</v>
      </c>
      <c r="Q39" s="3">
        <f t="shared" si="13"/>
        <v>17111.184097730627</v>
      </c>
      <c r="R39" s="3">
        <f t="shared" si="14"/>
        <v>57</v>
      </c>
      <c r="S39" s="3">
        <f t="shared" si="15"/>
        <v>60</v>
      </c>
      <c r="W39" s="5">
        <f t="shared" si="32"/>
        <v>-321.28817690770961</v>
      </c>
      <c r="X39" s="5"/>
      <c r="Y39" s="5"/>
      <c r="Z39" s="3"/>
      <c r="AA39" s="16">
        <f t="shared" si="33"/>
        <v>32.983021946262397</v>
      </c>
      <c r="AB39" s="3" t="str">
        <f t="shared" si="17"/>
        <v/>
      </c>
      <c r="AC39" s="3" t="str">
        <f t="shared" si="18"/>
        <v/>
      </c>
      <c r="AD39" s="3" t="str">
        <f t="shared" si="19"/>
        <v/>
      </c>
      <c r="AE39" s="16">
        <f t="shared" si="20"/>
        <v>1880.0322509369566</v>
      </c>
      <c r="AF39" s="5"/>
      <c r="AG39" s="5"/>
      <c r="AH39" s="3"/>
      <c r="AI39" s="16">
        <f t="shared" si="8"/>
        <v>32.983021946262397</v>
      </c>
      <c r="AJ39" s="3" t="str">
        <f t="shared" si="22"/>
        <v/>
      </c>
      <c r="AK39" s="3" t="str">
        <f t="shared" si="9"/>
        <v/>
      </c>
      <c r="AL39" s="3" t="str">
        <f t="shared" si="10"/>
        <v/>
      </c>
      <c r="AM39" s="16">
        <f t="shared" si="11"/>
        <v>1880.0322509369566</v>
      </c>
      <c r="AO39" s="6">
        <f t="shared" si="23"/>
        <v>15</v>
      </c>
      <c r="AP39" s="6" t="str">
        <f t="shared" si="24"/>
        <v>prime</v>
      </c>
      <c r="AQ39" t="str">
        <f t="shared" si="25"/>
        <v>15prime</v>
      </c>
      <c r="AR39" s="2">
        <f t="shared" si="26"/>
        <v>7.8090839999999995E-2</v>
      </c>
    </row>
    <row r="40" spans="9:44" x14ac:dyDescent="0.25">
      <c r="I40" s="3">
        <v>18</v>
      </c>
      <c r="J40" s="3" t="s">
        <v>5</v>
      </c>
      <c r="K40" s="10">
        <v>5315</v>
      </c>
      <c r="L40" s="3">
        <v>16706.483896519301</v>
      </c>
      <c r="M40" s="3">
        <v>349.66348842414999</v>
      </c>
      <c r="N40" s="3">
        <v>20382.093674506101</v>
      </c>
      <c r="O40" s="11">
        <v>7.7773750000000003E-2</v>
      </c>
      <c r="P40" s="3">
        <f t="shared" si="12"/>
        <v>6.2609827793425055E-3</v>
      </c>
      <c r="Q40" s="3">
        <f t="shared" si="13"/>
        <v>16165.183316661405</v>
      </c>
      <c r="R40" s="3">
        <f t="shared" si="14"/>
        <v>54</v>
      </c>
      <c r="S40" s="3">
        <f t="shared" si="15"/>
        <v>57</v>
      </c>
      <c r="W40" s="5">
        <f t="shared" si="32"/>
        <v>-319.53669652141235</v>
      </c>
      <c r="X40" s="5"/>
      <c r="Y40" s="5"/>
      <c r="Z40" s="3"/>
      <c r="AA40" s="16">
        <f t="shared" si="33"/>
        <v>30.126791902737637</v>
      </c>
      <c r="AB40" s="3" t="str">
        <f t="shared" si="17"/>
        <v/>
      </c>
      <c r="AC40" s="3" t="str">
        <f t="shared" si="18"/>
        <v/>
      </c>
      <c r="AD40" s="3" t="str">
        <f t="shared" si="19"/>
        <v/>
      </c>
      <c r="AE40" s="16">
        <f t="shared" si="20"/>
        <v>1626.8467627478324</v>
      </c>
      <c r="AF40" s="5"/>
      <c r="AG40" s="5"/>
      <c r="AH40" s="3"/>
      <c r="AI40" s="16">
        <f t="shared" si="8"/>
        <v>30.126791902737637</v>
      </c>
      <c r="AJ40" s="3" t="str">
        <f t="shared" si="22"/>
        <v/>
      </c>
      <c r="AK40" s="3" t="str">
        <f t="shared" si="9"/>
        <v/>
      </c>
      <c r="AL40" s="3" t="str">
        <f t="shared" si="10"/>
        <v/>
      </c>
      <c r="AM40" s="16">
        <f t="shared" si="11"/>
        <v>1626.8467627478324</v>
      </c>
      <c r="AO40" s="6">
        <f t="shared" si="23"/>
        <v>18</v>
      </c>
      <c r="AP40" s="6" t="str">
        <f t="shared" si="24"/>
        <v>prime</v>
      </c>
      <c r="AQ40" t="str">
        <f t="shared" si="25"/>
        <v>18prime</v>
      </c>
      <c r="AR40" s="2">
        <f t="shared" si="26"/>
        <v>7.7773750000000003E-2</v>
      </c>
    </row>
    <row r="41" spans="9:44" x14ac:dyDescent="0.25">
      <c r="I41" s="3">
        <v>24</v>
      </c>
      <c r="J41" s="3" t="s">
        <v>5</v>
      </c>
      <c r="K41" s="10">
        <v>4971</v>
      </c>
      <c r="L41" s="3">
        <v>15096.5214262724</v>
      </c>
      <c r="M41" s="3">
        <v>346.17941875647199</v>
      </c>
      <c r="N41" s="3">
        <v>20193.045528062801</v>
      </c>
      <c r="O41" s="11">
        <v>7.7576119999999998E-2</v>
      </c>
      <c r="P41" s="3">
        <f t="shared" si="12"/>
        <v>6.2456050873180846E-3</v>
      </c>
      <c r="Q41" s="3">
        <f t="shared" si="13"/>
        <v>14514.268638134647</v>
      </c>
      <c r="R41" s="3">
        <f t="shared" si="14"/>
        <v>48</v>
      </c>
      <c r="S41" s="3">
        <f t="shared" si="15"/>
        <v>52</v>
      </c>
      <c r="W41" s="5">
        <f t="shared" si="32"/>
        <v>-314.19338494100333</v>
      </c>
      <c r="X41" s="5"/>
      <c r="Y41" s="5"/>
      <c r="Z41" s="3"/>
      <c r="AA41" s="16">
        <f t="shared" si="33"/>
        <v>31.986033815468659</v>
      </c>
      <c r="AB41" s="3" t="str">
        <f t="shared" si="17"/>
        <v/>
      </c>
      <c r="AC41" s="3" t="str">
        <f t="shared" si="18"/>
        <v/>
      </c>
      <c r="AD41" s="3" t="str">
        <f t="shared" si="19"/>
        <v/>
      </c>
      <c r="AE41" s="16">
        <f t="shared" si="20"/>
        <v>1535.3296231424956</v>
      </c>
      <c r="AF41" s="5"/>
      <c r="AG41" s="5"/>
      <c r="AH41" s="3"/>
      <c r="AI41" s="16">
        <f t="shared" si="8"/>
        <v>31.986033815468659</v>
      </c>
      <c r="AJ41" s="3" t="str">
        <f t="shared" si="22"/>
        <v/>
      </c>
      <c r="AK41" s="3" t="str">
        <f t="shared" si="9"/>
        <v/>
      </c>
      <c r="AL41" s="3" t="str">
        <f t="shared" si="10"/>
        <v/>
      </c>
      <c r="AM41" s="16">
        <f t="shared" si="11"/>
        <v>1535.3296231424956</v>
      </c>
      <c r="AO41" s="6">
        <f t="shared" si="23"/>
        <v>24</v>
      </c>
      <c r="AP41" s="6" t="str">
        <f t="shared" si="24"/>
        <v>prime</v>
      </c>
      <c r="AQ41" t="str">
        <f t="shared" si="25"/>
        <v>24prime</v>
      </c>
      <c r="AR41" s="2">
        <f t="shared" si="26"/>
        <v>7.7576119999999998E-2</v>
      </c>
    </row>
    <row r="42" spans="9:44" x14ac:dyDescent="0.25">
      <c r="I42" s="3">
        <v>30</v>
      </c>
      <c r="J42" s="3" t="s">
        <v>5</v>
      </c>
      <c r="K42" s="10">
        <v>4538</v>
      </c>
      <c r="L42" s="3">
        <v>13503.2211172323</v>
      </c>
      <c r="M42" s="3">
        <v>344.50328091532799</v>
      </c>
      <c r="N42" s="3">
        <v>20108.058316439001</v>
      </c>
      <c r="O42" s="11">
        <v>7.7354430000000002E-2</v>
      </c>
      <c r="P42" s="3">
        <f t="shared" si="12"/>
        <v>6.2283521974606515E-3</v>
      </c>
      <c r="Q42" s="3">
        <f t="shared" si="13"/>
        <v>12900.071465386822</v>
      </c>
      <c r="R42" s="3">
        <f t="shared" si="14"/>
        <v>42</v>
      </c>
      <c r="S42" s="3">
        <f t="shared" si="15"/>
        <v>46</v>
      </c>
      <c r="W42" s="5">
        <f t="shared" si="32"/>
        <v>-314.87229086906751</v>
      </c>
      <c r="X42" s="5"/>
      <c r="Y42" s="5"/>
      <c r="Z42" s="3"/>
      <c r="AA42" s="16">
        <f t="shared" si="33"/>
        <v>29.630990046260479</v>
      </c>
      <c r="AB42" s="3" t="str">
        <f t="shared" si="17"/>
        <v/>
      </c>
      <c r="AC42" s="3" t="str">
        <f t="shared" si="18"/>
        <v/>
      </c>
      <c r="AD42" s="3" t="str">
        <f t="shared" si="19"/>
        <v/>
      </c>
      <c r="AE42" s="16">
        <f t="shared" si="20"/>
        <v>1244.50158194294</v>
      </c>
      <c r="AF42" s="5"/>
      <c r="AG42" s="5"/>
      <c r="AH42" s="3"/>
      <c r="AI42" s="16">
        <f t="shared" si="8"/>
        <v>29.630990046260479</v>
      </c>
      <c r="AJ42" s="3" t="str">
        <f t="shared" si="22"/>
        <v/>
      </c>
      <c r="AK42" s="3" t="str">
        <f t="shared" si="9"/>
        <v/>
      </c>
      <c r="AL42" s="3" t="str">
        <f t="shared" si="10"/>
        <v/>
      </c>
      <c r="AM42" s="16">
        <f t="shared" si="11"/>
        <v>1244.50158194294</v>
      </c>
      <c r="AO42" s="6">
        <f t="shared" si="23"/>
        <v>30</v>
      </c>
      <c r="AP42" s="6" t="str">
        <f t="shared" si="24"/>
        <v>prime</v>
      </c>
      <c r="AQ42" t="str">
        <f t="shared" si="25"/>
        <v>30prime</v>
      </c>
      <c r="AR42" s="2">
        <f t="shared" si="26"/>
        <v>7.7354430000000002E-2</v>
      </c>
    </row>
    <row r="43" spans="9:44" x14ac:dyDescent="0.25">
      <c r="I43" s="3">
        <v>36</v>
      </c>
      <c r="J43" s="3" t="s">
        <v>5</v>
      </c>
      <c r="K43" s="10">
        <v>4096</v>
      </c>
      <c r="L43" s="3">
        <v>11866.4705981445</v>
      </c>
      <c r="M43" s="3">
        <v>343.99237421097098</v>
      </c>
      <c r="N43" s="3">
        <v>20082.0332006836</v>
      </c>
      <c r="O43" s="11">
        <v>7.7303640000000007E-2</v>
      </c>
      <c r="P43" s="3">
        <f t="shared" si="12"/>
        <v>6.2243990383077374E-3</v>
      </c>
      <c r="Q43" s="3">
        <f t="shared" si="13"/>
        <v>11275.682702118973</v>
      </c>
      <c r="R43" s="3">
        <f t="shared" si="14"/>
        <v>36</v>
      </c>
      <c r="S43" s="3">
        <f t="shared" si="15"/>
        <v>39</v>
      </c>
      <c r="W43" s="5">
        <f t="shared" ref="W43:W48" si="35">PMT(VLOOKUP($I43&amp;W$4,$AQ$5:$AR$59,2,FALSE)/12,IF($U$2=1,$S43,$R43),IF($U$2=1,$L43,$Q43),0)</f>
        <v>-323.01866335636555</v>
      </c>
      <c r="X43" s="5"/>
      <c r="Y43" s="5"/>
      <c r="Z43" s="3"/>
      <c r="AA43" s="16">
        <f t="shared" si="33"/>
        <v>20.973710854605429</v>
      </c>
      <c r="AB43" s="3" t="str">
        <f t="shared" si="17"/>
        <v/>
      </c>
      <c r="AC43" s="3" t="str">
        <f t="shared" si="18"/>
        <v/>
      </c>
      <c r="AD43" s="3" t="str">
        <f t="shared" si="19"/>
        <v/>
      </c>
      <c r="AE43" s="16">
        <f t="shared" si="20"/>
        <v>755.05359076579543</v>
      </c>
      <c r="AF43" s="5"/>
      <c r="AG43" s="5"/>
      <c r="AH43" s="3"/>
      <c r="AI43" s="16">
        <f t="shared" si="8"/>
        <v>20.973710854605429</v>
      </c>
      <c r="AJ43" s="3" t="str">
        <f t="shared" si="22"/>
        <v/>
      </c>
      <c r="AK43" s="3" t="str">
        <f t="shared" si="9"/>
        <v/>
      </c>
      <c r="AL43" s="3" t="str">
        <f t="shared" si="10"/>
        <v/>
      </c>
      <c r="AM43" s="16">
        <f t="shared" si="11"/>
        <v>755.05359076579543</v>
      </c>
      <c r="AO43" s="6">
        <f t="shared" si="23"/>
        <v>36</v>
      </c>
      <c r="AP43" s="6" t="str">
        <f t="shared" si="24"/>
        <v>prime</v>
      </c>
      <c r="AQ43" t="str">
        <f t="shared" si="25"/>
        <v>36prime</v>
      </c>
      <c r="AR43" s="2">
        <f t="shared" si="26"/>
        <v>7.7303640000000007E-2</v>
      </c>
    </row>
    <row r="44" spans="9:44" x14ac:dyDescent="0.25">
      <c r="I44" s="3">
        <v>42</v>
      </c>
      <c r="J44" s="3" t="s">
        <v>5</v>
      </c>
      <c r="K44" s="10">
        <v>3697</v>
      </c>
      <c r="L44" s="3">
        <v>10274.236694617301</v>
      </c>
      <c r="M44" s="3">
        <v>341.87569041254699</v>
      </c>
      <c r="N44" s="3">
        <v>19971.160889910701</v>
      </c>
      <c r="O44" s="11">
        <v>7.7156260000000004E-2</v>
      </c>
      <c r="P44" s="3">
        <f t="shared" si="12"/>
        <v>6.2129269823811839E-3</v>
      </c>
      <c r="Q44" s="3">
        <f t="shared" si="13"/>
        <v>9556.0045993231688</v>
      </c>
      <c r="R44" s="3">
        <f t="shared" si="14"/>
        <v>30</v>
      </c>
      <c r="S44" s="3">
        <f t="shared" si="15"/>
        <v>34</v>
      </c>
      <c r="W44" s="5">
        <f t="shared" si="35"/>
        <v>-318.43847672055239</v>
      </c>
      <c r="X44" s="5"/>
      <c r="Y44" s="5"/>
      <c r="Z44" s="3"/>
      <c r="AA44" s="16">
        <f t="shared" ref="AA44:AA48" si="36">IF(VLOOKUP($J44,$B$5:$G$9,MATCH(AA$4,$B$4:$G$4,0),0)&lt;=$I44,W44+$M44,"")</f>
        <v>23.4372136919946</v>
      </c>
      <c r="AB44" s="3" t="str">
        <f t="shared" si="17"/>
        <v/>
      </c>
      <c r="AC44" s="3" t="str">
        <f t="shared" si="18"/>
        <v/>
      </c>
      <c r="AD44" s="3" t="str">
        <f t="shared" si="19"/>
        <v/>
      </c>
      <c r="AE44" s="16">
        <f t="shared" si="20"/>
        <v>703.116410759838</v>
      </c>
      <c r="AF44" s="5"/>
      <c r="AG44" s="5"/>
      <c r="AH44" s="3"/>
      <c r="AI44" s="16">
        <f t="shared" si="8"/>
        <v>23.4372136919946</v>
      </c>
      <c r="AJ44" s="3" t="str">
        <f t="shared" si="22"/>
        <v/>
      </c>
      <c r="AK44" s="3" t="str">
        <f t="shared" si="9"/>
        <v/>
      </c>
      <c r="AL44" s="3" t="str">
        <f t="shared" si="10"/>
        <v/>
      </c>
      <c r="AM44" s="16">
        <f t="shared" si="11"/>
        <v>703.116410759838</v>
      </c>
      <c r="AO44" s="6">
        <f t="shared" si="23"/>
        <v>42</v>
      </c>
      <c r="AP44" s="6" t="str">
        <f t="shared" si="24"/>
        <v>prime</v>
      </c>
      <c r="AQ44" t="str">
        <f t="shared" si="25"/>
        <v>42prime</v>
      </c>
      <c r="AR44" s="2">
        <f t="shared" si="26"/>
        <v>7.7156260000000004E-2</v>
      </c>
    </row>
    <row r="45" spans="9:44" x14ac:dyDescent="0.25">
      <c r="I45" s="3">
        <v>48</v>
      </c>
      <c r="J45" s="3" t="s">
        <v>5</v>
      </c>
      <c r="K45" s="10">
        <v>3191</v>
      </c>
      <c r="L45" s="3">
        <v>8615.17136634284</v>
      </c>
      <c r="M45" s="3">
        <v>342.76033128647202</v>
      </c>
      <c r="N45" s="3">
        <v>20024.476371043598</v>
      </c>
      <c r="O45" s="11">
        <v>7.7124540000000005E-2</v>
      </c>
      <c r="P45" s="3">
        <f t="shared" si="12"/>
        <v>6.2104577101238512E-3</v>
      </c>
      <c r="Q45" s="3">
        <f t="shared" si="13"/>
        <v>7854.8874803922226</v>
      </c>
      <c r="R45" s="3">
        <f t="shared" si="14"/>
        <v>24</v>
      </c>
      <c r="S45" s="3">
        <f t="shared" si="15"/>
        <v>28</v>
      </c>
      <c r="W45" s="5">
        <f t="shared" si="35"/>
        <v>-321.39741241220008</v>
      </c>
      <c r="X45" s="5"/>
      <c r="Y45" s="5"/>
      <c r="Z45" s="3"/>
      <c r="AA45" s="16">
        <f t="shared" si="36"/>
        <v>21.362918874271941</v>
      </c>
      <c r="AB45" s="3" t="str">
        <f t="shared" si="17"/>
        <v/>
      </c>
      <c r="AC45" s="3" t="str">
        <f t="shared" si="18"/>
        <v/>
      </c>
      <c r="AD45" s="3" t="str">
        <f t="shared" si="19"/>
        <v/>
      </c>
      <c r="AE45" s="16">
        <f t="shared" si="20"/>
        <v>512.71005298252658</v>
      </c>
      <c r="AF45" s="5"/>
      <c r="AG45" s="5"/>
      <c r="AH45" s="3"/>
      <c r="AI45" s="16">
        <f t="shared" si="8"/>
        <v>21.362918874271941</v>
      </c>
      <c r="AJ45" s="3" t="str">
        <f t="shared" si="22"/>
        <v/>
      </c>
      <c r="AK45" s="3" t="str">
        <f t="shared" si="9"/>
        <v/>
      </c>
      <c r="AL45" s="3" t="str">
        <f t="shared" si="10"/>
        <v/>
      </c>
      <c r="AM45" s="16">
        <f t="shared" si="11"/>
        <v>512.71005298252658</v>
      </c>
      <c r="AO45" s="6">
        <f t="shared" si="23"/>
        <v>48</v>
      </c>
      <c r="AP45" s="6" t="str">
        <f t="shared" si="24"/>
        <v>prime</v>
      </c>
      <c r="AQ45" t="str">
        <f t="shared" si="25"/>
        <v>48prime</v>
      </c>
      <c r="AR45" s="2">
        <f t="shared" si="26"/>
        <v>7.7124540000000005E-2</v>
      </c>
    </row>
    <row r="46" spans="9:44" x14ac:dyDescent="0.25">
      <c r="I46" s="3">
        <v>50</v>
      </c>
      <c r="J46" s="3" t="s">
        <v>5</v>
      </c>
      <c r="K46" s="10">
        <v>2963</v>
      </c>
      <c r="L46" s="3">
        <v>8100.7722679716499</v>
      </c>
      <c r="M46" s="3">
        <v>345.36200879842897</v>
      </c>
      <c r="N46" s="3">
        <v>20176.984890313899</v>
      </c>
      <c r="O46" s="11">
        <v>7.7120449999999993E-2</v>
      </c>
      <c r="P46" s="3">
        <f t="shared" si="12"/>
        <v>6.2101393155016282E-3</v>
      </c>
      <c r="Q46" s="3">
        <f t="shared" si="13"/>
        <v>7320.6827290571709</v>
      </c>
      <c r="R46" s="3">
        <f t="shared" si="14"/>
        <v>22</v>
      </c>
      <c r="S46" s="3">
        <f t="shared" si="15"/>
        <v>26</v>
      </c>
      <c r="W46" s="5">
        <f t="shared" si="35"/>
        <v>-324.4356248486132</v>
      </c>
      <c r="X46" s="5"/>
      <c r="Y46" s="5"/>
      <c r="Z46" s="3"/>
      <c r="AA46" s="16">
        <f t="shared" si="36"/>
        <v>20.926383949815772</v>
      </c>
      <c r="AB46" s="3" t="str">
        <f t="shared" si="17"/>
        <v/>
      </c>
      <c r="AC46" s="3" t="str">
        <f t="shared" si="18"/>
        <v/>
      </c>
      <c r="AD46" s="3" t="str">
        <f t="shared" si="19"/>
        <v/>
      </c>
      <c r="AE46" s="16">
        <f t="shared" si="20"/>
        <v>460.38044689594699</v>
      </c>
      <c r="AF46" s="5"/>
      <c r="AG46" s="5"/>
      <c r="AH46" s="3"/>
      <c r="AI46" s="16">
        <f t="shared" si="8"/>
        <v>20.926383949815772</v>
      </c>
      <c r="AJ46" s="3" t="str">
        <f t="shared" si="22"/>
        <v/>
      </c>
      <c r="AK46" s="3" t="str">
        <f t="shared" si="9"/>
        <v/>
      </c>
      <c r="AL46" s="3" t="str">
        <f t="shared" si="10"/>
        <v/>
      </c>
      <c r="AM46" s="16">
        <f t="shared" si="11"/>
        <v>460.38044689594699</v>
      </c>
      <c r="AO46" s="6">
        <f t="shared" si="23"/>
        <v>50</v>
      </c>
      <c r="AP46" s="6" t="str">
        <f t="shared" si="24"/>
        <v>prime</v>
      </c>
      <c r="AQ46" t="str">
        <f t="shared" si="25"/>
        <v>50prime</v>
      </c>
      <c r="AR46" s="2">
        <f t="shared" si="26"/>
        <v>7.7120449999999993E-2</v>
      </c>
    </row>
    <row r="47" spans="9:44" ht="15.75" thickBot="1" x14ac:dyDescent="0.3">
      <c r="I47" s="3">
        <v>54</v>
      </c>
      <c r="J47" s="3" t="s">
        <v>5</v>
      </c>
      <c r="K47" s="10">
        <v>1898</v>
      </c>
      <c r="L47" s="3">
        <v>7074.8673445732302</v>
      </c>
      <c r="M47" s="3">
        <v>350.621932174135</v>
      </c>
      <c r="N47" s="3">
        <v>20507.994768176999</v>
      </c>
      <c r="O47" s="11">
        <v>7.6571760000000003E-2</v>
      </c>
      <c r="P47" s="3">
        <f t="shared" si="12"/>
        <v>6.1674153421058531E-3</v>
      </c>
      <c r="Q47" s="3">
        <f t="shared" si="13"/>
        <v>6197.0545562121479</v>
      </c>
      <c r="R47" s="3">
        <f t="shared" si="14"/>
        <v>18</v>
      </c>
      <c r="S47" s="3">
        <f t="shared" si="15"/>
        <v>22</v>
      </c>
      <c r="W47" s="5">
        <f t="shared" si="35"/>
        <v>-332.64926520594827</v>
      </c>
      <c r="X47" s="5"/>
      <c r="Y47" s="5"/>
      <c r="Z47" s="3"/>
      <c r="AA47" s="17">
        <f t="shared" si="36"/>
        <v>17.972666968186729</v>
      </c>
      <c r="AB47" s="3" t="str">
        <f t="shared" si="17"/>
        <v/>
      </c>
      <c r="AC47" s="3" t="str">
        <f t="shared" si="18"/>
        <v/>
      </c>
      <c r="AD47" s="3" t="str">
        <f t="shared" si="19"/>
        <v/>
      </c>
      <c r="AE47" s="17">
        <f t="shared" si="20"/>
        <v>323.50800542736113</v>
      </c>
      <c r="AF47" s="5"/>
      <c r="AG47" s="5"/>
      <c r="AH47" s="3"/>
      <c r="AI47" s="17">
        <f t="shared" si="8"/>
        <v>17.972666968186729</v>
      </c>
      <c r="AJ47" s="3" t="str">
        <f t="shared" si="22"/>
        <v/>
      </c>
      <c r="AK47" s="3" t="str">
        <f t="shared" si="9"/>
        <v/>
      </c>
      <c r="AL47" s="3" t="str">
        <f t="shared" si="10"/>
        <v/>
      </c>
      <c r="AM47" s="17">
        <f t="shared" si="11"/>
        <v>323.50800542736113</v>
      </c>
      <c r="AO47" s="6">
        <f t="shared" si="23"/>
        <v>54</v>
      </c>
      <c r="AP47" s="6" t="str">
        <f t="shared" si="24"/>
        <v>prime</v>
      </c>
      <c r="AQ47" t="str">
        <f t="shared" si="25"/>
        <v>54prime</v>
      </c>
      <c r="AR47" s="2">
        <f t="shared" si="26"/>
        <v>7.6571760000000003E-2</v>
      </c>
    </row>
    <row r="48" spans="9:44" ht="15.75" thickBot="1" x14ac:dyDescent="0.3">
      <c r="I48" s="3">
        <v>60</v>
      </c>
      <c r="J48" s="3" t="s">
        <v>5</v>
      </c>
      <c r="K48" s="10">
        <v>92</v>
      </c>
      <c r="L48" s="3">
        <v>4756.3686956521697</v>
      </c>
      <c r="M48" s="3">
        <v>328.11702708672402</v>
      </c>
      <c r="N48" s="3">
        <v>19341.460108695701</v>
      </c>
      <c r="O48" s="11">
        <v>7.3790220000000004E-2</v>
      </c>
      <c r="P48" s="3">
        <f t="shared" si="12"/>
        <v>5.9505220283520011E-3</v>
      </c>
      <c r="Q48" s="3">
        <f t="shared" si="13"/>
        <v>4034.7243305614538</v>
      </c>
      <c r="R48" s="3">
        <f t="shared" si="14"/>
        <v>12</v>
      </c>
      <c r="S48" s="3">
        <f t="shared" si="15"/>
        <v>16</v>
      </c>
      <c r="W48" s="5">
        <f t="shared" si="35"/>
        <v>-306.34874553248108</v>
      </c>
      <c r="X48" s="5"/>
      <c r="Y48" s="5"/>
      <c r="Z48" s="3"/>
      <c r="AA48" s="17">
        <f t="shared" si="36"/>
        <v>21.768281554242947</v>
      </c>
      <c r="AB48" s="3" t="str">
        <f t="shared" si="17"/>
        <v/>
      </c>
      <c r="AC48" s="3" t="str">
        <f t="shared" si="18"/>
        <v/>
      </c>
      <c r="AD48" s="3" t="str">
        <f t="shared" si="19"/>
        <v/>
      </c>
      <c r="AE48" s="3">
        <f t="shared" si="20"/>
        <v>261.21937865091536</v>
      </c>
      <c r="AF48" s="5"/>
      <c r="AG48" s="5"/>
      <c r="AH48" s="3"/>
      <c r="AI48" s="5"/>
      <c r="AJ48" s="3" t="str">
        <f t="shared" si="22"/>
        <v/>
      </c>
      <c r="AK48" s="3" t="str">
        <f t="shared" si="9"/>
        <v/>
      </c>
      <c r="AL48" s="3" t="str">
        <f t="shared" si="10"/>
        <v/>
      </c>
      <c r="AM48" s="3" t="str">
        <f t="shared" si="11"/>
        <v/>
      </c>
      <c r="AO48" s="6">
        <f t="shared" si="23"/>
        <v>60</v>
      </c>
      <c r="AP48" s="6" t="str">
        <f t="shared" si="24"/>
        <v>prime</v>
      </c>
      <c r="AQ48" t="str">
        <f t="shared" si="25"/>
        <v>60prime</v>
      </c>
      <c r="AR48" s="2">
        <f t="shared" si="26"/>
        <v>7.3790220000000004E-2</v>
      </c>
    </row>
    <row r="49" spans="9:44" x14ac:dyDescent="0.25">
      <c r="I49" s="3">
        <v>12</v>
      </c>
      <c r="J49" s="3" t="s">
        <v>6</v>
      </c>
      <c r="K49" s="10">
        <v>1893</v>
      </c>
      <c r="L49" s="3">
        <v>19130.953592181701</v>
      </c>
      <c r="M49" s="3">
        <v>334.95063021864598</v>
      </c>
      <c r="N49" s="3">
        <v>21849.2942894876</v>
      </c>
      <c r="O49" s="11">
        <v>3.5898470000000002E-2</v>
      </c>
      <c r="P49" s="3">
        <f t="shared" si="12"/>
        <v>2.9434181322547381E-3</v>
      </c>
      <c r="Q49" s="3">
        <f t="shared" si="13"/>
        <v>18548.530908984692</v>
      </c>
      <c r="R49" s="3">
        <f t="shared" si="14"/>
        <v>60</v>
      </c>
      <c r="S49" s="3">
        <f t="shared" si="15"/>
        <v>63</v>
      </c>
      <c r="W49" s="5"/>
      <c r="X49" s="5"/>
      <c r="Y49" s="5"/>
      <c r="Z49" s="3"/>
      <c r="AA49" s="5"/>
      <c r="AB49" s="3" t="str">
        <f t="shared" si="17"/>
        <v/>
      </c>
      <c r="AC49" s="3" t="str">
        <f t="shared" si="18"/>
        <v/>
      </c>
      <c r="AD49" s="3" t="str">
        <f t="shared" si="19"/>
        <v/>
      </c>
      <c r="AE49" s="3" t="str">
        <f t="shared" si="20"/>
        <v/>
      </c>
      <c r="AF49" s="5"/>
      <c r="AG49" s="5"/>
      <c r="AH49" s="3"/>
      <c r="AI49" s="5"/>
      <c r="AJ49" s="3" t="str">
        <f t="shared" si="22"/>
        <v/>
      </c>
      <c r="AK49" s="3" t="str">
        <f t="shared" si="9"/>
        <v/>
      </c>
      <c r="AL49" s="3" t="str">
        <f t="shared" si="10"/>
        <v/>
      </c>
      <c r="AM49" s="3" t="str">
        <f t="shared" si="11"/>
        <v/>
      </c>
      <c r="AO49" s="6">
        <f t="shared" si="23"/>
        <v>12</v>
      </c>
      <c r="AP49" s="6" t="str">
        <f t="shared" si="24"/>
        <v>super_prime</v>
      </c>
      <c r="AQ49" t="str">
        <f t="shared" si="25"/>
        <v>12super_prime</v>
      </c>
      <c r="AR49" s="2">
        <f t="shared" si="26"/>
        <v>3.5898470000000002E-2</v>
      </c>
    </row>
    <row r="50" spans="9:44" x14ac:dyDescent="0.25">
      <c r="I50" s="3">
        <v>15</v>
      </c>
      <c r="J50" s="3" t="s">
        <v>6</v>
      </c>
      <c r="K50" s="10">
        <v>1926</v>
      </c>
      <c r="L50" s="3">
        <v>18156.367741433001</v>
      </c>
      <c r="M50" s="3">
        <v>334.06698863455102</v>
      </c>
      <c r="N50" s="3">
        <v>21782.450337487</v>
      </c>
      <c r="O50" s="11">
        <v>3.6164639999999998E-2</v>
      </c>
      <c r="P50" s="3">
        <f t="shared" si="12"/>
        <v>2.9648907977881667E-3</v>
      </c>
      <c r="Q50" s="3">
        <f t="shared" si="13"/>
        <v>17655.202654592802</v>
      </c>
      <c r="R50" s="3">
        <f t="shared" si="14"/>
        <v>57</v>
      </c>
      <c r="S50" s="3">
        <f t="shared" si="15"/>
        <v>60</v>
      </c>
      <c r="W50" s="5"/>
      <c r="X50" s="5"/>
      <c r="Y50" s="5"/>
      <c r="Z50" s="3"/>
      <c r="AA50" s="5"/>
      <c r="AB50" s="3" t="str">
        <f t="shared" si="17"/>
        <v/>
      </c>
      <c r="AC50" s="3" t="str">
        <f t="shared" si="18"/>
        <v/>
      </c>
      <c r="AD50" s="3" t="str">
        <f t="shared" si="19"/>
        <v/>
      </c>
      <c r="AE50" s="3" t="str">
        <f t="shared" si="20"/>
        <v/>
      </c>
      <c r="AF50" s="5"/>
      <c r="AG50" s="5"/>
      <c r="AH50" s="3"/>
      <c r="AI50" s="5"/>
      <c r="AJ50" s="3" t="str">
        <f t="shared" si="22"/>
        <v/>
      </c>
      <c r="AK50" s="3" t="str">
        <f t="shared" si="9"/>
        <v/>
      </c>
      <c r="AL50" s="3" t="str">
        <f t="shared" si="10"/>
        <v/>
      </c>
      <c r="AM50" s="3" t="str">
        <f t="shared" si="11"/>
        <v/>
      </c>
      <c r="AO50" s="6">
        <f t="shared" si="23"/>
        <v>15</v>
      </c>
      <c r="AP50" s="6" t="str">
        <f t="shared" si="24"/>
        <v>super_prime</v>
      </c>
      <c r="AQ50" t="str">
        <f t="shared" si="25"/>
        <v>15super_prime</v>
      </c>
      <c r="AR50" s="2">
        <f t="shared" si="26"/>
        <v>3.6164639999999998E-2</v>
      </c>
    </row>
    <row r="51" spans="9:44" x14ac:dyDescent="0.25">
      <c r="I51" s="3">
        <v>18</v>
      </c>
      <c r="J51" s="3" t="s">
        <v>6</v>
      </c>
      <c r="K51" s="10">
        <v>1932</v>
      </c>
      <c r="L51" s="3">
        <v>17097.868830227701</v>
      </c>
      <c r="M51" s="3">
        <v>332.47030708974398</v>
      </c>
      <c r="N51" s="3">
        <v>21674.683022774301</v>
      </c>
      <c r="O51" s="11">
        <v>3.6305539999999997E-2</v>
      </c>
      <c r="P51" s="3">
        <f t="shared" si="12"/>
        <v>2.9762555414436509E-3</v>
      </c>
      <c r="Q51" s="3">
        <f t="shared" si="13"/>
        <v>16727.407354985273</v>
      </c>
      <c r="R51" s="3">
        <f t="shared" si="14"/>
        <v>54</v>
      </c>
      <c r="S51" s="3">
        <f t="shared" si="15"/>
        <v>56</v>
      </c>
      <c r="W51" s="5"/>
      <c r="X51" s="5"/>
      <c r="Y51" s="5"/>
      <c r="Z51" s="3"/>
      <c r="AA51" s="5"/>
      <c r="AB51" s="3" t="str">
        <f t="shared" si="17"/>
        <v/>
      </c>
      <c r="AC51" s="3" t="str">
        <f t="shared" si="18"/>
        <v/>
      </c>
      <c r="AD51" s="3" t="str">
        <f t="shared" si="19"/>
        <v/>
      </c>
      <c r="AE51" s="3" t="str">
        <f t="shared" si="20"/>
        <v/>
      </c>
      <c r="AF51" s="5"/>
      <c r="AG51" s="5"/>
      <c r="AH51" s="3"/>
      <c r="AI51" s="5"/>
      <c r="AJ51" s="3" t="str">
        <f t="shared" si="22"/>
        <v/>
      </c>
      <c r="AK51" s="3" t="str">
        <f t="shared" si="9"/>
        <v/>
      </c>
      <c r="AL51" s="3" t="str">
        <f t="shared" si="10"/>
        <v/>
      </c>
      <c r="AM51" s="3" t="str">
        <f t="shared" si="11"/>
        <v/>
      </c>
      <c r="AO51" s="6">
        <f t="shared" si="23"/>
        <v>18</v>
      </c>
      <c r="AP51" s="6" t="str">
        <f t="shared" si="24"/>
        <v>super_prime</v>
      </c>
      <c r="AQ51" t="str">
        <f t="shared" si="25"/>
        <v>18super_prime</v>
      </c>
      <c r="AR51" s="2">
        <f t="shared" si="26"/>
        <v>3.6305539999999997E-2</v>
      </c>
    </row>
    <row r="52" spans="9:44" x14ac:dyDescent="0.25">
      <c r="I52" s="3">
        <v>24</v>
      </c>
      <c r="J52" s="3" t="s">
        <v>6</v>
      </c>
      <c r="K52" s="10">
        <v>1840</v>
      </c>
      <c r="L52" s="3">
        <v>15222.679472826099</v>
      </c>
      <c r="M52" s="3">
        <v>330.942829474093</v>
      </c>
      <c r="N52" s="3">
        <v>21578.0402554348</v>
      </c>
      <c r="O52" s="11">
        <v>3.6308640000000003E-2</v>
      </c>
      <c r="P52" s="3">
        <f t="shared" si="12"/>
        <v>2.976505566010923E-3</v>
      </c>
      <c r="Q52" s="3">
        <f t="shared" si="13"/>
        <v>14952.894717405203</v>
      </c>
      <c r="R52" s="3">
        <f t="shared" si="14"/>
        <v>48</v>
      </c>
      <c r="S52" s="3">
        <f t="shared" si="15"/>
        <v>50</v>
      </c>
      <c r="W52" s="5"/>
      <c r="X52" s="5"/>
      <c r="Y52" s="5"/>
      <c r="Z52" s="3"/>
      <c r="AA52" s="5"/>
      <c r="AB52" s="3" t="str">
        <f t="shared" si="17"/>
        <v/>
      </c>
      <c r="AC52" s="3" t="str">
        <f t="shared" si="18"/>
        <v/>
      </c>
      <c r="AD52" s="3" t="str">
        <f t="shared" si="19"/>
        <v/>
      </c>
      <c r="AE52" s="3" t="str">
        <f t="shared" si="20"/>
        <v/>
      </c>
      <c r="AF52" s="5"/>
      <c r="AG52" s="5"/>
      <c r="AH52" s="3"/>
      <c r="AI52" s="5"/>
      <c r="AJ52" s="3" t="str">
        <f t="shared" si="22"/>
        <v/>
      </c>
      <c r="AK52" s="3" t="str">
        <f t="shared" si="9"/>
        <v/>
      </c>
      <c r="AL52" s="3" t="str">
        <f t="shared" si="10"/>
        <v/>
      </c>
      <c r="AM52" s="3" t="str">
        <f t="shared" si="11"/>
        <v/>
      </c>
      <c r="AO52" s="6">
        <f t="shared" si="23"/>
        <v>24</v>
      </c>
      <c r="AP52" s="6" t="str">
        <f t="shared" si="24"/>
        <v>super_prime</v>
      </c>
      <c r="AQ52" t="str">
        <f t="shared" si="25"/>
        <v>24super_prime</v>
      </c>
      <c r="AR52" s="2">
        <f t="shared" si="26"/>
        <v>3.6308640000000003E-2</v>
      </c>
    </row>
    <row r="53" spans="9:44" x14ac:dyDescent="0.25">
      <c r="I53" s="3">
        <v>30</v>
      </c>
      <c r="J53" s="3" t="s">
        <v>6</v>
      </c>
      <c r="K53" s="10">
        <v>1716</v>
      </c>
      <c r="L53" s="3">
        <v>13408.985938228399</v>
      </c>
      <c r="M53" s="3">
        <v>330.275154084939</v>
      </c>
      <c r="N53" s="3">
        <v>21537.442803030299</v>
      </c>
      <c r="O53" s="11">
        <v>3.6273079999999999E-2</v>
      </c>
      <c r="P53" s="3">
        <f t="shared" si="12"/>
        <v>2.973637501091142E-3</v>
      </c>
      <c r="Q53" s="3">
        <f t="shared" si="13"/>
        <v>13196.394020148304</v>
      </c>
      <c r="R53" s="3">
        <f t="shared" si="14"/>
        <v>42</v>
      </c>
      <c r="S53" s="3">
        <f t="shared" si="15"/>
        <v>44</v>
      </c>
      <c r="W53" s="5"/>
      <c r="X53" s="5"/>
      <c r="Y53" s="5"/>
      <c r="Z53" s="3"/>
      <c r="AA53" s="5"/>
      <c r="AB53" s="3" t="str">
        <f t="shared" si="17"/>
        <v/>
      </c>
      <c r="AC53" s="3" t="str">
        <f t="shared" si="18"/>
        <v/>
      </c>
      <c r="AD53" s="3" t="str">
        <f t="shared" si="19"/>
        <v/>
      </c>
      <c r="AE53" s="3" t="str">
        <f t="shared" si="20"/>
        <v/>
      </c>
      <c r="AF53" s="5"/>
      <c r="AG53" s="5"/>
      <c r="AH53" s="3"/>
      <c r="AI53" s="5"/>
      <c r="AJ53" s="3" t="str">
        <f t="shared" si="22"/>
        <v/>
      </c>
      <c r="AK53" s="3" t="str">
        <f t="shared" si="9"/>
        <v/>
      </c>
      <c r="AL53" s="3" t="str">
        <f t="shared" si="10"/>
        <v/>
      </c>
      <c r="AM53" s="3" t="str">
        <f t="shared" si="11"/>
        <v/>
      </c>
      <c r="AO53" s="6">
        <f t="shared" si="23"/>
        <v>30</v>
      </c>
      <c r="AP53" s="6" t="str">
        <f t="shared" si="24"/>
        <v>super_prime</v>
      </c>
      <c r="AQ53" t="str">
        <f t="shared" si="25"/>
        <v>30super_prime</v>
      </c>
      <c r="AR53" s="2">
        <f t="shared" si="26"/>
        <v>3.6273079999999999E-2</v>
      </c>
    </row>
    <row r="54" spans="9:44" x14ac:dyDescent="0.25">
      <c r="I54" s="3">
        <v>36</v>
      </c>
      <c r="J54" s="3" t="s">
        <v>6</v>
      </c>
      <c r="K54" s="10">
        <v>1541</v>
      </c>
      <c r="L54" s="3">
        <v>11696.556119403</v>
      </c>
      <c r="M54" s="3">
        <v>329.46958920504102</v>
      </c>
      <c r="N54" s="3">
        <v>21485.009428942201</v>
      </c>
      <c r="O54" s="11">
        <v>3.628079E-2</v>
      </c>
      <c r="P54" s="3">
        <f t="shared" si="12"/>
        <v>2.9742593529726857E-3</v>
      </c>
      <c r="Q54" s="3">
        <f t="shared" si="13"/>
        <v>11409.766383078306</v>
      </c>
      <c r="R54" s="3">
        <f t="shared" si="14"/>
        <v>36</v>
      </c>
      <c r="S54" s="3">
        <f t="shared" si="15"/>
        <v>38</v>
      </c>
      <c r="W54" s="5"/>
      <c r="X54" s="5"/>
      <c r="Y54" s="5"/>
      <c r="Z54" s="3"/>
      <c r="AA54" s="5"/>
      <c r="AB54" s="3" t="str">
        <f t="shared" si="17"/>
        <v/>
      </c>
      <c r="AC54" s="3" t="str">
        <f t="shared" si="18"/>
        <v/>
      </c>
      <c r="AD54" s="3" t="str">
        <f t="shared" si="19"/>
        <v/>
      </c>
      <c r="AE54" s="3" t="str">
        <f t="shared" si="20"/>
        <v/>
      </c>
      <c r="AF54" s="5"/>
      <c r="AG54" s="5"/>
      <c r="AH54" s="3"/>
      <c r="AI54" s="5"/>
      <c r="AJ54" s="3" t="str">
        <f t="shared" si="22"/>
        <v/>
      </c>
      <c r="AK54" s="3" t="str">
        <f t="shared" si="9"/>
        <v/>
      </c>
      <c r="AL54" s="3" t="str">
        <f t="shared" si="10"/>
        <v/>
      </c>
      <c r="AM54" s="3" t="str">
        <f t="shared" si="11"/>
        <v/>
      </c>
      <c r="AO54" s="6">
        <f t="shared" si="23"/>
        <v>36</v>
      </c>
      <c r="AP54" s="6" t="str">
        <f t="shared" si="24"/>
        <v>super_prime</v>
      </c>
      <c r="AQ54" t="str">
        <f t="shared" si="25"/>
        <v>36super_prime</v>
      </c>
      <c r="AR54" s="2">
        <f t="shared" si="26"/>
        <v>3.628079E-2</v>
      </c>
    </row>
    <row r="55" spans="9:44" x14ac:dyDescent="0.25">
      <c r="I55" s="3">
        <v>42</v>
      </c>
      <c r="J55" s="3" t="s">
        <v>6</v>
      </c>
      <c r="K55" s="10">
        <v>1398</v>
      </c>
      <c r="L55" s="3">
        <v>9934.9009155937092</v>
      </c>
      <c r="M55" s="3">
        <v>330.821240149765</v>
      </c>
      <c r="N55" s="3">
        <v>21571.790650929899</v>
      </c>
      <c r="O55" s="11">
        <v>3.6283549999999998E-2</v>
      </c>
      <c r="P55" s="3">
        <f t="shared" si="12"/>
        <v>2.9744819603974015E-3</v>
      </c>
      <c r="Q55" s="3">
        <f t="shared" si="13"/>
        <v>9661.4220572241811</v>
      </c>
      <c r="R55" s="3">
        <f t="shared" si="14"/>
        <v>30</v>
      </c>
      <c r="S55" s="3">
        <f t="shared" si="15"/>
        <v>32</v>
      </c>
      <c r="W55" s="5"/>
      <c r="X55" s="5"/>
      <c r="Y55" s="5"/>
      <c r="Z55" s="3"/>
      <c r="AA55" s="5"/>
      <c r="AB55" s="3" t="str">
        <f t="shared" si="17"/>
        <v/>
      </c>
      <c r="AC55" s="3" t="str">
        <f t="shared" si="18"/>
        <v/>
      </c>
      <c r="AD55" s="3" t="str">
        <f t="shared" si="19"/>
        <v/>
      </c>
      <c r="AE55" s="3" t="str">
        <f t="shared" si="20"/>
        <v/>
      </c>
      <c r="AF55" s="5"/>
      <c r="AG55" s="5"/>
      <c r="AH55" s="3"/>
      <c r="AI55" s="5"/>
      <c r="AJ55" s="3" t="str">
        <f t="shared" si="22"/>
        <v/>
      </c>
      <c r="AK55" s="3" t="str">
        <f t="shared" si="9"/>
        <v/>
      </c>
      <c r="AL55" s="3" t="str">
        <f t="shared" si="10"/>
        <v/>
      </c>
      <c r="AM55" s="3" t="str">
        <f t="shared" si="11"/>
        <v/>
      </c>
      <c r="AO55" s="6">
        <f t="shared" si="23"/>
        <v>42</v>
      </c>
      <c r="AP55" s="6" t="str">
        <f t="shared" si="24"/>
        <v>super_prime</v>
      </c>
      <c r="AQ55" t="str">
        <f t="shared" si="25"/>
        <v>42super_prime</v>
      </c>
      <c r="AR55" s="2">
        <f t="shared" si="26"/>
        <v>3.6283549999999998E-2</v>
      </c>
    </row>
    <row r="56" spans="9:44" x14ac:dyDescent="0.25">
      <c r="I56" s="3">
        <v>48</v>
      </c>
      <c r="J56" s="3" t="s">
        <v>6</v>
      </c>
      <c r="K56" s="10">
        <v>1210</v>
      </c>
      <c r="L56" s="3">
        <v>8178.0887851239704</v>
      </c>
      <c r="M56" s="3">
        <v>332.022225020436</v>
      </c>
      <c r="N56" s="3">
        <v>21644.527438016499</v>
      </c>
      <c r="O56" s="11">
        <v>3.638769E-2</v>
      </c>
      <c r="P56" s="3">
        <f t="shared" si="12"/>
        <v>2.9828809608403173E-3</v>
      </c>
      <c r="Q56" s="3">
        <f t="shared" si="13"/>
        <v>7863.9916029295164</v>
      </c>
      <c r="R56" s="3">
        <f t="shared" si="14"/>
        <v>24</v>
      </c>
      <c r="S56" s="3">
        <f t="shared" si="15"/>
        <v>26</v>
      </c>
      <c r="W56" s="5"/>
      <c r="X56" s="5"/>
      <c r="Y56" s="5"/>
      <c r="Z56" s="3"/>
      <c r="AA56" s="5"/>
      <c r="AB56" s="3" t="str">
        <f t="shared" si="17"/>
        <v/>
      </c>
      <c r="AC56" s="3" t="str">
        <f t="shared" si="18"/>
        <v/>
      </c>
      <c r="AD56" s="3" t="str">
        <f t="shared" si="19"/>
        <v/>
      </c>
      <c r="AE56" s="3" t="str">
        <f t="shared" si="20"/>
        <v/>
      </c>
      <c r="AF56" s="5"/>
      <c r="AG56" s="5"/>
      <c r="AH56" s="3"/>
      <c r="AI56" s="5"/>
      <c r="AJ56" s="3" t="str">
        <f t="shared" si="22"/>
        <v/>
      </c>
      <c r="AK56" s="3" t="str">
        <f t="shared" si="9"/>
        <v/>
      </c>
      <c r="AL56" s="3" t="str">
        <f t="shared" si="10"/>
        <v/>
      </c>
      <c r="AM56" s="3" t="str">
        <f t="shared" si="11"/>
        <v/>
      </c>
      <c r="AO56" s="6">
        <f t="shared" si="23"/>
        <v>48</v>
      </c>
      <c r="AP56" s="6" t="str">
        <f t="shared" si="24"/>
        <v>super_prime</v>
      </c>
      <c r="AQ56" t="str">
        <f t="shared" si="25"/>
        <v>48super_prime</v>
      </c>
      <c r="AR56" s="2">
        <f t="shared" si="26"/>
        <v>3.638769E-2</v>
      </c>
    </row>
    <row r="57" spans="9:44" x14ac:dyDescent="0.25">
      <c r="I57" s="3">
        <v>50</v>
      </c>
      <c r="J57" s="3" t="s">
        <v>6</v>
      </c>
      <c r="K57" s="10">
        <v>1132</v>
      </c>
      <c r="L57" s="3">
        <v>7584.8496819787997</v>
      </c>
      <c r="M57" s="3">
        <v>333.04667595718598</v>
      </c>
      <c r="N57" s="3">
        <v>21716.5611219081</v>
      </c>
      <c r="O57" s="11">
        <v>3.6254590000000003E-2</v>
      </c>
      <c r="P57" s="3">
        <f t="shared" si="12"/>
        <v>2.9721461684670825E-3</v>
      </c>
      <c r="Q57" s="3">
        <f t="shared" si="13"/>
        <v>7265.7269355130229</v>
      </c>
      <c r="R57" s="3">
        <f t="shared" si="14"/>
        <v>22</v>
      </c>
      <c r="S57" s="3">
        <f t="shared" si="15"/>
        <v>24</v>
      </c>
      <c r="W57" s="5"/>
      <c r="X57" s="5"/>
      <c r="Y57" s="5"/>
      <c r="Z57" s="3"/>
      <c r="AA57" s="5"/>
      <c r="AB57" s="3" t="str">
        <f t="shared" si="17"/>
        <v/>
      </c>
      <c r="AC57" s="3" t="str">
        <f t="shared" si="18"/>
        <v/>
      </c>
      <c r="AD57" s="3" t="str">
        <f t="shared" si="19"/>
        <v/>
      </c>
      <c r="AE57" s="3" t="str">
        <f t="shared" si="20"/>
        <v/>
      </c>
      <c r="AF57" s="5"/>
      <c r="AG57" s="5"/>
      <c r="AH57" s="3"/>
      <c r="AI57" s="5"/>
      <c r="AJ57" s="3" t="str">
        <f t="shared" si="22"/>
        <v/>
      </c>
      <c r="AK57" s="3" t="str">
        <f t="shared" si="9"/>
        <v/>
      </c>
      <c r="AL57" s="3" t="str">
        <f t="shared" si="10"/>
        <v/>
      </c>
      <c r="AM57" s="3" t="str">
        <f t="shared" si="11"/>
        <v/>
      </c>
      <c r="AO57" s="6">
        <f t="shared" si="23"/>
        <v>50</v>
      </c>
      <c r="AP57" s="6" t="str">
        <f t="shared" si="24"/>
        <v>super_prime</v>
      </c>
      <c r="AQ57" t="str">
        <f t="shared" si="25"/>
        <v>50super_prime</v>
      </c>
      <c r="AR57" s="2">
        <f t="shared" si="26"/>
        <v>3.6254590000000003E-2</v>
      </c>
    </row>
    <row r="58" spans="9:44" x14ac:dyDescent="0.25">
      <c r="I58" s="3">
        <v>54</v>
      </c>
      <c r="J58" s="3" t="s">
        <v>6</v>
      </c>
      <c r="K58" s="10">
        <v>703</v>
      </c>
      <c r="L58" s="3">
        <v>6492.2097155049796</v>
      </c>
      <c r="M58" s="3">
        <v>336.65693690414702</v>
      </c>
      <c r="N58" s="3">
        <v>21985.5986486486</v>
      </c>
      <c r="O58" s="11">
        <v>3.5534000000000003E-2</v>
      </c>
      <c r="P58" s="3">
        <f t="shared" si="12"/>
        <v>2.914007129890317E-3</v>
      </c>
      <c r="Q58" s="3">
        <f t="shared" si="13"/>
        <v>6069.3998918054458</v>
      </c>
      <c r="R58" s="3">
        <f t="shared" si="14"/>
        <v>18</v>
      </c>
      <c r="S58" s="3">
        <f t="shared" si="15"/>
        <v>20</v>
      </c>
      <c r="W58" s="5"/>
      <c r="X58" s="5"/>
      <c r="Y58" s="5"/>
      <c r="Z58" s="3"/>
      <c r="AA58" s="5"/>
      <c r="AB58" s="3" t="str">
        <f t="shared" si="17"/>
        <v/>
      </c>
      <c r="AC58" s="3" t="str">
        <f t="shared" si="18"/>
        <v/>
      </c>
      <c r="AD58" s="3" t="str">
        <f t="shared" si="19"/>
        <v/>
      </c>
      <c r="AE58" s="3" t="str">
        <f t="shared" si="20"/>
        <v/>
      </c>
      <c r="AF58" s="5"/>
      <c r="AG58" s="5"/>
      <c r="AH58" s="3"/>
      <c r="AI58" s="5"/>
      <c r="AJ58" s="3" t="str">
        <f t="shared" si="22"/>
        <v/>
      </c>
      <c r="AK58" s="3" t="str">
        <f t="shared" si="9"/>
        <v/>
      </c>
      <c r="AL58" s="3" t="str">
        <f t="shared" si="10"/>
        <v/>
      </c>
      <c r="AM58" s="3" t="str">
        <f t="shared" si="11"/>
        <v/>
      </c>
      <c r="AO58" s="6">
        <f t="shared" si="23"/>
        <v>54</v>
      </c>
      <c r="AP58" s="6" t="str">
        <f t="shared" si="24"/>
        <v>super_prime</v>
      </c>
      <c r="AQ58" t="str">
        <f t="shared" si="25"/>
        <v>54super_prime</v>
      </c>
      <c r="AR58" s="2">
        <f t="shared" si="26"/>
        <v>3.5534000000000003E-2</v>
      </c>
    </row>
    <row r="59" spans="9:44" ht="15.75" thickBot="1" x14ac:dyDescent="0.3">
      <c r="I59" s="3">
        <v>60</v>
      </c>
      <c r="J59" s="3" t="s">
        <v>6</v>
      </c>
      <c r="K59" s="12">
        <v>14</v>
      </c>
      <c r="L59" s="13">
        <v>4159.8707142857102</v>
      </c>
      <c r="M59" s="13">
        <v>308.68933248291597</v>
      </c>
      <c r="N59" s="13">
        <v>19932.931428571399</v>
      </c>
      <c r="O59" s="14">
        <v>4.2721429999999998E-2</v>
      </c>
      <c r="P59" s="3">
        <f t="shared" si="12"/>
        <v>3.4922550138063446E-3</v>
      </c>
      <c r="Q59" s="3">
        <f t="shared" si="13"/>
        <v>4005.4672600074227</v>
      </c>
      <c r="R59" s="3">
        <f t="shared" si="14"/>
        <v>12</v>
      </c>
      <c r="S59" s="3">
        <f t="shared" si="15"/>
        <v>14</v>
      </c>
      <c r="AO59" s="6">
        <f t="shared" si="23"/>
        <v>60</v>
      </c>
      <c r="AP59" s="6" t="str">
        <f t="shared" si="24"/>
        <v>super_prime</v>
      </c>
      <c r="AQ59" t="str">
        <f t="shared" si="25"/>
        <v>60super_prime</v>
      </c>
      <c r="AR59" s="2">
        <f t="shared" si="26"/>
        <v>4.2721429999999998E-2</v>
      </c>
    </row>
  </sheetData>
  <mergeCells count="9">
    <mergeCell ref="AF2:AM2"/>
    <mergeCell ref="AF3:AI3"/>
    <mergeCell ref="AJ3:AM3"/>
    <mergeCell ref="B3:G3"/>
    <mergeCell ref="B11:G11"/>
    <mergeCell ref="X3:AA3"/>
    <mergeCell ref="AB3:AE3"/>
    <mergeCell ref="X2:AE2"/>
    <mergeCell ref="K3:O3"/>
  </mergeCells>
  <conditionalFormatting sqref="X5:AA15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6:AA26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7:AA36 Z37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3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38:AA48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5:AE15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6:AE26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7:AE37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38:AE47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5:AI15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16:AI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27:AI3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38:AI4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5:AM15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16:AM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27:AM3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38:AM4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disablePrompts="1" count="1">
    <dataValidation type="list" allowBlank="1" showInputMessage="1" showErrorMessage="1" sqref="U2" xr:uid="{A405DC6D-D67A-4C93-B36B-8855DEE149E8}">
      <formula1>$P$1:$Q$1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refi_calcs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Jackson Lautier</dc:creator>
  <cp:lastModifiedBy>Jackson Lautier</cp:lastModifiedBy>
  <dcterms:created xsi:type="dcterms:W3CDTF">2023-02-28T18:30:15Z</dcterms:created>
  <dcterms:modified xsi:type="dcterms:W3CDTF">2024-01-31T15:34:24Z</dcterms:modified>
</cp:coreProperties>
</file>