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defaultThemeVersion="166925"/>
  <mc:AlternateContent xmlns:mc="http://schemas.openxmlformats.org/markup-compatibility/2006">
    <mc:Choice Requires="x15">
      <x15ac:absPath xmlns:x15ac="http://schemas.microsoft.com/office/spreadsheetml/2010/11/ac" url="C:\Users\Jackson\Desktop\"/>
    </mc:Choice>
  </mc:AlternateContent>
  <xr:revisionPtr revIDLastSave="0" documentId="13_ncr:1_{183FBFB2-5000-417D-A9B3-107344C180F2}" xr6:coauthVersionLast="40" xr6:coauthVersionMax="40" xr10:uidLastSave="{00000000-0000-0000-0000-000000000000}"/>
  <bookViews>
    <workbookView xWindow="0" yWindow="0" windowWidth="25800" windowHeight="21600" xr2:uid="{00000000-000D-0000-FFFF-FFFF00000000}"/>
  </bookViews>
  <sheets>
    <sheet name="Distance Matrix" sheetId="5" r:id="rId1"/>
    <sheet name="Status Quo Random" sheetId="9" r:id="rId2"/>
    <sheet name="Status Quo Weighted Random" sheetId="12" r:id="rId3"/>
    <sheet name="1 to 16 Random" sheetId="7" r:id="rId4"/>
    <sheet name="Conference Random" sheetId="13" r:id="rId5"/>
    <sheet name="1 to 16 Weighted Random" sheetId="10" r:id="rId6"/>
    <sheet name="Context - 1819 Season Schedule" sheetId="11" r:id="rId7"/>
    <sheet name="GIVEN DATA - POFF LENGTH + HSW" sheetId="3" r:id="rId8"/>
    <sheet name="GIVEN DATA - PLAYOFF QUALIFIERS" sheetId="1" r:id="rId9"/>
    <sheet name="GIVEN - EXPECTED V ACTUAL POFFS" sheetId="2" r:id="rId10"/>
    <sheet name="CB_DATA_" sheetId="8" state="veryHidden" r:id="rId11"/>
  </sheets>
  <definedNames>
    <definedName name="CB_01e42a4a4c8f47c49d2613bb65d8770c" localSheetId="5" hidden="1">'1 to 16 Weighted Random'!$C$59</definedName>
    <definedName name="CB_07f34289f96d493493ad7b1f5d4fac26" localSheetId="1" hidden="1">'Status Quo Random'!$C$47</definedName>
    <definedName name="CB_0aacdef3ad534543a74dedf6c401dbe3" localSheetId="5" hidden="1">'1 to 16 Weighted Random'!$AA$59</definedName>
    <definedName name="CB_0abb25a272434aaca69fd7d3012ed181" localSheetId="1" hidden="1">'Status Quo Random'!$K$56</definedName>
    <definedName name="CB_0ad7167ab57742cd9249d4975795df00" localSheetId="3" hidden="1">'1 to 16 Random'!$O$14</definedName>
    <definedName name="CB_0ad7167ab57742cd9249d4975795df00" localSheetId="4" hidden="1">'Conference Random'!$O$13</definedName>
    <definedName name="CB_0ecd3c260abc4ceca9eec52a6e6ab462" localSheetId="5" hidden="1">'1 to 16 Weighted Random'!$L$65</definedName>
    <definedName name="CB_14e5450ce1cc41edbf11a812fe86a299" localSheetId="1" hidden="1">'Status Quo Random'!$K$62</definedName>
    <definedName name="CB_1571c07c5d664423b6a910db2cb888ad" localSheetId="1" hidden="1">'Status Quo Random'!$L$50</definedName>
    <definedName name="CB_1571c07c5d664423b6a910db2cb888ad" localSheetId="2" hidden="1">'Status Quo Weighted Random'!$L$48</definedName>
    <definedName name="CB_16a05bccef2b45279cc3b85531653d64" localSheetId="2" hidden="1">'Status Quo Weighted Random'!$C$57</definedName>
    <definedName name="CB_19936977f15d44dd902655b5756fd141" localSheetId="5" hidden="1">'1 to 16 Weighted Random'!$D$59</definedName>
    <definedName name="CB_202da2c0ea564f13a87091aa04816415" localSheetId="5" hidden="1">'1 to 16 Weighted Random'!$D$62</definedName>
    <definedName name="CB_209b1a983dbc419ca1eafc68696e1b34" localSheetId="3" hidden="1">'1 to 16 Random'!$W$5</definedName>
    <definedName name="CB_209b1a983dbc419ca1eafc68696e1b34" localSheetId="4" hidden="1">'Conference Random'!$W$4</definedName>
    <definedName name="CB_26504af860ea46d7a15e423fd4d0ebab" localSheetId="5" hidden="1">'1 to 16 Weighted Random'!$AB$59</definedName>
    <definedName name="CB_27c7fcf8bd704575b21e4207e7076cef" localSheetId="3" hidden="1">'1 to 16 Random'!$G$20</definedName>
    <definedName name="CB_27c7fcf8bd704575b21e4207e7076cef" localSheetId="4" hidden="1">'Conference Random'!$G$19</definedName>
    <definedName name="CB_315c9f2037a64feda0bbce7877c40526" localSheetId="3" hidden="1">'1 to 16 Random'!$X$5</definedName>
    <definedName name="CB_315c9f2037a64feda0bbce7877c40526" localSheetId="4" hidden="1">'Conference Random'!$X$4</definedName>
    <definedName name="CB_32ad7c1d35804c5da4c843a3da601703" localSheetId="2" hidden="1">'Status Quo Weighted Random'!$AA$45</definedName>
    <definedName name="CB_33236c3695484deab2ce9b6d686b0837" localSheetId="2" hidden="1">'Status Quo Weighted Random'!$C$48</definedName>
    <definedName name="CB_36aef31bf3534d5ab5e682d009e81c4b" localSheetId="5" hidden="1">'1 to 16 Weighted Random'!$K$68</definedName>
    <definedName name="CB_388927ffd1ae4bba83d53ecae031c3bc" localSheetId="5" hidden="1">'1 to 16 Weighted Random'!$D$65</definedName>
    <definedName name="CB_398e800b6860432c97204dd504bfc4cf" localSheetId="2" hidden="1">'Status Quo Weighted Random'!$K$54</definedName>
    <definedName name="CB_3ac4b514d2894c7192bebdcf37e74280" localSheetId="3" hidden="1">'1 to 16 Random'!$G$11</definedName>
    <definedName name="CB_3ac4b514d2894c7192bebdcf37e74280" localSheetId="4" hidden="1">'Conference Random'!$G$10</definedName>
    <definedName name="CB_3ba0693ed6d34783840ff75bdd270c85" localSheetId="1" hidden="1">'Status Quo Random'!$K$44</definedName>
    <definedName name="CB_3c462b91a0ca43338646a371cd797368" localSheetId="3" hidden="1">'1 to 16 Random'!$H$20</definedName>
    <definedName name="CB_3c462b91a0ca43338646a371cd797368" localSheetId="4" hidden="1">'Conference Random'!$H$19</definedName>
    <definedName name="CB_3d3288c28ceb4f60ba7b4a436ff4c1da" localSheetId="2" hidden="1">'Status Quo Weighted Random'!$S$45</definedName>
    <definedName name="CB_3da2d0cd964f485f9de420b3ae7a6120" localSheetId="1" hidden="1">'Status Quo Random'!$C$65</definedName>
    <definedName name="CB_3eb07e3bb0324880ab356b47e1d83ac0" localSheetId="5" hidden="1">'1 to 16 Weighted Random'!$L$59</definedName>
    <definedName name="CB_40e18f08bd9c4175b3825d81765c7fbe" localSheetId="1" hidden="1">'Status Quo Random'!$L$56</definedName>
    <definedName name="CB_40e18f08bd9c4175b3825d81765c7fbe" localSheetId="2" hidden="1">'Status Quo Weighted Random'!$L$54</definedName>
    <definedName name="CB_429fd66086bd4a679b00abfba4ecb359" localSheetId="5" hidden="1">'1 to 16 Weighted Random'!$T$59</definedName>
    <definedName name="CB_466f713b8da44db994216ef7ab587490" localSheetId="3" hidden="1">'1 to 16 Random'!$H$17</definedName>
    <definedName name="CB_466f713b8da44db994216ef7ab587490" localSheetId="4" hidden="1">'Conference Random'!$H$16</definedName>
    <definedName name="CB_46fd3f54e7714b3ca4937992d7c115e7" localSheetId="3" hidden="1">'1 to 16 Random'!$O$11</definedName>
    <definedName name="CB_46fd3f54e7714b3ca4937992d7c115e7" localSheetId="4" hidden="1">'Conference Random'!$O$10</definedName>
    <definedName name="CB_4e0731a16a304d5581f87d544f3976a5" localSheetId="5" hidden="1">'1 to 16 Weighted Random'!$C$65</definedName>
    <definedName name="CB_4f32df8c234f4410aae4d4d58ecaac26" localSheetId="3" hidden="1">'1 to 16 Random'!$AF$5</definedName>
    <definedName name="CB_4f32df8c234f4410aae4d4d58ecaac26" localSheetId="4" hidden="1">'Conference Random'!$AG$4</definedName>
    <definedName name="CB_4faa5f0500694b02828ae9bfccecf67e" localSheetId="2" hidden="1">'Status Quo Weighted Random'!$K$60</definedName>
    <definedName name="CB_51a0820b0db54b8aac41ed65ce7715cb" localSheetId="1" hidden="1">'Status Quo Random'!$D$53</definedName>
    <definedName name="CB_51a0820b0db54b8aac41ed65ce7715cb" localSheetId="2" hidden="1">'Status Quo Weighted Random'!$D$51</definedName>
    <definedName name="CB_52b0d994b4e84a1da8b5e4d4c41f7b08" localSheetId="3" hidden="1">'1 to 16 Random'!$O$8</definedName>
    <definedName name="CB_52b0d994b4e84a1da8b5e4d4c41f7b08" localSheetId="4" hidden="1">'Conference Random'!$O$7</definedName>
    <definedName name="CB_544614d1e9ed43a6be2c7be5b174f2bf" localSheetId="5" hidden="1">'1 to 16 Weighted Random'!$D$71</definedName>
    <definedName name="CB_557f2bb51f434e68a9dbd845a760aa90" localSheetId="2" hidden="1">'Status Quo Weighted Random'!$C$63</definedName>
    <definedName name="CB_584c77a5de6b48cb84c5f8680a18e34b" localSheetId="5" hidden="1">'1 to 16 Weighted Random'!$K$59</definedName>
    <definedName name="CB_585846bb78884df68dacee4c3a3c630b" localSheetId="1" hidden="1">'Status Quo Random'!$C$50</definedName>
    <definedName name="CB_58bfc93250bd4ca2a1532dd3e0b31de8" localSheetId="2" hidden="1">'Status Quo Weighted Random'!$C$42</definedName>
    <definedName name="CB_598db4e1aabc42a880fd4830c872606a" localSheetId="3" hidden="1">'1 to 16 Random'!$AE$5</definedName>
    <definedName name="CB_598db4e1aabc42a880fd4830c872606a" localSheetId="4" hidden="1">'Conference Random'!$AF$4</definedName>
    <definedName name="CB_5a32e287a870469cae8f7367c6a15792" localSheetId="3" hidden="1">'1 to 16 Random'!$G$23</definedName>
    <definedName name="CB_5a32e287a870469cae8f7367c6a15792" localSheetId="4" hidden="1">'Conference Random'!$G$22</definedName>
    <definedName name="CB_5bfca389053b459f8564fcf5307a02a0" localSheetId="3" hidden="1">'1 to 16 Random'!$P$11</definedName>
    <definedName name="CB_5bfca389053b459f8564fcf5307a02a0" localSheetId="4" hidden="1">'Conference Random'!$P$10</definedName>
    <definedName name="CB_5d8cb2ba378a444f899559474ac2c416" localSheetId="1" hidden="1">'Status Quo Random'!$D$44</definedName>
    <definedName name="CB_5d8cb2ba378a444f899559474ac2c416" localSheetId="2" hidden="1">'Status Quo Weighted Random'!$D$42</definedName>
    <definedName name="CB_5fc03c5ccef041699d5e85af3e97ef99" localSheetId="5" hidden="1">'1 to 16 Weighted Random'!$C$71</definedName>
    <definedName name="CB_62cf5059a71143228f35e82f2df1833a" localSheetId="5" hidden="1">'1 to 16 Weighted Random'!$D$80</definedName>
    <definedName name="CB_6686287481574877985ac7830d4e13ba" localSheetId="2" hidden="1">'Status Quo Weighted Random'!$C$60</definedName>
    <definedName name="CB_66d0323fac2b4cc5b75b35641c709b77" localSheetId="3" hidden="1">'1 to 16 Random'!$O$5</definedName>
    <definedName name="CB_66d0323fac2b4cc5b75b35641c709b77" localSheetId="4" hidden="1">'Conference Random'!$O$4</definedName>
    <definedName name="CB_68b88b498e93449bae3d1a9548cca38c" localSheetId="3" hidden="1">'1 to 16 Random'!$H$11</definedName>
    <definedName name="CB_68b88b498e93449bae3d1a9548cca38c" localSheetId="4" hidden="1">'Conference Random'!$H$10</definedName>
    <definedName name="CB_6d3d8572cc6e4a5495a3fa48d0ceddba" localSheetId="5" hidden="1">'1 to 16 Weighted Random'!$K$65</definedName>
    <definedName name="CB_6df930a5b11b4b1b839721456bead94b" localSheetId="3" hidden="1">'1 to 16 Random'!$P$5</definedName>
    <definedName name="CB_6df930a5b11b4b1b839721456bead94b" localSheetId="4" hidden="1">'Conference Random'!$P$4</definedName>
    <definedName name="CB_6f8f20bbaa7e47eb8efb7a0689924402" localSheetId="3" hidden="1">'1 to 16 Random'!$G$5</definedName>
    <definedName name="CB_6f8f20bbaa7e47eb8efb7a0689924402" localSheetId="4" hidden="1">'Conference Random'!$G$4</definedName>
    <definedName name="CB_730e2fc991554b3e8c337e6e0e99c58a" localSheetId="5" hidden="1">'1 to 16 Weighted Random'!$K$62</definedName>
    <definedName name="CB_780119df9cf641debeab241111f33a29" localSheetId="1" hidden="1">'Status Quo Random'!$AA$47</definedName>
    <definedName name="CB_78584dfe0808461ebb9a012938909d76" localSheetId="3" hidden="1">'1 to 16 Random'!$H$5</definedName>
    <definedName name="CB_78584dfe0808461ebb9a012938909d76" localSheetId="4" hidden="1">'Conference Random'!$H$4</definedName>
    <definedName name="CB_785e287a96494f99a4dbcfd61af4eca0" localSheetId="3" hidden="1">'1 to 16 Random'!$P$14</definedName>
    <definedName name="CB_785e287a96494f99a4dbcfd61af4eca0" localSheetId="4" hidden="1">'Conference Random'!$P$13</definedName>
    <definedName name="CB_794acbf977e844148932e850fd47042d" localSheetId="3" hidden="1">'1 to 16 Random'!$H$23</definedName>
    <definedName name="CB_794acbf977e844148932e850fd47042d" localSheetId="4" hidden="1">'Conference Random'!$H$22</definedName>
    <definedName name="CB_7a0fe4711fd943f9b7227f32b493c23d" localSheetId="1" hidden="1">'Status Quo Random'!$H$7</definedName>
    <definedName name="CB_7a0fe4711fd943f9b7227f32b493c23d" localSheetId="2" hidden="1">'Status Quo Weighted Random'!$D$26</definedName>
    <definedName name="CB_824d23f2b3e040e0917d1a1ffe8ec194" localSheetId="5" hidden="1">'1 to 16 Weighted Random'!$D$83</definedName>
    <definedName name="CB_82cebf746b4c4414a2b7774e5897648e" localSheetId="1" hidden="1">'Status Quo Random'!$D$56</definedName>
    <definedName name="CB_82cebf746b4c4414a2b7774e5897648e" localSheetId="2" hidden="1">'Status Quo Weighted Random'!$D$54</definedName>
    <definedName name="CB_87ab95810f4a40b48d80f87f61b1e5c6" localSheetId="5" hidden="1">'1 to 16 Weighted Random'!$C$77</definedName>
    <definedName name="CB_89c163ff02bd4fc59ae40c91cd0820c2" localSheetId="5" hidden="1">'1 to 16 Weighted Random'!$L$62</definedName>
    <definedName name="CB_8a9e5d794f1c462e83109d03f8d55c3b" localSheetId="1" hidden="1">'Status Quo Random'!$T$47</definedName>
    <definedName name="CB_8c4571f473d9449badf8292b4826090a" localSheetId="5" hidden="1">'1 to 16 Weighted Random'!$L$68</definedName>
    <definedName name="CB_8c9986c0a50848bbab9f2bb816b9af3b" localSheetId="1" hidden="1">'Status Quo Random'!$L$62</definedName>
    <definedName name="CB_8c9986c0a50848bbab9f2bb816b9af3b" localSheetId="2" hidden="1">'Status Quo Weighted Random'!$L$60</definedName>
    <definedName name="CB_8d52cab02a804078bbf4d23f958e02ee" localSheetId="1" hidden="1">'Status Quo Random'!$C$59</definedName>
    <definedName name="CB_8e0d908711ef4d1b8a0b831a45ef2582" localSheetId="3" hidden="1">'1 to 16 Random'!$G$14</definedName>
    <definedName name="CB_8e0d908711ef4d1b8a0b831a45ef2582" localSheetId="4" hidden="1">'Conference Random'!$G$13</definedName>
    <definedName name="CB_8e3c61805acd40ea8672a0c2a6ea4e82" localSheetId="1" hidden="1">'Status Quo Random'!$D$59</definedName>
    <definedName name="CB_8e3c61805acd40ea8672a0c2a6ea4e82" localSheetId="2" hidden="1">'Status Quo Weighted Random'!$D$57</definedName>
    <definedName name="CB_90b895bcdb064489bb2015ce22b28fa0" localSheetId="3" hidden="1">'1 to 16 Random'!$G$8</definedName>
    <definedName name="CB_90b895bcdb064489bb2015ce22b28fa0" localSheetId="4" hidden="1">'Conference Random'!$G$7</definedName>
    <definedName name="CB_91e685edc2494660aa57902d41e37697" localSheetId="1" hidden="1">'Status Quo Random'!$L$44</definedName>
    <definedName name="CB_91e685edc2494660aa57902d41e37697" localSheetId="2" hidden="1">'Status Quo Weighted Random'!$L$42</definedName>
    <definedName name="CB_9bd0e96de7984bdd9e7be8c4dbb65c22" localSheetId="5" hidden="1">'1 to 16 Weighted Random'!$C$62</definedName>
    <definedName name="CB_9ea1f70bef2b4a879b9ee9f6e6e1176e" localSheetId="3" hidden="1">'1 to 16 Random'!$H$8</definedName>
    <definedName name="CB_9ea1f70bef2b4a879b9ee9f6e6e1176e" localSheetId="4" hidden="1">'Conference Random'!$H$7</definedName>
    <definedName name="CB_a02f7463c22e4a579df4d3cfe96a28b9" localSheetId="1" hidden="1">'Status Quo Random'!$D$50</definedName>
    <definedName name="CB_a02f7463c22e4a579df4d3cfe96a28b9" localSheetId="2" hidden="1">'Status Quo Weighted Random'!$D$48</definedName>
    <definedName name="CB_a0871452f27043b1aa0df184736867c0" localSheetId="1" hidden="1">'Status Quo Random'!$K$50</definedName>
    <definedName name="CB_a451f2a58aed40f0a6cee2907a90b611" localSheetId="1" hidden="1">'Status Quo Random'!$C$53</definedName>
    <definedName name="CB_a9b23e1568324fc0b0295ab73f90dc29" localSheetId="1" hidden="1">'Status Quo Random'!$H$29</definedName>
    <definedName name="CB_a9b23e1568324fc0b0295ab73f90dc29" localSheetId="2" hidden="1">'Status Quo Weighted Random'!$D$36</definedName>
    <definedName name="CB_abc4d5063f144be0badeeb50ce5246ca" localSheetId="2" hidden="1">'Status Quo Weighted Random'!$C$45</definedName>
    <definedName name="CB_aef8cbb888a645cb845b8a47b7b9657a" localSheetId="5" hidden="1">'1 to 16 Weighted Random'!$D$77</definedName>
    <definedName name="CB_afdc8257778444019cb5920138b34978" localSheetId="1" hidden="1">'Status Quo Random'!$C$62</definedName>
    <definedName name="CB_b1966775272c43b5beadc018db7be14c" localSheetId="2" hidden="1">'Status Quo Weighted Random'!$C$51</definedName>
    <definedName name="CB_b29b0249df5f474f83bcae667a99cd50" localSheetId="3" hidden="1">'1 to 16 Random'!$X$8</definedName>
    <definedName name="CB_b29b0249df5f474f83bcae667a99cd50" localSheetId="4" hidden="1">'Conference Random'!$X$7</definedName>
    <definedName name="CB_b6f04b8d3dbe433cb427dfde53fee99a" localSheetId="2" hidden="1">'Status Quo Weighted Random'!$K$48</definedName>
    <definedName name="CB_b73af1cc57b249c99ca815f0e5148ef2" localSheetId="5" hidden="1">'1 to 16 Weighted Random'!$S$62</definedName>
    <definedName name="CB_b7b6ee8d8ec64e968ec5b17dc232cda1" localSheetId="1" hidden="1">'Status Quo Random'!$S$59</definedName>
    <definedName name="CB_bcaa2ea2ab1b432284d9deb55e71b681" localSheetId="2" hidden="1">'Status Quo Weighted Random'!$S$57</definedName>
    <definedName name="CB_bde380798a7543bebdc248fe595739bd" localSheetId="1" hidden="1">'Status Quo Random'!$S$47</definedName>
    <definedName name="CB_Block_00000000000000000000000000000000" localSheetId="3" hidden="1">"'7.0.0.0"</definedName>
    <definedName name="CB_Block_00000000000000000000000000000000" localSheetId="5" hidden="1">"'7.0.0.0"</definedName>
    <definedName name="CB_Block_00000000000000000000000000000000" localSheetId="10" hidden="1">"'7.0.0.0"</definedName>
    <definedName name="CB_Block_00000000000000000000000000000000" localSheetId="4" hidden="1">"'7.0.0.0"</definedName>
    <definedName name="CB_Block_00000000000000000000000000000000" localSheetId="1" hidden="1">"'7.0.0.0"</definedName>
    <definedName name="CB_Block_00000000000000000000000000000000" localSheetId="2" hidden="1">"'7.0.0.0"</definedName>
    <definedName name="CB_Block_00000000000000000000000000000001" localSheetId="3" hidden="1">"'636876075116130836"</definedName>
    <definedName name="CB_Block_00000000000000000000000000000001" localSheetId="5" hidden="1">"'636876075115818316"</definedName>
    <definedName name="CB_Block_00000000000000000000000000000001" localSheetId="10" hidden="1">"'636876075116443356"</definedName>
    <definedName name="CB_Block_00000000000000000000000000000001" localSheetId="4" hidden="1">"'636876075116130836"</definedName>
    <definedName name="CB_Block_00000000000000000000000000000001" localSheetId="1" hidden="1">"'636876075116755876"</definedName>
    <definedName name="CB_Block_00000000000000000000000000000001" localSheetId="2" hidden="1">"'636876075116443356"</definedName>
    <definedName name="CB_Block_00000000000000000000000000000003" localSheetId="3" hidden="1">"'11.1.4512.0"</definedName>
    <definedName name="CB_Block_00000000000000000000000000000003" localSheetId="5" hidden="1">"'11.1.4512.0"</definedName>
    <definedName name="CB_Block_00000000000000000000000000000003" localSheetId="10" hidden="1">"'11.1.4512.0"</definedName>
    <definedName name="CB_Block_00000000000000000000000000000003" localSheetId="4" hidden="1">"'11.1.4512.0"</definedName>
    <definedName name="CB_Block_00000000000000000000000000000003" localSheetId="1" hidden="1">"'11.1.4512.0"</definedName>
    <definedName name="CB_Block_00000000000000000000000000000003" localSheetId="2" hidden="1">"'11.1.4512.0"</definedName>
    <definedName name="CB_BlockExt_00000000000000000000000000000003" localSheetId="3" hidden="1">"'11.1.2.4.600"</definedName>
    <definedName name="CB_BlockExt_00000000000000000000000000000003" localSheetId="5" hidden="1">"'11.1.2.4.600"</definedName>
    <definedName name="CB_BlockExt_00000000000000000000000000000003" localSheetId="10" hidden="1">"'11.1.2.4.600"</definedName>
    <definedName name="CB_BlockExt_00000000000000000000000000000003" localSheetId="4" hidden="1">"'11.1.2.4.600"</definedName>
    <definedName name="CB_BlockExt_00000000000000000000000000000003" localSheetId="1" hidden="1">"'11.1.2.4.600"</definedName>
    <definedName name="CB_BlockExt_00000000000000000000000000000003" localSheetId="2" hidden="1">"'11.1.2.4.600"</definedName>
    <definedName name="CB_c521156ce85e4355ae9bf632c7bda056" localSheetId="3" hidden="1">'1 to 16 Random'!$P$8</definedName>
    <definedName name="CB_c521156ce85e4355ae9bf632c7bda056" localSheetId="4" hidden="1">'Conference Random'!$P$7</definedName>
    <definedName name="CB_c5f2828185c34784a8ad0a696422d2c6" localSheetId="1" hidden="1">'Status Quo Random'!$D$65</definedName>
    <definedName name="CB_c5f2828185c34784a8ad0a696422d2c6" localSheetId="2" hidden="1">'Status Quo Weighted Random'!$D$63</definedName>
    <definedName name="CB_ca4ce037550f46ffb3118516abbc5d84" localSheetId="1" hidden="1">'Status Quo Random'!$AB$47</definedName>
    <definedName name="CB_cb22db17805d4843971ca56b7f75a0b8" localSheetId="1" hidden="1">'Status Quo Random'!$D$62</definedName>
    <definedName name="CB_cb22db17805d4843971ca56b7f75a0b8" localSheetId="2" hidden="1">'Status Quo Weighted Random'!$D$60</definedName>
    <definedName name="CB_cb292a0bef8947478c0aa5f77b3d5c91" localSheetId="2" hidden="1">'Status Quo Weighted Random'!$K$42</definedName>
    <definedName name="CB_d45bb92b3e7840418b468a156744011f" localSheetId="5" hidden="1">'1 to 16 Weighted Random'!$C$74</definedName>
    <definedName name="CB_d5ca81145780440c812e962f0be225e3" localSheetId="10" hidden="1">#N/A</definedName>
    <definedName name="CB_d6b95f1205d248f1ba2b180642bc3cd0" localSheetId="2" hidden="1">'Status Quo Weighted Random'!$T$45</definedName>
    <definedName name="CB_d9e379beffa04a93b95e2a2f665d9ea4" localSheetId="1" hidden="1">'Status Quo Random'!$T$59</definedName>
    <definedName name="CB_dc001568eccf4072a8c3cb92bd437182" localSheetId="2" hidden="1">'Status Quo Weighted Random'!$C$54</definedName>
    <definedName name="CB_dc1dcb1cdb2c4c898b67e079ed491681" localSheetId="5" hidden="1">'1 to 16 Weighted Random'!$T$62</definedName>
    <definedName name="CB_ddbb3ad6ed9345a2b1366f6654b26ccd" localSheetId="1" hidden="1">'Status Quo Random'!$C$56</definedName>
    <definedName name="CB_df18333eef8d49058abea4a4ce09bbf3" localSheetId="1" hidden="1">'Status Quo Random'!$H$26</definedName>
    <definedName name="CB_df18333eef8d49058abea4a4ce09bbf3" localSheetId="2" hidden="1">'Status Quo Weighted Random'!$D$33</definedName>
    <definedName name="CB_dfd5c0d63ab040938e432ce8f77a58f9" localSheetId="1" hidden="1">'Status Quo Random'!$H$10</definedName>
    <definedName name="CB_dfd5c0d63ab040938e432ce8f77a58f9" localSheetId="2" hidden="1">'Status Quo Weighted Random'!$D$29</definedName>
    <definedName name="CB_e31b8c87aa08451786c7b6bd12a075bd" localSheetId="5" hidden="1">'1 to 16 Weighted Random'!$C$80</definedName>
    <definedName name="CB_e52d2e2d47d94e4da67a3d1e7edbedba" localSheetId="5" hidden="1">'1 to 16 Weighted Random'!$D$74</definedName>
    <definedName name="CB_eada2a32e20247179fba915102122e0b" localSheetId="3" hidden="1">'1 to 16 Random'!$H$14</definedName>
    <definedName name="CB_eada2a32e20247179fba915102122e0b" localSheetId="4" hidden="1">'Conference Random'!$H$13</definedName>
    <definedName name="CB_ed06fbc11d694800b49b14a0cc19d6c6" localSheetId="3" hidden="1">'1 to 16 Random'!$H$26</definedName>
    <definedName name="CB_ed06fbc11d694800b49b14a0cc19d6c6" localSheetId="4" hidden="1">'Conference Random'!$H$25</definedName>
    <definedName name="CB_eec2c58b47f34b9ab63c89d1cb7af01d" localSheetId="3" hidden="1">'1 to 16 Random'!$G$17</definedName>
    <definedName name="CB_eec2c58b47f34b9ab63c89d1cb7af01d" localSheetId="4" hidden="1">'Conference Random'!$G$16</definedName>
    <definedName name="CB_efca22ce800148fa94aa82fd8a80d2f4" localSheetId="1" hidden="1">'Status Quo Random'!$C$44</definedName>
    <definedName name="CB_f3fdb2b8bef0472cb535ca5cd7ee7bbc" localSheetId="5" hidden="1">'1 to 16 Weighted Random'!$S$59</definedName>
    <definedName name="CB_f46bb4ff4dc64270b9b1601854ad17c8" localSheetId="2" hidden="1">'Status Quo Weighted Random'!$T$57</definedName>
    <definedName name="CB_f568f7ceb6cb48f19f9d8473158cad12" localSheetId="2" hidden="1">'Status Quo Weighted Random'!$AB$45</definedName>
    <definedName name="CB_f6880b32aa3a4dc0b35e329bac24e9ea" localSheetId="5" hidden="1">'1 to 16 Weighted Random'!$D$68</definedName>
    <definedName name="CB_f6d0731dbf714e05bcc3f0bf82fef343" localSheetId="5" hidden="1">'1 to 16 Weighted Random'!$C$68</definedName>
    <definedName name="CB_fcbe57cd30644faab9937b867f38f756" localSheetId="3" hidden="1">'1 to 16 Random'!$G$26</definedName>
    <definedName name="CB_fcbe57cd30644faab9937b867f38f756" localSheetId="4" hidden="1">'Conference Random'!$G$25</definedName>
    <definedName name="CB_fcbfeac4f22f43edb77323e7b7081ad3" localSheetId="1" hidden="1">'Status Quo Random'!$D$47</definedName>
    <definedName name="CB_fcbfeac4f22f43edb77323e7b7081ad3" localSheetId="2" hidden="1">'Status Quo Weighted Random'!$D$45</definedName>
    <definedName name="CB_ffc8b389b7f745dbac6e85b295bf9dff" localSheetId="3" hidden="1">'1 to 16 Random'!$W$8</definedName>
    <definedName name="CB_ffc8b389b7f745dbac6e85b295bf9dff" localSheetId="4" hidden="1">'Conference Random'!$W$7</definedName>
    <definedName name="CBCR_015b5ff429384e038c82f3ea0fe1d6db" localSheetId="5" hidden="1">'1 to 16 Weighted Random'!$A$88:$B$91</definedName>
    <definedName name="CBCR_01c752412f21484bb38a225f2f35dc2b" localSheetId="1" hidden="1">'Status Quo Random'!$M$42</definedName>
    <definedName name="CBCR_01c752412f21484bb38a225f2f35dc2b" localSheetId="2" hidden="1">'Status Quo Weighted Random'!$L$40</definedName>
    <definedName name="CBCR_067e4d438f6741e582bae07529a3a439" localSheetId="5" hidden="1">'1 to 16 Weighted Random'!$A$88:$B$91</definedName>
    <definedName name="CBCR_0cf0dec7325d4f7f9277fdf95391e167" localSheetId="3" hidden="1">'1 to 16 Random'!$A$46:$B$49</definedName>
    <definedName name="CBCR_0cf0dec7325d4f7f9277fdf95391e167" localSheetId="4" hidden="1">'Conference Random'!$A$46:$B$49</definedName>
    <definedName name="CBCR_0ef8e09ff3ed40ed9cf6c66a830c3a1e" localSheetId="3" hidden="1">'1 to 16 Random'!$A$46:$B$49</definedName>
    <definedName name="CBCR_0ef8e09ff3ed40ed9cf6c66a830c3a1e" localSheetId="4" hidden="1">'Conference Random'!$A$46:$B$49</definedName>
    <definedName name="CBCR_1114fe9d619145b59d14e7e734e27a3d" localSheetId="1" hidden="1">'Status Quo Random'!$A$74:$B$77</definedName>
    <definedName name="CBCR_12c896d42b2e4cd7ad2e4b3d12aefce5" localSheetId="3" hidden="1">'1 to 16 Random'!$G$46:$H$49</definedName>
    <definedName name="CBCR_12c896d42b2e4cd7ad2e4b3d12aefce5" localSheetId="4" hidden="1">'Conference Random'!$G$46:$H$49</definedName>
    <definedName name="CBCR_16a4b7230748456ab35e8194aae72505" localSheetId="3" hidden="1">'1 to 16 Random'!$A$46:$B$49</definedName>
    <definedName name="CBCR_16a4b7230748456ab35e8194aae72505" localSheetId="4" hidden="1">'Conference Random'!$A$46:$B$49</definedName>
    <definedName name="CBCR_16d6de9037584e1aa1b84ee0cbe76e73" localSheetId="5" hidden="1">'1 to 16 Weighted Random'!$E$57</definedName>
    <definedName name="CBCR_184d0078561b4ebb9aebe3b70f561473" localSheetId="2" hidden="1">'Status Quo Weighted Random'!$AC$40</definedName>
    <definedName name="CBCR_1b16e19d886c432684ef672124a3047b" localSheetId="5" hidden="1">'1 to 16 Weighted Random'!$E$57</definedName>
    <definedName name="CBCR_1b4e5b9d3c89467ca1b75b11bccbbc6c" localSheetId="3" hidden="1">'1 to 16 Random'!$D$46:$E$49</definedName>
    <definedName name="CBCR_1b4e5b9d3c89467ca1b75b11bccbbc6c" localSheetId="4" hidden="1">'Conference Random'!$D$46:$E$49</definedName>
    <definedName name="CBCR_1b5fff9124b0419090ed6881f921b814" localSheetId="3" hidden="1">'1 to 16 Random'!$Q$3</definedName>
    <definedName name="CBCR_1b5fff9124b0419090ed6881f921b814" localSheetId="4" hidden="1">'Conference Random'!$Q$2</definedName>
    <definedName name="CBCR_1e7c752d16644b429fdd141074c59aa5" localSheetId="1" hidden="1">'Status Quo Random'!$A$74:$B$77</definedName>
    <definedName name="CBCR_2217220230a6417db0f3b24accc8f9c6" localSheetId="5" hidden="1">'1 to 16 Weighted Random'!$E$57</definedName>
    <definedName name="CBCR_221998a826d84f078b4566b3a1d0fb4e" localSheetId="5" hidden="1">'1 to 16 Weighted Random'!$E$57</definedName>
    <definedName name="CBCR_23beae73442a4eeb9de719f55f72e6ce" localSheetId="3" hidden="1">'1 to 16 Random'!$I$3</definedName>
    <definedName name="CBCR_23beae73442a4eeb9de719f55f72e6ce" localSheetId="4" hidden="1">'Conference Random'!$I$2</definedName>
    <definedName name="CBCR_23c830b2132c40f69e5024830b232811" localSheetId="3" hidden="1">'1 to 16 Random'!$I$3</definedName>
    <definedName name="CBCR_23c830b2132c40f69e5024830b232811" localSheetId="4" hidden="1">'Conference Random'!$I$2</definedName>
    <definedName name="CBCR_246bfe396e344482b24879da8f171c5c" localSheetId="5" hidden="1">'1 to 16 Weighted Random'!$D$88:$E$91</definedName>
    <definedName name="CBCR_282ea02fc13341beb509f8ee08518a69" localSheetId="1" hidden="1">'Status Quo Random'!$E$42</definedName>
    <definedName name="CBCR_282ea02fc13341beb509f8ee08518a69" localSheetId="2" hidden="1">'Status Quo Weighted Random'!$D$40</definedName>
    <definedName name="CBCR_297d5d71d96d4208a72d221a69a91362" localSheetId="2" hidden="1">'Status Quo Weighted Random'!$A$72:$B$75</definedName>
    <definedName name="CBCR_29eee4ce1938480c85f0d744500ffba6" localSheetId="1" hidden="1">'Status Quo Random'!$G$74:$H$77</definedName>
    <definedName name="CBCR_2b384d7d3519432f82a944cf2b2cc28e" localSheetId="1" hidden="1">'Status Quo Random'!$D$74:$E$77</definedName>
    <definedName name="CBCR_30e772b4a6184af0aa86471b6b4e5264" localSheetId="5" hidden="1">'1 to 16 Weighted Random'!$E$57</definedName>
    <definedName name="CBCR_33e7e01e4dbe46fdabfe1be47410bb0f" localSheetId="1" hidden="1">'Status Quo Random'!$D$74:$E$77</definedName>
    <definedName name="CBCR_3564485c90854f9e90a858158f37bf9a" localSheetId="3" hidden="1">'1 to 16 Random'!$A$46:$B$49</definedName>
    <definedName name="CBCR_3564485c90854f9e90a858158f37bf9a" localSheetId="4" hidden="1">'Conference Random'!$A$46:$B$49</definedName>
    <definedName name="CBCR_383a38b3a8194296bc70c8dc0317db5c" localSheetId="5" hidden="1">'1 to 16 Weighted Random'!$U$57</definedName>
    <definedName name="CBCR_3918a53e46fd4ec4bb4b5fd6c5957284" localSheetId="5" hidden="1">'1 to 16 Weighted Random'!$D$88:$E$91</definedName>
    <definedName name="CBCR_3d69ed2fdc424c2ba3db465a564754ca" localSheetId="3" hidden="1">'1 to 16 Random'!$Q$3</definedName>
    <definedName name="CBCR_3d69ed2fdc424c2ba3db465a564754ca" localSheetId="4" hidden="1">'Conference Random'!$Q$2</definedName>
    <definedName name="CBCR_3f74ae95f53e46e3ae462573b1b65938" localSheetId="5" hidden="1">'1 to 16 Weighted Random'!$M$57</definedName>
    <definedName name="CBCR_41be35221d9144ee822f070f6e880f85" localSheetId="3" hidden="1">'1 to 16 Random'!$I$3</definedName>
    <definedName name="CBCR_41be35221d9144ee822f070f6e880f85" localSheetId="4" hidden="1">'Conference Random'!$I$2</definedName>
    <definedName name="CBCR_433e7052bab749f0b389c635ae6784bc" localSheetId="3" hidden="1">'1 to 16 Random'!$I$3</definedName>
    <definedName name="CBCR_433e7052bab749f0b389c635ae6784bc" localSheetId="4" hidden="1">'Conference Random'!$I$2</definedName>
    <definedName name="CBCR_44a181c714324c81aed2e22656be2dc8" localSheetId="5" hidden="1">'1 to 16 Weighted Random'!$E$57</definedName>
    <definedName name="CBCR_4a67554d5f7248eb8913247cfa82021a" localSheetId="3" hidden="1">'1 to 16 Random'!$G$46:$H$49</definedName>
    <definedName name="CBCR_4a67554d5f7248eb8913247cfa82021a" localSheetId="4" hidden="1">'Conference Random'!$G$46:$H$49</definedName>
    <definedName name="CBCR_4fd9569491bb403fba25adeb66e04b4a" localSheetId="1" hidden="1">'Status Quo Random'!$E$42</definedName>
    <definedName name="CBCR_4fd9569491bb403fba25adeb66e04b4a" localSheetId="2" hidden="1">'Status Quo Weighted Random'!$D$40</definedName>
    <definedName name="CBCR_5598b5217ea848759a2f40487c3081f3" localSheetId="2" hidden="1">'Status Quo Weighted Random'!$D$72:$E$75</definedName>
    <definedName name="CBCR_55c491090a564d549467b61330d4c4f7" localSheetId="2" hidden="1">'Status Quo Weighted Random'!$A$72:$B$75</definedName>
    <definedName name="CBCR_584307af9fd04e68a4c4b1f5339c807a" localSheetId="5" hidden="1">'1 to 16 Weighted Random'!$D$88:$E$91</definedName>
    <definedName name="CBCR_58b3f10830bb4e9b955cf94246b435df" localSheetId="3" hidden="1">'1 to 16 Random'!$Q$3</definedName>
    <definedName name="CBCR_58b3f10830bb4e9b955cf94246b435df" localSheetId="4" hidden="1">'Conference Random'!$Q$2</definedName>
    <definedName name="CBCR_5e4941f5bcee4eed9f2124ccff39b97c" localSheetId="1" hidden="1">'Status Quo Random'!$E$42</definedName>
    <definedName name="CBCR_5e4941f5bcee4eed9f2124ccff39b97c" localSheetId="2" hidden="1">'Status Quo Weighted Random'!$D$40</definedName>
    <definedName name="CBCR_63a7ec8173994531a39956e28af04027" localSheetId="5" hidden="1">'1 to 16 Weighted Random'!$G$88:$H$91</definedName>
    <definedName name="CBCR_6458116866ae4b6c97cdfb16399ce836" localSheetId="5" hidden="1">'1 to 16 Weighted Random'!$M$57</definedName>
    <definedName name="CBCR_699fe5e30963406a94a27dfc2e538dd4" localSheetId="2" hidden="1">'Status Quo Weighted Random'!$A$72:$B$75</definedName>
    <definedName name="CBCR_6b6f161a923e48ae8ffb6dc3eb37703f" localSheetId="3" hidden="1">'1 to 16 Random'!$A$46:$B$49</definedName>
    <definedName name="CBCR_6b6f161a923e48ae8ffb6dc3eb37703f" localSheetId="4" hidden="1">'Conference Random'!$A$46:$B$49</definedName>
    <definedName name="CBCR_6ba26083e86446b4a1e7075b0be2696e" localSheetId="1" hidden="1">'Status Quo Random'!$I$6</definedName>
    <definedName name="CBCR_6ba26083e86446b4a1e7075b0be2696e" localSheetId="2" hidden="1">'Status Quo Weighted Random'!$E$25</definedName>
    <definedName name="CBCR_6d1ee135b22249e4b4ecc023a1ecd09c" localSheetId="1" hidden="1">'Status Quo Random'!$A$74:$B$77</definedName>
    <definedName name="CBCR_6e76ac92dd1f43f7b2f062460be31ec3" localSheetId="1" hidden="1">'Status Quo Random'!$A$74:$B$77</definedName>
    <definedName name="CBCR_729da814e2ab45b59885c9edb7558eac" localSheetId="5" hidden="1">'1 to 16 Weighted Random'!$A$88:$B$91</definedName>
    <definedName name="CBCR_79568626d83e4bf18a7fd9005504fcf2" localSheetId="2" hidden="1">'Status Quo Weighted Random'!$U$40</definedName>
    <definedName name="CBCR_7ab84099939f4f85ac5df39eef98f334" localSheetId="2" hidden="1">'Status Quo Weighted Random'!$A$72:$B$75</definedName>
    <definedName name="CBCR_7d37e0a5cb484e23b7d856e509ecc882" localSheetId="5" hidden="1">'1 to 16 Weighted Random'!$AC$57</definedName>
    <definedName name="CBCR_7e950dcc72184cd6950549122c53a5af" localSheetId="1" hidden="1">'Status Quo Random'!$U$42</definedName>
    <definedName name="CBCR_806843b91b62493f80254d185a301096" localSheetId="2" hidden="1">'Status Quo Weighted Random'!$A$72:$B$75</definedName>
    <definedName name="CBCR_88ae70e118df4a13a7cb53bc9fb4053d" localSheetId="1" hidden="1">'Status Quo Random'!$D$74:$E$77</definedName>
    <definedName name="CBCR_8b72cecaddae41f898a30a44a3eb29c5" localSheetId="3" hidden="1">'1 to 16 Random'!$A$46:$B$49</definedName>
    <definedName name="CBCR_8b72cecaddae41f898a30a44a3eb29c5" localSheetId="4" hidden="1">'Conference Random'!$A$46:$B$49</definedName>
    <definedName name="CBCR_8b9ac4c0104d439cb1cc308260fb8e0f" localSheetId="5" hidden="1">'1 to 16 Weighted Random'!$M$57</definedName>
    <definedName name="CBCR_8cf70862a1bd494db8826e592d11d1d0" localSheetId="5" hidden="1">'1 to 16 Weighted Random'!$U$57</definedName>
    <definedName name="CBCR_8da076310deb4801b3be07932af6288f" localSheetId="2" hidden="1">'Status Quo Weighted Random'!$J$72:$K$75</definedName>
    <definedName name="CBCR_8f3f5dbe926e4c69bc0517c05bd3f15a" localSheetId="3" hidden="1">'1 to 16 Random'!$A$46:$B$49</definedName>
    <definedName name="CBCR_8f3f5dbe926e4c69bc0517c05bd3f15a" localSheetId="4" hidden="1">'Conference Random'!$A$46:$B$49</definedName>
    <definedName name="CBCR_8fbe7a3f705b418e9143feb75be056aa" localSheetId="1" hidden="1">'Status Quo Random'!$AC$42</definedName>
    <definedName name="CBCR_95674a2a56934345931ab3632604a5dc" localSheetId="1" hidden="1">'Status Quo Random'!$E$42</definedName>
    <definedName name="CBCR_95674a2a56934345931ab3632604a5dc" localSheetId="2" hidden="1">'Status Quo Weighted Random'!$D$40</definedName>
    <definedName name="CBCR_975aac209aa24951a2093deb1ad48181" localSheetId="1" hidden="1">'Status Quo Random'!$A$74:$B$77</definedName>
    <definedName name="CBCR_98300ba8c9364c188699100552070d34" localSheetId="1" hidden="1">'Status Quo Random'!$A$74:$B$77</definedName>
    <definedName name="CBCR_98e601f2501844a9a78f5c25fb578f04" localSheetId="3" hidden="1">'1 to 16 Random'!$I$3</definedName>
    <definedName name="CBCR_98e601f2501844a9a78f5c25fb578f04" localSheetId="4" hidden="1">'Conference Random'!$I$2</definedName>
    <definedName name="CBCR_9990d5f5097248baaa5bba4d0e9e9e4d" localSheetId="5" hidden="1">'1 to 16 Weighted Random'!$J$88:$K$91</definedName>
    <definedName name="CBCR_9c4336230fdf493c9cb846182507053c" localSheetId="3" hidden="1">'1 to 16 Random'!$I$3</definedName>
    <definedName name="CBCR_9c4336230fdf493c9cb846182507053c" localSheetId="4" hidden="1">'Conference Random'!$I$2</definedName>
    <definedName name="CBCR_9c524621878440f2840835b4ef681d78" localSheetId="3" hidden="1">'1 to 16 Random'!$I$3</definedName>
    <definedName name="CBCR_9c524621878440f2840835b4ef681d78" localSheetId="4" hidden="1">'Conference Random'!$I$2</definedName>
    <definedName name="CBCR_a21f0d4d519b4353af42efa17f1ed1f5" localSheetId="1" hidden="1">'Status Quo Random'!$I$9</definedName>
    <definedName name="CBCR_a21f0d4d519b4353af42efa17f1ed1f5" localSheetId="2" hidden="1">'Status Quo Weighted Random'!$E$28</definedName>
    <definedName name="CBCR_a5707544ced5403d8e1483a811e62cfc" localSheetId="1" hidden="1">'Status Quo Random'!$A$74:$B$77</definedName>
    <definedName name="CBCR_a792e1b45e8d43569412aa22d1439043" localSheetId="3" hidden="1">'1 to 16 Random'!$D$46:$E$49</definedName>
    <definedName name="CBCR_a792e1b45e8d43569412aa22d1439043" localSheetId="4" hidden="1">'Conference Random'!$D$46:$E$49</definedName>
    <definedName name="CBCR_a7c51d3ce18b4ea8b6b905252f624b9a" localSheetId="2" hidden="1">'Status Quo Weighted Random'!$A$72:$B$75</definedName>
    <definedName name="CBCR_a8791ca73d534f268aaf9810b359b249" localSheetId="1" hidden="1">'Status Quo Random'!$J$74:$K$77</definedName>
    <definedName name="CBCR_ab831a52e23241e0acdb1c64a9bfb565" localSheetId="1" hidden="1">'Status Quo Random'!$A$74:$B$77</definedName>
    <definedName name="CBCR_ab85773b0d7a41c29a33c63cbc211d06" localSheetId="1" hidden="1">'Status Quo Random'!$E$42</definedName>
    <definedName name="CBCR_ab85773b0d7a41c29a33c63cbc211d06" localSheetId="2" hidden="1">'Status Quo Weighted Random'!$D$40</definedName>
    <definedName name="CBCR_ad00b6c74df04df79f5456fa24bc9cb1" localSheetId="1" hidden="1">'Status Quo Random'!$M$42</definedName>
    <definedName name="CBCR_ad00b6c74df04df79f5456fa24bc9cb1" localSheetId="2" hidden="1">'Status Quo Weighted Random'!$L$40</definedName>
    <definedName name="CBCR_adfeb09e038e4170a6a523e4b9a8da68" localSheetId="5" hidden="1">'1 to 16 Weighted Random'!$A$88:$B$91</definedName>
    <definedName name="CBCR_ae3a2b97b8304dacac638963a8d59621" localSheetId="3" hidden="1">'1 to 16 Random'!$J$46:$K$49</definedName>
    <definedName name="CBCR_ae3a2b97b8304dacac638963a8d59621" localSheetId="4" hidden="1">'Conference Random'!$J$46:$K$49</definedName>
    <definedName name="CBCR_aec59c8f5c4a4dab88884213261a758d" localSheetId="5" hidden="1">'1 to 16 Weighted Random'!$A$88:$B$91</definedName>
    <definedName name="CBCR_af7c284ad0f34f24b929fca646eb5759" localSheetId="3" hidden="1">'1 to 16 Random'!$Q$3</definedName>
    <definedName name="CBCR_af7c284ad0f34f24b929fca646eb5759" localSheetId="4" hidden="1">'Conference Random'!$Q$2</definedName>
    <definedName name="CBCR_b1b42fec10cd4e1f994cf719a55a47c8" localSheetId="5" hidden="1">'1 to 16 Weighted Random'!$A$88:$B$91</definedName>
    <definedName name="CBCR_b3b978613d3248119d6a4365ad099fc5" localSheetId="2" hidden="1">'Status Quo Weighted Random'!$G$72:$H$75</definedName>
    <definedName name="CBCR_b87237c152ea4ba7b6afe231c2031e85" localSheetId="1" hidden="1">'Status Quo Random'!$D$74:$E$77</definedName>
    <definedName name="CBCR_b874eaa451b345ee8c96164c08e0cfe4" localSheetId="1" hidden="1">'Status Quo Random'!$M$42</definedName>
    <definedName name="CBCR_b874eaa451b345ee8c96164c08e0cfe4" localSheetId="2" hidden="1">'Status Quo Weighted Random'!$L$40</definedName>
    <definedName name="CBCR_bad2f030b83e4795a2dc4382e3e61ee8" localSheetId="3" hidden="1">'1 to 16 Random'!$D$46:$E$49</definedName>
    <definedName name="CBCR_bad2f030b83e4795a2dc4382e3e61ee8" localSheetId="4" hidden="1">'Conference Random'!$D$46:$E$49</definedName>
    <definedName name="CBCR_bb2d42e0168042f3bf5336f5bafbf091" localSheetId="1" hidden="1">'Status Quo Random'!$E$42</definedName>
    <definedName name="CBCR_bb2d42e0168042f3bf5336f5bafbf091" localSheetId="2" hidden="1">'Status Quo Weighted Random'!$D$40</definedName>
    <definedName name="CBCR_bbb362d8790b4469be2f977a47c28359" localSheetId="2" hidden="1">'Status Quo Weighted Random'!$U$40</definedName>
    <definedName name="CBCR_be394a0dca624e18a6c74fb128fb1b66" localSheetId="2" hidden="1">'Status Quo Weighted Random'!$G$72:$H$75</definedName>
    <definedName name="CBCR_be951dc6c18d4d25ba1818ccbb6cb67c" localSheetId="3" hidden="1">'1 to 16 Random'!$Y$3</definedName>
    <definedName name="CBCR_be951dc6c18d4d25ba1818ccbb6cb67c" localSheetId="4" hidden="1">'Conference Random'!$Y$2</definedName>
    <definedName name="CBCR_c19ebb672e2c4b92b89ad8c69ba37c1c" localSheetId="1" hidden="1">'Status Quo Random'!$G$74:$H$77</definedName>
    <definedName name="CBCR_c23721fa3c0d453982bb479589ba713c" localSheetId="1" hidden="1">'Status Quo Random'!$I$6</definedName>
    <definedName name="CBCR_c23721fa3c0d453982bb479589ba713c" localSheetId="2" hidden="1">'Status Quo Weighted Random'!$E$25</definedName>
    <definedName name="CBCR_c6ade615ba6540d1b00d59051b37e8c2" localSheetId="5" hidden="1">'1 to 16 Weighted Random'!$A$88:$B$91</definedName>
    <definedName name="CBCR_c985fa5528e04baa8d367b150f557d1a" localSheetId="2" hidden="1">'Status Quo Weighted Random'!$D$72:$E$75</definedName>
    <definedName name="CBCR_cc42ce1dd3fd4d899c5445da292b575b" localSheetId="5" hidden="1">'1 to 16 Weighted Random'!$A$88:$B$91</definedName>
    <definedName name="CBCR_ce61bbb0d6af47f39a032cabc2c472b3" localSheetId="5" hidden="1">'1 to 16 Weighted Random'!$D$88:$E$91</definedName>
    <definedName name="CBCR_cf768c2b120645c291a1f492e5d09b46" localSheetId="3" hidden="1">'1 to 16 Random'!$Y$3</definedName>
    <definedName name="CBCR_cf768c2b120645c291a1f492e5d09b46" localSheetId="4" hidden="1">'Conference Random'!$Y$2</definedName>
    <definedName name="CBCR_d1e25ca83b58425887e4fa8bcba78cde" localSheetId="2" hidden="1">'Status Quo Weighted Random'!$D$72:$E$75</definedName>
    <definedName name="CBCR_d640eaa910524e20b321a13ca4b19775" localSheetId="2" hidden="1">'Status Quo Weighted Random'!$D$72:$E$75</definedName>
    <definedName name="CBCR_d75f53d580ab43748b48d819e7847ddd" localSheetId="1" hidden="1">'Status Quo Random'!$E$42</definedName>
    <definedName name="CBCR_d75f53d580ab43748b48d819e7847ddd" localSheetId="2" hidden="1">'Status Quo Weighted Random'!$D$40</definedName>
    <definedName name="CBCR_de528dc4cc2949609d02143aa8afbcaa" localSheetId="1" hidden="1">'Status Quo Random'!$I$9</definedName>
    <definedName name="CBCR_de528dc4cc2949609d02143aa8afbcaa" localSheetId="2" hidden="1">'Status Quo Weighted Random'!$E$28</definedName>
    <definedName name="CBCR_df679916b2f54f14a8e7fe21b43008c0" localSheetId="5" hidden="1">'1 to 16 Weighted Random'!$E$57</definedName>
    <definedName name="CBCR_df75905938d54a4e913ad9f8bf1b5b13" localSheetId="1" hidden="1">'Status Quo Random'!$E$42</definedName>
    <definedName name="CBCR_df75905938d54a4e913ad9f8bf1b5b13" localSheetId="2" hidden="1">'Status Quo Weighted Random'!$D$40</definedName>
    <definedName name="CBCR_e16c13c7efb74f8188a76ea4dcc81383" localSheetId="3" hidden="1">'1 to 16 Random'!$AG$3</definedName>
    <definedName name="CBCR_e16c13c7efb74f8188a76ea4dcc81383" localSheetId="4" hidden="1">'Conference Random'!$AH$2</definedName>
    <definedName name="CBCR_e305f17acafa42a6a01f55c6a6284ab3" localSheetId="2" hidden="1">'Status Quo Weighted Random'!$A$72:$B$75</definedName>
    <definedName name="CBCR_e4b36958a8d4495f9030140ccc724177" localSheetId="1" hidden="1">'Status Quo Random'!$U$42</definedName>
    <definedName name="CBCR_e4b7ead2b67545b983a1afddf2c8a47d" localSheetId="3" hidden="1">'1 to 16 Random'!$A$46:$B$49</definedName>
    <definedName name="CBCR_e4b7ead2b67545b983a1afddf2c8a47d" localSheetId="4" hidden="1">'Conference Random'!$A$46:$B$49</definedName>
    <definedName name="CBCR_e864c891c1e04b16839f3c8d26e21df1" localSheetId="3" hidden="1">'1 to 16 Random'!$D$46:$E$49</definedName>
    <definedName name="CBCR_e864c891c1e04b16839f3c8d26e21df1" localSheetId="4" hidden="1">'Conference Random'!$D$46:$E$49</definedName>
    <definedName name="CBCR_e877c341bcf64c6185caad491c60b795" localSheetId="2" hidden="1">'Status Quo Weighted Random'!$A$72:$B$75</definedName>
    <definedName name="CBCR_e8d269c6635f410384fe49696b944630" localSheetId="1" hidden="1">'Status Quo Random'!$M$42</definedName>
    <definedName name="CBCR_e8d269c6635f410384fe49696b944630" localSheetId="2" hidden="1">'Status Quo Weighted Random'!$L$40</definedName>
    <definedName name="CBCR_e90c6fe1cd0042bb9e6c53c72a34f2aa" localSheetId="5" hidden="1">'1 to 16 Weighted Random'!$M$57</definedName>
    <definedName name="CBCR_edefb896470549a0b5f94de973a14d30" localSheetId="5" hidden="1">'1 to 16 Weighted Random'!$G$88:$H$91</definedName>
    <definedName name="CBCR_f72913dea67a4d1fb6b94778c91fb10f" localSheetId="5" hidden="1">'1 to 16 Weighted Random'!$E$57</definedName>
    <definedName name="CBCR_fdb59b5fef2743c793aa1dd4015feb8a" localSheetId="3" hidden="1">'1 to 16 Random'!$I$3</definedName>
    <definedName name="CBCR_fdb59b5fef2743c793aa1dd4015feb8a" localSheetId="4" hidden="1">'Conference Random'!$I$2</definedName>
    <definedName name="CBWorkbookPriority" localSheetId="10" hidden="1">-1377101990040600</definedName>
    <definedName name="CBx_16ef984874d24de285938ed6f7ee7074" localSheetId="10" hidden="1">"'Playoff By Round'!$A$1"</definedName>
    <definedName name="CBx_5b51cddfec204f83977211d61732d9f2" localSheetId="10" hidden="1">"'1 to 16 Random'!$A$1"</definedName>
    <definedName name="CBx_8532175e248444b081acf13f786514ef" localSheetId="10" hidden="1">"'Status Quo Random'!$A$1"</definedName>
    <definedName name="CBx_8ab4f297dae441588f1a50582703f08a" localSheetId="10" hidden="1">"'1 to 16 Weighted Random'!$A$1"</definedName>
    <definedName name="CBx_ce563612bc884a7c997eb60a199243c9" localSheetId="10" hidden="1">"'CB_DATA_'!$A$1"</definedName>
    <definedName name="CBx_fb4db81e80e443ad83ef99a0177ea0a2" localSheetId="10" hidden="1">"'Status Quo Weighted Random'!$A$1"</definedName>
    <definedName name="CBx_Sheet_Guid" localSheetId="3" hidden="1">"'5b51cddf-ec20-4f83-9772-11d61732d9f2"</definedName>
    <definedName name="CBx_Sheet_Guid" localSheetId="5" hidden="1">"'8ab4f297-dae4-4158-8f1a-50582703f08a"</definedName>
    <definedName name="CBx_Sheet_Guid" localSheetId="10" hidden="1">"'ce563612-bc88-4a7c-997e-b60a199243c9"</definedName>
    <definedName name="CBx_Sheet_Guid" localSheetId="4" hidden="1">"'5b51cddf-ec20-4f83-9772-11d61732d9f2"</definedName>
    <definedName name="CBx_Sheet_Guid" localSheetId="1" hidden="1">"'8532175e-2484-44b0-81ac-f13f786514ef"</definedName>
    <definedName name="CBx_Sheet_Guid" localSheetId="2" hidden="1">"'fb4db81e-80e4-43ad-83ef-99a0177ea0a2"</definedName>
    <definedName name="CBx_SheetRef" localSheetId="3" hidden="1">CB_DATA_!$C$14</definedName>
    <definedName name="CBx_SheetRef" localSheetId="5" hidden="1">CB_DATA_!$E$14</definedName>
    <definedName name="CBx_SheetRef" localSheetId="10" hidden="1">CB_DATA_!$A$14</definedName>
    <definedName name="CBx_SheetRef" localSheetId="4" hidden="1">CB_DATA_!$C$14</definedName>
    <definedName name="CBx_SheetRef" localSheetId="1" hidden="1">CB_DATA_!$D$14</definedName>
    <definedName name="CBx_SheetRef" localSheetId="2" hidden="1">CB_DATA_!$F$14</definedName>
    <definedName name="CBx_StorageType" localSheetId="3" hidden="1">2</definedName>
    <definedName name="CBx_StorageType" localSheetId="5" hidden="1">2</definedName>
    <definedName name="CBx_StorageType" localSheetId="10" hidden="1">2</definedName>
    <definedName name="CBx_StorageType" localSheetId="4" hidden="1">2</definedName>
    <definedName name="CBx_StorageType" localSheetId="1" hidden="1">2</definedName>
    <definedName name="CBx_StorageType" localSheetId="2" hidden="1">2</definedName>
    <definedName name="solver_adj" localSheetId="0" hidden="1">'Distance Matrix'!#REF!</definedName>
    <definedName name="solver_cvg" localSheetId="0" hidden="1">0.00001</definedName>
    <definedName name="solver_drv" localSheetId="0" hidden="1">1</definedName>
    <definedName name="solver_eng" localSheetId="0" hidden="1">1</definedName>
    <definedName name="solver_itr" localSheetId="0" hidden="1">2147483647</definedName>
    <definedName name="solver_lhs1" localSheetId="0" hidden="1">'Distance Matrix'!#REF!</definedName>
    <definedName name="solver_lhs10" localSheetId="0" hidden="1">'Distance Matrix'!#REF!</definedName>
    <definedName name="solver_lhs11" localSheetId="0" hidden="1">'Distance Matrix'!#REF!</definedName>
    <definedName name="solver_lhs12" localSheetId="0" hidden="1">'Distance Matrix'!#REF!</definedName>
    <definedName name="solver_lhs13" localSheetId="0" hidden="1">'Distance Matrix'!#REF!</definedName>
    <definedName name="solver_lhs14" localSheetId="0" hidden="1">'Distance Matrix'!#REF!</definedName>
    <definedName name="solver_lhs15" localSheetId="0" hidden="1">'Distance Matrix'!#REF!</definedName>
    <definedName name="solver_lhs16" localSheetId="0" hidden="1">'Distance Matrix'!#REF!</definedName>
    <definedName name="solver_lhs17" localSheetId="0" hidden="1">'Distance Matrix'!#REF!</definedName>
    <definedName name="solver_lhs18" localSheetId="0" hidden="1">'Distance Matrix'!#REF!</definedName>
    <definedName name="solver_lhs19" localSheetId="0" hidden="1">'Distance Matrix'!#REF!</definedName>
    <definedName name="solver_lhs2" localSheetId="0" hidden="1">'Distance Matrix'!#REF!</definedName>
    <definedName name="solver_lhs20" localSheetId="0" hidden="1">'Distance Matrix'!#REF!</definedName>
    <definedName name="solver_lhs21" localSheetId="0" hidden="1">'Distance Matrix'!#REF!</definedName>
    <definedName name="solver_lhs22" localSheetId="0" hidden="1">'Distance Matrix'!#REF!</definedName>
    <definedName name="solver_lhs23" localSheetId="0" hidden="1">'Distance Matrix'!#REF!</definedName>
    <definedName name="solver_lhs24" localSheetId="0" hidden="1">'Distance Matrix'!#REF!</definedName>
    <definedName name="solver_lhs25" localSheetId="0" hidden="1">'Distance Matrix'!#REF!</definedName>
    <definedName name="solver_lhs26" localSheetId="0" hidden="1">'Distance Matrix'!#REF!</definedName>
    <definedName name="solver_lhs27" localSheetId="0" hidden="1">'Distance Matrix'!#REF!</definedName>
    <definedName name="solver_lhs28" localSheetId="0" hidden="1">'Distance Matrix'!#REF!</definedName>
    <definedName name="solver_lhs29" localSheetId="0" hidden="1">'Distance Matrix'!#REF!</definedName>
    <definedName name="solver_lhs3" localSheetId="0" hidden="1">'Distance Matrix'!#REF!</definedName>
    <definedName name="solver_lhs30" localSheetId="0" hidden="1">'Distance Matrix'!#REF!</definedName>
    <definedName name="solver_lhs31" localSheetId="0" hidden="1">'Distance Matrix'!#REF!</definedName>
    <definedName name="solver_lhs32" localSheetId="0" hidden="1">'Distance Matrix'!#REF!</definedName>
    <definedName name="solver_lhs33" localSheetId="0" hidden="1">'Distance Matrix'!#REF!</definedName>
    <definedName name="solver_lhs4" localSheetId="0" hidden="1">'Distance Matrix'!#REF!</definedName>
    <definedName name="solver_lhs5" localSheetId="0" hidden="1">'Distance Matrix'!#REF!</definedName>
    <definedName name="solver_lhs6" localSheetId="0" hidden="1">'Distance Matrix'!#REF!</definedName>
    <definedName name="solver_lhs7" localSheetId="0" hidden="1">'Distance Matrix'!#REF!</definedName>
    <definedName name="solver_lhs8" localSheetId="0" hidden="1">'Distance Matrix'!#REF!</definedName>
    <definedName name="solver_lhs9" localSheetId="0" hidden="1">'Distance Matrix'!#REF!</definedName>
    <definedName name="solver_lin" localSheetId="0" hidden="1">2</definedName>
    <definedName name="solver_mip" localSheetId="0" hidden="1">2147483647</definedName>
    <definedName name="solver_mni" localSheetId="0" hidden="1">180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opt" localSheetId="0" hidden="1">'Distance Matrix'!#REF!</definedName>
    <definedName name="solver_pre" localSheetId="0" hidden="1">0.000001</definedName>
    <definedName name="solver_rbv" localSheetId="0" hidden="1">1</definedName>
    <definedName name="solver_rel1" localSheetId="0" hidden="1">2</definedName>
    <definedName name="solver_rel10" localSheetId="0" hidden="1">5</definedName>
    <definedName name="solver_rel11" localSheetId="0" hidden="1">5</definedName>
    <definedName name="solver_rel12" localSheetId="0" hidden="1">5</definedName>
    <definedName name="solver_rel13" localSheetId="0" hidden="1">5</definedName>
    <definedName name="solver_rel14" localSheetId="0" hidden="1">5</definedName>
    <definedName name="solver_rel15" localSheetId="0" hidden="1">5</definedName>
    <definedName name="solver_rel16" localSheetId="0" hidden="1">5</definedName>
    <definedName name="solver_rel17" localSheetId="0" hidden="1">5</definedName>
    <definedName name="solver_rel18" localSheetId="0" hidden="1">5</definedName>
    <definedName name="solver_rel19" localSheetId="0" hidden="1">5</definedName>
    <definedName name="solver_rel2" localSheetId="0" hidden="1">2</definedName>
    <definedName name="solver_rel20" localSheetId="0" hidden="1">5</definedName>
    <definedName name="solver_rel21" localSheetId="0" hidden="1">5</definedName>
    <definedName name="solver_rel22" localSheetId="0" hidden="1">5</definedName>
    <definedName name="solver_rel23" localSheetId="0" hidden="1">5</definedName>
    <definedName name="solver_rel24" localSheetId="0" hidden="1">5</definedName>
    <definedName name="solver_rel25" localSheetId="0" hidden="1">5</definedName>
    <definedName name="solver_rel26" localSheetId="0" hidden="1">5</definedName>
    <definedName name="solver_rel27" localSheetId="0" hidden="1">5</definedName>
    <definedName name="solver_rel28" localSheetId="0" hidden="1">5</definedName>
    <definedName name="solver_rel29" localSheetId="0" hidden="1">5</definedName>
    <definedName name="solver_rel3" localSheetId="0" hidden="1">5</definedName>
    <definedName name="solver_rel30" localSheetId="0" hidden="1">5</definedName>
    <definedName name="solver_rel31" localSheetId="0" hidden="1">5</definedName>
    <definedName name="solver_rel32" localSheetId="0" hidden="1">5</definedName>
    <definedName name="solver_rel33" localSheetId="0" hidden="1">5</definedName>
    <definedName name="solver_rel4" localSheetId="0" hidden="1">4</definedName>
    <definedName name="solver_rel5" localSheetId="0" hidden="1">5</definedName>
    <definedName name="solver_rel6" localSheetId="0" hidden="1">5</definedName>
    <definedName name="solver_rel7" localSheetId="0" hidden="1">5</definedName>
    <definedName name="solver_rel8" localSheetId="0" hidden="1">5</definedName>
    <definedName name="solver_rel9" localSheetId="0" hidden="1">2</definedName>
    <definedName name="solver_rhs1" localSheetId="0" hidden="1">'Distance Matrix'!#REF!</definedName>
    <definedName name="solver_rhs10" localSheetId="0" hidden="1">binary</definedName>
    <definedName name="solver_rhs11" localSheetId="0" hidden="1">binary</definedName>
    <definedName name="solver_rhs12" localSheetId="0" hidden="1">binary</definedName>
    <definedName name="solver_rhs13" localSheetId="0" hidden="1">binary</definedName>
    <definedName name="solver_rhs14" localSheetId="0" hidden="1">binary</definedName>
    <definedName name="solver_rhs15" localSheetId="0" hidden="1">binary</definedName>
    <definedName name="solver_rhs16" localSheetId="0" hidden="1">binary</definedName>
    <definedName name="solver_rhs17" localSheetId="0" hidden="1">binary</definedName>
    <definedName name="solver_rhs18" localSheetId="0" hidden="1">binary</definedName>
    <definedName name="solver_rhs19" localSheetId="0" hidden="1">binary</definedName>
    <definedName name="solver_rhs2" localSheetId="0" hidden="1">'Distance Matrix'!#REF!</definedName>
    <definedName name="solver_rhs20" localSheetId="0" hidden="1">binary</definedName>
    <definedName name="solver_rhs21" localSheetId="0" hidden="1">binary</definedName>
    <definedName name="solver_rhs22" localSheetId="0" hidden="1">binary</definedName>
    <definedName name="solver_rhs23" localSheetId="0" hidden="1">binary</definedName>
    <definedName name="solver_rhs24" localSheetId="0" hidden="1">binary</definedName>
    <definedName name="solver_rhs25" localSheetId="0" hidden="1">binary</definedName>
    <definedName name="solver_rhs26" localSheetId="0" hidden="1">binary</definedName>
    <definedName name="solver_rhs27" localSheetId="0" hidden="1">binary</definedName>
    <definedName name="solver_rhs28" localSheetId="0" hidden="1">binary</definedName>
    <definedName name="solver_rhs29" localSheetId="0" hidden="1">binary</definedName>
    <definedName name="solver_rhs3" localSheetId="0" hidden="1">binary</definedName>
    <definedName name="solver_rhs30" localSheetId="0" hidden="1">binary</definedName>
    <definedName name="solver_rhs31" localSheetId="0" hidden="1">binary</definedName>
    <definedName name="solver_rhs32" localSheetId="0" hidden="1">binary</definedName>
    <definedName name="solver_rhs33" localSheetId="0" hidden="1">binary</definedName>
    <definedName name="solver_rhs4" localSheetId="0" hidden="1">integer</definedName>
    <definedName name="solver_rhs5" localSheetId="0" hidden="1">binary</definedName>
    <definedName name="solver_rhs6" localSheetId="0" hidden="1">binary</definedName>
    <definedName name="solver_rhs7" localSheetId="0" hidden="1">binary</definedName>
    <definedName name="solver_rhs8" localSheetId="0" hidden="1">binary</definedName>
    <definedName name="solver_rhs9" localSheetId="0" hidden="1">'Distance Matrix'!#REF!</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91029" iterate="1" concurrentCalc="0" concurrentManualCount="2"/>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20" i="13" l="1"/>
  <c r="A21" i="13"/>
  <c r="A22" i="13"/>
  <c r="A23" i="13"/>
  <c r="A24" i="13"/>
  <c r="A25" i="13"/>
  <c r="A26" i="13"/>
  <c r="A27" i="13"/>
  <c r="A28" i="13"/>
  <c r="A29" i="13"/>
  <c r="A30" i="13"/>
  <c r="A31" i="13"/>
  <c r="A32" i="13"/>
  <c r="A33" i="13"/>
  <c r="A34" i="13"/>
  <c r="A35" i="13"/>
  <c r="B20" i="13"/>
  <c r="B21" i="13"/>
  <c r="B22" i="13"/>
  <c r="B23" i="13"/>
  <c r="B24" i="13"/>
  <c r="B25" i="13"/>
  <c r="B26" i="13"/>
  <c r="B27" i="13"/>
  <c r="B28" i="13"/>
  <c r="B29" i="13"/>
  <c r="B30" i="13"/>
  <c r="B31" i="13"/>
  <c r="B32" i="13"/>
  <c r="B33" i="13"/>
  <c r="B34" i="13"/>
  <c r="B35" i="13"/>
  <c r="F10" i="13"/>
  <c r="K4" i="13"/>
  <c r="H5" i="13"/>
  <c r="K5" i="13"/>
  <c r="K7" i="13"/>
  <c r="H8" i="13"/>
  <c r="K8" i="13"/>
  <c r="K10" i="13"/>
  <c r="H11" i="13"/>
  <c r="K11" i="13"/>
  <c r="K13" i="13"/>
  <c r="H14" i="13"/>
  <c r="K14" i="13"/>
  <c r="M8" i="13"/>
  <c r="N8" i="13"/>
  <c r="M4" i="13"/>
  <c r="S4" i="13"/>
  <c r="M5" i="13"/>
  <c r="P5" i="13"/>
  <c r="S5" i="13"/>
  <c r="M7" i="13"/>
  <c r="S7" i="13"/>
  <c r="P8" i="13"/>
  <c r="S8" i="13"/>
  <c r="U5" i="13"/>
  <c r="V5" i="13"/>
  <c r="AB5" i="13"/>
  <c r="K16" i="13"/>
  <c r="H17" i="13"/>
  <c r="K17" i="13"/>
  <c r="K19" i="13"/>
  <c r="H20" i="13"/>
  <c r="K20" i="13"/>
  <c r="K22" i="13"/>
  <c r="H23" i="13"/>
  <c r="K23" i="13"/>
  <c r="K25" i="13"/>
  <c r="H26" i="13"/>
  <c r="K26" i="13"/>
  <c r="M10" i="13"/>
  <c r="S10" i="13"/>
  <c r="M11" i="13"/>
  <c r="P11" i="13"/>
  <c r="S11" i="13"/>
  <c r="M13" i="13"/>
  <c r="S13" i="13"/>
  <c r="M14" i="13"/>
  <c r="P14" i="13"/>
  <c r="S14" i="13"/>
  <c r="U7" i="13"/>
  <c r="AA7" i="13"/>
  <c r="X8" i="13"/>
  <c r="U8" i="13"/>
  <c r="AA8" i="13"/>
  <c r="U4" i="13"/>
  <c r="AA4" i="13"/>
  <c r="X5" i="13"/>
  <c r="AA5" i="13"/>
  <c r="AD5" i="13"/>
  <c r="AD4" i="13"/>
  <c r="A3" i="13"/>
  <c r="A4" i="13"/>
  <c r="A5" i="13"/>
  <c r="A6" i="13"/>
  <c r="A7" i="13"/>
  <c r="A8" i="13"/>
  <c r="A9" i="13"/>
  <c r="A10" i="13"/>
  <c r="A11" i="13"/>
  <c r="A12" i="13"/>
  <c r="A13" i="13"/>
  <c r="A14" i="13"/>
  <c r="A15" i="13"/>
  <c r="A16" i="13"/>
  <c r="A17" i="13"/>
  <c r="A18" i="13"/>
  <c r="B3" i="13"/>
  <c r="B4" i="13"/>
  <c r="B5" i="13"/>
  <c r="B6" i="13"/>
  <c r="B7" i="13"/>
  <c r="B8" i="13"/>
  <c r="B9" i="13"/>
  <c r="B10" i="13"/>
  <c r="B11" i="13"/>
  <c r="B12" i="13"/>
  <c r="B13" i="13"/>
  <c r="B14" i="13"/>
  <c r="B15" i="13"/>
  <c r="B16" i="13"/>
  <c r="B17" i="13"/>
  <c r="B18" i="13"/>
  <c r="F16" i="13"/>
  <c r="N10" i="13"/>
  <c r="V7" i="13"/>
  <c r="AB7" i="13"/>
  <c r="AE5" i="13"/>
  <c r="F25" i="13"/>
  <c r="N13" i="13"/>
  <c r="V8" i="13"/>
  <c r="AB8" i="13"/>
  <c r="F4" i="13"/>
  <c r="N4" i="13"/>
  <c r="V4" i="13"/>
  <c r="AB4" i="13"/>
  <c r="AE4" i="13"/>
  <c r="F20" i="13"/>
  <c r="N14" i="13"/>
  <c r="F23" i="13"/>
  <c r="N11" i="13"/>
  <c r="F13" i="13"/>
  <c r="N7" i="13"/>
  <c r="F8" i="13"/>
  <c r="N5" i="13"/>
  <c r="F26" i="13"/>
  <c r="F22" i="13"/>
  <c r="F19" i="13"/>
  <c r="F17" i="13"/>
  <c r="F14" i="13"/>
  <c r="F11" i="13"/>
  <c r="F7" i="13"/>
  <c r="F5" i="13"/>
  <c r="I4" i="13"/>
  <c r="J4" i="13"/>
  <c r="I7" i="13"/>
  <c r="J7" i="13"/>
  <c r="I10" i="13"/>
  <c r="J10" i="13"/>
  <c r="I13" i="13"/>
  <c r="J13" i="13"/>
  <c r="I16" i="13"/>
  <c r="J16" i="13"/>
  <c r="I19" i="13"/>
  <c r="J19" i="13"/>
  <c r="I22" i="13"/>
  <c r="J22" i="13"/>
  <c r="I25" i="13"/>
  <c r="J25" i="13"/>
  <c r="Q4" i="13"/>
  <c r="R4" i="13"/>
  <c r="Q7" i="13"/>
  <c r="R7" i="13"/>
  <c r="Q10" i="13"/>
  <c r="R10" i="13"/>
  <c r="Q13" i="13"/>
  <c r="R13" i="13"/>
  <c r="Y4" i="13"/>
  <c r="Z4" i="13"/>
  <c r="Y7" i="13"/>
  <c r="Z7" i="13"/>
  <c r="AH4" i="13"/>
  <c r="AI4" i="13"/>
  <c r="H29" i="13"/>
  <c r="AG5" i="13"/>
  <c r="B38" i="10"/>
  <c r="B35" i="10"/>
  <c r="C17" i="10"/>
  <c r="C16" i="10"/>
  <c r="C15" i="10"/>
  <c r="C14" i="10"/>
  <c r="C13" i="10"/>
  <c r="C12" i="10"/>
  <c r="C11" i="10"/>
  <c r="C10" i="10"/>
  <c r="C9" i="10"/>
  <c r="C8" i="10"/>
  <c r="C7" i="10"/>
  <c r="C6" i="10"/>
  <c r="C5" i="10"/>
  <c r="C4" i="10"/>
  <c r="C3" i="10"/>
  <c r="D4" i="10"/>
  <c r="D5" i="10"/>
  <c r="D6" i="10"/>
  <c r="D7" i="10"/>
  <c r="D8" i="10"/>
  <c r="D9" i="10"/>
  <c r="D10" i="10"/>
  <c r="D11" i="10"/>
  <c r="D12" i="10"/>
  <c r="D13" i="10"/>
  <c r="D14" i="10"/>
  <c r="D15" i="10"/>
  <c r="D16" i="10"/>
  <c r="D17" i="10"/>
  <c r="D18" i="10"/>
  <c r="C25" i="10"/>
  <c r="C24" i="10"/>
  <c r="C23" i="10"/>
  <c r="C22" i="10"/>
  <c r="C21" i="10"/>
  <c r="C20" i="10"/>
  <c r="C19" i="10"/>
  <c r="C18" i="10"/>
  <c r="D19" i="10"/>
  <c r="D20" i="10"/>
  <c r="D21" i="10"/>
  <c r="D22" i="10"/>
  <c r="D23" i="10"/>
  <c r="D24" i="10"/>
  <c r="D25" i="10"/>
  <c r="D26" i="10"/>
  <c r="C29" i="10"/>
  <c r="C28" i="10"/>
  <c r="C27" i="10"/>
  <c r="C26" i="10"/>
  <c r="D27" i="10"/>
  <c r="D28" i="10"/>
  <c r="D29" i="10"/>
  <c r="D30" i="10"/>
  <c r="C31" i="10"/>
  <c r="C30" i="10"/>
  <c r="D31" i="10"/>
  <c r="D32" i="10"/>
  <c r="C32" i="10"/>
  <c r="D33" i="10"/>
  <c r="C33" i="10"/>
  <c r="D34" i="10"/>
  <c r="B53" i="10"/>
  <c r="B39" i="10"/>
  <c r="B40" i="10"/>
  <c r="B41" i="10"/>
  <c r="B42" i="10"/>
  <c r="B43" i="10"/>
  <c r="B44" i="10"/>
  <c r="B45" i="10"/>
  <c r="B46" i="10"/>
  <c r="B47" i="10"/>
  <c r="B48" i="10"/>
  <c r="B49" i="10"/>
  <c r="B50" i="10"/>
  <c r="B51" i="10"/>
  <c r="B52" i="10"/>
  <c r="AL14" i="12"/>
  <c r="AL11" i="12"/>
  <c r="AM5" i="12"/>
  <c r="AM4" i="12"/>
  <c r="AM3" i="12"/>
  <c r="AN4" i="12"/>
  <c r="AN5" i="12"/>
  <c r="AN6" i="12"/>
  <c r="AM14" i="12"/>
  <c r="G54" i="12"/>
  <c r="D55" i="12"/>
  <c r="G55" i="12"/>
  <c r="G57" i="12"/>
  <c r="D58" i="12"/>
  <c r="G58" i="12"/>
  <c r="I54" i="12"/>
  <c r="AL15" i="12"/>
  <c r="AO5" i="12"/>
  <c r="AO3" i="12"/>
  <c r="AO4" i="12"/>
  <c r="AO6" i="12"/>
  <c r="AO7" i="12"/>
  <c r="AO8" i="12"/>
  <c r="AO9" i="12"/>
  <c r="AO10" i="12"/>
  <c r="AO11" i="12"/>
  <c r="AP5" i="12"/>
  <c r="AP4" i="12"/>
  <c r="AP3" i="12"/>
  <c r="AQ4" i="12"/>
  <c r="AQ5" i="12"/>
  <c r="AQ6" i="12"/>
  <c r="AP7" i="12"/>
  <c r="AP6" i="12"/>
  <c r="AQ7" i="12"/>
  <c r="AQ8" i="12"/>
  <c r="AP8" i="12"/>
  <c r="AQ9" i="12"/>
  <c r="AP9" i="12"/>
  <c r="AQ10" i="12"/>
  <c r="AM15" i="12"/>
  <c r="AL16" i="12"/>
  <c r="AR5" i="12"/>
  <c r="AR3" i="12"/>
  <c r="AR4" i="12"/>
  <c r="AR6" i="12"/>
  <c r="AR7" i="12"/>
  <c r="AR8" i="12"/>
  <c r="AR9" i="12"/>
  <c r="AR10" i="12"/>
  <c r="AR11" i="12"/>
  <c r="AS5" i="12"/>
  <c r="AS4" i="12"/>
  <c r="AS3" i="12"/>
  <c r="AT4" i="12"/>
  <c r="AT5" i="12"/>
  <c r="AT6" i="12"/>
  <c r="AS7" i="12"/>
  <c r="AS6" i="12"/>
  <c r="AT7" i="12"/>
  <c r="AT8" i="12"/>
  <c r="AS8" i="12"/>
  <c r="AT9" i="12"/>
  <c r="AS9" i="12"/>
  <c r="AT10" i="12"/>
  <c r="O54" i="12"/>
  <c r="I55" i="12"/>
  <c r="L55" i="12"/>
  <c r="O55" i="12"/>
  <c r="Q54" i="12"/>
  <c r="E33" i="12"/>
  <c r="D34" i="12"/>
  <c r="E34" i="12"/>
  <c r="E36" i="12"/>
  <c r="BD17" i="12"/>
  <c r="BD14" i="12"/>
  <c r="BD11" i="12"/>
  <c r="BE5" i="12"/>
  <c r="BE4" i="12"/>
  <c r="BE3" i="12"/>
  <c r="BF4" i="12"/>
  <c r="BF5" i="12"/>
  <c r="BF6" i="12"/>
  <c r="BE7" i="12"/>
  <c r="BE6" i="12"/>
  <c r="BF7" i="12"/>
  <c r="BF8" i="12"/>
  <c r="BE8" i="12"/>
  <c r="BF9" i="12"/>
  <c r="BE14" i="12"/>
  <c r="BD15" i="12"/>
  <c r="BG5" i="12"/>
  <c r="BG3" i="12"/>
  <c r="BG4" i="12"/>
  <c r="BG6" i="12"/>
  <c r="BG7" i="12"/>
  <c r="BG8" i="12"/>
  <c r="BG9" i="12"/>
  <c r="BG10" i="12"/>
  <c r="BG11" i="12"/>
  <c r="BH5" i="12"/>
  <c r="BH4" i="12"/>
  <c r="BH3" i="12"/>
  <c r="BI4" i="12"/>
  <c r="BI5" i="12"/>
  <c r="BI6" i="12"/>
  <c r="BH7" i="12"/>
  <c r="BH6" i="12"/>
  <c r="BI7" i="12"/>
  <c r="BI8" i="12"/>
  <c r="BH8" i="12"/>
  <c r="BI9" i="12"/>
  <c r="BH9" i="12"/>
  <c r="BI10" i="12"/>
  <c r="BE15" i="12"/>
  <c r="BD16" i="12"/>
  <c r="BJ5" i="12"/>
  <c r="BJ3" i="12"/>
  <c r="BJ4" i="12"/>
  <c r="BJ6" i="12"/>
  <c r="BJ7" i="12"/>
  <c r="BJ8" i="12"/>
  <c r="BJ9" i="12"/>
  <c r="BJ10" i="12"/>
  <c r="BJ11" i="12"/>
  <c r="BK5" i="12"/>
  <c r="BK4" i="12"/>
  <c r="BK3" i="12"/>
  <c r="BL4" i="12"/>
  <c r="BL5" i="12"/>
  <c r="BL6" i="12"/>
  <c r="BK7" i="12"/>
  <c r="BK6" i="12"/>
  <c r="BL7" i="12"/>
  <c r="BL8" i="12"/>
  <c r="BK8" i="12"/>
  <c r="BL9" i="12"/>
  <c r="BK9" i="12"/>
  <c r="BL10" i="12"/>
  <c r="BE16" i="12"/>
  <c r="BM5" i="12"/>
  <c r="BM3" i="12"/>
  <c r="BM4" i="12"/>
  <c r="BM6" i="12"/>
  <c r="BM7" i="12"/>
  <c r="BM8" i="12"/>
  <c r="BM9" i="12"/>
  <c r="BM10" i="12"/>
  <c r="BM11" i="12"/>
  <c r="BN5" i="12"/>
  <c r="BN4" i="12"/>
  <c r="BN3" i="12"/>
  <c r="BO4" i="12"/>
  <c r="BO5" i="12"/>
  <c r="BO6" i="12"/>
  <c r="BN7" i="12"/>
  <c r="BN6" i="12"/>
  <c r="BO7" i="12"/>
  <c r="BO8" i="12"/>
  <c r="BN8" i="12"/>
  <c r="BO9" i="12"/>
  <c r="BN9" i="12"/>
  <c r="BO10" i="12"/>
  <c r="BE17" i="12"/>
  <c r="C34" i="12"/>
  <c r="AL17" i="12"/>
  <c r="G60" i="12"/>
  <c r="D61" i="12"/>
  <c r="G61" i="12"/>
  <c r="G63" i="12"/>
  <c r="D64" i="12"/>
  <c r="G64" i="12"/>
  <c r="I60" i="12"/>
  <c r="O60" i="12"/>
  <c r="I61" i="12"/>
  <c r="L61" i="12"/>
  <c r="O61" i="12"/>
  <c r="Q55" i="12"/>
  <c r="Q57" i="12"/>
  <c r="Q58" i="12"/>
  <c r="J60" i="12"/>
  <c r="AM16" i="12"/>
  <c r="AU5" i="12"/>
  <c r="AU3" i="12"/>
  <c r="AU4" i="12"/>
  <c r="AU6" i="12"/>
  <c r="AU7" i="12"/>
  <c r="AU8" i="12"/>
  <c r="AU9" i="12"/>
  <c r="AU10" i="12"/>
  <c r="AU11" i="12"/>
  <c r="AV5" i="12"/>
  <c r="AV4" i="12"/>
  <c r="AV3" i="12"/>
  <c r="AW4" i="12"/>
  <c r="AW5" i="12"/>
  <c r="AW6" i="12"/>
  <c r="AV7" i="12"/>
  <c r="AV6" i="12"/>
  <c r="AW7" i="12"/>
  <c r="AW8" i="12"/>
  <c r="AV8" i="12"/>
  <c r="AW9" i="12"/>
  <c r="AV9" i="12"/>
  <c r="AW10" i="12"/>
  <c r="AM17" i="12"/>
  <c r="C33" i="12"/>
  <c r="F33" i="12"/>
  <c r="F34" i="12"/>
  <c r="J61" i="12"/>
  <c r="R55" i="12"/>
  <c r="J54" i="12"/>
  <c r="C36" i="12"/>
  <c r="F36" i="12"/>
  <c r="D37" i="12"/>
  <c r="E37" i="12"/>
  <c r="A37" i="12"/>
  <c r="AL18" i="12"/>
  <c r="AX5" i="12"/>
  <c r="AX3" i="12"/>
  <c r="AX4" i="12"/>
  <c r="AX6" i="12"/>
  <c r="AX7" i="12"/>
  <c r="AX8" i="12"/>
  <c r="AX9" i="12"/>
  <c r="AX10" i="12"/>
  <c r="AX11" i="12"/>
  <c r="AY5" i="12"/>
  <c r="AY4" i="12"/>
  <c r="AY3" i="12"/>
  <c r="AZ4" i="12"/>
  <c r="AZ5" i="12"/>
  <c r="AZ6" i="12"/>
  <c r="AY7" i="12"/>
  <c r="AY6" i="12"/>
  <c r="AZ7" i="12"/>
  <c r="AZ8" i="12"/>
  <c r="AY8" i="12"/>
  <c r="AZ9" i="12"/>
  <c r="AY9" i="12"/>
  <c r="AZ10" i="12"/>
  <c r="AM18" i="12"/>
  <c r="BD18" i="12"/>
  <c r="BP5" i="12"/>
  <c r="BP3" i="12"/>
  <c r="BP4" i="12"/>
  <c r="BP6" i="12"/>
  <c r="BP7" i="12"/>
  <c r="BP8" i="12"/>
  <c r="BP9" i="12"/>
  <c r="BP10" i="12"/>
  <c r="BP11" i="12"/>
  <c r="BQ5" i="12"/>
  <c r="BQ4" i="12"/>
  <c r="BQ3" i="12"/>
  <c r="BR4" i="12"/>
  <c r="BR5" i="12"/>
  <c r="BR6" i="12"/>
  <c r="BQ7" i="12"/>
  <c r="BQ6" i="12"/>
  <c r="BR7" i="12"/>
  <c r="BR8" i="12"/>
  <c r="BQ8" i="12"/>
  <c r="BR9" i="12"/>
  <c r="BQ9" i="12"/>
  <c r="BR10" i="12"/>
  <c r="BE18" i="12"/>
  <c r="C37" i="12"/>
  <c r="F37" i="12"/>
  <c r="J55" i="12"/>
  <c r="R54" i="12"/>
  <c r="R57" i="12"/>
  <c r="W57" i="12"/>
  <c r="R58" i="12"/>
  <c r="Z43" i="12"/>
  <c r="G42" i="12"/>
  <c r="D43" i="12"/>
  <c r="G43" i="12"/>
  <c r="G45" i="12"/>
  <c r="D46" i="12"/>
  <c r="G46" i="12"/>
  <c r="I42" i="12"/>
  <c r="O42" i="12"/>
  <c r="I43" i="12"/>
  <c r="L43" i="12"/>
  <c r="O43" i="12"/>
  <c r="Q42" i="12"/>
  <c r="G48" i="12"/>
  <c r="D49" i="12"/>
  <c r="G49" i="12"/>
  <c r="G51" i="12"/>
  <c r="D52" i="12"/>
  <c r="G52" i="12"/>
  <c r="I48" i="12"/>
  <c r="O48" i="12"/>
  <c r="I49" i="12"/>
  <c r="L49" i="12"/>
  <c r="O49" i="12"/>
  <c r="Q43" i="12"/>
  <c r="Q45" i="12"/>
  <c r="W45" i="12"/>
  <c r="Q46" i="12"/>
  <c r="T46" i="12"/>
  <c r="W46" i="12"/>
  <c r="Y42" i="12"/>
  <c r="T58" i="12"/>
  <c r="W58" i="12"/>
  <c r="Y43" i="12"/>
  <c r="Y45" i="12"/>
  <c r="Y46" i="12"/>
  <c r="E26" i="12"/>
  <c r="D27" i="12"/>
  <c r="E27" i="12"/>
  <c r="E29" i="12"/>
  <c r="D30" i="12"/>
  <c r="E30" i="12"/>
  <c r="B17" i="12"/>
  <c r="B14" i="12"/>
  <c r="B11" i="12"/>
  <c r="C5" i="12"/>
  <c r="C4" i="12"/>
  <c r="C3" i="12"/>
  <c r="D4" i="12"/>
  <c r="D5" i="12"/>
  <c r="D6" i="12"/>
  <c r="C7" i="12"/>
  <c r="C6" i="12"/>
  <c r="D7" i="12"/>
  <c r="D8" i="12"/>
  <c r="C14" i="12"/>
  <c r="B15" i="12"/>
  <c r="E5" i="12"/>
  <c r="E3" i="12"/>
  <c r="E4" i="12"/>
  <c r="E6" i="12"/>
  <c r="E7" i="12"/>
  <c r="E8" i="12"/>
  <c r="E9" i="12"/>
  <c r="E10" i="12"/>
  <c r="E11" i="12"/>
  <c r="F5" i="12"/>
  <c r="F4" i="12"/>
  <c r="F3" i="12"/>
  <c r="G4" i="12"/>
  <c r="G5" i="12"/>
  <c r="G6" i="12"/>
  <c r="F7" i="12"/>
  <c r="F6" i="12"/>
  <c r="G7" i="12"/>
  <c r="G8" i="12"/>
  <c r="F8" i="12"/>
  <c r="G9" i="12"/>
  <c r="F9" i="12"/>
  <c r="G10" i="12"/>
  <c r="C15" i="12"/>
  <c r="B16" i="12"/>
  <c r="H5" i="12"/>
  <c r="H3" i="12"/>
  <c r="H4" i="12"/>
  <c r="H6" i="12"/>
  <c r="H7" i="12"/>
  <c r="H8" i="12"/>
  <c r="H9" i="12"/>
  <c r="H10" i="12"/>
  <c r="H11" i="12"/>
  <c r="I5" i="12"/>
  <c r="I4" i="12"/>
  <c r="I3" i="12"/>
  <c r="J4" i="12"/>
  <c r="J5" i="12"/>
  <c r="J6" i="12"/>
  <c r="I7" i="12"/>
  <c r="I6" i="12"/>
  <c r="J7" i="12"/>
  <c r="J8" i="12"/>
  <c r="I8" i="12"/>
  <c r="J9" i="12"/>
  <c r="I9" i="12"/>
  <c r="J10" i="12"/>
  <c r="T17" i="12"/>
  <c r="T14" i="12"/>
  <c r="T11" i="12"/>
  <c r="U5" i="12"/>
  <c r="U4" i="12"/>
  <c r="U3" i="12"/>
  <c r="V4" i="12"/>
  <c r="V5" i="12"/>
  <c r="V6" i="12"/>
  <c r="U7" i="12"/>
  <c r="U6" i="12"/>
  <c r="V7" i="12"/>
  <c r="V8" i="12"/>
  <c r="U8" i="12"/>
  <c r="V9" i="12"/>
  <c r="U14" i="12"/>
  <c r="T15" i="12"/>
  <c r="W5" i="12"/>
  <c r="W3" i="12"/>
  <c r="W4" i="12"/>
  <c r="W6" i="12"/>
  <c r="W7" i="12"/>
  <c r="W8" i="12"/>
  <c r="W9" i="12"/>
  <c r="W10" i="12"/>
  <c r="W11" i="12"/>
  <c r="X5" i="12"/>
  <c r="X4" i="12"/>
  <c r="X3" i="12"/>
  <c r="Y4" i="12"/>
  <c r="Y5" i="12"/>
  <c r="Y6" i="12"/>
  <c r="X7" i="12"/>
  <c r="X6" i="12"/>
  <c r="Y7" i="12"/>
  <c r="Y8" i="12"/>
  <c r="X8" i="12"/>
  <c r="Y9" i="12"/>
  <c r="X9" i="12"/>
  <c r="Y10" i="12"/>
  <c r="A30" i="12"/>
  <c r="B18" i="12"/>
  <c r="T16" i="12"/>
  <c r="U15" i="12"/>
  <c r="Z5" i="12"/>
  <c r="Z3" i="12"/>
  <c r="Z4" i="12"/>
  <c r="Z6" i="12"/>
  <c r="Z7" i="12"/>
  <c r="Z8" i="12"/>
  <c r="Z9" i="12"/>
  <c r="Z10" i="12"/>
  <c r="Z11" i="12"/>
  <c r="AA5" i="12"/>
  <c r="AA4" i="12"/>
  <c r="AA3" i="12"/>
  <c r="AB4" i="12"/>
  <c r="AB5" i="12"/>
  <c r="AB6" i="12"/>
  <c r="AA7" i="12"/>
  <c r="AA6" i="12"/>
  <c r="AB7" i="12"/>
  <c r="AB8" i="12"/>
  <c r="AA8" i="12"/>
  <c r="AB9" i="12"/>
  <c r="AA9" i="12"/>
  <c r="AB10" i="12"/>
  <c r="U16" i="12"/>
  <c r="J48" i="12"/>
  <c r="C16" i="12"/>
  <c r="K5" i="12"/>
  <c r="K3" i="12"/>
  <c r="K4" i="12"/>
  <c r="K6" i="12"/>
  <c r="K7" i="12"/>
  <c r="K8" i="12"/>
  <c r="K9" i="12"/>
  <c r="K10" i="12"/>
  <c r="K11" i="12"/>
  <c r="L5" i="12"/>
  <c r="L4" i="12"/>
  <c r="L3" i="12"/>
  <c r="M4" i="12"/>
  <c r="M5" i="12"/>
  <c r="M6" i="12"/>
  <c r="L7" i="12"/>
  <c r="L6" i="12"/>
  <c r="M7" i="12"/>
  <c r="M8" i="12"/>
  <c r="L8" i="12"/>
  <c r="M9" i="12"/>
  <c r="L9" i="12"/>
  <c r="M10" i="12"/>
  <c r="C17" i="12"/>
  <c r="C26" i="12"/>
  <c r="F26" i="12"/>
  <c r="AC5" i="12"/>
  <c r="AC3" i="12"/>
  <c r="AC4" i="12"/>
  <c r="AC6" i="12"/>
  <c r="AC7" i="12"/>
  <c r="AC8" i="12"/>
  <c r="AC9" i="12"/>
  <c r="AC10" i="12"/>
  <c r="AC11" i="12"/>
  <c r="AD5" i="12"/>
  <c r="AD4" i="12"/>
  <c r="AD3" i="12"/>
  <c r="AE4" i="12"/>
  <c r="AE5" i="12"/>
  <c r="AE6" i="12"/>
  <c r="AD7" i="12"/>
  <c r="AD6" i="12"/>
  <c r="AE7" i="12"/>
  <c r="AE8" i="12"/>
  <c r="AD8" i="12"/>
  <c r="AE9" i="12"/>
  <c r="AD9" i="12"/>
  <c r="AE10" i="12"/>
  <c r="U17" i="12"/>
  <c r="C27" i="12"/>
  <c r="F27" i="12"/>
  <c r="J49" i="12"/>
  <c r="R43" i="12"/>
  <c r="J42" i="12"/>
  <c r="C29" i="12"/>
  <c r="F29" i="12"/>
  <c r="T18" i="12"/>
  <c r="AF5" i="12"/>
  <c r="AF3" i="12"/>
  <c r="AF4" i="12"/>
  <c r="AF6" i="12"/>
  <c r="AF7" i="12"/>
  <c r="AF8" i="12"/>
  <c r="AF9" i="12"/>
  <c r="AF10" i="12"/>
  <c r="AF11" i="12"/>
  <c r="AG5" i="12"/>
  <c r="AG4" i="12"/>
  <c r="AG3" i="12"/>
  <c r="AH4" i="12"/>
  <c r="AH5" i="12"/>
  <c r="AH6" i="12"/>
  <c r="AG7" i="12"/>
  <c r="AG6" i="12"/>
  <c r="AH7" i="12"/>
  <c r="AH8" i="12"/>
  <c r="AG8" i="12"/>
  <c r="AH9" i="12"/>
  <c r="AG9" i="12"/>
  <c r="AH10" i="12"/>
  <c r="U18" i="12"/>
  <c r="N5" i="12"/>
  <c r="N3" i="12"/>
  <c r="N4" i="12"/>
  <c r="N6" i="12"/>
  <c r="N7" i="12"/>
  <c r="N8" i="12"/>
  <c r="N9" i="12"/>
  <c r="N10" i="12"/>
  <c r="N11" i="12"/>
  <c r="O5" i="12"/>
  <c r="O4" i="12"/>
  <c r="O3" i="12"/>
  <c r="P4" i="12"/>
  <c r="P5" i="12"/>
  <c r="P6" i="12"/>
  <c r="O7" i="12"/>
  <c r="O6" i="12"/>
  <c r="P7" i="12"/>
  <c r="P8" i="12"/>
  <c r="O8" i="12"/>
  <c r="P9" i="12"/>
  <c r="O9" i="12"/>
  <c r="P10" i="12"/>
  <c r="C18" i="12"/>
  <c r="C30" i="12"/>
  <c r="F30" i="12"/>
  <c r="J43" i="12"/>
  <c r="R42" i="12"/>
  <c r="R45" i="12"/>
  <c r="R46" i="12"/>
  <c r="Z42" i="12"/>
  <c r="Z45" i="12"/>
  <c r="F11" i="8"/>
  <c r="B42" i="12"/>
  <c r="U9" i="12"/>
  <c r="V10" i="12"/>
  <c r="E42" i="12"/>
  <c r="B45" i="12"/>
  <c r="AC45" i="12"/>
  <c r="U57" i="12"/>
  <c r="U45" i="12"/>
  <c r="AB46" i="12"/>
  <c r="AM7" i="12"/>
  <c r="AM6" i="12"/>
  <c r="AN7" i="12"/>
  <c r="AN8" i="12"/>
  <c r="AM8" i="12"/>
  <c r="AN9" i="12"/>
  <c r="AM9" i="12"/>
  <c r="AN10" i="12"/>
  <c r="BE9" i="12"/>
  <c r="BF10" i="12"/>
  <c r="M60" i="12"/>
  <c r="M54" i="12"/>
  <c r="M48" i="12"/>
  <c r="M42" i="12"/>
  <c r="E63" i="12"/>
  <c r="E60" i="12"/>
  <c r="E57" i="12"/>
  <c r="E54" i="12"/>
  <c r="E51" i="12"/>
  <c r="E48" i="12"/>
  <c r="E45" i="12"/>
  <c r="B60" i="12"/>
  <c r="B54" i="12"/>
  <c r="B48" i="12"/>
  <c r="C8" i="12"/>
  <c r="D9" i="12"/>
  <c r="C9" i="12"/>
  <c r="D10" i="12"/>
  <c r="BH10" i="12"/>
  <c r="BH11" i="12"/>
  <c r="BE10" i="12"/>
  <c r="BE11" i="12"/>
  <c r="AP10" i="12"/>
  <c r="AP11" i="12"/>
  <c r="AM10" i="12"/>
  <c r="AM11" i="12"/>
  <c r="X10" i="12"/>
  <c r="X11" i="12"/>
  <c r="U10" i="12"/>
  <c r="U11" i="12"/>
  <c r="C10" i="12"/>
  <c r="B47" i="3"/>
  <c r="D47" i="3"/>
  <c r="B46" i="3"/>
  <c r="C46" i="3"/>
  <c r="D46" i="3"/>
  <c r="B45" i="3"/>
  <c r="C45" i="3"/>
  <c r="D45" i="3"/>
  <c r="B44" i="3"/>
  <c r="C44" i="3"/>
  <c r="D44" i="3"/>
  <c r="N40" i="3"/>
  <c r="N37" i="3"/>
  <c r="N38" i="3"/>
  <c r="N39" i="3"/>
  <c r="N41" i="3"/>
  <c r="O40" i="3"/>
  <c r="O39" i="3"/>
  <c r="O38" i="3"/>
  <c r="O37" i="3"/>
  <c r="J41" i="3"/>
  <c r="K38" i="3"/>
  <c r="J39" i="3"/>
  <c r="K39" i="3"/>
  <c r="J40" i="3"/>
  <c r="K40" i="3"/>
  <c r="J37" i="3"/>
  <c r="K37" i="3"/>
  <c r="F40" i="3"/>
  <c r="F41" i="3"/>
  <c r="G40" i="3"/>
  <c r="F39" i="3"/>
  <c r="G39" i="3"/>
  <c r="F38" i="3"/>
  <c r="G38" i="3"/>
  <c r="F37" i="3"/>
  <c r="G37" i="3"/>
  <c r="B40" i="3"/>
  <c r="B41" i="3"/>
  <c r="C40" i="3"/>
  <c r="B39" i="3"/>
  <c r="C39" i="3"/>
  <c r="B38" i="3"/>
  <c r="C38" i="3"/>
  <c r="B37" i="3"/>
  <c r="C37" i="3"/>
  <c r="O41" i="3"/>
  <c r="C11" i="12"/>
  <c r="A36" i="12"/>
  <c r="A29" i="12"/>
  <c r="B26" i="5"/>
  <c r="D3" i="11"/>
  <c r="D4" i="11"/>
  <c r="D5" i="11"/>
  <c r="D6" i="11"/>
  <c r="D7" i="11"/>
  <c r="D8" i="11"/>
  <c r="D9" i="11"/>
  <c r="D10" i="11"/>
  <c r="D11" i="11"/>
  <c r="D12" i="11"/>
  <c r="D13" i="11"/>
  <c r="D14" i="11"/>
  <c r="D15"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6" i="11"/>
  <c r="H3" i="11"/>
  <c r="B11" i="5"/>
  <c r="H4" i="11"/>
  <c r="H5" i="11"/>
  <c r="H6" i="11"/>
  <c r="H7"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B16" i="5"/>
  <c r="H40" i="11"/>
  <c r="H41" i="11"/>
  <c r="H42" i="11"/>
  <c r="H43" i="11"/>
  <c r="H44" i="11"/>
  <c r="H45" i="11"/>
  <c r="H46" i="11"/>
  <c r="H47" i="11"/>
  <c r="H48" i="11"/>
  <c r="H49" i="11"/>
  <c r="H50" i="11"/>
  <c r="H51" i="11"/>
  <c r="H52" i="11"/>
  <c r="H53" i="11"/>
  <c r="H54" i="11"/>
  <c r="H55" i="11"/>
  <c r="H56" i="11"/>
  <c r="H57" i="11"/>
  <c r="H58" i="11"/>
  <c r="H59" i="11"/>
  <c r="H60" i="11"/>
  <c r="H61" i="11"/>
  <c r="H62" i="11"/>
  <c r="H63" i="11"/>
  <c r="H64" i="11"/>
  <c r="H65" i="11"/>
  <c r="H66" i="11"/>
  <c r="H67" i="11"/>
  <c r="B12" i="5"/>
  <c r="H68" i="11"/>
  <c r="H69" i="11"/>
  <c r="H70" i="11"/>
  <c r="H71" i="11"/>
  <c r="H72" i="11"/>
  <c r="B28" i="5"/>
  <c r="H73" i="11"/>
  <c r="H74" i="11"/>
  <c r="H75" i="11"/>
  <c r="H76" i="11"/>
  <c r="H77" i="11"/>
  <c r="H78" i="11"/>
  <c r="H79" i="11"/>
  <c r="H80" i="11"/>
  <c r="H81" i="11"/>
  <c r="H82" i="11"/>
  <c r="H83" i="11"/>
  <c r="H84" i="11"/>
  <c r="H86" i="11"/>
  <c r="L3" i="11"/>
  <c r="L4" i="11"/>
  <c r="L5" i="11"/>
  <c r="L6" i="11"/>
  <c r="L7" i="11"/>
  <c r="L8" i="11"/>
  <c r="L9" i="11"/>
  <c r="L10" i="11"/>
  <c r="L11" i="11"/>
  <c r="L12" i="11"/>
  <c r="L13" i="11"/>
  <c r="L14" i="11"/>
  <c r="L15" i="11"/>
  <c r="L16" i="11"/>
  <c r="L17" i="11"/>
  <c r="L18" i="11"/>
  <c r="L19" i="11"/>
  <c r="L20" i="11"/>
  <c r="L21" i="11"/>
  <c r="L22" i="11"/>
  <c r="L23" i="11"/>
  <c r="L24" i="11"/>
  <c r="L25" i="11"/>
  <c r="L26" i="11"/>
  <c r="L27" i="11"/>
  <c r="L28" i="11"/>
  <c r="L29" i="11"/>
  <c r="L30" i="11"/>
  <c r="L31" i="11"/>
  <c r="L32" i="11"/>
  <c r="L33" i="11"/>
  <c r="L34" i="11"/>
  <c r="L35" i="11"/>
  <c r="L36" i="11"/>
  <c r="B4" i="5"/>
  <c r="B18" i="5"/>
  <c r="L37" i="11"/>
  <c r="L38" i="11"/>
  <c r="L39" i="11"/>
  <c r="L40" i="11"/>
  <c r="L41" i="11"/>
  <c r="L42" i="11"/>
  <c r="L43" i="11"/>
  <c r="L44" i="11"/>
  <c r="L45" i="11"/>
  <c r="L46" i="11"/>
  <c r="L47" i="11"/>
  <c r="L48" i="11"/>
  <c r="L49" i="11"/>
  <c r="L50" i="11"/>
  <c r="L51" i="11"/>
  <c r="L52" i="11"/>
  <c r="L53" i="11"/>
  <c r="L54" i="11"/>
  <c r="L55" i="11"/>
  <c r="L56" i="11"/>
  <c r="L57" i="11"/>
  <c r="L58" i="11"/>
  <c r="L59" i="11"/>
  <c r="B8" i="5"/>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6" i="11"/>
  <c r="P3" i="11"/>
  <c r="P4" i="11"/>
  <c r="P5" i="11"/>
  <c r="P6" i="11"/>
  <c r="P7" i="11"/>
  <c r="P8" i="11"/>
  <c r="P9" i="11"/>
  <c r="P10" i="11"/>
  <c r="B5" i="5"/>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B32" i="5"/>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6" i="11"/>
  <c r="T3" i="11"/>
  <c r="T4" i="11"/>
  <c r="T5" i="11"/>
  <c r="T6" i="11"/>
  <c r="T7" i="11"/>
  <c r="T8" i="11"/>
  <c r="T9" i="11"/>
  <c r="T10" i="11"/>
  <c r="T11" i="11"/>
  <c r="T12" i="11"/>
  <c r="T13" i="11"/>
  <c r="T14" i="11"/>
  <c r="T15" i="11"/>
  <c r="T16" i="11"/>
  <c r="T17" i="11"/>
  <c r="B6" i="5"/>
  <c r="T18" i="11"/>
  <c r="T19" i="11"/>
  <c r="T20" i="11"/>
  <c r="T21" i="11"/>
  <c r="T22" i="11"/>
  <c r="T23" i="11"/>
  <c r="T24" i="11"/>
  <c r="T25" i="11"/>
  <c r="T26" i="11"/>
  <c r="T27" i="11"/>
  <c r="T28" i="11"/>
  <c r="T29" i="11"/>
  <c r="T30" i="11"/>
  <c r="T31" i="11"/>
  <c r="T32" i="11"/>
  <c r="T33" i="11"/>
  <c r="T34" i="11"/>
  <c r="T35" i="11"/>
  <c r="T36" i="11"/>
  <c r="T37" i="11"/>
  <c r="T38" i="11"/>
  <c r="T39" i="11"/>
  <c r="T40" i="11"/>
  <c r="T41" i="11"/>
  <c r="T42" i="11"/>
  <c r="T43" i="11"/>
  <c r="T44" i="11"/>
  <c r="T45" i="11"/>
  <c r="T46" i="11"/>
  <c r="T47" i="11"/>
  <c r="T48" i="11"/>
  <c r="T49" i="11"/>
  <c r="T50" i="11"/>
  <c r="T51" i="11"/>
  <c r="T52" i="11"/>
  <c r="T53" i="11"/>
  <c r="T54" i="11"/>
  <c r="T55" i="11"/>
  <c r="T56" i="11"/>
  <c r="T57" i="11"/>
  <c r="T58" i="11"/>
  <c r="T59" i="11"/>
  <c r="T60" i="11"/>
  <c r="T61" i="11"/>
  <c r="T62" i="11"/>
  <c r="B20" i="5"/>
  <c r="T63" i="11"/>
  <c r="T64" i="11"/>
  <c r="T65" i="11"/>
  <c r="T66" i="11"/>
  <c r="T67" i="11"/>
  <c r="T68" i="11"/>
  <c r="T69" i="11"/>
  <c r="T70" i="11"/>
  <c r="T71" i="11"/>
  <c r="T72" i="11"/>
  <c r="T73" i="11"/>
  <c r="T74" i="11"/>
  <c r="T75" i="11"/>
  <c r="T76" i="11"/>
  <c r="T77" i="11"/>
  <c r="T78" i="11"/>
  <c r="T79" i="11"/>
  <c r="T80" i="11"/>
  <c r="T81" i="11"/>
  <c r="T82" i="11"/>
  <c r="T83" i="11"/>
  <c r="T84" i="11"/>
  <c r="T86" i="11"/>
  <c r="X3" i="11"/>
  <c r="X4" i="11"/>
  <c r="X5" i="11"/>
  <c r="X6" i="11"/>
  <c r="X7" i="11"/>
  <c r="X8" i="11"/>
  <c r="X9" i="11"/>
  <c r="X10" i="11"/>
  <c r="X11" i="11"/>
  <c r="X12" i="11"/>
  <c r="X13" i="11"/>
  <c r="X14" i="11"/>
  <c r="X15" i="11"/>
  <c r="X16" i="11"/>
  <c r="X17" i="11"/>
  <c r="X18" i="11"/>
  <c r="X19" i="11"/>
  <c r="X20" i="11"/>
  <c r="X21" i="11"/>
  <c r="X22" i="11"/>
  <c r="X23" i="11"/>
  <c r="X24" i="11"/>
  <c r="X25" i="11"/>
  <c r="X26" i="11"/>
  <c r="B7" i="5"/>
  <c r="X27" i="11"/>
  <c r="X28" i="11"/>
  <c r="X29" i="11"/>
  <c r="X30" i="11"/>
  <c r="X31" i="11"/>
  <c r="X32" i="11"/>
  <c r="X33" i="11"/>
  <c r="X34" i="11"/>
  <c r="X35" i="11"/>
  <c r="X36" i="11"/>
  <c r="X37" i="11"/>
  <c r="X38" i="11"/>
  <c r="X39" i="11"/>
  <c r="X40" i="11"/>
  <c r="X41" i="11"/>
  <c r="X42" i="11"/>
  <c r="X43" i="11"/>
  <c r="X44" i="11"/>
  <c r="X45" i="11"/>
  <c r="X46" i="11"/>
  <c r="X47" i="11"/>
  <c r="X48" i="11"/>
  <c r="X49" i="11"/>
  <c r="X50" i="11"/>
  <c r="X51" i="11"/>
  <c r="X52" i="11"/>
  <c r="X53" i="11"/>
  <c r="X54" i="11"/>
  <c r="X55" i="11"/>
  <c r="X56" i="11"/>
  <c r="X57" i="11"/>
  <c r="X58" i="11"/>
  <c r="X59" i="11"/>
  <c r="X60" i="11"/>
  <c r="X61" i="11"/>
  <c r="X62" i="11"/>
  <c r="X63" i="11"/>
  <c r="X64" i="11"/>
  <c r="X65" i="11"/>
  <c r="X66" i="11"/>
  <c r="X67" i="11"/>
  <c r="X68" i="11"/>
  <c r="X69" i="11"/>
  <c r="X70" i="11"/>
  <c r="X71" i="11"/>
  <c r="X72" i="11"/>
  <c r="X73" i="11"/>
  <c r="X74" i="11"/>
  <c r="X75" i="11"/>
  <c r="X76" i="11"/>
  <c r="X77" i="11"/>
  <c r="X78" i="11"/>
  <c r="X79" i="11"/>
  <c r="X80" i="11"/>
  <c r="X81" i="11"/>
  <c r="X82" i="11"/>
  <c r="X83" i="11"/>
  <c r="X84" i="11"/>
  <c r="X86" i="11"/>
  <c r="AB3" i="11"/>
  <c r="AB4" i="11"/>
  <c r="AB5" i="11"/>
  <c r="AB6" i="11"/>
  <c r="AB7" i="11"/>
  <c r="AB8" i="11"/>
  <c r="AB9" i="11"/>
  <c r="AB10" i="11"/>
  <c r="B29" i="5"/>
  <c r="AB11" i="11"/>
  <c r="AB12" i="11"/>
  <c r="AB13" i="11"/>
  <c r="AB14" i="11"/>
  <c r="AB15" i="11"/>
  <c r="AB16" i="11"/>
  <c r="AB17" i="11"/>
  <c r="AB18" i="11"/>
  <c r="AB19" i="11"/>
  <c r="AB20" i="11"/>
  <c r="AB21" i="11"/>
  <c r="AB22" i="11"/>
  <c r="AB23" i="11"/>
  <c r="AB24" i="11"/>
  <c r="AB25" i="11"/>
  <c r="AB26" i="11"/>
  <c r="AB27" i="11"/>
  <c r="AB28" i="11"/>
  <c r="AB29" i="11"/>
  <c r="AB30" i="11"/>
  <c r="AB31" i="11"/>
  <c r="AB32" i="11"/>
  <c r="AB33" i="11"/>
  <c r="AB34" i="11"/>
  <c r="AB35" i="11"/>
  <c r="AB36" i="11"/>
  <c r="AB37" i="11"/>
  <c r="AB38" i="11"/>
  <c r="AB39" i="11"/>
  <c r="AB40" i="11"/>
  <c r="AB41" i="11"/>
  <c r="AB42" i="11"/>
  <c r="AB43" i="11"/>
  <c r="AB44" i="11"/>
  <c r="AB45" i="11"/>
  <c r="AB46" i="11"/>
  <c r="AB47" i="11"/>
  <c r="AB48" i="11"/>
  <c r="AB49" i="11"/>
  <c r="AB50" i="11"/>
  <c r="AB51" i="11"/>
  <c r="AB52" i="11"/>
  <c r="AB53" i="11"/>
  <c r="AB54" i="11"/>
  <c r="AB55" i="11"/>
  <c r="AB56" i="11"/>
  <c r="AB57" i="11"/>
  <c r="AB58" i="11"/>
  <c r="AB59" i="11"/>
  <c r="AB60" i="11"/>
  <c r="AB61" i="11"/>
  <c r="AB62" i="11"/>
  <c r="AB63" i="11"/>
  <c r="AB64" i="11"/>
  <c r="AB65" i="11"/>
  <c r="AB66" i="11"/>
  <c r="AB67" i="11"/>
  <c r="AB68" i="11"/>
  <c r="AB69" i="11"/>
  <c r="AB70" i="11"/>
  <c r="AB71" i="11"/>
  <c r="AB72" i="11"/>
  <c r="AB73" i="11"/>
  <c r="AB74" i="11"/>
  <c r="AB75" i="11"/>
  <c r="AB76" i="11"/>
  <c r="AB77" i="11"/>
  <c r="AB78" i="11"/>
  <c r="AB79" i="11"/>
  <c r="AB80" i="11"/>
  <c r="AB81" i="11"/>
  <c r="AB82" i="11"/>
  <c r="AB83" i="11"/>
  <c r="AB84" i="11"/>
  <c r="AB86" i="11"/>
  <c r="AF3" i="11"/>
  <c r="AF4" i="11"/>
  <c r="AF5" i="11"/>
  <c r="AF6" i="11"/>
  <c r="AF7" i="11"/>
  <c r="AF8" i="11"/>
  <c r="AF9" i="11"/>
  <c r="AF10" i="11"/>
  <c r="AF11" i="11"/>
  <c r="AF12" i="11"/>
  <c r="AF13" i="11"/>
  <c r="AF14" i="11"/>
  <c r="AF15" i="11"/>
  <c r="AF16" i="11"/>
  <c r="AF17" i="11"/>
  <c r="AF18" i="11"/>
  <c r="AF19" i="11"/>
  <c r="AF20" i="11"/>
  <c r="AF21" i="11"/>
  <c r="B9" i="5"/>
  <c r="AF22" i="11"/>
  <c r="AF23" i="11"/>
  <c r="AF24" i="11"/>
  <c r="AF25" i="11"/>
  <c r="AF26" i="11"/>
  <c r="AF27" i="11"/>
  <c r="AF28" i="11"/>
  <c r="AF29" i="11"/>
  <c r="AF30" i="11"/>
  <c r="AF31" i="11"/>
  <c r="AF32" i="11"/>
  <c r="AF33" i="11"/>
  <c r="AF34" i="11"/>
  <c r="AF35" i="11"/>
  <c r="AF36" i="11"/>
  <c r="AF37" i="11"/>
  <c r="AF38" i="11"/>
  <c r="AF39" i="11"/>
  <c r="AF40" i="11"/>
  <c r="AF41" i="11"/>
  <c r="AF42" i="11"/>
  <c r="AF43" i="11"/>
  <c r="AF44" i="11"/>
  <c r="AF45" i="11"/>
  <c r="AF46" i="11"/>
  <c r="AF47" i="11"/>
  <c r="AF48" i="11"/>
  <c r="AF49" i="11"/>
  <c r="AF50" i="11"/>
  <c r="AF51" i="11"/>
  <c r="AF52" i="11"/>
  <c r="AF53" i="11"/>
  <c r="AF54" i="11"/>
  <c r="AF55" i="11"/>
  <c r="AF56" i="11"/>
  <c r="AF57" i="11"/>
  <c r="AF58" i="11"/>
  <c r="AF59" i="11"/>
  <c r="AF60" i="11"/>
  <c r="AF61" i="11"/>
  <c r="AF62" i="11"/>
  <c r="AF63" i="11"/>
  <c r="AF64" i="11"/>
  <c r="AF65" i="11"/>
  <c r="AF66" i="11"/>
  <c r="AF67" i="11"/>
  <c r="AF68" i="11"/>
  <c r="AF69" i="11"/>
  <c r="AF70" i="11"/>
  <c r="AF71" i="11"/>
  <c r="AF72" i="11"/>
  <c r="AF73" i="11"/>
  <c r="AF74" i="11"/>
  <c r="AF75" i="11"/>
  <c r="AF76" i="11"/>
  <c r="AF77" i="11"/>
  <c r="AF78" i="11"/>
  <c r="AF79" i="11"/>
  <c r="AF80" i="11"/>
  <c r="AF81" i="11"/>
  <c r="AF82" i="11"/>
  <c r="AF83" i="11"/>
  <c r="AF84" i="11"/>
  <c r="AF86" i="11"/>
  <c r="AJ3" i="11"/>
  <c r="AJ4" i="11"/>
  <c r="AJ5" i="11"/>
  <c r="AJ6" i="11"/>
  <c r="AJ7" i="11"/>
  <c r="AJ8" i="11"/>
  <c r="AJ9" i="11"/>
  <c r="AJ10" i="11"/>
  <c r="AJ11" i="11"/>
  <c r="AJ12" i="11"/>
  <c r="AJ13" i="11"/>
  <c r="AJ14" i="11"/>
  <c r="AJ15" i="11"/>
  <c r="B10" i="5"/>
  <c r="AJ16" i="11"/>
  <c r="AJ17" i="11"/>
  <c r="AJ18" i="11"/>
  <c r="AJ19" i="11"/>
  <c r="AJ20" i="11"/>
  <c r="AJ21" i="11"/>
  <c r="AJ22" i="11"/>
  <c r="AJ23" i="11"/>
  <c r="AJ24" i="11"/>
  <c r="AJ25" i="11"/>
  <c r="AJ26" i="11"/>
  <c r="AJ27" i="11"/>
  <c r="AJ28" i="11"/>
  <c r="AJ29" i="11"/>
  <c r="AJ30" i="11"/>
  <c r="AJ31" i="11"/>
  <c r="AJ32" i="11"/>
  <c r="AJ33" i="11"/>
  <c r="AJ34" i="11"/>
  <c r="AJ35" i="11"/>
  <c r="AJ36" i="11"/>
  <c r="AJ37" i="11"/>
  <c r="AJ38" i="11"/>
  <c r="AJ39" i="11"/>
  <c r="AJ40" i="11"/>
  <c r="AJ41" i="11"/>
  <c r="AJ42" i="11"/>
  <c r="AJ43" i="11"/>
  <c r="AJ44" i="11"/>
  <c r="AJ45" i="11"/>
  <c r="AJ46" i="11"/>
  <c r="AJ47" i="11"/>
  <c r="AJ48" i="11"/>
  <c r="AJ49" i="11"/>
  <c r="AJ50" i="11"/>
  <c r="AJ51" i="11"/>
  <c r="AJ52" i="11"/>
  <c r="AJ53" i="11"/>
  <c r="AJ54" i="11"/>
  <c r="AJ55" i="11"/>
  <c r="AJ56" i="11"/>
  <c r="AJ57" i="11"/>
  <c r="AJ58" i="11"/>
  <c r="AJ59" i="11"/>
  <c r="AJ60" i="11"/>
  <c r="AJ61" i="11"/>
  <c r="AJ62" i="11"/>
  <c r="AJ63" i="11"/>
  <c r="AJ64" i="11"/>
  <c r="AJ65" i="11"/>
  <c r="AJ66" i="11"/>
  <c r="AJ67" i="11"/>
  <c r="AJ68" i="11"/>
  <c r="AJ69" i="11"/>
  <c r="AJ70" i="11"/>
  <c r="AJ71" i="11"/>
  <c r="AJ72" i="11"/>
  <c r="AJ73" i="11"/>
  <c r="AJ74" i="11"/>
  <c r="AJ75" i="11"/>
  <c r="AJ76" i="11"/>
  <c r="AJ77" i="11"/>
  <c r="AJ78" i="11"/>
  <c r="AJ79" i="11"/>
  <c r="AJ80" i="11"/>
  <c r="AJ81" i="11"/>
  <c r="AJ82" i="11"/>
  <c r="AJ83" i="11"/>
  <c r="AJ84" i="11"/>
  <c r="AJ86" i="11"/>
  <c r="AN3" i="11"/>
  <c r="AN4" i="11"/>
  <c r="AN5" i="11"/>
  <c r="B30" i="5"/>
  <c r="AN6" i="11"/>
  <c r="AN7" i="11"/>
  <c r="AN8" i="11"/>
  <c r="AN9" i="11"/>
  <c r="AN10" i="11"/>
  <c r="AN11" i="11"/>
  <c r="AN12" i="11"/>
  <c r="AN13" i="11"/>
  <c r="AN14" i="11"/>
  <c r="AN15" i="11"/>
  <c r="AN16" i="11"/>
  <c r="AN17" i="11"/>
  <c r="AN18" i="11"/>
  <c r="AN19" i="11"/>
  <c r="AN20" i="11"/>
  <c r="AN21" i="11"/>
  <c r="AN22" i="11"/>
  <c r="AN23" i="11"/>
  <c r="AN24" i="11"/>
  <c r="AN25" i="11"/>
  <c r="AN26" i="11"/>
  <c r="AN27" i="11"/>
  <c r="AN28" i="11"/>
  <c r="AN29" i="11"/>
  <c r="AN30" i="11"/>
  <c r="AN31" i="11"/>
  <c r="AN32" i="11"/>
  <c r="B15" i="5"/>
  <c r="AN33" i="11"/>
  <c r="AN34" i="11"/>
  <c r="AN35" i="11"/>
  <c r="AN36" i="11"/>
  <c r="AN37" i="11"/>
  <c r="AN38" i="11"/>
  <c r="AN39" i="11"/>
  <c r="AN40" i="11"/>
  <c r="AN41" i="11"/>
  <c r="AN42" i="11"/>
  <c r="AN43" i="11"/>
  <c r="AN44" i="11"/>
  <c r="AN45" i="11"/>
  <c r="AN46" i="11"/>
  <c r="AN47" i="11"/>
  <c r="AN48" i="11"/>
  <c r="AN49" i="11"/>
  <c r="AN50" i="11"/>
  <c r="AN51" i="11"/>
  <c r="AN52" i="11"/>
  <c r="AN53" i="11"/>
  <c r="AN54" i="11"/>
  <c r="AN55" i="11"/>
  <c r="AN56" i="11"/>
  <c r="AN57" i="11"/>
  <c r="AN58" i="11"/>
  <c r="AN59" i="11"/>
  <c r="AN60" i="11"/>
  <c r="AN61" i="11"/>
  <c r="AN62" i="11"/>
  <c r="AN63" i="11"/>
  <c r="AN64" i="11"/>
  <c r="AN65" i="11"/>
  <c r="AN66" i="11"/>
  <c r="AN67" i="11"/>
  <c r="AN68" i="11"/>
  <c r="AN69" i="11"/>
  <c r="AN70" i="11"/>
  <c r="AN71" i="11"/>
  <c r="AN72" i="11"/>
  <c r="AN73" i="11"/>
  <c r="AN74" i="11"/>
  <c r="AN75" i="11"/>
  <c r="AN76" i="11"/>
  <c r="AN77" i="11"/>
  <c r="AN78" i="11"/>
  <c r="AN79" i="11"/>
  <c r="AN80" i="11"/>
  <c r="AN81" i="11"/>
  <c r="AN82" i="11"/>
  <c r="AN83" i="11"/>
  <c r="AN84" i="11"/>
  <c r="AN86" i="11"/>
  <c r="AR3" i="11"/>
  <c r="AR4" i="11"/>
  <c r="AR5" i="11"/>
  <c r="AR6" i="11"/>
  <c r="AR7" i="11"/>
  <c r="AR8" i="11"/>
  <c r="AR9" i="11"/>
  <c r="AR10" i="11"/>
  <c r="AR11" i="11"/>
  <c r="AR12" i="11"/>
  <c r="AR13" i="11"/>
  <c r="AR14" i="11"/>
  <c r="AR15" i="11"/>
  <c r="AR16" i="11"/>
  <c r="AR17" i="11"/>
  <c r="AR18" i="11"/>
  <c r="AR19" i="11"/>
  <c r="AR20" i="11"/>
  <c r="AR21" i="11"/>
  <c r="AR22" i="11"/>
  <c r="AR23" i="11"/>
  <c r="AR24" i="11"/>
  <c r="AR25" i="11"/>
  <c r="AR26" i="11"/>
  <c r="AR27" i="11"/>
  <c r="AR28" i="11"/>
  <c r="AR29" i="11"/>
  <c r="AR30" i="11"/>
  <c r="AR31" i="11"/>
  <c r="AR32" i="11"/>
  <c r="AR33" i="11"/>
  <c r="AR34" i="11"/>
  <c r="AR35" i="11"/>
  <c r="AR36" i="11"/>
  <c r="AR37" i="11"/>
  <c r="AR38" i="11"/>
  <c r="AR39" i="11"/>
  <c r="AR40" i="11"/>
  <c r="AR41" i="11"/>
  <c r="AR42" i="11"/>
  <c r="AR43" i="11"/>
  <c r="AR44" i="11"/>
  <c r="AR45" i="11"/>
  <c r="AR46" i="11"/>
  <c r="AR47" i="11"/>
  <c r="AR48" i="11"/>
  <c r="AR49" i="11"/>
  <c r="B17" i="5"/>
  <c r="AR50" i="11"/>
  <c r="AR51" i="11"/>
  <c r="AR52" i="11"/>
  <c r="AR53" i="11"/>
  <c r="AR54" i="11"/>
  <c r="AR55" i="11"/>
  <c r="AR56" i="11"/>
  <c r="AR57" i="11"/>
  <c r="AR58" i="11"/>
  <c r="AR59" i="11"/>
  <c r="AR60" i="11"/>
  <c r="AR61" i="11"/>
  <c r="AR62" i="11"/>
  <c r="AR63" i="11"/>
  <c r="AR64" i="11"/>
  <c r="AR65" i="11"/>
  <c r="AR66" i="11"/>
  <c r="AR67" i="11"/>
  <c r="AR68" i="11"/>
  <c r="AR69" i="11"/>
  <c r="AR70" i="11"/>
  <c r="AR71" i="11"/>
  <c r="AR72" i="11"/>
  <c r="AR73" i="11"/>
  <c r="AR74" i="11"/>
  <c r="AR75" i="11"/>
  <c r="AR76" i="11"/>
  <c r="AR77" i="11"/>
  <c r="AR78" i="11"/>
  <c r="AR79" i="11"/>
  <c r="AR80" i="11"/>
  <c r="AR81" i="11"/>
  <c r="AR82" i="11"/>
  <c r="AR83" i="11"/>
  <c r="AR84" i="11"/>
  <c r="AR86" i="11"/>
  <c r="AV3" i="11"/>
  <c r="AV4" i="11"/>
  <c r="AV5" i="11"/>
  <c r="AV6" i="11"/>
  <c r="AV7" i="11"/>
  <c r="AV8" i="11"/>
  <c r="AV9" i="11"/>
  <c r="AV10" i="11"/>
  <c r="AV11" i="11"/>
  <c r="AV12" i="11"/>
  <c r="AV13" i="11"/>
  <c r="AV14" i="11"/>
  <c r="AV15" i="11"/>
  <c r="AV16" i="11"/>
  <c r="AV17" i="11"/>
  <c r="AV18" i="11"/>
  <c r="AV19" i="11"/>
  <c r="AV20" i="11"/>
  <c r="AV21" i="11"/>
  <c r="AV22" i="11"/>
  <c r="AV23" i="11"/>
  <c r="B13" i="5"/>
  <c r="AV24" i="11"/>
  <c r="AV25" i="11"/>
  <c r="AV26" i="11"/>
  <c r="AV27" i="11"/>
  <c r="AV28" i="11"/>
  <c r="AV29" i="11"/>
  <c r="AV30" i="11"/>
  <c r="AV31" i="11"/>
  <c r="AV32" i="11"/>
  <c r="AV33" i="11"/>
  <c r="AV34" i="11"/>
  <c r="AV35" i="11"/>
  <c r="AV36" i="11"/>
  <c r="AV37" i="11"/>
  <c r="AV38" i="11"/>
  <c r="AV39" i="11"/>
  <c r="AV40" i="11"/>
  <c r="AV41" i="11"/>
  <c r="AV42" i="11"/>
  <c r="AV43" i="11"/>
  <c r="AV44" i="11"/>
  <c r="AV45" i="11"/>
  <c r="AV46" i="11"/>
  <c r="AV47" i="11"/>
  <c r="AV48" i="11"/>
  <c r="AV49" i="11"/>
  <c r="AV50" i="11"/>
  <c r="AV51" i="11"/>
  <c r="AV52" i="11"/>
  <c r="AV53" i="11"/>
  <c r="AV54" i="11"/>
  <c r="AV55" i="11"/>
  <c r="AV56" i="11"/>
  <c r="AV57" i="11"/>
  <c r="AV58" i="11"/>
  <c r="AV59" i="11"/>
  <c r="AV60" i="11"/>
  <c r="AV61" i="11"/>
  <c r="AV62" i="11"/>
  <c r="B21" i="5"/>
  <c r="AV63" i="11"/>
  <c r="AV64" i="11"/>
  <c r="AV65" i="11"/>
  <c r="AV66" i="11"/>
  <c r="AV67" i="11"/>
  <c r="AV68" i="11"/>
  <c r="AV69" i="11"/>
  <c r="AV70" i="11"/>
  <c r="AV71" i="11"/>
  <c r="AV72" i="11"/>
  <c r="AV73" i="11"/>
  <c r="AV74" i="11"/>
  <c r="AV75" i="11"/>
  <c r="AV76" i="11"/>
  <c r="AV77" i="11"/>
  <c r="AV78" i="11"/>
  <c r="AV79" i="11"/>
  <c r="AV80" i="11"/>
  <c r="AV81" i="11"/>
  <c r="AV82" i="11"/>
  <c r="AV83" i="11"/>
  <c r="AV84" i="11"/>
  <c r="AV86" i="11"/>
  <c r="AZ3" i="11"/>
  <c r="AZ4" i="11"/>
  <c r="AZ5" i="11"/>
  <c r="AZ6" i="11"/>
  <c r="AZ7" i="11"/>
  <c r="AZ8" i="11"/>
  <c r="AZ9" i="11"/>
  <c r="AZ10" i="11"/>
  <c r="AZ11" i="11"/>
  <c r="AZ12" i="11"/>
  <c r="AZ13" i="11"/>
  <c r="AZ14" i="11"/>
  <c r="AZ15" i="11"/>
  <c r="AZ16" i="11"/>
  <c r="AZ17" i="11"/>
  <c r="AZ18" i="11"/>
  <c r="AZ19" i="11"/>
  <c r="AZ20" i="11"/>
  <c r="AZ21" i="11"/>
  <c r="AZ22" i="11"/>
  <c r="AZ23" i="11"/>
  <c r="AZ24" i="11"/>
  <c r="B14" i="5"/>
  <c r="AZ25" i="11"/>
  <c r="AZ26" i="11"/>
  <c r="AZ27" i="11"/>
  <c r="AZ28" i="11"/>
  <c r="AZ29" i="11"/>
  <c r="AZ30" i="11"/>
  <c r="AZ31" i="11"/>
  <c r="AZ32" i="11"/>
  <c r="AZ33" i="11"/>
  <c r="AZ34" i="11"/>
  <c r="AZ35" i="11"/>
  <c r="AZ36" i="11"/>
  <c r="AZ37" i="11"/>
  <c r="AZ38" i="11"/>
  <c r="AZ39" i="11"/>
  <c r="AZ40" i="11"/>
  <c r="AZ41" i="11"/>
  <c r="AZ42" i="11"/>
  <c r="AZ43" i="11"/>
  <c r="AZ44" i="11"/>
  <c r="AZ45" i="11"/>
  <c r="AZ46" i="11"/>
  <c r="AZ47" i="11"/>
  <c r="AZ48" i="11"/>
  <c r="AZ49" i="11"/>
  <c r="AZ50" i="11"/>
  <c r="AZ51" i="11"/>
  <c r="AZ52" i="11"/>
  <c r="AZ53" i="11"/>
  <c r="AZ54" i="11"/>
  <c r="AZ55" i="11"/>
  <c r="AZ56" i="11"/>
  <c r="AZ57" i="11"/>
  <c r="AZ58" i="11"/>
  <c r="AZ59" i="11"/>
  <c r="AZ60" i="11"/>
  <c r="AZ61" i="11"/>
  <c r="AZ62" i="11"/>
  <c r="AZ63" i="11"/>
  <c r="AZ64" i="11"/>
  <c r="AZ65" i="11"/>
  <c r="AZ66" i="11"/>
  <c r="AZ67" i="11"/>
  <c r="AZ68" i="11"/>
  <c r="AZ69" i="11"/>
  <c r="AZ70" i="11"/>
  <c r="AZ71" i="11"/>
  <c r="AZ72" i="11"/>
  <c r="AZ73" i="11"/>
  <c r="AZ74" i="11"/>
  <c r="AZ75" i="11"/>
  <c r="AZ76" i="11"/>
  <c r="AZ77" i="11"/>
  <c r="AZ78" i="11"/>
  <c r="AZ79" i="11"/>
  <c r="AZ80" i="11"/>
  <c r="AZ81" i="11"/>
  <c r="AZ82" i="11"/>
  <c r="AZ83" i="11"/>
  <c r="AZ84" i="11"/>
  <c r="AZ86" i="11"/>
  <c r="BD3" i="11"/>
  <c r="BD4" i="11"/>
  <c r="BD5" i="11"/>
  <c r="BD6" i="11"/>
  <c r="BD7" i="11"/>
  <c r="BD8" i="11"/>
  <c r="BD9" i="11"/>
  <c r="BD10" i="11"/>
  <c r="BD11" i="11"/>
  <c r="BD12" i="11"/>
  <c r="BD13" i="11"/>
  <c r="BD14" i="11"/>
  <c r="BD15" i="11"/>
  <c r="BD16" i="11"/>
  <c r="BD17" i="11"/>
  <c r="BD18" i="11"/>
  <c r="BD19" i="11"/>
  <c r="BD20" i="11"/>
  <c r="BD21" i="11"/>
  <c r="BD22" i="11"/>
  <c r="BD23" i="11"/>
  <c r="BD24" i="11"/>
  <c r="BD25" i="11"/>
  <c r="BD26" i="11"/>
  <c r="BD27" i="11"/>
  <c r="BD28" i="11"/>
  <c r="BD29" i="11"/>
  <c r="BD30" i="11"/>
  <c r="BD31" i="11"/>
  <c r="BD32" i="11"/>
  <c r="BD33" i="11"/>
  <c r="BD34" i="11"/>
  <c r="BD35" i="11"/>
  <c r="BD36" i="11"/>
  <c r="BD37" i="11"/>
  <c r="BD38" i="11"/>
  <c r="BD39" i="11"/>
  <c r="BD40" i="11"/>
  <c r="BD41" i="11"/>
  <c r="BD42" i="11"/>
  <c r="BD43" i="11"/>
  <c r="BD44" i="11"/>
  <c r="BD45" i="11"/>
  <c r="BD46" i="11"/>
  <c r="BD47" i="11"/>
  <c r="BD48" i="11"/>
  <c r="BD49" i="11"/>
  <c r="BD50" i="11"/>
  <c r="BD51" i="11"/>
  <c r="BD52" i="11"/>
  <c r="BD53" i="11"/>
  <c r="BD54" i="11"/>
  <c r="BD55" i="11"/>
  <c r="BD56" i="11"/>
  <c r="BD57" i="11"/>
  <c r="BD58" i="11"/>
  <c r="BD59" i="11"/>
  <c r="BD60" i="11"/>
  <c r="BD61" i="11"/>
  <c r="BD62" i="11"/>
  <c r="BD63" i="11"/>
  <c r="BD64" i="11"/>
  <c r="BD65" i="11"/>
  <c r="BD66" i="11"/>
  <c r="BD67" i="11"/>
  <c r="BD68" i="11"/>
  <c r="BD69" i="11"/>
  <c r="BD70" i="11"/>
  <c r="BD71" i="11"/>
  <c r="BD72" i="11"/>
  <c r="BD73" i="11"/>
  <c r="BD74" i="11"/>
  <c r="BD75" i="11"/>
  <c r="BD76" i="11"/>
  <c r="BD77" i="11"/>
  <c r="BD78" i="11"/>
  <c r="BD79" i="11"/>
  <c r="BD80" i="11"/>
  <c r="BD81" i="11"/>
  <c r="BD82" i="11"/>
  <c r="BD83" i="11"/>
  <c r="BD84" i="11"/>
  <c r="BD86" i="11"/>
  <c r="BH3" i="11"/>
  <c r="BH4" i="11"/>
  <c r="BH5" i="11"/>
  <c r="BH6" i="11"/>
  <c r="BH7" i="11"/>
  <c r="BH8" i="11"/>
  <c r="BH9" i="11"/>
  <c r="BH10" i="11"/>
  <c r="BH11" i="11"/>
  <c r="BH12" i="11"/>
  <c r="BH13" i="11"/>
  <c r="BH14" i="11"/>
  <c r="BH15" i="11"/>
  <c r="BH16" i="11"/>
  <c r="BH17" i="11"/>
  <c r="BH18" i="11"/>
  <c r="BH19" i="11"/>
  <c r="BH20" i="11"/>
  <c r="BH21" i="11"/>
  <c r="BH22" i="11"/>
  <c r="BH23" i="11"/>
  <c r="BH24" i="11"/>
  <c r="BH25" i="11"/>
  <c r="BH26" i="11"/>
  <c r="BH27" i="11"/>
  <c r="BH28" i="11"/>
  <c r="BH29" i="11"/>
  <c r="BH30" i="11"/>
  <c r="BH31" i="11"/>
  <c r="BH32" i="11"/>
  <c r="BH33" i="11"/>
  <c r="BH34" i="11"/>
  <c r="BH35" i="11"/>
  <c r="BH36" i="11"/>
  <c r="BH37" i="11"/>
  <c r="BH38" i="11"/>
  <c r="BH39" i="11"/>
  <c r="BH40" i="11"/>
  <c r="BH41" i="11"/>
  <c r="BH42" i="11"/>
  <c r="BH43" i="11"/>
  <c r="BH44" i="11"/>
  <c r="BH45" i="11"/>
  <c r="BH46" i="11"/>
  <c r="BH47" i="11"/>
  <c r="BH48" i="11"/>
  <c r="BH49" i="11"/>
  <c r="BH50" i="11"/>
  <c r="BH51" i="11"/>
  <c r="BH52" i="11"/>
  <c r="BH53" i="11"/>
  <c r="BH54" i="11"/>
  <c r="BH55" i="11"/>
  <c r="BH56" i="11"/>
  <c r="BH57" i="11"/>
  <c r="BH58" i="11"/>
  <c r="BH59" i="11"/>
  <c r="BH60" i="11"/>
  <c r="BH61" i="11"/>
  <c r="BH62" i="11"/>
  <c r="BH63" i="11"/>
  <c r="BH64" i="11"/>
  <c r="BH65" i="11"/>
  <c r="BH66" i="11"/>
  <c r="BH67" i="11"/>
  <c r="BH68" i="11"/>
  <c r="BH69" i="11"/>
  <c r="BH70" i="11"/>
  <c r="BH71" i="11"/>
  <c r="BH72" i="11"/>
  <c r="BH73" i="11"/>
  <c r="BH74" i="11"/>
  <c r="BH75" i="11"/>
  <c r="BH76" i="11"/>
  <c r="BH77" i="11"/>
  <c r="BH78" i="11"/>
  <c r="BH79" i="11"/>
  <c r="BH80" i="11"/>
  <c r="BH81" i="11"/>
  <c r="BH82" i="11"/>
  <c r="BH83" i="11"/>
  <c r="BH84" i="11"/>
  <c r="BH86" i="11"/>
  <c r="BL3" i="11"/>
  <c r="BL4" i="11"/>
  <c r="BL5" i="11"/>
  <c r="BL6" i="11"/>
  <c r="BL7" i="11"/>
  <c r="BL8" i="11"/>
  <c r="BL9" i="11"/>
  <c r="BL10" i="11"/>
  <c r="BL11" i="11"/>
  <c r="BL12" i="11"/>
  <c r="BL13" i="11"/>
  <c r="BL14" i="11"/>
  <c r="BL15" i="11"/>
  <c r="BL16" i="11"/>
  <c r="BL17" i="11"/>
  <c r="BL18" i="11"/>
  <c r="BL19" i="11"/>
  <c r="BL20" i="11"/>
  <c r="BL21" i="11"/>
  <c r="BL22" i="11"/>
  <c r="BL23" i="11"/>
  <c r="BL24" i="11"/>
  <c r="BL25" i="11"/>
  <c r="BL26" i="11"/>
  <c r="BL27" i="11"/>
  <c r="BL28" i="11"/>
  <c r="BL29" i="11"/>
  <c r="BL30" i="11"/>
  <c r="BL31" i="11"/>
  <c r="BL32" i="11"/>
  <c r="BL33" i="11"/>
  <c r="BL34" i="11"/>
  <c r="BL35" i="11"/>
  <c r="BL36" i="11"/>
  <c r="BL37" i="11"/>
  <c r="BL38" i="11"/>
  <c r="BL39" i="11"/>
  <c r="BL40" i="11"/>
  <c r="BL41" i="11"/>
  <c r="BL42" i="11"/>
  <c r="BL43" i="11"/>
  <c r="BL44" i="11"/>
  <c r="BL45" i="11"/>
  <c r="BL46" i="11"/>
  <c r="BL47" i="11"/>
  <c r="BL48" i="11"/>
  <c r="BL49" i="11"/>
  <c r="BL50" i="11"/>
  <c r="BL51" i="11"/>
  <c r="BL52" i="11"/>
  <c r="BL53" i="11"/>
  <c r="BL54" i="11"/>
  <c r="BL55" i="11"/>
  <c r="BL56" i="11"/>
  <c r="BL57" i="11"/>
  <c r="BL58" i="11"/>
  <c r="BL59" i="11"/>
  <c r="BL60" i="11"/>
  <c r="BL61" i="11"/>
  <c r="BL62" i="11"/>
  <c r="BL63" i="11"/>
  <c r="BL64" i="11"/>
  <c r="BL65" i="11"/>
  <c r="BL66" i="11"/>
  <c r="BL67" i="11"/>
  <c r="BL68" i="11"/>
  <c r="BL69" i="11"/>
  <c r="BL70" i="11"/>
  <c r="BL71" i="11"/>
  <c r="BL72" i="11"/>
  <c r="BL73" i="11"/>
  <c r="BL74" i="11"/>
  <c r="BL75" i="11"/>
  <c r="BL76" i="11"/>
  <c r="BL77" i="11"/>
  <c r="BL78" i="11"/>
  <c r="BL79" i="11"/>
  <c r="BL80" i="11"/>
  <c r="BL81" i="11"/>
  <c r="BL82" i="11"/>
  <c r="BL83" i="11"/>
  <c r="BL84" i="11"/>
  <c r="BL86" i="11"/>
  <c r="BP3" i="11"/>
  <c r="BP4" i="11"/>
  <c r="BP5" i="11"/>
  <c r="BP6" i="11"/>
  <c r="BP7" i="11"/>
  <c r="BP8" i="11"/>
  <c r="BP9" i="11"/>
  <c r="BP10" i="11"/>
  <c r="BP11" i="11"/>
  <c r="BP12" i="11"/>
  <c r="BP13" i="11"/>
  <c r="BP14" i="11"/>
  <c r="BP15" i="11"/>
  <c r="BP16" i="11"/>
  <c r="BP17" i="11"/>
  <c r="BP18" i="11"/>
  <c r="BP19" i="11"/>
  <c r="BP20" i="11"/>
  <c r="BP21" i="11"/>
  <c r="BP22" i="11"/>
  <c r="BP23" i="11"/>
  <c r="BP24" i="11"/>
  <c r="BP25" i="11"/>
  <c r="BP26" i="11"/>
  <c r="BP27" i="11"/>
  <c r="BP28" i="11"/>
  <c r="BP29" i="11"/>
  <c r="BP30" i="11"/>
  <c r="BP31" i="11"/>
  <c r="BP32" i="11"/>
  <c r="BP33" i="11"/>
  <c r="BP34" i="11"/>
  <c r="BP35" i="11"/>
  <c r="BP36" i="11"/>
  <c r="BP37" i="11"/>
  <c r="BP38" i="11"/>
  <c r="BP39" i="11"/>
  <c r="BP40" i="11"/>
  <c r="BP41" i="11"/>
  <c r="BP42" i="11"/>
  <c r="BP43" i="11"/>
  <c r="BP44" i="11"/>
  <c r="BP45" i="11"/>
  <c r="BP46" i="11"/>
  <c r="BP47" i="11"/>
  <c r="BP48" i="11"/>
  <c r="BP49" i="11"/>
  <c r="BP50" i="11"/>
  <c r="BP51" i="11"/>
  <c r="BP52" i="11"/>
  <c r="BP53" i="11"/>
  <c r="BP54" i="11"/>
  <c r="BP55" i="11"/>
  <c r="BP56" i="11"/>
  <c r="BP57" i="11"/>
  <c r="BP58" i="11"/>
  <c r="BP59" i="11"/>
  <c r="BP60" i="11"/>
  <c r="BP61" i="11"/>
  <c r="BP62" i="11"/>
  <c r="BP63" i="11"/>
  <c r="BP64" i="11"/>
  <c r="BP65" i="11"/>
  <c r="BP66" i="11"/>
  <c r="BP67" i="11"/>
  <c r="BP68" i="11"/>
  <c r="BP69" i="11"/>
  <c r="BP70" i="11"/>
  <c r="BP71" i="11"/>
  <c r="BP72" i="11"/>
  <c r="BP73" i="11"/>
  <c r="BP74" i="11"/>
  <c r="BP75" i="11"/>
  <c r="BP76" i="11"/>
  <c r="BP77" i="11"/>
  <c r="BP78" i="11"/>
  <c r="BP79" i="11"/>
  <c r="BP80" i="11"/>
  <c r="BP81" i="11"/>
  <c r="BP82" i="11"/>
  <c r="BP83" i="11"/>
  <c r="BP84" i="11"/>
  <c r="BP86" i="11"/>
  <c r="BT3" i="11"/>
  <c r="BT4" i="11"/>
  <c r="BT5" i="11"/>
  <c r="BT6" i="11"/>
  <c r="BT7" i="11"/>
  <c r="BT8" i="11"/>
  <c r="BT9" i="11"/>
  <c r="BT10" i="11"/>
  <c r="BT11" i="11"/>
  <c r="BT12" i="11"/>
  <c r="BT13" i="11"/>
  <c r="BT14" i="11"/>
  <c r="BT15" i="11"/>
  <c r="BT16" i="11"/>
  <c r="BT17" i="11"/>
  <c r="BT18" i="11"/>
  <c r="B19" i="5"/>
  <c r="BT19" i="11"/>
  <c r="BT20" i="11"/>
  <c r="BT21" i="11"/>
  <c r="BT22" i="11"/>
  <c r="BT23" i="11"/>
  <c r="BT24" i="11"/>
  <c r="BT25" i="11"/>
  <c r="BT26" i="11"/>
  <c r="BT27" i="11"/>
  <c r="BT28" i="11"/>
  <c r="BT29" i="11"/>
  <c r="BT30" i="11"/>
  <c r="BT31" i="11"/>
  <c r="BT32" i="11"/>
  <c r="BT33" i="11"/>
  <c r="BT34" i="11"/>
  <c r="BT35" i="11"/>
  <c r="BT36" i="11"/>
  <c r="BT37" i="11"/>
  <c r="BT38" i="11"/>
  <c r="BT39" i="11"/>
  <c r="BT40" i="11"/>
  <c r="BT41" i="11"/>
  <c r="BT42" i="11"/>
  <c r="BT43" i="11"/>
  <c r="BT44" i="11"/>
  <c r="BT45" i="11"/>
  <c r="BT46" i="11"/>
  <c r="BT47" i="11"/>
  <c r="BT48" i="11"/>
  <c r="BT49" i="11"/>
  <c r="BT50" i="11"/>
  <c r="BT51" i="11"/>
  <c r="BT52" i="11"/>
  <c r="BT53" i="11"/>
  <c r="BT54" i="11"/>
  <c r="BT55" i="11"/>
  <c r="BT56" i="11"/>
  <c r="BT57" i="11"/>
  <c r="BT58" i="11"/>
  <c r="BT59" i="11"/>
  <c r="BT60" i="11"/>
  <c r="BT61" i="11"/>
  <c r="BT62" i="11"/>
  <c r="BT63" i="11"/>
  <c r="BT64" i="11"/>
  <c r="BT65" i="11"/>
  <c r="BT66" i="11"/>
  <c r="BT67" i="11"/>
  <c r="BT68" i="11"/>
  <c r="BT69" i="11"/>
  <c r="BT70" i="11"/>
  <c r="BT71" i="11"/>
  <c r="BT72" i="11"/>
  <c r="BT73" i="11"/>
  <c r="BT74" i="11"/>
  <c r="BT75" i="11"/>
  <c r="BT76" i="11"/>
  <c r="BT77" i="11"/>
  <c r="BT78" i="11"/>
  <c r="BT79" i="11"/>
  <c r="BT80" i="11"/>
  <c r="BT81" i="11"/>
  <c r="BT82" i="11"/>
  <c r="BT83" i="11"/>
  <c r="BT84" i="11"/>
  <c r="BT86" i="11"/>
  <c r="BX3" i="11"/>
  <c r="BX4" i="11"/>
  <c r="BX5" i="11"/>
  <c r="BX6" i="11"/>
  <c r="BX7" i="11"/>
  <c r="BX8" i="11"/>
  <c r="BX9" i="11"/>
  <c r="BX10" i="11"/>
  <c r="BX11" i="11"/>
  <c r="BX12" i="11"/>
  <c r="BX13" i="11"/>
  <c r="BX14" i="11"/>
  <c r="BX15" i="11"/>
  <c r="BX16" i="11"/>
  <c r="BX17" i="11"/>
  <c r="BX18" i="11"/>
  <c r="BX19" i="11"/>
  <c r="BX20" i="11"/>
  <c r="BX21" i="11"/>
  <c r="BX22" i="11"/>
  <c r="BX23" i="11"/>
  <c r="BX24" i="11"/>
  <c r="BX25" i="11"/>
  <c r="BX26" i="11"/>
  <c r="BX27" i="11"/>
  <c r="BX28" i="11"/>
  <c r="BX29" i="11"/>
  <c r="BX30" i="11"/>
  <c r="BX31" i="11"/>
  <c r="BX32" i="11"/>
  <c r="BX33" i="11"/>
  <c r="BX34" i="11"/>
  <c r="BX35" i="11"/>
  <c r="BX36" i="11"/>
  <c r="BX37" i="11"/>
  <c r="BX38" i="11"/>
  <c r="BX39" i="11"/>
  <c r="BX40" i="11"/>
  <c r="BX41" i="11"/>
  <c r="BX42" i="11"/>
  <c r="BX43" i="11"/>
  <c r="BX44" i="11"/>
  <c r="BX45" i="11"/>
  <c r="BX46" i="11"/>
  <c r="BX47" i="11"/>
  <c r="BX48" i="11"/>
  <c r="BX49" i="11"/>
  <c r="BX50" i="11"/>
  <c r="BX51" i="11"/>
  <c r="BX52" i="11"/>
  <c r="BX53" i="11"/>
  <c r="BX54" i="11"/>
  <c r="BX55" i="11"/>
  <c r="BX56" i="11"/>
  <c r="BX57" i="11"/>
  <c r="BX58" i="11"/>
  <c r="BX59" i="11"/>
  <c r="BX60" i="11"/>
  <c r="BX61" i="11"/>
  <c r="BX62" i="11"/>
  <c r="BX63" i="11"/>
  <c r="BX64" i="11"/>
  <c r="BX65" i="11"/>
  <c r="BX66" i="11"/>
  <c r="BX67" i="11"/>
  <c r="BX68" i="11"/>
  <c r="BX69" i="11"/>
  <c r="BX70" i="11"/>
  <c r="BX71" i="11"/>
  <c r="BX72" i="11"/>
  <c r="BX73" i="11"/>
  <c r="BX74" i="11"/>
  <c r="BX75" i="11"/>
  <c r="BX76" i="11"/>
  <c r="BX77" i="11"/>
  <c r="BX78" i="11"/>
  <c r="BX79" i="11"/>
  <c r="BX80" i="11"/>
  <c r="BX81" i="11"/>
  <c r="BX82" i="11"/>
  <c r="BX83" i="11"/>
  <c r="BX84" i="11"/>
  <c r="BX86" i="11"/>
  <c r="CB3" i="11"/>
  <c r="CB4" i="11"/>
  <c r="CB5" i="11"/>
  <c r="CB6" i="11"/>
  <c r="CB7" i="11"/>
  <c r="CB8" i="11"/>
  <c r="CB9" i="11"/>
  <c r="CB10" i="11"/>
  <c r="CB11" i="11"/>
  <c r="CB12" i="11"/>
  <c r="CB13" i="11"/>
  <c r="CB14" i="11"/>
  <c r="CB15" i="11"/>
  <c r="CB16" i="11"/>
  <c r="CB17" i="11"/>
  <c r="CB18" i="11"/>
  <c r="CB19" i="11"/>
  <c r="CB20" i="11"/>
  <c r="CB21" i="11"/>
  <c r="CB22" i="11"/>
  <c r="CB23" i="11"/>
  <c r="CB24" i="11"/>
  <c r="CB25" i="11"/>
  <c r="CB26" i="11"/>
  <c r="CB27" i="11"/>
  <c r="CB28" i="11"/>
  <c r="CB29" i="11"/>
  <c r="CB30" i="11"/>
  <c r="CB31" i="11"/>
  <c r="CB32" i="11"/>
  <c r="CB33" i="11"/>
  <c r="CB34" i="11"/>
  <c r="CB35" i="11"/>
  <c r="CB36" i="11"/>
  <c r="CB37" i="11"/>
  <c r="CB38" i="11"/>
  <c r="CB39" i="11"/>
  <c r="CB40" i="11"/>
  <c r="CB41" i="11"/>
  <c r="CB42" i="11"/>
  <c r="CB43" i="11"/>
  <c r="CB44" i="11"/>
  <c r="CB45" i="11"/>
  <c r="CB46" i="11"/>
  <c r="CB47" i="11"/>
  <c r="CB48" i="11"/>
  <c r="CB49" i="11"/>
  <c r="CB50" i="11"/>
  <c r="CB51" i="11"/>
  <c r="CB52" i="11"/>
  <c r="CB53" i="11"/>
  <c r="CB54" i="11"/>
  <c r="CB55" i="11"/>
  <c r="CB56" i="11"/>
  <c r="CB57" i="11"/>
  <c r="CB58" i="11"/>
  <c r="CB59" i="11"/>
  <c r="CB60" i="11"/>
  <c r="CB61" i="11"/>
  <c r="CB62" i="11"/>
  <c r="CB63" i="11"/>
  <c r="CB64" i="11"/>
  <c r="CB65" i="11"/>
  <c r="CB66" i="11"/>
  <c r="CB67" i="11"/>
  <c r="CB68" i="11"/>
  <c r="CB69" i="11"/>
  <c r="CB70" i="11"/>
  <c r="CB71" i="11"/>
  <c r="CB72" i="11"/>
  <c r="CB73" i="11"/>
  <c r="CB74" i="11"/>
  <c r="CB75" i="11"/>
  <c r="CB76" i="11"/>
  <c r="CB77" i="11"/>
  <c r="CB78" i="11"/>
  <c r="CB79" i="11"/>
  <c r="CB80" i="11"/>
  <c r="CB81" i="11"/>
  <c r="CB82" i="11"/>
  <c r="CB83" i="11"/>
  <c r="CB84" i="11"/>
  <c r="CB86" i="11"/>
  <c r="CF3" i="11"/>
  <c r="CF4" i="11"/>
  <c r="CF5" i="11"/>
  <c r="CF6" i="11"/>
  <c r="CF7" i="11"/>
  <c r="CF8" i="11"/>
  <c r="CF9" i="11"/>
  <c r="CF10" i="11"/>
  <c r="CF11" i="11"/>
  <c r="CF12" i="11"/>
  <c r="CF13" i="11"/>
  <c r="CF14" i="11"/>
  <c r="B22" i="5"/>
  <c r="CF15" i="11"/>
  <c r="CF16" i="11"/>
  <c r="CF17" i="11"/>
  <c r="CF18" i="11"/>
  <c r="CF19" i="11"/>
  <c r="CF20" i="11"/>
  <c r="CF21" i="11"/>
  <c r="CF22" i="11"/>
  <c r="CF23" i="11"/>
  <c r="CF24" i="11"/>
  <c r="CF25" i="11"/>
  <c r="CF26" i="11"/>
  <c r="CF27" i="11"/>
  <c r="CF28" i="11"/>
  <c r="CF29" i="11"/>
  <c r="CF30" i="11"/>
  <c r="CF31" i="11"/>
  <c r="CF32" i="11"/>
  <c r="CF33" i="11"/>
  <c r="CF34" i="11"/>
  <c r="CF35" i="11"/>
  <c r="CF36" i="11"/>
  <c r="CF37" i="11"/>
  <c r="CF38" i="11"/>
  <c r="CF39" i="11"/>
  <c r="CF40" i="11"/>
  <c r="CF41" i="11"/>
  <c r="CF42" i="11"/>
  <c r="CF43" i="11"/>
  <c r="CF44" i="11"/>
  <c r="CF45" i="11"/>
  <c r="CF46" i="11"/>
  <c r="CF47" i="11"/>
  <c r="CF48" i="11"/>
  <c r="CF49" i="11"/>
  <c r="CF50" i="11"/>
  <c r="CF51" i="11"/>
  <c r="CF52" i="11"/>
  <c r="CF53" i="11"/>
  <c r="CF54" i="11"/>
  <c r="CF55" i="11"/>
  <c r="CF56" i="11"/>
  <c r="CF57" i="11"/>
  <c r="CF58" i="11"/>
  <c r="CF59" i="11"/>
  <c r="CF60" i="11"/>
  <c r="CF61" i="11"/>
  <c r="CF62" i="11"/>
  <c r="CF63" i="11"/>
  <c r="CF64" i="11"/>
  <c r="CF65" i="11"/>
  <c r="CF66" i="11"/>
  <c r="CF67" i="11"/>
  <c r="CF68" i="11"/>
  <c r="CF69" i="11"/>
  <c r="CF70" i="11"/>
  <c r="CF71" i="11"/>
  <c r="CF72" i="11"/>
  <c r="CF73" i="11"/>
  <c r="CF74" i="11"/>
  <c r="CF75" i="11"/>
  <c r="CF76" i="11"/>
  <c r="CF77" i="11"/>
  <c r="CF78" i="11"/>
  <c r="CF79" i="11"/>
  <c r="CF80" i="11"/>
  <c r="CF81" i="11"/>
  <c r="CF82" i="11"/>
  <c r="CF83" i="11"/>
  <c r="CF84" i="11"/>
  <c r="CF86" i="11"/>
  <c r="CJ3" i="11"/>
  <c r="CJ4" i="11"/>
  <c r="CJ5" i="11"/>
  <c r="CJ6" i="11"/>
  <c r="CJ7" i="11"/>
  <c r="CJ8" i="11"/>
  <c r="CJ9" i="11"/>
  <c r="CJ10" i="11"/>
  <c r="CJ11" i="11"/>
  <c r="CJ12" i="11"/>
  <c r="CJ13" i="11"/>
  <c r="CJ14" i="11"/>
  <c r="CJ15" i="11"/>
  <c r="CJ16" i="11"/>
  <c r="CJ17" i="11"/>
  <c r="CJ18" i="11"/>
  <c r="CJ19" i="11"/>
  <c r="CJ20" i="11"/>
  <c r="CJ21" i="11"/>
  <c r="CJ22" i="11"/>
  <c r="CJ23" i="11"/>
  <c r="CJ24" i="11"/>
  <c r="CJ25" i="11"/>
  <c r="CJ26" i="11"/>
  <c r="CJ27" i="11"/>
  <c r="CJ28" i="11"/>
  <c r="CJ29" i="11"/>
  <c r="CJ30" i="11"/>
  <c r="CJ31" i="11"/>
  <c r="CJ32" i="11"/>
  <c r="CJ33" i="11"/>
  <c r="CJ34" i="11"/>
  <c r="CJ35" i="11"/>
  <c r="CJ36" i="11"/>
  <c r="CJ37" i="11"/>
  <c r="CJ38" i="11"/>
  <c r="CJ39" i="11"/>
  <c r="CJ40" i="11"/>
  <c r="CJ41" i="11"/>
  <c r="CJ42" i="11"/>
  <c r="CJ43" i="11"/>
  <c r="CJ44" i="11"/>
  <c r="CJ45" i="11"/>
  <c r="B23" i="5"/>
  <c r="CJ46" i="11"/>
  <c r="CJ47" i="11"/>
  <c r="CJ48" i="11"/>
  <c r="CJ49" i="11"/>
  <c r="CJ50" i="11"/>
  <c r="CJ51" i="11"/>
  <c r="CJ52" i="11"/>
  <c r="CJ53" i="11"/>
  <c r="CJ54" i="11"/>
  <c r="CJ55" i="11"/>
  <c r="CJ56" i="11"/>
  <c r="CJ57" i="11"/>
  <c r="CJ58" i="11"/>
  <c r="CJ59" i="11"/>
  <c r="CJ60" i="11"/>
  <c r="CJ61" i="11"/>
  <c r="CJ62" i="11"/>
  <c r="CJ63" i="11"/>
  <c r="CJ64" i="11"/>
  <c r="CJ65" i="11"/>
  <c r="CJ66" i="11"/>
  <c r="CJ67" i="11"/>
  <c r="CJ68" i="11"/>
  <c r="CJ69" i="11"/>
  <c r="CJ70" i="11"/>
  <c r="CJ71" i="11"/>
  <c r="CJ72" i="11"/>
  <c r="CJ73" i="11"/>
  <c r="CJ74" i="11"/>
  <c r="CJ75" i="11"/>
  <c r="CJ76" i="11"/>
  <c r="CJ77" i="11"/>
  <c r="CJ78" i="11"/>
  <c r="CJ79" i="11"/>
  <c r="CJ80" i="11"/>
  <c r="CJ81" i="11"/>
  <c r="CJ82" i="11"/>
  <c r="CJ83" i="11"/>
  <c r="CJ84" i="11"/>
  <c r="CJ86" i="11"/>
  <c r="CN3" i="11"/>
  <c r="CN4" i="11"/>
  <c r="CN5" i="11"/>
  <c r="CN6" i="11"/>
  <c r="CN7" i="11"/>
  <c r="CN8" i="11"/>
  <c r="CN9" i="11"/>
  <c r="CN10" i="11"/>
  <c r="CN11" i="11"/>
  <c r="CN12" i="11"/>
  <c r="CN13" i="11"/>
  <c r="B24" i="5"/>
  <c r="CN14" i="11"/>
  <c r="CN15" i="11"/>
  <c r="CN16" i="11"/>
  <c r="CN17" i="11"/>
  <c r="CN18" i="11"/>
  <c r="CN19" i="11"/>
  <c r="CN20" i="11"/>
  <c r="CN21" i="11"/>
  <c r="CN22" i="11"/>
  <c r="CN23" i="11"/>
  <c r="CN24" i="11"/>
  <c r="CN25" i="11"/>
  <c r="CN26" i="11"/>
  <c r="CN27" i="11"/>
  <c r="CN28" i="11"/>
  <c r="CN29" i="11"/>
  <c r="CN30" i="11"/>
  <c r="CN31" i="11"/>
  <c r="CN32" i="11"/>
  <c r="CN33" i="11"/>
  <c r="CN34" i="11"/>
  <c r="CN35" i="11"/>
  <c r="CN36" i="11"/>
  <c r="CN37" i="11"/>
  <c r="CN38" i="11"/>
  <c r="CN39" i="11"/>
  <c r="CN40" i="11"/>
  <c r="CN41" i="11"/>
  <c r="CN42" i="11"/>
  <c r="CN43" i="11"/>
  <c r="CN44" i="11"/>
  <c r="CN45" i="11"/>
  <c r="CN46" i="11"/>
  <c r="CN47" i="11"/>
  <c r="CN48" i="11"/>
  <c r="CN49" i="11"/>
  <c r="CN50" i="11"/>
  <c r="CN51" i="11"/>
  <c r="CN52" i="11"/>
  <c r="CN53" i="11"/>
  <c r="CN54" i="11"/>
  <c r="CN55" i="11"/>
  <c r="CN56" i="11"/>
  <c r="CN57" i="11"/>
  <c r="CN58" i="11"/>
  <c r="CN59" i="11"/>
  <c r="CN60" i="11"/>
  <c r="CN61" i="11"/>
  <c r="CN62" i="11"/>
  <c r="CN63" i="11"/>
  <c r="CN64" i="11"/>
  <c r="CN65" i="11"/>
  <c r="CN66" i="11"/>
  <c r="CN67" i="11"/>
  <c r="CN68" i="11"/>
  <c r="CN69" i="11"/>
  <c r="CN70" i="11"/>
  <c r="CN71" i="11"/>
  <c r="CN72" i="11"/>
  <c r="CN73" i="11"/>
  <c r="CN74" i="11"/>
  <c r="CN75" i="11"/>
  <c r="CN76" i="11"/>
  <c r="CN77" i="11"/>
  <c r="CN78" i="11"/>
  <c r="CN79" i="11"/>
  <c r="CN80" i="11"/>
  <c r="CN81" i="11"/>
  <c r="CN82" i="11"/>
  <c r="CN83" i="11"/>
  <c r="CN84" i="11"/>
  <c r="CN86" i="11"/>
  <c r="CR3" i="11"/>
  <c r="CR4" i="11"/>
  <c r="CR5" i="11"/>
  <c r="CR6" i="11"/>
  <c r="CR7" i="11"/>
  <c r="CR8" i="11"/>
  <c r="CR9" i="11"/>
  <c r="CR10" i="11"/>
  <c r="CR11" i="11"/>
  <c r="CR12" i="11"/>
  <c r="CR13" i="11"/>
  <c r="CR14" i="11"/>
  <c r="CR15" i="11"/>
  <c r="CR16" i="11"/>
  <c r="CR17" i="11"/>
  <c r="CR18" i="11"/>
  <c r="CR19" i="11"/>
  <c r="CR20" i="11"/>
  <c r="CR21" i="11"/>
  <c r="CR22" i="11"/>
  <c r="CR23" i="11"/>
  <c r="CR24" i="11"/>
  <c r="CR25" i="11"/>
  <c r="CR26" i="11"/>
  <c r="CR27" i="11"/>
  <c r="CR28" i="11"/>
  <c r="CR29" i="11"/>
  <c r="CR30" i="11"/>
  <c r="CR31" i="11"/>
  <c r="CR32" i="11"/>
  <c r="CR33" i="11"/>
  <c r="CR34" i="11"/>
  <c r="B25" i="5"/>
  <c r="CR35" i="11"/>
  <c r="CR36" i="11"/>
  <c r="CR37" i="11"/>
  <c r="CR38" i="11"/>
  <c r="CR39" i="11"/>
  <c r="CR40" i="11"/>
  <c r="CR41" i="11"/>
  <c r="CR42" i="11"/>
  <c r="CR43" i="11"/>
  <c r="CR44" i="11"/>
  <c r="CR45" i="11"/>
  <c r="CR46" i="11"/>
  <c r="CR47" i="11"/>
  <c r="CR48" i="11"/>
  <c r="CR49" i="11"/>
  <c r="CR50" i="11"/>
  <c r="CR51" i="11"/>
  <c r="CR52" i="11"/>
  <c r="CR53" i="11"/>
  <c r="CR54" i="11"/>
  <c r="CR55" i="11"/>
  <c r="CR56" i="11"/>
  <c r="CR57" i="11"/>
  <c r="CR58" i="11"/>
  <c r="CR59" i="11"/>
  <c r="CR60" i="11"/>
  <c r="CR61" i="11"/>
  <c r="CR62" i="11"/>
  <c r="CR63" i="11"/>
  <c r="CR64" i="11"/>
  <c r="CR65" i="11"/>
  <c r="CR66" i="11"/>
  <c r="CR67" i="11"/>
  <c r="CR68" i="11"/>
  <c r="CR69" i="11"/>
  <c r="CR70" i="11"/>
  <c r="CR71" i="11"/>
  <c r="CR72" i="11"/>
  <c r="CR73" i="11"/>
  <c r="CR74" i="11"/>
  <c r="CR75" i="11"/>
  <c r="CR76" i="11"/>
  <c r="CR77" i="11"/>
  <c r="CR78" i="11"/>
  <c r="CR79" i="11"/>
  <c r="CR80" i="11"/>
  <c r="CR81" i="11"/>
  <c r="CR82" i="11"/>
  <c r="CR83" i="11"/>
  <c r="CR84" i="11"/>
  <c r="CR86" i="11"/>
  <c r="CV3" i="11"/>
  <c r="CV4" i="11"/>
  <c r="CV5" i="11"/>
  <c r="CV6" i="11"/>
  <c r="CV7" i="11"/>
  <c r="CV8" i="11"/>
  <c r="CV9" i="11"/>
  <c r="CV10" i="11"/>
  <c r="CV11" i="11"/>
  <c r="CV12" i="11"/>
  <c r="CV13" i="11"/>
  <c r="CV14" i="11"/>
  <c r="CV15" i="11"/>
  <c r="CV16" i="11"/>
  <c r="CV17" i="11"/>
  <c r="CV18" i="11"/>
  <c r="CV19" i="11"/>
  <c r="CV20" i="11"/>
  <c r="CV21" i="11"/>
  <c r="CV22" i="11"/>
  <c r="CV23" i="11"/>
  <c r="CV24" i="11"/>
  <c r="CV25" i="11"/>
  <c r="CV26" i="11"/>
  <c r="CV27" i="11"/>
  <c r="CV28" i="11"/>
  <c r="CV29" i="11"/>
  <c r="CV30" i="11"/>
  <c r="CV31" i="11"/>
  <c r="CV32" i="11"/>
  <c r="CV33" i="11"/>
  <c r="CV34" i="11"/>
  <c r="CV35" i="11"/>
  <c r="CV36" i="11"/>
  <c r="CV37" i="11"/>
  <c r="CV38" i="11"/>
  <c r="CV39" i="11"/>
  <c r="CV40" i="11"/>
  <c r="CV41" i="11"/>
  <c r="CV42" i="11"/>
  <c r="CV43" i="11"/>
  <c r="CV44" i="11"/>
  <c r="CV45" i="11"/>
  <c r="CV46" i="11"/>
  <c r="CV47" i="11"/>
  <c r="CV48" i="11"/>
  <c r="CV49" i="11"/>
  <c r="CV50" i="11"/>
  <c r="CV51" i="11"/>
  <c r="CV52" i="11"/>
  <c r="CV53" i="11"/>
  <c r="CV54" i="11"/>
  <c r="CV55" i="11"/>
  <c r="CV56" i="11"/>
  <c r="CV57" i="11"/>
  <c r="CV58" i="11"/>
  <c r="CV59" i="11"/>
  <c r="CV60" i="11"/>
  <c r="CV61" i="11"/>
  <c r="CV62" i="11"/>
  <c r="CV63" i="11"/>
  <c r="CV64" i="11"/>
  <c r="CV65" i="11"/>
  <c r="CV66" i="11"/>
  <c r="CV67" i="11"/>
  <c r="CV68" i="11"/>
  <c r="CV69" i="11"/>
  <c r="CV70" i="11"/>
  <c r="CV71" i="11"/>
  <c r="CV72" i="11"/>
  <c r="CV73" i="11"/>
  <c r="CV74" i="11"/>
  <c r="CV75" i="11"/>
  <c r="CV76" i="11"/>
  <c r="CV77" i="11"/>
  <c r="CV78" i="11"/>
  <c r="CV79" i="11"/>
  <c r="CV80" i="11"/>
  <c r="CV81" i="11"/>
  <c r="CV82" i="11"/>
  <c r="CV83" i="11"/>
  <c r="CV84" i="11"/>
  <c r="CV86" i="11"/>
  <c r="CZ3" i="11"/>
  <c r="CZ4" i="11"/>
  <c r="CZ5" i="11"/>
  <c r="CZ6" i="11"/>
  <c r="CZ7" i="11"/>
  <c r="CZ8" i="11"/>
  <c r="CZ9" i="11"/>
  <c r="CZ10" i="11"/>
  <c r="CZ11" i="11"/>
  <c r="CZ12" i="11"/>
  <c r="CZ13" i="11"/>
  <c r="CZ14" i="11"/>
  <c r="CZ15" i="11"/>
  <c r="CZ16" i="11"/>
  <c r="CZ17" i="11"/>
  <c r="CZ18" i="11"/>
  <c r="CZ19" i="11"/>
  <c r="CZ20" i="11"/>
  <c r="CZ21" i="11"/>
  <c r="CZ22" i="11"/>
  <c r="CZ23" i="11"/>
  <c r="CZ24" i="11"/>
  <c r="CZ25" i="11"/>
  <c r="CZ26" i="11"/>
  <c r="CZ27" i="11"/>
  <c r="CZ28" i="11"/>
  <c r="CZ29" i="11"/>
  <c r="CZ30" i="11"/>
  <c r="CZ31" i="11"/>
  <c r="CZ32" i="11"/>
  <c r="CZ33" i="11"/>
  <c r="CZ34" i="11"/>
  <c r="CZ35" i="11"/>
  <c r="CZ36" i="11"/>
  <c r="CZ37" i="11"/>
  <c r="CZ38" i="11"/>
  <c r="CZ39" i="11"/>
  <c r="CZ40" i="11"/>
  <c r="CZ41" i="11"/>
  <c r="CZ42" i="11"/>
  <c r="CZ43" i="11"/>
  <c r="CZ44" i="11"/>
  <c r="CZ45" i="11"/>
  <c r="CZ46" i="11"/>
  <c r="CZ47" i="11"/>
  <c r="CZ48" i="11"/>
  <c r="CZ49" i="11"/>
  <c r="CZ50" i="11"/>
  <c r="CZ51" i="11"/>
  <c r="CZ52" i="11"/>
  <c r="CZ53" i="11"/>
  <c r="CZ54" i="11"/>
  <c r="CZ55" i="11"/>
  <c r="CZ56" i="11"/>
  <c r="CZ57" i="11"/>
  <c r="CZ58" i="11"/>
  <c r="CZ59" i="11"/>
  <c r="CZ60" i="11"/>
  <c r="CZ61" i="11"/>
  <c r="CZ62" i="11"/>
  <c r="CZ63" i="11"/>
  <c r="CZ64" i="11"/>
  <c r="CZ65" i="11"/>
  <c r="CZ66" i="11"/>
  <c r="CZ67" i="11"/>
  <c r="CZ68" i="11"/>
  <c r="CZ69" i="11"/>
  <c r="CZ70" i="11"/>
  <c r="CZ71" i="11"/>
  <c r="CZ72" i="11"/>
  <c r="CZ73" i="11"/>
  <c r="CZ74" i="11"/>
  <c r="CZ75" i="11"/>
  <c r="CZ76" i="11"/>
  <c r="CZ77" i="11"/>
  <c r="CZ78" i="11"/>
  <c r="CZ79" i="11"/>
  <c r="CZ80" i="11"/>
  <c r="CZ81" i="11"/>
  <c r="CZ82" i="11"/>
  <c r="CZ83" i="11"/>
  <c r="CZ84" i="11"/>
  <c r="CZ86" i="11"/>
  <c r="DD3" i="11"/>
  <c r="DD4" i="1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6" i="11"/>
  <c r="DH3" i="11"/>
  <c r="DH4" i="11"/>
  <c r="DH5" i="11"/>
  <c r="DH6" i="11"/>
  <c r="DH7" i="11"/>
  <c r="DH8" i="11"/>
  <c r="DH9" i="11"/>
  <c r="DH10" i="11"/>
  <c r="DH11" i="11"/>
  <c r="DH12" i="11"/>
  <c r="DH13" i="11"/>
  <c r="DH14" i="11"/>
  <c r="DH15" i="11"/>
  <c r="DH16" i="11"/>
  <c r="DH17" i="11"/>
  <c r="DH18" i="11"/>
  <c r="DH19" i="11"/>
  <c r="DH20" i="11"/>
  <c r="DH21" i="11"/>
  <c r="DH22" i="11"/>
  <c r="DH23" i="11"/>
  <c r="DH24" i="11"/>
  <c r="DH25" i="11"/>
  <c r="DH26" i="11"/>
  <c r="DH27" i="11"/>
  <c r="DH28" i="11"/>
  <c r="DH29" i="11"/>
  <c r="DH30" i="11"/>
  <c r="DH31" i="11"/>
  <c r="DH32" i="11"/>
  <c r="DH33" i="11"/>
  <c r="DH34" i="11"/>
  <c r="DH35" i="11"/>
  <c r="DH36" i="11"/>
  <c r="DH37" i="11"/>
  <c r="DH38" i="11"/>
  <c r="DH39" i="11"/>
  <c r="DH40" i="11"/>
  <c r="DH41" i="11"/>
  <c r="DH42" i="11"/>
  <c r="DH43" i="11"/>
  <c r="DH44" i="11"/>
  <c r="DH45" i="11"/>
  <c r="DH46" i="11"/>
  <c r="DH47" i="11"/>
  <c r="DH48" i="11"/>
  <c r="DH49" i="11"/>
  <c r="DH50" i="11"/>
  <c r="DH51" i="11"/>
  <c r="DH52" i="11"/>
  <c r="DH53" i="11"/>
  <c r="DH54" i="11"/>
  <c r="DH55" i="11"/>
  <c r="DH56" i="11"/>
  <c r="DH57" i="11"/>
  <c r="DH58" i="11"/>
  <c r="DH59" i="11"/>
  <c r="DH60" i="11"/>
  <c r="DH61" i="11"/>
  <c r="DH62" i="11"/>
  <c r="DH63" i="11"/>
  <c r="DH64" i="11"/>
  <c r="DH65" i="11"/>
  <c r="DH66" i="11"/>
  <c r="DH67" i="11"/>
  <c r="DH68" i="11"/>
  <c r="DH69" i="11"/>
  <c r="DH70" i="11"/>
  <c r="DH71" i="11"/>
  <c r="DH72" i="11"/>
  <c r="DH73" i="11"/>
  <c r="DH74" i="11"/>
  <c r="DH75" i="11"/>
  <c r="DH76" i="11"/>
  <c r="DH77" i="11"/>
  <c r="DH78" i="11"/>
  <c r="DH79" i="11"/>
  <c r="DH80" i="11"/>
  <c r="DH81" i="11"/>
  <c r="DH82" i="11"/>
  <c r="DH83" i="11"/>
  <c r="DH84" i="11"/>
  <c r="DH86" i="11"/>
  <c r="DL3" i="11"/>
  <c r="DL4" i="11"/>
  <c r="DL5" i="11"/>
  <c r="DL6" i="11"/>
  <c r="DL7" i="11"/>
  <c r="DL8" i="11"/>
  <c r="DL9" i="11"/>
  <c r="DL10" i="11"/>
  <c r="DL11" i="11"/>
  <c r="DL12" i="11"/>
  <c r="DL13" i="11"/>
  <c r="DL14" i="11"/>
  <c r="DL15" i="11"/>
  <c r="DL16" i="11"/>
  <c r="DL17" i="11"/>
  <c r="DL18" i="11"/>
  <c r="DL19" i="11"/>
  <c r="DL20" i="11"/>
  <c r="DL21" i="11"/>
  <c r="DL22" i="11"/>
  <c r="DL23" i="11"/>
  <c r="DL24" i="11"/>
  <c r="DL25" i="11"/>
  <c r="B31" i="5"/>
  <c r="B33" i="5"/>
  <c r="DL26" i="11"/>
  <c r="DL27" i="11"/>
  <c r="DL28" i="11"/>
  <c r="DL29" i="11"/>
  <c r="DL30" i="11"/>
  <c r="DL31" i="11"/>
  <c r="DL32" i="11"/>
  <c r="DL33" i="11"/>
  <c r="DL34" i="11"/>
  <c r="DL35" i="11"/>
  <c r="DL36" i="11"/>
  <c r="DL37" i="11"/>
  <c r="DL38" i="11"/>
  <c r="DL39" i="11"/>
  <c r="DL40" i="11"/>
  <c r="DL41" i="11"/>
  <c r="DL42" i="11"/>
  <c r="DL43" i="11"/>
  <c r="DL44" i="11"/>
  <c r="DL45" i="11"/>
  <c r="DL46" i="11"/>
  <c r="DL47" i="11"/>
  <c r="DL48" i="11"/>
  <c r="DL49" i="11"/>
  <c r="DL50" i="11"/>
  <c r="DL51" i="11"/>
  <c r="DL52" i="11"/>
  <c r="DL53" i="11"/>
  <c r="DL54" i="11"/>
  <c r="DL55" i="11"/>
  <c r="DL56" i="11"/>
  <c r="DL57" i="11"/>
  <c r="DL58" i="11"/>
  <c r="DL59" i="11"/>
  <c r="DL60" i="11"/>
  <c r="DL61" i="11"/>
  <c r="DL62" i="11"/>
  <c r="DL63" i="11"/>
  <c r="DL64" i="11"/>
  <c r="DL65" i="11"/>
  <c r="DL66" i="11"/>
  <c r="DL67" i="11"/>
  <c r="DL68" i="11"/>
  <c r="DL69" i="11"/>
  <c r="DL70" i="11"/>
  <c r="DL71" i="11"/>
  <c r="DL72" i="11"/>
  <c r="DL73" i="11"/>
  <c r="DL74" i="11"/>
  <c r="DL75" i="11"/>
  <c r="DL76" i="11"/>
  <c r="DL77" i="11"/>
  <c r="DL78" i="11"/>
  <c r="DL79" i="11"/>
  <c r="DL80" i="11"/>
  <c r="DL81" i="11"/>
  <c r="DL82" i="11"/>
  <c r="DL83" i="11"/>
  <c r="DL84" i="11"/>
  <c r="DL86" i="11"/>
  <c r="DP3" i="11"/>
  <c r="DP4" i="11"/>
  <c r="DP5" i="11"/>
  <c r="DP6" i="11"/>
  <c r="DP7" i="11"/>
  <c r="DP8" i="11"/>
  <c r="DP9" i="11"/>
  <c r="DP10" i="11"/>
  <c r="DP11" i="11"/>
  <c r="DP12" i="11"/>
  <c r="DP13" i="11"/>
  <c r="DP14" i="11"/>
  <c r="DP15" i="11"/>
  <c r="DP16" i="11"/>
  <c r="DP17" i="11"/>
  <c r="DP18" i="11"/>
  <c r="DP19" i="11"/>
  <c r="DP20" i="11"/>
  <c r="DP21" i="11"/>
  <c r="DP22" i="11"/>
  <c r="DP23" i="11"/>
  <c r="DP24" i="11"/>
  <c r="DP25" i="11"/>
  <c r="DP26" i="11"/>
  <c r="DP27" i="11"/>
  <c r="DP28" i="11"/>
  <c r="DP29" i="11"/>
  <c r="DP30" i="11"/>
  <c r="DP31" i="11"/>
  <c r="DP32" i="11"/>
  <c r="DP33" i="11"/>
  <c r="DP34" i="11"/>
  <c r="DP35" i="11"/>
  <c r="DP36" i="11"/>
  <c r="DP37" i="11"/>
  <c r="DP38" i="11"/>
  <c r="DP39" i="11"/>
  <c r="DP40" i="11"/>
  <c r="DP41" i="11"/>
  <c r="DP42" i="11"/>
  <c r="DP43" i="11"/>
  <c r="DP44" i="11"/>
  <c r="DP45" i="11"/>
  <c r="DP46" i="11"/>
  <c r="DP47" i="11"/>
  <c r="DP48" i="11"/>
  <c r="DP49" i="11"/>
  <c r="DP50" i="11"/>
  <c r="DP51" i="11"/>
  <c r="DP52" i="11"/>
  <c r="DP53" i="11"/>
  <c r="DP54" i="11"/>
  <c r="DP55" i="11"/>
  <c r="DP56" i="11"/>
  <c r="DP57" i="11"/>
  <c r="DP58" i="11"/>
  <c r="DP59" i="11"/>
  <c r="DP60" i="11"/>
  <c r="DP61" i="11"/>
  <c r="DP62" i="11"/>
  <c r="DP63" i="11"/>
  <c r="DP64" i="11"/>
  <c r="DP65" i="11"/>
  <c r="DP66" i="11"/>
  <c r="DP67" i="11"/>
  <c r="DP68" i="11"/>
  <c r="DP69" i="11"/>
  <c r="DP70" i="11"/>
  <c r="DP71" i="11"/>
  <c r="DP72" i="11"/>
  <c r="DP73" i="11"/>
  <c r="DP74" i="11"/>
  <c r="DP75" i="11"/>
  <c r="DP76" i="11"/>
  <c r="DP77" i="11"/>
  <c r="DP78" i="11"/>
  <c r="DP79" i="11"/>
  <c r="DP80" i="11"/>
  <c r="DP81" i="11"/>
  <c r="DP82" i="11"/>
  <c r="DP83" i="11"/>
  <c r="DP84" i="11"/>
  <c r="DP86" i="11"/>
  <c r="DT3" i="11"/>
  <c r="DT4" i="11"/>
  <c r="DT5" i="11"/>
  <c r="DT6" i="11"/>
  <c r="DT7" i="11"/>
  <c r="DT8" i="11"/>
  <c r="DT9" i="11"/>
  <c r="DT10" i="11"/>
  <c r="DT11" i="11"/>
  <c r="DT12" i="11"/>
  <c r="DT13" i="11"/>
  <c r="DT14" i="11"/>
  <c r="DT15" i="11"/>
  <c r="DT16" i="11"/>
  <c r="DT17" i="11"/>
  <c r="DT18" i="11"/>
  <c r="DT19" i="11"/>
  <c r="DT20" i="11"/>
  <c r="DT21" i="11"/>
  <c r="DT22" i="11"/>
  <c r="DT23" i="11"/>
  <c r="DT24" i="11"/>
  <c r="DT25" i="11"/>
  <c r="DT26" i="11"/>
  <c r="DT27" i="11"/>
  <c r="DT28" i="11"/>
  <c r="DT29" i="11"/>
  <c r="DT30" i="11"/>
  <c r="DT31" i="11"/>
  <c r="DT32" i="11"/>
  <c r="DT33" i="11"/>
  <c r="DT34" i="11"/>
  <c r="DT35" i="11"/>
  <c r="DT36" i="11"/>
  <c r="DT37" i="11"/>
  <c r="DT38" i="11"/>
  <c r="DT39" i="11"/>
  <c r="DT40" i="11"/>
  <c r="DT41" i="11"/>
  <c r="DT42" i="11"/>
  <c r="DT43" i="11"/>
  <c r="DT44" i="11"/>
  <c r="DT45" i="11"/>
  <c r="DT46" i="11"/>
  <c r="DT47" i="11"/>
  <c r="DT48" i="11"/>
  <c r="DT49" i="11"/>
  <c r="DT50" i="11"/>
  <c r="DT51" i="11"/>
  <c r="DT52" i="11"/>
  <c r="DT53" i="11"/>
  <c r="DT54" i="11"/>
  <c r="DT55" i="11"/>
  <c r="DT56" i="11"/>
  <c r="DT57" i="11"/>
  <c r="DT58" i="11"/>
  <c r="DT59" i="11"/>
  <c r="DT60" i="11"/>
  <c r="DT61" i="11"/>
  <c r="DT62" i="11"/>
  <c r="DT63" i="11"/>
  <c r="DT64" i="11"/>
  <c r="DT65" i="11"/>
  <c r="DT66" i="11"/>
  <c r="DT67" i="11"/>
  <c r="DT68" i="11"/>
  <c r="DT69" i="11"/>
  <c r="DT70" i="11"/>
  <c r="DT71" i="11"/>
  <c r="DT72" i="11"/>
  <c r="DT73" i="11"/>
  <c r="DT74" i="11"/>
  <c r="DT75" i="11"/>
  <c r="DT76" i="11"/>
  <c r="DT77" i="11"/>
  <c r="DT78" i="11"/>
  <c r="DT79" i="11"/>
  <c r="DT80" i="11"/>
  <c r="DT81" i="11"/>
  <c r="DT82" i="11"/>
  <c r="DT83" i="11"/>
  <c r="DT84" i="11"/>
  <c r="DT86" i="11"/>
  <c r="C88" i="11"/>
  <c r="A2" i="9"/>
  <c r="A3" i="9"/>
  <c r="A4" i="9"/>
  <c r="A5" i="9"/>
  <c r="A6" i="9"/>
  <c r="A7" i="9"/>
  <c r="A8" i="9"/>
  <c r="A9" i="9"/>
  <c r="A12" i="9"/>
  <c r="A13" i="9"/>
  <c r="A14" i="9"/>
  <c r="A15" i="9"/>
  <c r="A16" i="9"/>
  <c r="A17" i="9"/>
  <c r="A18" i="9"/>
  <c r="A19" i="9"/>
  <c r="I7" i="9"/>
  <c r="H8" i="9"/>
  <c r="I8" i="9"/>
  <c r="I10" i="9"/>
  <c r="H11" i="9"/>
  <c r="I11" i="9"/>
  <c r="E11" i="9"/>
  <c r="E44" i="9"/>
  <c r="E47" i="9"/>
  <c r="E50" i="9"/>
  <c r="E53" i="9"/>
  <c r="A22" i="9"/>
  <c r="A23" i="9"/>
  <c r="A24" i="9"/>
  <c r="A25" i="9"/>
  <c r="A26" i="9"/>
  <c r="A27" i="9"/>
  <c r="A28" i="9"/>
  <c r="A29" i="9"/>
  <c r="B29" i="9"/>
  <c r="I26" i="9"/>
  <c r="H27" i="9"/>
  <c r="I27" i="9"/>
  <c r="I29" i="9"/>
  <c r="E56" i="9"/>
  <c r="E59" i="9"/>
  <c r="A32" i="9"/>
  <c r="A33" i="9"/>
  <c r="A34" i="9"/>
  <c r="A35" i="9"/>
  <c r="A36" i="9"/>
  <c r="A37" i="9"/>
  <c r="A38" i="9"/>
  <c r="A39" i="9"/>
  <c r="B38" i="9"/>
  <c r="E62" i="9"/>
  <c r="E65" i="9"/>
  <c r="G44" i="9"/>
  <c r="D45" i="9"/>
  <c r="G45" i="9"/>
  <c r="G47" i="9"/>
  <c r="D48" i="9"/>
  <c r="G48" i="9"/>
  <c r="I44" i="9"/>
  <c r="O44" i="9"/>
  <c r="I45" i="9"/>
  <c r="L45" i="9"/>
  <c r="O45" i="9"/>
  <c r="Q44" i="9"/>
  <c r="M44" i="9"/>
  <c r="G50" i="9"/>
  <c r="D51" i="9"/>
  <c r="G51" i="9"/>
  <c r="G53" i="9"/>
  <c r="D54" i="9"/>
  <c r="G54" i="9"/>
  <c r="M50" i="9"/>
  <c r="G56" i="9"/>
  <c r="D57" i="9"/>
  <c r="G57" i="9"/>
  <c r="G59" i="9"/>
  <c r="D60" i="9"/>
  <c r="G60" i="9"/>
  <c r="M56" i="9"/>
  <c r="G62" i="9"/>
  <c r="D63" i="9"/>
  <c r="G63" i="9"/>
  <c r="G65" i="9"/>
  <c r="D66" i="9"/>
  <c r="G66" i="9"/>
  <c r="M62" i="9"/>
  <c r="L51" i="9"/>
  <c r="U47" i="9"/>
  <c r="L63" i="9"/>
  <c r="L57" i="9"/>
  <c r="U59" i="9"/>
  <c r="T48" i="9"/>
  <c r="T60" i="9"/>
  <c r="AC47" i="9"/>
  <c r="H30" i="9"/>
  <c r="I30" i="9"/>
  <c r="E11" i="8"/>
  <c r="AB48" i="9"/>
  <c r="D11" i="8"/>
  <c r="E30" i="9"/>
  <c r="E29" i="9"/>
  <c r="E10" i="9"/>
  <c r="AC59" i="10"/>
  <c r="AB60" i="10"/>
  <c r="U62" i="10"/>
  <c r="U59" i="10"/>
  <c r="T63" i="10"/>
  <c r="T60" i="10"/>
  <c r="M68" i="10"/>
  <c r="M65" i="10"/>
  <c r="M62" i="10"/>
  <c r="M59" i="10"/>
  <c r="L69" i="10"/>
  <c r="L66" i="10"/>
  <c r="L63" i="10"/>
  <c r="L60" i="10"/>
  <c r="E80" i="10"/>
  <c r="E77" i="10"/>
  <c r="E74" i="10"/>
  <c r="E71" i="10"/>
  <c r="E68" i="10"/>
  <c r="E65" i="10"/>
  <c r="E62" i="10"/>
  <c r="E59" i="10"/>
  <c r="D81" i="10"/>
  <c r="G81" i="10"/>
  <c r="G80" i="10"/>
  <c r="D78" i="10"/>
  <c r="G78" i="10"/>
  <c r="G77" i="10"/>
  <c r="D75" i="10"/>
  <c r="G75" i="10"/>
  <c r="G74" i="10"/>
  <c r="D72" i="10"/>
  <c r="G72" i="10"/>
  <c r="G71" i="10"/>
  <c r="D69" i="10"/>
  <c r="G69" i="10"/>
  <c r="G68" i="10"/>
  <c r="D66" i="10"/>
  <c r="G66" i="10"/>
  <c r="G65" i="10"/>
  <c r="D63" i="10"/>
  <c r="G63" i="10"/>
  <c r="G62" i="10"/>
  <c r="D60" i="10"/>
  <c r="G60" i="10"/>
  <c r="G59" i="10"/>
  <c r="A4" i="7"/>
  <c r="A27" i="7"/>
  <c r="A5" i="7"/>
  <c r="A6" i="7"/>
  <c r="A9" i="7"/>
  <c r="A7" i="7"/>
  <c r="A8" i="7"/>
  <c r="A10" i="7"/>
  <c r="A11" i="7"/>
  <c r="A12" i="7"/>
  <c r="A13" i="7"/>
  <c r="A14" i="7"/>
  <c r="A15" i="7"/>
  <c r="A16" i="7"/>
  <c r="A17" i="7"/>
  <c r="A18" i="7"/>
  <c r="A19" i="7"/>
  <c r="A20" i="7"/>
  <c r="A21" i="7"/>
  <c r="A22" i="7"/>
  <c r="A23" i="7"/>
  <c r="A24" i="7"/>
  <c r="A25" i="7"/>
  <c r="A26" i="7"/>
  <c r="A28" i="7"/>
  <c r="A29" i="7"/>
  <c r="A30" i="7"/>
  <c r="A31" i="7"/>
  <c r="A32" i="7"/>
  <c r="A33" i="7"/>
  <c r="A34" i="7"/>
  <c r="A35" i="7"/>
  <c r="B35" i="7"/>
  <c r="I5" i="7"/>
  <c r="I8" i="7"/>
  <c r="I11" i="7"/>
  <c r="I14" i="7"/>
  <c r="I17" i="7"/>
  <c r="I20" i="7"/>
  <c r="I23" i="7"/>
  <c r="I26" i="7"/>
  <c r="K5" i="7"/>
  <c r="H6" i="7"/>
  <c r="K6" i="7"/>
  <c r="K8" i="7"/>
  <c r="H9" i="7"/>
  <c r="K9" i="7"/>
  <c r="K11" i="7"/>
  <c r="H12" i="7"/>
  <c r="K12" i="7"/>
  <c r="K14" i="7"/>
  <c r="H15" i="7"/>
  <c r="K15" i="7"/>
  <c r="K17" i="7"/>
  <c r="H18" i="7"/>
  <c r="K18" i="7"/>
  <c r="K20" i="7"/>
  <c r="H21" i="7"/>
  <c r="K21" i="7"/>
  <c r="K23" i="7"/>
  <c r="H24" i="7"/>
  <c r="K24" i="7"/>
  <c r="K26" i="7"/>
  <c r="H27" i="7"/>
  <c r="K27" i="7"/>
  <c r="Q5" i="7"/>
  <c r="Q8" i="7"/>
  <c r="Q11" i="7"/>
  <c r="Q14" i="7"/>
  <c r="P6" i="7"/>
  <c r="P9" i="7"/>
  <c r="P12" i="7"/>
  <c r="P15" i="7"/>
  <c r="Y5" i="7"/>
  <c r="Y8" i="7"/>
  <c r="X6" i="7"/>
  <c r="X9" i="7"/>
  <c r="AG5" i="7"/>
  <c r="C11" i="8"/>
  <c r="B11" i="8"/>
  <c r="A11" i="8"/>
  <c r="AF6" i="7"/>
  <c r="B27" i="5"/>
  <c r="X88" i="1"/>
  <c r="D14" i="2"/>
  <c r="Q82" i="1"/>
  <c r="D15" i="2"/>
  <c r="AJ102" i="1"/>
  <c r="D32" i="2"/>
  <c r="D76" i="1"/>
  <c r="D102" i="1"/>
  <c r="C32" i="2"/>
  <c r="E32" i="2"/>
  <c r="AI100" i="1"/>
  <c r="D18" i="2"/>
  <c r="AH100" i="1"/>
  <c r="D4" i="2"/>
  <c r="AG98" i="1"/>
  <c r="D2" i="2"/>
  <c r="AF96" i="1"/>
  <c r="D24" i="2"/>
  <c r="AE94" i="1"/>
  <c r="D3" i="2"/>
  <c r="AD94" i="1"/>
  <c r="D22" i="2"/>
  <c r="AC92" i="1"/>
  <c r="D6" i="2"/>
  <c r="AB92" i="1"/>
  <c r="D26" i="2"/>
  <c r="AA90" i="1"/>
  <c r="D30" i="2"/>
  <c r="Z88" i="1"/>
  <c r="D7" i="2"/>
  <c r="Y88" i="1"/>
  <c r="D10" i="2"/>
  <c r="W88" i="1"/>
  <c r="D5" i="2"/>
  <c r="V86" i="1"/>
  <c r="D20" i="2"/>
  <c r="U86" i="1"/>
  <c r="D8" i="2"/>
  <c r="T84" i="1"/>
  <c r="D9" i="2"/>
  <c r="S84" i="1"/>
  <c r="D17" i="2"/>
  <c r="R82" i="1"/>
  <c r="D12" i="2"/>
  <c r="P80" i="1"/>
  <c r="D29" i="2"/>
  <c r="O80" i="1"/>
  <c r="D19" i="2"/>
  <c r="N80" i="1"/>
  <c r="D28" i="2"/>
  <c r="L80" i="1"/>
  <c r="D16" i="2"/>
  <c r="K80" i="1"/>
  <c r="D13" i="2"/>
  <c r="J78" i="1"/>
  <c r="D21" i="2"/>
  <c r="I78" i="1"/>
  <c r="D11" i="2"/>
  <c r="H78" i="1"/>
  <c r="D31" i="2"/>
  <c r="G78" i="1"/>
  <c r="D25" i="2"/>
  <c r="F78" i="1"/>
  <c r="D23" i="2"/>
  <c r="E78" i="1"/>
  <c r="D27" i="2"/>
  <c r="D62" i="1"/>
  <c r="D63" i="1"/>
  <c r="D64" i="1"/>
  <c r="D65" i="1"/>
  <c r="D66" i="1"/>
  <c r="D67" i="1"/>
  <c r="D68" i="1"/>
  <c r="D69" i="1"/>
  <c r="D70" i="1"/>
  <c r="D71" i="1"/>
  <c r="D72" i="1"/>
  <c r="D73" i="1"/>
  <c r="D74" i="1"/>
  <c r="D75" i="1"/>
  <c r="D61" i="1"/>
  <c r="D60" i="1"/>
  <c r="D100" i="1"/>
  <c r="C18" i="2"/>
  <c r="D59" i="1"/>
  <c r="D58" i="1"/>
  <c r="D96" i="1"/>
  <c r="D57" i="1"/>
  <c r="D56" i="1"/>
  <c r="D55" i="1"/>
  <c r="D54" i="1"/>
  <c r="D53" i="1"/>
  <c r="D94" i="1"/>
  <c r="D52" i="1"/>
  <c r="D92" i="1"/>
  <c r="D51" i="1"/>
  <c r="D50" i="1"/>
  <c r="D49" i="1"/>
  <c r="D48" i="1"/>
  <c r="D47" i="1"/>
  <c r="D46" i="1"/>
  <c r="D45" i="1"/>
  <c r="D44" i="1"/>
  <c r="D43" i="1"/>
  <c r="D42" i="1"/>
  <c r="D41" i="1"/>
  <c r="D40" i="1"/>
  <c r="D39" i="1"/>
  <c r="D88" i="1"/>
  <c r="D38" i="1"/>
  <c r="D37" i="1"/>
  <c r="D36" i="1"/>
  <c r="D35" i="1"/>
  <c r="D34" i="1"/>
  <c r="D86" i="1"/>
  <c r="D33" i="1"/>
  <c r="D32" i="1"/>
  <c r="D84" i="1"/>
  <c r="D31" i="1"/>
  <c r="D30" i="1"/>
  <c r="D82" i="1"/>
  <c r="D29" i="1"/>
  <c r="D28" i="1"/>
  <c r="D27" i="1"/>
  <c r="D80" i="1"/>
  <c r="C29" i="2"/>
  <c r="D26" i="1"/>
  <c r="J122" i="1"/>
  <c r="J123" i="1"/>
  <c r="I122" i="1"/>
  <c r="I123" i="1"/>
  <c r="H122" i="1"/>
  <c r="H123" i="1"/>
  <c r="G122" i="1"/>
  <c r="G123" i="1"/>
  <c r="F122" i="1"/>
  <c r="F123" i="1"/>
  <c r="E122" i="1"/>
  <c r="E123" i="1"/>
  <c r="D2" i="1"/>
  <c r="D3" i="1"/>
  <c r="D4" i="1"/>
  <c r="D5" i="1"/>
  <c r="D6" i="1"/>
  <c r="D7" i="1"/>
  <c r="D8" i="1"/>
  <c r="D9" i="1"/>
  <c r="D10" i="1"/>
  <c r="D11" i="1"/>
  <c r="D12" i="1"/>
  <c r="D13" i="1"/>
  <c r="D14" i="1"/>
  <c r="D15" i="1"/>
  <c r="D16" i="1"/>
  <c r="D17" i="1"/>
  <c r="D18" i="1"/>
  <c r="D19" i="1"/>
  <c r="D20" i="1"/>
  <c r="D21" i="1"/>
  <c r="D22" i="1"/>
  <c r="D23" i="1"/>
  <c r="D24" i="1"/>
  <c r="D25" i="1"/>
  <c r="D78" i="1"/>
  <c r="C16" i="2"/>
  <c r="C4" i="2"/>
  <c r="E4" i="2"/>
  <c r="D90" i="1"/>
  <c r="C30" i="2"/>
  <c r="C24" i="2"/>
  <c r="E24" i="2"/>
  <c r="C12" i="2"/>
  <c r="F12" i="2"/>
  <c r="C15" i="2"/>
  <c r="E15" i="2"/>
  <c r="C8" i="2"/>
  <c r="E8" i="2"/>
  <c r="C20" i="2"/>
  <c r="F20" i="2"/>
  <c r="C23" i="2"/>
  <c r="F23" i="2"/>
  <c r="E12" i="2"/>
  <c r="E20" i="2"/>
  <c r="E18" i="2"/>
  <c r="F18" i="2"/>
  <c r="C21" i="2"/>
  <c r="F21" i="2"/>
  <c r="C25" i="2"/>
  <c r="C31" i="2"/>
  <c r="C11" i="2"/>
  <c r="C27" i="2"/>
  <c r="F27" i="2"/>
  <c r="E23" i="2"/>
  <c r="C3" i="2"/>
  <c r="E3" i="2"/>
  <c r="C22" i="2"/>
  <c r="F22" i="2"/>
  <c r="E11" i="2"/>
  <c r="C28" i="2"/>
  <c r="F28" i="2"/>
  <c r="C26" i="2"/>
  <c r="F26" i="2"/>
  <c r="F24" i="2"/>
  <c r="F15" i="2"/>
  <c r="C10" i="2"/>
  <c r="C7" i="2"/>
  <c r="C14" i="2"/>
  <c r="F14" i="2"/>
  <c r="C5" i="2"/>
  <c r="D98" i="1"/>
  <c r="D122" i="1"/>
  <c r="F25" i="2"/>
  <c r="E25" i="2"/>
  <c r="F29" i="2"/>
  <c r="E5" i="2"/>
  <c r="F5" i="2"/>
  <c r="E7" i="2"/>
  <c r="F7" i="2"/>
  <c r="C2" i="2"/>
  <c r="E2" i="2"/>
  <c r="F11" i="2"/>
  <c r="E26" i="2"/>
  <c r="C9" i="2"/>
  <c r="F9" i="2"/>
  <c r="C17" i="2"/>
  <c r="F17" i="2"/>
  <c r="C6" i="2"/>
  <c r="F6" i="2"/>
  <c r="F31" i="2"/>
  <c r="E31" i="2"/>
  <c r="F16" i="2"/>
  <c r="E16" i="2"/>
  <c r="E9" i="2"/>
  <c r="F30" i="2"/>
  <c r="E30" i="2"/>
  <c r="F3" i="2"/>
  <c r="F4" i="2"/>
  <c r="E29" i="2"/>
  <c r="C19" i="2"/>
  <c r="F19" i="2"/>
  <c r="C13" i="2"/>
  <c r="F13" i="2"/>
  <c r="F2" i="2"/>
  <c r="E28" i="2"/>
  <c r="E22" i="2"/>
  <c r="E13" i="2"/>
  <c r="F8" i="2"/>
  <c r="F10" i="2"/>
  <c r="E27" i="2"/>
  <c r="E21" i="2"/>
  <c r="E17" i="2"/>
  <c r="E6" i="2"/>
  <c r="E10" i="2"/>
  <c r="E14" i="2"/>
  <c r="E19" i="2"/>
  <c r="C34" i="10"/>
  <c r="C35" i="10"/>
  <c r="B8" i="9"/>
  <c r="B27" i="9"/>
  <c r="B26" i="9"/>
  <c r="B6" i="9"/>
  <c r="B17" i="9"/>
  <c r="B11" i="7"/>
  <c r="B16" i="9"/>
  <c r="B7" i="9"/>
  <c r="B9" i="9"/>
  <c r="B7" i="7"/>
  <c r="B5" i="9"/>
  <c r="B24" i="7"/>
  <c r="B14" i="7"/>
  <c r="B36" i="9"/>
  <c r="B28" i="9"/>
  <c r="B23" i="9"/>
  <c r="B5" i="7"/>
  <c r="B4" i="7"/>
  <c r="B22" i="9"/>
  <c r="B18" i="9"/>
  <c r="B39" i="9"/>
  <c r="B33" i="9"/>
  <c r="B34" i="7"/>
  <c r="B19" i="7"/>
  <c r="B9" i="7"/>
  <c r="I69" i="10"/>
  <c r="O69" i="10"/>
  <c r="I68" i="10"/>
  <c r="B12" i="7"/>
  <c r="B16" i="7"/>
  <c r="B10" i="7"/>
  <c r="M12" i="7"/>
  <c r="B26" i="7"/>
  <c r="S12" i="7"/>
  <c r="O68" i="10"/>
  <c r="B22" i="7"/>
  <c r="B21" i="7"/>
  <c r="B33" i="7"/>
  <c r="B29" i="7"/>
  <c r="B20" i="7"/>
  <c r="B18" i="7"/>
  <c r="B23" i="7"/>
  <c r="B27" i="7"/>
  <c r="B34" i="9"/>
  <c r="B37" i="9"/>
  <c r="B25" i="9"/>
  <c r="B24" i="9"/>
  <c r="G26" i="9"/>
  <c r="B14" i="9"/>
  <c r="B12" i="9"/>
  <c r="B4" i="9"/>
  <c r="B3" i="9"/>
  <c r="B59" i="9"/>
  <c r="B13" i="7"/>
  <c r="B32" i="7"/>
  <c r="B6" i="7"/>
  <c r="B31" i="7"/>
  <c r="B15" i="7"/>
  <c r="B30" i="7"/>
  <c r="B32" i="9"/>
  <c r="B28" i="7"/>
  <c r="B35" i="9"/>
  <c r="B8" i="7"/>
  <c r="B2" i="9"/>
  <c r="B13" i="9"/>
  <c r="B19" i="9"/>
  <c r="B17" i="7"/>
  <c r="B25" i="7"/>
  <c r="B15" i="9"/>
  <c r="F17" i="7"/>
  <c r="F26" i="7"/>
  <c r="F15" i="7"/>
  <c r="F9" i="7"/>
  <c r="F20" i="7"/>
  <c r="F14" i="7"/>
  <c r="J14" i="7"/>
  <c r="N12" i="7"/>
  <c r="B56" i="9"/>
  <c r="B47" i="9"/>
  <c r="B54" i="9"/>
  <c r="M9" i="7"/>
  <c r="M14" i="7"/>
  <c r="M11" i="7"/>
  <c r="M6" i="7"/>
  <c r="M5" i="7"/>
  <c r="M15" i="7"/>
  <c r="M8" i="7"/>
  <c r="I66" i="10"/>
  <c r="I59" i="10"/>
  <c r="I60" i="10"/>
  <c r="I65" i="10"/>
  <c r="I62" i="10"/>
  <c r="I63" i="10"/>
  <c r="I62" i="9"/>
  <c r="I63" i="9"/>
  <c r="I51" i="9"/>
  <c r="I50" i="9"/>
  <c r="F27" i="7"/>
  <c r="J26" i="7"/>
  <c r="B66" i="9"/>
  <c r="I56" i="9"/>
  <c r="I57" i="9"/>
  <c r="B60" i="9"/>
  <c r="F59" i="9"/>
  <c r="F23" i="7"/>
  <c r="J26" i="9"/>
  <c r="G27" i="9"/>
  <c r="G29" i="9"/>
  <c r="J29" i="9"/>
  <c r="G30" i="9"/>
  <c r="J30" i="9"/>
  <c r="B57" i="9"/>
  <c r="F56" i="9"/>
  <c r="B53" i="9"/>
  <c r="B50" i="9"/>
  <c r="J44" i="9"/>
  <c r="B44" i="9"/>
  <c r="G7" i="9"/>
  <c r="J7" i="9"/>
  <c r="G8" i="9"/>
  <c r="J8" i="9"/>
  <c r="B51" i="9"/>
  <c r="G11" i="9"/>
  <c r="J11" i="9"/>
  <c r="B62" i="9"/>
  <c r="B65" i="9"/>
  <c r="F65" i="9"/>
  <c r="F21" i="7"/>
  <c r="J20" i="7"/>
  <c r="B48" i="9"/>
  <c r="F47" i="9"/>
  <c r="J27" i="9"/>
  <c r="B63" i="9"/>
  <c r="F62" i="9"/>
  <c r="F18" i="7"/>
  <c r="J17" i="7"/>
  <c r="F11" i="7"/>
  <c r="F53" i="9"/>
  <c r="F24" i="7"/>
  <c r="J23" i="7"/>
  <c r="F6" i="7"/>
  <c r="F8" i="7"/>
  <c r="J8" i="7"/>
  <c r="F5" i="7"/>
  <c r="J5" i="7"/>
  <c r="F12" i="7"/>
  <c r="J56" i="9"/>
  <c r="O56" i="9"/>
  <c r="O57" i="9"/>
  <c r="J57" i="9"/>
  <c r="O50" i="9"/>
  <c r="J50" i="9"/>
  <c r="O63" i="9"/>
  <c r="J63" i="9"/>
  <c r="O63" i="10"/>
  <c r="O65" i="10"/>
  <c r="O59" i="10"/>
  <c r="N8" i="7"/>
  <c r="S8" i="7"/>
  <c r="S5" i="7"/>
  <c r="N5" i="7"/>
  <c r="N11" i="7"/>
  <c r="R11" i="7"/>
  <c r="S11" i="7"/>
  <c r="S9" i="7"/>
  <c r="N9" i="7"/>
  <c r="O51" i="9"/>
  <c r="J62" i="9"/>
  <c r="N62" i="9"/>
  <c r="O62" i="9"/>
  <c r="Q57" i="9"/>
  <c r="O62" i="10"/>
  <c r="O60" i="10"/>
  <c r="O66" i="10"/>
  <c r="S15" i="7"/>
  <c r="N15" i="7"/>
  <c r="N6" i="7"/>
  <c r="S6" i="7"/>
  <c r="S14" i="7"/>
  <c r="N14" i="7"/>
  <c r="R14" i="7"/>
  <c r="F50" i="9"/>
  <c r="G10" i="9"/>
  <c r="J10" i="9"/>
  <c r="J51" i="9"/>
  <c r="J11" i="7"/>
  <c r="R57" i="9"/>
  <c r="Z45" i="9"/>
  <c r="U6" i="7"/>
  <c r="U8" i="7"/>
  <c r="U9" i="7"/>
  <c r="U5" i="7"/>
  <c r="R8" i="7"/>
  <c r="Q45" i="9"/>
  <c r="Q56" i="9"/>
  <c r="R5" i="7"/>
  <c r="Q63" i="10"/>
  <c r="Q60" i="10"/>
  <c r="Q59" i="10"/>
  <c r="Q62" i="10"/>
  <c r="N50" i="9"/>
  <c r="N56" i="9"/>
  <c r="J45" i="9"/>
  <c r="B45" i="9"/>
  <c r="F44" i="9"/>
  <c r="Q59" i="9"/>
  <c r="W59" i="9"/>
  <c r="Q60" i="9"/>
  <c r="W60" i="9"/>
  <c r="Y45" i="9"/>
  <c r="R56" i="9"/>
  <c r="R59" i="9"/>
  <c r="R60" i="9"/>
  <c r="W59" i="10"/>
  <c r="W63" i="10"/>
  <c r="V5" i="7"/>
  <c r="AA5" i="7"/>
  <c r="AA8" i="7"/>
  <c r="V8" i="7"/>
  <c r="W62" i="10"/>
  <c r="W60" i="10"/>
  <c r="R45" i="9"/>
  <c r="Z44" i="9"/>
  <c r="Q47" i="9"/>
  <c r="Q48" i="9"/>
  <c r="W48" i="9"/>
  <c r="AA9" i="7"/>
  <c r="V9" i="7"/>
  <c r="V6" i="7"/>
  <c r="AA6" i="7"/>
  <c r="R44" i="9"/>
  <c r="R48" i="9"/>
  <c r="N44" i="9"/>
  <c r="Z8" i="7"/>
  <c r="AC6" i="7"/>
  <c r="AD6" i="7"/>
  <c r="AC5" i="7"/>
  <c r="AD5" i="7"/>
  <c r="AH5" i="7"/>
  <c r="R47" i="9"/>
  <c r="W47" i="9"/>
  <c r="Y44" i="9"/>
  <c r="Z5" i="7"/>
  <c r="Y59" i="10"/>
  <c r="Y60" i="10"/>
  <c r="V59" i="9"/>
  <c r="H30" i="7"/>
  <c r="V47" i="9"/>
  <c r="Y47" i="9"/>
  <c r="Y48" i="9"/>
  <c r="Z47" i="9"/>
  <c r="Z48" i="9"/>
  <c r="AD47" i="9"/>
  <c r="D69" i="9"/>
  <c r="C41" i="3"/>
  <c r="G41" i="3"/>
  <c r="K41" i="3"/>
  <c r="B57" i="12"/>
  <c r="AS10" i="12"/>
  <c r="AS11" i="12"/>
  <c r="F10" i="12"/>
  <c r="F11" i="12"/>
  <c r="I10" i="12"/>
  <c r="I11" i="12"/>
  <c r="B61" i="12"/>
  <c r="F60" i="12"/>
  <c r="BQ10" i="12"/>
  <c r="BQ11" i="12"/>
  <c r="B63" i="12"/>
  <c r="B64" i="12"/>
  <c r="F63" i="12"/>
  <c r="N60" i="12"/>
  <c r="BN10" i="12"/>
  <c r="BN11" i="12"/>
  <c r="BK10" i="12"/>
  <c r="BK11" i="12"/>
  <c r="B43" i="12"/>
  <c r="F42" i="12"/>
  <c r="B46" i="12"/>
  <c r="F45" i="12"/>
  <c r="B49" i="12"/>
  <c r="F48" i="12"/>
  <c r="B51" i="12"/>
  <c r="B52" i="12"/>
  <c r="F51" i="12"/>
  <c r="N42" i="12"/>
  <c r="N48" i="12"/>
  <c r="V45" i="12"/>
  <c r="Z46" i="12"/>
  <c r="AD45" i="12"/>
  <c r="O10" i="12"/>
  <c r="O11" i="12"/>
  <c r="L10" i="12"/>
  <c r="L11" i="12"/>
  <c r="AG10" i="12"/>
  <c r="AG11" i="12"/>
  <c r="AD10" i="12"/>
  <c r="AD11" i="12"/>
  <c r="AA10" i="12"/>
  <c r="AA11" i="12"/>
  <c r="B55" i="12"/>
  <c r="F54" i="12"/>
  <c r="B58" i="12"/>
  <c r="F57" i="12"/>
  <c r="N54" i="12"/>
  <c r="V57" i="12"/>
  <c r="C67" i="12"/>
  <c r="AY10" i="12"/>
  <c r="AY11" i="12"/>
  <c r="AV10" i="12"/>
  <c r="AV11" i="12"/>
  <c r="C38" i="10"/>
  <c r="E17" i="10"/>
  <c r="E3" i="10"/>
  <c r="E4" i="10"/>
  <c r="E5" i="10"/>
  <c r="E6" i="10"/>
  <c r="E7" i="10"/>
  <c r="E8" i="10"/>
  <c r="E9" i="10"/>
  <c r="E10" i="10"/>
  <c r="E11" i="10"/>
  <c r="E12" i="10"/>
  <c r="E13" i="10"/>
  <c r="E14" i="10"/>
  <c r="E15" i="10"/>
  <c r="E16" i="10"/>
  <c r="E18" i="10"/>
  <c r="E19" i="10"/>
  <c r="E20" i="10"/>
  <c r="E21" i="10"/>
  <c r="E22" i="10"/>
  <c r="E23" i="10"/>
  <c r="E24" i="10"/>
  <c r="E25" i="10"/>
  <c r="E26" i="10"/>
  <c r="E27" i="10"/>
  <c r="E28" i="10"/>
  <c r="E29" i="10"/>
  <c r="E30" i="10"/>
  <c r="E31" i="10"/>
  <c r="E32" i="10"/>
  <c r="E33" i="10"/>
  <c r="E34" i="10"/>
  <c r="E35" i="10"/>
  <c r="F17" i="10"/>
  <c r="F16" i="10"/>
  <c r="F15" i="10"/>
  <c r="F14" i="10"/>
  <c r="F13" i="10"/>
  <c r="F12" i="10"/>
  <c r="F11" i="10"/>
  <c r="F10" i="10"/>
  <c r="F9" i="10"/>
  <c r="F8" i="10"/>
  <c r="F7" i="10"/>
  <c r="F6" i="10"/>
  <c r="F5" i="10"/>
  <c r="F4" i="10"/>
  <c r="F3" i="10"/>
  <c r="G4" i="10"/>
  <c r="G5" i="10"/>
  <c r="G6" i="10"/>
  <c r="G7" i="10"/>
  <c r="G8" i="10"/>
  <c r="G9" i="10"/>
  <c r="G10" i="10"/>
  <c r="G11" i="10"/>
  <c r="G12" i="10"/>
  <c r="G13" i="10"/>
  <c r="G14" i="10"/>
  <c r="G15" i="10"/>
  <c r="G16" i="10"/>
  <c r="G17" i="10"/>
  <c r="G18" i="10"/>
  <c r="F25" i="10"/>
  <c r="F24" i="10"/>
  <c r="F23" i="10"/>
  <c r="F22" i="10"/>
  <c r="F21" i="10"/>
  <c r="F20" i="10"/>
  <c r="F19" i="10"/>
  <c r="F18" i="10"/>
  <c r="G19" i="10"/>
  <c r="G20" i="10"/>
  <c r="G21" i="10"/>
  <c r="G22" i="10"/>
  <c r="G23" i="10"/>
  <c r="G24" i="10"/>
  <c r="G25" i="10"/>
  <c r="G26" i="10"/>
  <c r="F29" i="10"/>
  <c r="F28" i="10"/>
  <c r="F27" i="10"/>
  <c r="F26" i="10"/>
  <c r="G27" i="10"/>
  <c r="G28" i="10"/>
  <c r="G29" i="10"/>
  <c r="G30" i="10"/>
  <c r="F31" i="10"/>
  <c r="F30" i="10"/>
  <c r="G31" i="10"/>
  <c r="G32" i="10"/>
  <c r="F32" i="10"/>
  <c r="G33" i="10"/>
  <c r="F33" i="10"/>
  <c r="G34" i="10"/>
  <c r="C39" i="10"/>
  <c r="H17" i="10"/>
  <c r="H3" i="10"/>
  <c r="H4" i="10"/>
  <c r="H5" i="10"/>
  <c r="H6" i="10"/>
  <c r="H7" i="10"/>
  <c r="H8" i="10"/>
  <c r="H9" i="10"/>
  <c r="H10" i="10"/>
  <c r="H11" i="10"/>
  <c r="H12" i="10"/>
  <c r="H13" i="10"/>
  <c r="H14" i="10"/>
  <c r="H15" i="10"/>
  <c r="H16" i="10"/>
  <c r="H18" i="10"/>
  <c r="H19" i="10"/>
  <c r="H20" i="10"/>
  <c r="H21" i="10"/>
  <c r="H22" i="10"/>
  <c r="H23" i="10"/>
  <c r="H24" i="10"/>
  <c r="H25" i="10"/>
  <c r="H26" i="10"/>
  <c r="H27" i="10"/>
  <c r="H28" i="10"/>
  <c r="H29" i="10"/>
  <c r="H30" i="10"/>
  <c r="H31" i="10"/>
  <c r="H32" i="10"/>
  <c r="H33" i="10"/>
  <c r="H34" i="10"/>
  <c r="H35" i="10"/>
  <c r="I17" i="10"/>
  <c r="I16" i="10"/>
  <c r="I15" i="10"/>
  <c r="I14" i="10"/>
  <c r="I13" i="10"/>
  <c r="I12" i="10"/>
  <c r="I11" i="10"/>
  <c r="I10" i="10"/>
  <c r="I9" i="10"/>
  <c r="I8" i="10"/>
  <c r="I7" i="10"/>
  <c r="I6" i="10"/>
  <c r="I5" i="10"/>
  <c r="I4" i="10"/>
  <c r="I3" i="10"/>
  <c r="J4" i="10"/>
  <c r="J5" i="10"/>
  <c r="J6" i="10"/>
  <c r="J7" i="10"/>
  <c r="J8" i="10"/>
  <c r="J9" i="10"/>
  <c r="J10" i="10"/>
  <c r="J11" i="10"/>
  <c r="J12" i="10"/>
  <c r="J13" i="10"/>
  <c r="J14" i="10"/>
  <c r="J15" i="10"/>
  <c r="J16" i="10"/>
  <c r="J17" i="10"/>
  <c r="J18" i="10"/>
  <c r="I25" i="10"/>
  <c r="I24" i="10"/>
  <c r="I23" i="10"/>
  <c r="I22" i="10"/>
  <c r="I21" i="10"/>
  <c r="I20" i="10"/>
  <c r="I19" i="10"/>
  <c r="I18" i="10"/>
  <c r="J19" i="10"/>
  <c r="J20" i="10"/>
  <c r="J21" i="10"/>
  <c r="J22" i="10"/>
  <c r="J23" i="10"/>
  <c r="J24" i="10"/>
  <c r="J25" i="10"/>
  <c r="J26" i="10"/>
  <c r="I29" i="10"/>
  <c r="I28" i="10"/>
  <c r="I27" i="10"/>
  <c r="I26" i="10"/>
  <c r="J27" i="10"/>
  <c r="J28" i="10"/>
  <c r="J29" i="10"/>
  <c r="J30" i="10"/>
  <c r="I31" i="10"/>
  <c r="I30" i="10"/>
  <c r="J31" i="10"/>
  <c r="J32" i="10"/>
  <c r="I32" i="10"/>
  <c r="J33" i="10"/>
  <c r="I33" i="10"/>
  <c r="J34" i="10"/>
  <c r="C40" i="10"/>
  <c r="K17" i="10"/>
  <c r="K3" i="10"/>
  <c r="K4" i="10"/>
  <c r="K5" i="10"/>
  <c r="K6" i="10"/>
  <c r="K7" i="10"/>
  <c r="K8" i="10"/>
  <c r="K9" i="10"/>
  <c r="K10" i="10"/>
  <c r="K11" i="10"/>
  <c r="K12" i="10"/>
  <c r="K13" i="10"/>
  <c r="K14" i="10"/>
  <c r="K15" i="10"/>
  <c r="K16" i="10"/>
  <c r="K18" i="10"/>
  <c r="K19" i="10"/>
  <c r="K20" i="10"/>
  <c r="K21" i="10"/>
  <c r="K22" i="10"/>
  <c r="K23" i="10"/>
  <c r="K24" i="10"/>
  <c r="K25" i="10"/>
  <c r="K26" i="10"/>
  <c r="K27" i="10"/>
  <c r="K28" i="10"/>
  <c r="K29" i="10"/>
  <c r="K30" i="10"/>
  <c r="K31" i="10"/>
  <c r="K32" i="10"/>
  <c r="K33" i="10"/>
  <c r="K34" i="10"/>
  <c r="K35" i="10"/>
  <c r="L17" i="10"/>
  <c r="L16" i="10"/>
  <c r="L15" i="10"/>
  <c r="L14" i="10"/>
  <c r="L13" i="10"/>
  <c r="L12" i="10"/>
  <c r="L11" i="10"/>
  <c r="L10" i="10"/>
  <c r="L9" i="10"/>
  <c r="L8" i="10"/>
  <c r="L7" i="10"/>
  <c r="L6" i="10"/>
  <c r="L5" i="10"/>
  <c r="L4" i="10"/>
  <c r="L3" i="10"/>
  <c r="M4" i="10"/>
  <c r="M5" i="10"/>
  <c r="M6" i="10"/>
  <c r="M7" i="10"/>
  <c r="M8" i="10"/>
  <c r="M9" i="10"/>
  <c r="M10" i="10"/>
  <c r="M11" i="10"/>
  <c r="M12" i="10"/>
  <c r="M13" i="10"/>
  <c r="M14" i="10"/>
  <c r="M15" i="10"/>
  <c r="M16" i="10"/>
  <c r="M17" i="10"/>
  <c r="M18" i="10"/>
  <c r="L25" i="10"/>
  <c r="L24" i="10"/>
  <c r="L23" i="10"/>
  <c r="L22" i="10"/>
  <c r="L21" i="10"/>
  <c r="L20" i="10"/>
  <c r="L19" i="10"/>
  <c r="L18" i="10"/>
  <c r="M19" i="10"/>
  <c r="M20" i="10"/>
  <c r="M21" i="10"/>
  <c r="M22" i="10"/>
  <c r="M23" i="10"/>
  <c r="M24" i="10"/>
  <c r="M25" i="10"/>
  <c r="M26" i="10"/>
  <c r="L29" i="10"/>
  <c r="L28" i="10"/>
  <c r="L27" i="10"/>
  <c r="L26" i="10"/>
  <c r="M27" i="10"/>
  <c r="M28" i="10"/>
  <c r="M29" i="10"/>
  <c r="M30" i="10"/>
  <c r="L31" i="10"/>
  <c r="L30" i="10"/>
  <c r="M31" i="10"/>
  <c r="M32" i="10"/>
  <c r="L32" i="10"/>
  <c r="M33" i="10"/>
  <c r="L33" i="10"/>
  <c r="M34" i="10"/>
  <c r="C41" i="10"/>
  <c r="N17" i="10"/>
  <c r="N3" i="10"/>
  <c r="N4" i="10"/>
  <c r="N5" i="10"/>
  <c r="N6" i="10"/>
  <c r="N7" i="10"/>
  <c r="N8" i="10"/>
  <c r="N9" i="10"/>
  <c r="N10" i="10"/>
  <c r="N11" i="10"/>
  <c r="N12" i="10"/>
  <c r="N13" i="10"/>
  <c r="N14" i="10"/>
  <c r="N15" i="10"/>
  <c r="N16" i="10"/>
  <c r="N18" i="10"/>
  <c r="N19" i="10"/>
  <c r="N20" i="10"/>
  <c r="N21" i="10"/>
  <c r="N22" i="10"/>
  <c r="N23" i="10"/>
  <c r="N24" i="10"/>
  <c r="N25" i="10"/>
  <c r="N26" i="10"/>
  <c r="N27" i="10"/>
  <c r="N28" i="10"/>
  <c r="N29" i="10"/>
  <c r="N30" i="10"/>
  <c r="N31" i="10"/>
  <c r="N32" i="10"/>
  <c r="N33" i="10"/>
  <c r="N34" i="10"/>
  <c r="N35" i="10"/>
  <c r="O17" i="10"/>
  <c r="O16" i="10"/>
  <c r="O15" i="10"/>
  <c r="O14" i="10"/>
  <c r="O13" i="10"/>
  <c r="O12" i="10"/>
  <c r="O11" i="10"/>
  <c r="O10" i="10"/>
  <c r="O9" i="10"/>
  <c r="O8" i="10"/>
  <c r="O7" i="10"/>
  <c r="O6" i="10"/>
  <c r="O5" i="10"/>
  <c r="O4" i="10"/>
  <c r="O3" i="10"/>
  <c r="P4" i="10"/>
  <c r="P5" i="10"/>
  <c r="P6" i="10"/>
  <c r="P7" i="10"/>
  <c r="P8" i="10"/>
  <c r="P9" i="10"/>
  <c r="P10" i="10"/>
  <c r="P11" i="10"/>
  <c r="P12" i="10"/>
  <c r="P13" i="10"/>
  <c r="P14" i="10"/>
  <c r="P15" i="10"/>
  <c r="P16" i="10"/>
  <c r="P17" i="10"/>
  <c r="P18" i="10"/>
  <c r="O25" i="10"/>
  <c r="O24" i="10"/>
  <c r="O23" i="10"/>
  <c r="O22" i="10"/>
  <c r="O21" i="10"/>
  <c r="O20" i="10"/>
  <c r="O19" i="10"/>
  <c r="O18" i="10"/>
  <c r="P19" i="10"/>
  <c r="P20" i="10"/>
  <c r="P21" i="10"/>
  <c r="P22" i="10"/>
  <c r="P23" i="10"/>
  <c r="P24" i="10"/>
  <c r="P25" i="10"/>
  <c r="P26" i="10"/>
  <c r="O29" i="10"/>
  <c r="O28" i="10"/>
  <c r="O27" i="10"/>
  <c r="O26" i="10"/>
  <c r="P27" i="10"/>
  <c r="P28" i="10"/>
  <c r="P29" i="10"/>
  <c r="P30" i="10"/>
  <c r="O31" i="10"/>
  <c r="O30" i="10"/>
  <c r="P31" i="10"/>
  <c r="P32" i="10"/>
  <c r="O32" i="10"/>
  <c r="P33" i="10"/>
  <c r="O33" i="10"/>
  <c r="P34" i="10"/>
  <c r="C42" i="10"/>
  <c r="Q17" i="10"/>
  <c r="Q3" i="10"/>
  <c r="Q4" i="10"/>
  <c r="Q5" i="10"/>
  <c r="Q6" i="10"/>
  <c r="Q7" i="10"/>
  <c r="Q8" i="10"/>
  <c r="Q9" i="10"/>
  <c r="Q10" i="10"/>
  <c r="Q11" i="10"/>
  <c r="Q12" i="10"/>
  <c r="Q13" i="10"/>
  <c r="Q14" i="10"/>
  <c r="Q15" i="10"/>
  <c r="Q16" i="10"/>
  <c r="Q18" i="10"/>
  <c r="Q19" i="10"/>
  <c r="Q20" i="10"/>
  <c r="Q21" i="10"/>
  <c r="Q22" i="10"/>
  <c r="Q23" i="10"/>
  <c r="Q24" i="10"/>
  <c r="Q25" i="10"/>
  <c r="Q26" i="10"/>
  <c r="Q27" i="10"/>
  <c r="Q28" i="10"/>
  <c r="Q29" i="10"/>
  <c r="Q30" i="10"/>
  <c r="Q31" i="10"/>
  <c r="Q32" i="10"/>
  <c r="Q33" i="10"/>
  <c r="Q34" i="10"/>
  <c r="Q35" i="10"/>
  <c r="R17" i="10"/>
  <c r="R16" i="10"/>
  <c r="R15" i="10"/>
  <c r="R14" i="10"/>
  <c r="R13" i="10"/>
  <c r="R12" i="10"/>
  <c r="R11" i="10"/>
  <c r="R10" i="10"/>
  <c r="R9" i="10"/>
  <c r="R8" i="10"/>
  <c r="R7" i="10"/>
  <c r="R6" i="10"/>
  <c r="R5" i="10"/>
  <c r="R4" i="10"/>
  <c r="R3" i="10"/>
  <c r="S4" i="10"/>
  <c r="S5" i="10"/>
  <c r="S6" i="10"/>
  <c r="S7" i="10"/>
  <c r="S8" i="10"/>
  <c r="S9" i="10"/>
  <c r="S10" i="10"/>
  <c r="S11" i="10"/>
  <c r="S12" i="10"/>
  <c r="S13" i="10"/>
  <c r="S14" i="10"/>
  <c r="S15" i="10"/>
  <c r="S16" i="10"/>
  <c r="S17" i="10"/>
  <c r="S18" i="10"/>
  <c r="R25" i="10"/>
  <c r="R24" i="10"/>
  <c r="R23" i="10"/>
  <c r="R22" i="10"/>
  <c r="R21" i="10"/>
  <c r="R20" i="10"/>
  <c r="R19" i="10"/>
  <c r="R18" i="10"/>
  <c r="S19" i="10"/>
  <c r="S20" i="10"/>
  <c r="S21" i="10"/>
  <c r="S22" i="10"/>
  <c r="S23" i="10"/>
  <c r="S24" i="10"/>
  <c r="S25" i="10"/>
  <c r="S26" i="10"/>
  <c r="R29" i="10"/>
  <c r="R28" i="10"/>
  <c r="R27" i="10"/>
  <c r="R26" i="10"/>
  <c r="S27" i="10"/>
  <c r="S28" i="10"/>
  <c r="S29" i="10"/>
  <c r="S30" i="10"/>
  <c r="R31" i="10"/>
  <c r="R30" i="10"/>
  <c r="S31" i="10"/>
  <c r="S32" i="10"/>
  <c r="R32" i="10"/>
  <c r="S33" i="10"/>
  <c r="R33" i="10"/>
  <c r="S34" i="10"/>
  <c r="C43" i="10"/>
  <c r="T17" i="10"/>
  <c r="T3" i="10"/>
  <c r="T4" i="10"/>
  <c r="T5" i="10"/>
  <c r="T6" i="10"/>
  <c r="T7" i="10"/>
  <c r="T8" i="10"/>
  <c r="T9" i="10"/>
  <c r="T10" i="10"/>
  <c r="T11" i="10"/>
  <c r="T12" i="10"/>
  <c r="T13" i="10"/>
  <c r="T14" i="10"/>
  <c r="T15" i="10"/>
  <c r="T16" i="10"/>
  <c r="T18" i="10"/>
  <c r="T19" i="10"/>
  <c r="T20" i="10"/>
  <c r="T21" i="10"/>
  <c r="T22" i="10"/>
  <c r="T23" i="10"/>
  <c r="T24" i="10"/>
  <c r="T25" i="10"/>
  <c r="T26" i="10"/>
  <c r="T27" i="10"/>
  <c r="T28" i="10"/>
  <c r="T29" i="10"/>
  <c r="T30" i="10"/>
  <c r="T31" i="10"/>
  <c r="T32" i="10"/>
  <c r="T33" i="10"/>
  <c r="T34" i="10"/>
  <c r="T35" i="10"/>
  <c r="U17" i="10"/>
  <c r="U16" i="10"/>
  <c r="U15" i="10"/>
  <c r="U14" i="10"/>
  <c r="U13" i="10"/>
  <c r="U12" i="10"/>
  <c r="U11" i="10"/>
  <c r="U10" i="10"/>
  <c r="U9" i="10"/>
  <c r="U8" i="10"/>
  <c r="U7" i="10"/>
  <c r="U6" i="10"/>
  <c r="U5" i="10"/>
  <c r="U4" i="10"/>
  <c r="U3" i="10"/>
  <c r="V4" i="10"/>
  <c r="V5" i="10"/>
  <c r="V6" i="10"/>
  <c r="V7" i="10"/>
  <c r="V8" i="10"/>
  <c r="V9" i="10"/>
  <c r="V10" i="10"/>
  <c r="V11" i="10"/>
  <c r="V12" i="10"/>
  <c r="V13" i="10"/>
  <c r="V14" i="10"/>
  <c r="V15" i="10"/>
  <c r="V16" i="10"/>
  <c r="V17" i="10"/>
  <c r="V18" i="10"/>
  <c r="U25" i="10"/>
  <c r="U24" i="10"/>
  <c r="U23" i="10"/>
  <c r="U22" i="10"/>
  <c r="U21" i="10"/>
  <c r="U20" i="10"/>
  <c r="U19" i="10"/>
  <c r="U18" i="10"/>
  <c r="V19" i="10"/>
  <c r="V20" i="10"/>
  <c r="V21" i="10"/>
  <c r="V22" i="10"/>
  <c r="V23" i="10"/>
  <c r="V24" i="10"/>
  <c r="V25" i="10"/>
  <c r="V26" i="10"/>
  <c r="U29" i="10"/>
  <c r="U28" i="10"/>
  <c r="U27" i="10"/>
  <c r="U26" i="10"/>
  <c r="V27" i="10"/>
  <c r="V28" i="10"/>
  <c r="V29" i="10"/>
  <c r="V30" i="10"/>
  <c r="U31" i="10"/>
  <c r="U30" i="10"/>
  <c r="V31" i="10"/>
  <c r="V32" i="10"/>
  <c r="U32" i="10"/>
  <c r="V33" i="10"/>
  <c r="U33" i="10"/>
  <c r="V34" i="10"/>
  <c r="C44" i="10"/>
  <c r="W17" i="10"/>
  <c r="W3" i="10"/>
  <c r="W4" i="10"/>
  <c r="W5" i="10"/>
  <c r="W6" i="10"/>
  <c r="W7" i="10"/>
  <c r="W8" i="10"/>
  <c r="W9" i="10"/>
  <c r="W10" i="10"/>
  <c r="W11" i="10"/>
  <c r="W12" i="10"/>
  <c r="W13" i="10"/>
  <c r="W14" i="10"/>
  <c r="W15" i="10"/>
  <c r="W16" i="10"/>
  <c r="W18" i="10"/>
  <c r="W19" i="10"/>
  <c r="W20" i="10"/>
  <c r="W21" i="10"/>
  <c r="W22" i="10"/>
  <c r="W23" i="10"/>
  <c r="W24" i="10"/>
  <c r="W25" i="10"/>
  <c r="W26" i="10"/>
  <c r="W27" i="10"/>
  <c r="W28" i="10"/>
  <c r="W29" i="10"/>
  <c r="W30" i="10"/>
  <c r="W31" i="10"/>
  <c r="W32" i="10"/>
  <c r="W33" i="10"/>
  <c r="W34" i="10"/>
  <c r="W35" i="10"/>
  <c r="X17" i="10"/>
  <c r="X16" i="10"/>
  <c r="X15" i="10"/>
  <c r="X14" i="10"/>
  <c r="X13" i="10"/>
  <c r="X12" i="10"/>
  <c r="X11" i="10"/>
  <c r="X10" i="10"/>
  <c r="X9" i="10"/>
  <c r="X8" i="10"/>
  <c r="X7" i="10"/>
  <c r="X6" i="10"/>
  <c r="X5" i="10"/>
  <c r="X4" i="10"/>
  <c r="X3" i="10"/>
  <c r="Y4" i="10"/>
  <c r="Y5" i="10"/>
  <c r="Y6" i="10"/>
  <c r="Y7" i="10"/>
  <c r="Y8" i="10"/>
  <c r="Y9" i="10"/>
  <c r="Y10" i="10"/>
  <c r="Y11" i="10"/>
  <c r="Y12" i="10"/>
  <c r="Y13" i="10"/>
  <c r="Y14" i="10"/>
  <c r="Y15" i="10"/>
  <c r="Y16" i="10"/>
  <c r="Y17" i="10"/>
  <c r="Y18" i="10"/>
  <c r="X25" i="10"/>
  <c r="X24" i="10"/>
  <c r="X23" i="10"/>
  <c r="X22" i="10"/>
  <c r="X21" i="10"/>
  <c r="X20" i="10"/>
  <c r="X19" i="10"/>
  <c r="X18" i="10"/>
  <c r="Y19" i="10"/>
  <c r="Y20" i="10"/>
  <c r="Y21" i="10"/>
  <c r="Y22" i="10"/>
  <c r="Y23" i="10"/>
  <c r="Y24" i="10"/>
  <c r="Y25" i="10"/>
  <c r="Y26" i="10"/>
  <c r="X29" i="10"/>
  <c r="X28" i="10"/>
  <c r="X27" i="10"/>
  <c r="X26" i="10"/>
  <c r="Y27" i="10"/>
  <c r="Y28" i="10"/>
  <c r="Y29" i="10"/>
  <c r="Y30" i="10"/>
  <c r="X31" i="10"/>
  <c r="X30" i="10"/>
  <c r="Y31" i="10"/>
  <c r="Y32" i="10"/>
  <c r="X32" i="10"/>
  <c r="Y33" i="10"/>
  <c r="X33" i="10"/>
  <c r="Y34" i="10"/>
  <c r="C45" i="10"/>
  <c r="Z17" i="10"/>
  <c r="Z3" i="10"/>
  <c r="Z4" i="10"/>
  <c r="Z5" i="10"/>
  <c r="Z6" i="10"/>
  <c r="Z7" i="10"/>
  <c r="Z8" i="10"/>
  <c r="Z9" i="10"/>
  <c r="Z10" i="10"/>
  <c r="Z11" i="10"/>
  <c r="Z12" i="10"/>
  <c r="Z13" i="10"/>
  <c r="Z14" i="10"/>
  <c r="Z15" i="10"/>
  <c r="Z16" i="10"/>
  <c r="Z18" i="10"/>
  <c r="Z19" i="10"/>
  <c r="Z20" i="10"/>
  <c r="Z21" i="10"/>
  <c r="Z22" i="10"/>
  <c r="Z23" i="10"/>
  <c r="Z24" i="10"/>
  <c r="Z25" i="10"/>
  <c r="Z26" i="10"/>
  <c r="Z27" i="10"/>
  <c r="Z28" i="10"/>
  <c r="Z29" i="10"/>
  <c r="Z30" i="10"/>
  <c r="Z31" i="10"/>
  <c r="Z32" i="10"/>
  <c r="Z33" i="10"/>
  <c r="Z34" i="10"/>
  <c r="Z35" i="10"/>
  <c r="AA17" i="10"/>
  <c r="AA16" i="10"/>
  <c r="AA15" i="10"/>
  <c r="AA14" i="10"/>
  <c r="AA13" i="10"/>
  <c r="AA12" i="10"/>
  <c r="AA11" i="10"/>
  <c r="AA10" i="10"/>
  <c r="AA9" i="10"/>
  <c r="AA8" i="10"/>
  <c r="AA7" i="10"/>
  <c r="AA6" i="10"/>
  <c r="AA5" i="10"/>
  <c r="AA4" i="10"/>
  <c r="AA3" i="10"/>
  <c r="AB4" i="10"/>
  <c r="AB5" i="10"/>
  <c r="AB6" i="10"/>
  <c r="AB7" i="10"/>
  <c r="AB8" i="10"/>
  <c r="AB9" i="10"/>
  <c r="AB10" i="10"/>
  <c r="AB11" i="10"/>
  <c r="AB12" i="10"/>
  <c r="AB13" i="10"/>
  <c r="AB14" i="10"/>
  <c r="AB15" i="10"/>
  <c r="AB16" i="10"/>
  <c r="AB17" i="10"/>
  <c r="AB18" i="10"/>
  <c r="AA25" i="10"/>
  <c r="AA24" i="10"/>
  <c r="AA23" i="10"/>
  <c r="AA22" i="10"/>
  <c r="AA21" i="10"/>
  <c r="AA20" i="10"/>
  <c r="AA19" i="10"/>
  <c r="AA18" i="10"/>
  <c r="AB19" i="10"/>
  <c r="AB20" i="10"/>
  <c r="AB21" i="10"/>
  <c r="AB22" i="10"/>
  <c r="AB23" i="10"/>
  <c r="AB24" i="10"/>
  <c r="AB25" i="10"/>
  <c r="AB26" i="10"/>
  <c r="AA29" i="10"/>
  <c r="AA28" i="10"/>
  <c r="AA27" i="10"/>
  <c r="AA26" i="10"/>
  <c r="AB27" i="10"/>
  <c r="AB28" i="10"/>
  <c r="AB29" i="10"/>
  <c r="AB30" i="10"/>
  <c r="AA31" i="10"/>
  <c r="AA30" i="10"/>
  <c r="AB31" i="10"/>
  <c r="AB32" i="10"/>
  <c r="AA32" i="10"/>
  <c r="AB33" i="10"/>
  <c r="AA33" i="10"/>
  <c r="AB34" i="10"/>
  <c r="C46" i="10"/>
  <c r="AC17" i="10"/>
  <c r="AC3" i="10"/>
  <c r="AC4" i="10"/>
  <c r="AC5" i="10"/>
  <c r="AC6" i="10"/>
  <c r="AC7" i="10"/>
  <c r="AC8" i="10"/>
  <c r="AC9" i="10"/>
  <c r="AC10" i="10"/>
  <c r="AC11" i="10"/>
  <c r="AC12" i="10"/>
  <c r="AC13" i="10"/>
  <c r="AC14" i="10"/>
  <c r="AC15" i="10"/>
  <c r="AC16" i="10"/>
  <c r="AC18" i="10"/>
  <c r="AC19" i="10"/>
  <c r="AC20" i="10"/>
  <c r="AC21" i="10"/>
  <c r="AC22" i="10"/>
  <c r="AC23" i="10"/>
  <c r="AC24" i="10"/>
  <c r="AC25" i="10"/>
  <c r="AC26" i="10"/>
  <c r="AC27" i="10"/>
  <c r="AC28" i="10"/>
  <c r="AC29" i="10"/>
  <c r="AC30" i="10"/>
  <c r="AC31" i="10"/>
  <c r="AC32" i="10"/>
  <c r="AC33" i="10"/>
  <c r="AC34" i="10"/>
  <c r="AC35" i="10"/>
  <c r="AD17" i="10"/>
  <c r="AD16" i="10"/>
  <c r="AD15" i="10"/>
  <c r="AD14" i="10"/>
  <c r="AD13" i="10"/>
  <c r="AD12" i="10"/>
  <c r="AD11" i="10"/>
  <c r="AD10" i="10"/>
  <c r="AD9" i="10"/>
  <c r="AD8" i="10"/>
  <c r="AD7" i="10"/>
  <c r="AD6" i="10"/>
  <c r="AD5" i="10"/>
  <c r="AD4" i="10"/>
  <c r="AD3" i="10"/>
  <c r="AE4" i="10"/>
  <c r="AE5" i="10"/>
  <c r="AE6" i="10"/>
  <c r="AE7" i="10"/>
  <c r="AE8" i="10"/>
  <c r="AE9" i="10"/>
  <c r="AE10" i="10"/>
  <c r="AE11" i="10"/>
  <c r="AE12" i="10"/>
  <c r="AE13" i="10"/>
  <c r="AE14" i="10"/>
  <c r="AE15" i="10"/>
  <c r="AE16" i="10"/>
  <c r="AE17" i="10"/>
  <c r="AE18" i="10"/>
  <c r="AD25" i="10"/>
  <c r="AD24" i="10"/>
  <c r="AD23" i="10"/>
  <c r="AD22" i="10"/>
  <c r="AD21" i="10"/>
  <c r="AD20" i="10"/>
  <c r="AD19" i="10"/>
  <c r="AD18" i="10"/>
  <c r="AE19" i="10"/>
  <c r="AE20" i="10"/>
  <c r="AE21" i="10"/>
  <c r="AE22" i="10"/>
  <c r="AE23" i="10"/>
  <c r="AE24" i="10"/>
  <c r="AE25" i="10"/>
  <c r="AE26" i="10"/>
  <c r="AD29" i="10"/>
  <c r="AD28" i="10"/>
  <c r="AD27" i="10"/>
  <c r="AD26" i="10"/>
  <c r="AE27" i="10"/>
  <c r="AE28" i="10"/>
  <c r="AE29" i="10"/>
  <c r="AE30" i="10"/>
  <c r="AD31" i="10"/>
  <c r="AD30" i="10"/>
  <c r="AE31" i="10"/>
  <c r="AE32" i="10"/>
  <c r="AD32" i="10"/>
  <c r="AE33" i="10"/>
  <c r="AD33" i="10"/>
  <c r="AE34" i="10"/>
  <c r="C47" i="10"/>
  <c r="AF17" i="10"/>
  <c r="AF3" i="10"/>
  <c r="AF4" i="10"/>
  <c r="AF5" i="10"/>
  <c r="AF6" i="10"/>
  <c r="AF7" i="10"/>
  <c r="AF8" i="10"/>
  <c r="AF9" i="10"/>
  <c r="AF10" i="10"/>
  <c r="AF11" i="10"/>
  <c r="AF12" i="10"/>
  <c r="AF13" i="10"/>
  <c r="AF14" i="10"/>
  <c r="AF15" i="10"/>
  <c r="AF16" i="10"/>
  <c r="AF18" i="10"/>
  <c r="AF19" i="10"/>
  <c r="AF20" i="10"/>
  <c r="AF21" i="10"/>
  <c r="AF22" i="10"/>
  <c r="AF23" i="10"/>
  <c r="AF24" i="10"/>
  <c r="AF25" i="10"/>
  <c r="AF26" i="10"/>
  <c r="AF27" i="10"/>
  <c r="AF28" i="10"/>
  <c r="AF29" i="10"/>
  <c r="AF30" i="10"/>
  <c r="AF31" i="10"/>
  <c r="AF32" i="10"/>
  <c r="AF33" i="10"/>
  <c r="AF34" i="10"/>
  <c r="AF35" i="10"/>
  <c r="AG17" i="10"/>
  <c r="AG16" i="10"/>
  <c r="AG15" i="10"/>
  <c r="AG14" i="10"/>
  <c r="AG13" i="10"/>
  <c r="AG12" i="10"/>
  <c r="AG11" i="10"/>
  <c r="AG10" i="10"/>
  <c r="AG9" i="10"/>
  <c r="AG8" i="10"/>
  <c r="AG7" i="10"/>
  <c r="AG6" i="10"/>
  <c r="AG5" i="10"/>
  <c r="AG4" i="10"/>
  <c r="AG3" i="10"/>
  <c r="AH4" i="10"/>
  <c r="AH5" i="10"/>
  <c r="AH6" i="10"/>
  <c r="AH7" i="10"/>
  <c r="AH8" i="10"/>
  <c r="AH9" i="10"/>
  <c r="AH10" i="10"/>
  <c r="AH11" i="10"/>
  <c r="AH12" i="10"/>
  <c r="AH13" i="10"/>
  <c r="AH14" i="10"/>
  <c r="AH15" i="10"/>
  <c r="AH16" i="10"/>
  <c r="AH17" i="10"/>
  <c r="AH18" i="10"/>
  <c r="AG25" i="10"/>
  <c r="AG24" i="10"/>
  <c r="AG23" i="10"/>
  <c r="AG22" i="10"/>
  <c r="AG21" i="10"/>
  <c r="AG20" i="10"/>
  <c r="AG19" i="10"/>
  <c r="AG18" i="10"/>
  <c r="AH19" i="10"/>
  <c r="AH20" i="10"/>
  <c r="AH21" i="10"/>
  <c r="AH22" i="10"/>
  <c r="AH23" i="10"/>
  <c r="AH24" i="10"/>
  <c r="AH25" i="10"/>
  <c r="AH26" i="10"/>
  <c r="AG29" i="10"/>
  <c r="AG28" i="10"/>
  <c r="AG27" i="10"/>
  <c r="AG26" i="10"/>
  <c r="AH27" i="10"/>
  <c r="AH28" i="10"/>
  <c r="AH29" i="10"/>
  <c r="AH30" i="10"/>
  <c r="AG31" i="10"/>
  <c r="AG30" i="10"/>
  <c r="AH31" i="10"/>
  <c r="AH32" i="10"/>
  <c r="AG32" i="10"/>
  <c r="AH33" i="10"/>
  <c r="AG33" i="10"/>
  <c r="AH34" i="10"/>
  <c r="C48" i="10"/>
  <c r="AI17" i="10"/>
  <c r="AI3" i="10"/>
  <c r="AI4" i="10"/>
  <c r="AI5" i="10"/>
  <c r="AI6" i="10"/>
  <c r="AI7" i="10"/>
  <c r="AI8" i="10"/>
  <c r="AI9" i="10"/>
  <c r="AI10" i="10"/>
  <c r="AI11" i="10"/>
  <c r="AI12" i="10"/>
  <c r="AI13" i="10"/>
  <c r="AI14" i="10"/>
  <c r="AI15" i="10"/>
  <c r="AI16" i="10"/>
  <c r="AI18" i="10"/>
  <c r="AI19" i="10"/>
  <c r="AI20" i="10"/>
  <c r="AI21" i="10"/>
  <c r="AI22" i="10"/>
  <c r="AI23" i="10"/>
  <c r="AI24" i="10"/>
  <c r="AI25" i="10"/>
  <c r="AI26" i="10"/>
  <c r="AI27" i="10"/>
  <c r="AI28" i="10"/>
  <c r="AI29" i="10"/>
  <c r="AI30" i="10"/>
  <c r="AI31" i="10"/>
  <c r="AI32" i="10"/>
  <c r="AI33" i="10"/>
  <c r="AI34" i="10"/>
  <c r="AI35" i="10"/>
  <c r="AJ17" i="10"/>
  <c r="AJ16" i="10"/>
  <c r="AJ15" i="10"/>
  <c r="AJ14" i="10"/>
  <c r="AJ13" i="10"/>
  <c r="AJ12" i="10"/>
  <c r="AJ11" i="10"/>
  <c r="AJ10" i="10"/>
  <c r="AJ9" i="10"/>
  <c r="AJ8" i="10"/>
  <c r="AJ7" i="10"/>
  <c r="AJ6" i="10"/>
  <c r="AJ5" i="10"/>
  <c r="AJ4" i="10"/>
  <c r="AJ3" i="10"/>
  <c r="AK4" i="10"/>
  <c r="AK5" i="10"/>
  <c r="AK6" i="10"/>
  <c r="AK7" i="10"/>
  <c r="AK8" i="10"/>
  <c r="AK9" i="10"/>
  <c r="AK10" i="10"/>
  <c r="AK11" i="10"/>
  <c r="AK12" i="10"/>
  <c r="AK13" i="10"/>
  <c r="AK14" i="10"/>
  <c r="AK15" i="10"/>
  <c r="AK16" i="10"/>
  <c r="AK17" i="10"/>
  <c r="AK18" i="10"/>
  <c r="AJ25" i="10"/>
  <c r="AJ24" i="10"/>
  <c r="AJ23" i="10"/>
  <c r="AJ22" i="10"/>
  <c r="AJ21" i="10"/>
  <c r="AJ20" i="10"/>
  <c r="AJ19" i="10"/>
  <c r="AJ18" i="10"/>
  <c r="AK19" i="10"/>
  <c r="AK20" i="10"/>
  <c r="AK21" i="10"/>
  <c r="AK22" i="10"/>
  <c r="AK23" i="10"/>
  <c r="AK24" i="10"/>
  <c r="AK25" i="10"/>
  <c r="AK26" i="10"/>
  <c r="AJ29" i="10"/>
  <c r="AJ28" i="10"/>
  <c r="AJ27" i="10"/>
  <c r="AJ26" i="10"/>
  <c r="AK27" i="10"/>
  <c r="AK28" i="10"/>
  <c r="AK29" i="10"/>
  <c r="AK30" i="10"/>
  <c r="AJ31" i="10"/>
  <c r="AJ30" i="10"/>
  <c r="AK31" i="10"/>
  <c r="AK32" i="10"/>
  <c r="AJ32" i="10"/>
  <c r="AK33" i="10"/>
  <c r="AJ33" i="10"/>
  <c r="AK34" i="10"/>
  <c r="C49" i="10"/>
  <c r="AL17" i="10"/>
  <c r="AL3" i="10"/>
  <c r="AL4" i="10"/>
  <c r="AL5" i="10"/>
  <c r="AL6" i="10"/>
  <c r="AL7" i="10"/>
  <c r="AL8" i="10"/>
  <c r="AL9" i="10"/>
  <c r="AL10" i="10"/>
  <c r="AL11" i="10"/>
  <c r="AL12" i="10"/>
  <c r="AL13" i="10"/>
  <c r="AL14" i="10"/>
  <c r="AL15" i="10"/>
  <c r="AL16" i="10"/>
  <c r="AL18" i="10"/>
  <c r="AL19" i="10"/>
  <c r="AL20" i="10"/>
  <c r="AL21" i="10"/>
  <c r="AL22" i="10"/>
  <c r="AL23" i="10"/>
  <c r="AL24" i="10"/>
  <c r="AL25" i="10"/>
  <c r="AL26" i="10"/>
  <c r="AL27" i="10"/>
  <c r="AL28" i="10"/>
  <c r="AL29" i="10"/>
  <c r="AL30" i="10"/>
  <c r="AL31" i="10"/>
  <c r="AL32" i="10"/>
  <c r="AL33" i="10"/>
  <c r="AL34" i="10"/>
  <c r="AL35" i="10"/>
  <c r="AM17" i="10"/>
  <c r="AM16" i="10"/>
  <c r="AM15" i="10"/>
  <c r="AM14" i="10"/>
  <c r="AM13" i="10"/>
  <c r="AM12" i="10"/>
  <c r="AM11" i="10"/>
  <c r="AM10" i="10"/>
  <c r="AM9" i="10"/>
  <c r="AM8" i="10"/>
  <c r="AM7" i="10"/>
  <c r="AM6" i="10"/>
  <c r="AM5" i="10"/>
  <c r="AM4" i="10"/>
  <c r="AM3" i="10"/>
  <c r="AN4" i="10"/>
  <c r="AN5" i="10"/>
  <c r="AN6" i="10"/>
  <c r="AN7" i="10"/>
  <c r="AN8" i="10"/>
  <c r="AN9" i="10"/>
  <c r="AN10" i="10"/>
  <c r="AN11" i="10"/>
  <c r="AN12" i="10"/>
  <c r="AN13" i="10"/>
  <c r="AN14" i="10"/>
  <c r="AN15" i="10"/>
  <c r="AN16" i="10"/>
  <c r="AN17" i="10"/>
  <c r="AN18" i="10"/>
  <c r="AM25" i="10"/>
  <c r="AM24" i="10"/>
  <c r="AM23" i="10"/>
  <c r="AM22" i="10"/>
  <c r="AM21" i="10"/>
  <c r="AM20" i="10"/>
  <c r="AM19" i="10"/>
  <c r="AM18" i="10"/>
  <c r="AN19" i="10"/>
  <c r="AN20" i="10"/>
  <c r="AN21" i="10"/>
  <c r="AN22" i="10"/>
  <c r="AN23" i="10"/>
  <c r="AN24" i="10"/>
  <c r="AN25" i="10"/>
  <c r="AN26" i="10"/>
  <c r="AM29" i="10"/>
  <c r="AM28" i="10"/>
  <c r="AM27" i="10"/>
  <c r="AM26" i="10"/>
  <c r="AN27" i="10"/>
  <c r="AN28" i="10"/>
  <c r="AN29" i="10"/>
  <c r="AN30" i="10"/>
  <c r="AM31" i="10"/>
  <c r="AM30" i="10"/>
  <c r="AN31" i="10"/>
  <c r="AN32" i="10"/>
  <c r="AM32" i="10"/>
  <c r="AN33" i="10"/>
  <c r="AM33" i="10"/>
  <c r="AN34" i="10"/>
  <c r="C50" i="10"/>
  <c r="AO17" i="10"/>
  <c r="AO3" i="10"/>
  <c r="AO4" i="10"/>
  <c r="AO5" i="10"/>
  <c r="AO6" i="10"/>
  <c r="AO7" i="10"/>
  <c r="AO8" i="10"/>
  <c r="AO9" i="10"/>
  <c r="AO10" i="10"/>
  <c r="AO11" i="10"/>
  <c r="AO12" i="10"/>
  <c r="AO13" i="10"/>
  <c r="AO14" i="10"/>
  <c r="AO15" i="10"/>
  <c r="AO16" i="10"/>
  <c r="AO18" i="10"/>
  <c r="AO19" i="10"/>
  <c r="AO20" i="10"/>
  <c r="AO21" i="10"/>
  <c r="AO22" i="10"/>
  <c r="AO23" i="10"/>
  <c r="AO24" i="10"/>
  <c r="AO25" i="10"/>
  <c r="AO26" i="10"/>
  <c r="AO27" i="10"/>
  <c r="AO28" i="10"/>
  <c r="AO29" i="10"/>
  <c r="AO30" i="10"/>
  <c r="AO31" i="10"/>
  <c r="AO32" i="10"/>
  <c r="AO33" i="10"/>
  <c r="AO34" i="10"/>
  <c r="AO35" i="10"/>
  <c r="AP17" i="10"/>
  <c r="AP16" i="10"/>
  <c r="AP15" i="10"/>
  <c r="AP14" i="10"/>
  <c r="AP13" i="10"/>
  <c r="AP12" i="10"/>
  <c r="AP11" i="10"/>
  <c r="AP10" i="10"/>
  <c r="AP9" i="10"/>
  <c r="AP8" i="10"/>
  <c r="AP7" i="10"/>
  <c r="AP6" i="10"/>
  <c r="AP5" i="10"/>
  <c r="AP4" i="10"/>
  <c r="AP3" i="10"/>
  <c r="AQ4" i="10"/>
  <c r="AQ5" i="10"/>
  <c r="AQ6" i="10"/>
  <c r="AQ7" i="10"/>
  <c r="AQ8" i="10"/>
  <c r="AQ9" i="10"/>
  <c r="AQ10" i="10"/>
  <c r="AQ11" i="10"/>
  <c r="AQ12" i="10"/>
  <c r="AQ13" i="10"/>
  <c r="AQ14" i="10"/>
  <c r="AQ15" i="10"/>
  <c r="AQ16" i="10"/>
  <c r="AQ17" i="10"/>
  <c r="AQ18" i="10"/>
  <c r="AP25" i="10"/>
  <c r="AP24" i="10"/>
  <c r="AP23" i="10"/>
  <c r="AP22" i="10"/>
  <c r="AP21" i="10"/>
  <c r="AP20" i="10"/>
  <c r="AP19" i="10"/>
  <c r="AP18" i="10"/>
  <c r="AQ19" i="10"/>
  <c r="AQ20" i="10"/>
  <c r="AQ21" i="10"/>
  <c r="AQ22" i="10"/>
  <c r="AQ23" i="10"/>
  <c r="AQ24" i="10"/>
  <c r="AQ25" i="10"/>
  <c r="AQ26" i="10"/>
  <c r="AP29" i="10"/>
  <c r="AP28" i="10"/>
  <c r="AP27" i="10"/>
  <c r="AP26" i="10"/>
  <c r="AQ27" i="10"/>
  <c r="AQ28" i="10"/>
  <c r="AQ29" i="10"/>
  <c r="AQ30" i="10"/>
  <c r="AP31" i="10"/>
  <c r="AP30" i="10"/>
  <c r="AQ31" i="10"/>
  <c r="AQ32" i="10"/>
  <c r="AP32" i="10"/>
  <c r="AQ33" i="10"/>
  <c r="AP33" i="10"/>
  <c r="AQ34" i="10"/>
  <c r="C51" i="10"/>
  <c r="AR17" i="10"/>
  <c r="AR3" i="10"/>
  <c r="AR4" i="10"/>
  <c r="AR5" i="10"/>
  <c r="AR6" i="10"/>
  <c r="AR7" i="10"/>
  <c r="AR8" i="10"/>
  <c r="AR9" i="10"/>
  <c r="AR10" i="10"/>
  <c r="AR11" i="10"/>
  <c r="AR12" i="10"/>
  <c r="AR13" i="10"/>
  <c r="AR14" i="10"/>
  <c r="AR15" i="10"/>
  <c r="AR16" i="10"/>
  <c r="AR18" i="10"/>
  <c r="AR19" i="10"/>
  <c r="AR20" i="10"/>
  <c r="AR21" i="10"/>
  <c r="AR22" i="10"/>
  <c r="AR23" i="10"/>
  <c r="AR24" i="10"/>
  <c r="AR25" i="10"/>
  <c r="AR26" i="10"/>
  <c r="AR27" i="10"/>
  <c r="AR28" i="10"/>
  <c r="AR29" i="10"/>
  <c r="AR30" i="10"/>
  <c r="AR31" i="10"/>
  <c r="AR32" i="10"/>
  <c r="AR33" i="10"/>
  <c r="AR34" i="10"/>
  <c r="AR35" i="10"/>
  <c r="AS17" i="10"/>
  <c r="AS16" i="10"/>
  <c r="AS15" i="10"/>
  <c r="AS14" i="10"/>
  <c r="AS13" i="10"/>
  <c r="AS12" i="10"/>
  <c r="AS11" i="10"/>
  <c r="AS10" i="10"/>
  <c r="AS9" i="10"/>
  <c r="AS8" i="10"/>
  <c r="AS7" i="10"/>
  <c r="AS6" i="10"/>
  <c r="AS5" i="10"/>
  <c r="AS4" i="10"/>
  <c r="AS3" i="10"/>
  <c r="AT4" i="10"/>
  <c r="AT5" i="10"/>
  <c r="AT6" i="10"/>
  <c r="AT7" i="10"/>
  <c r="AT8" i="10"/>
  <c r="AT9" i="10"/>
  <c r="AT10" i="10"/>
  <c r="AT11" i="10"/>
  <c r="AT12" i="10"/>
  <c r="AT13" i="10"/>
  <c r="AT14" i="10"/>
  <c r="AT15" i="10"/>
  <c r="AT16" i="10"/>
  <c r="AT17" i="10"/>
  <c r="AT18" i="10"/>
  <c r="AS25" i="10"/>
  <c r="AS24" i="10"/>
  <c r="AS23" i="10"/>
  <c r="AS22" i="10"/>
  <c r="AS21" i="10"/>
  <c r="AS20" i="10"/>
  <c r="AS19" i="10"/>
  <c r="AS18" i="10"/>
  <c r="AT19" i="10"/>
  <c r="AT20" i="10"/>
  <c r="AT21" i="10"/>
  <c r="AT22" i="10"/>
  <c r="AT23" i="10"/>
  <c r="AT24" i="10"/>
  <c r="AT25" i="10"/>
  <c r="AT26" i="10"/>
  <c r="AS29" i="10"/>
  <c r="AS28" i="10"/>
  <c r="AS27" i="10"/>
  <c r="AS26" i="10"/>
  <c r="AT27" i="10"/>
  <c r="AT28" i="10"/>
  <c r="AT29" i="10"/>
  <c r="AT30" i="10"/>
  <c r="AS31" i="10"/>
  <c r="AS30" i="10"/>
  <c r="AT31" i="10"/>
  <c r="AT32" i="10"/>
  <c r="AS32" i="10"/>
  <c r="AT33" i="10"/>
  <c r="AS33" i="10"/>
  <c r="AT34" i="10"/>
  <c r="C52" i="10"/>
  <c r="AU3" i="10"/>
  <c r="AU4" i="10"/>
  <c r="AU5" i="10"/>
  <c r="AU6" i="10"/>
  <c r="AU7" i="10"/>
  <c r="AU8" i="10"/>
  <c r="AU9" i="10"/>
  <c r="AU10" i="10"/>
  <c r="AU11" i="10"/>
  <c r="AU12" i="10"/>
  <c r="AU13" i="10"/>
  <c r="AU14" i="10"/>
  <c r="AU15" i="10"/>
  <c r="AU16" i="10"/>
  <c r="AU17" i="10"/>
  <c r="AU18" i="10"/>
  <c r="AU19" i="10"/>
  <c r="AU20" i="10"/>
  <c r="AU21" i="10"/>
  <c r="AU22" i="10"/>
  <c r="AU23" i="10"/>
  <c r="AU24" i="10"/>
  <c r="AU25" i="10"/>
  <c r="AU26" i="10"/>
  <c r="AU27" i="10"/>
  <c r="AU28" i="10"/>
  <c r="AU29" i="10"/>
  <c r="AU30" i="10"/>
  <c r="AU31" i="10"/>
  <c r="AU32" i="10"/>
  <c r="AU33" i="10"/>
  <c r="AU34" i="10"/>
  <c r="AU35" i="10"/>
  <c r="AV3" i="10"/>
  <c r="AV4" i="10"/>
  <c r="AV5" i="10"/>
  <c r="AV6" i="10"/>
  <c r="AV7" i="10"/>
  <c r="AV8" i="10"/>
  <c r="AV9" i="10"/>
  <c r="AV10" i="10"/>
  <c r="AV11" i="10"/>
  <c r="AV12" i="10"/>
  <c r="AV13" i="10"/>
  <c r="AV14" i="10"/>
  <c r="AV15" i="10"/>
  <c r="AV16" i="10"/>
  <c r="AV17" i="10"/>
  <c r="AV18" i="10"/>
  <c r="AV19" i="10"/>
  <c r="AV20" i="10"/>
  <c r="AV21" i="10"/>
  <c r="AV22" i="10"/>
  <c r="AV23" i="10"/>
  <c r="AV24" i="10"/>
  <c r="AV25" i="10"/>
  <c r="AV26" i="10"/>
  <c r="AV27" i="10"/>
  <c r="AV28" i="10"/>
  <c r="AV29" i="10"/>
  <c r="AV30" i="10"/>
  <c r="AV31" i="10"/>
  <c r="AV32" i="10"/>
  <c r="AV33" i="10"/>
  <c r="AV34" i="10"/>
  <c r="AV35" i="10"/>
  <c r="AS34" i="10"/>
  <c r="AS35" i="10"/>
  <c r="AP34" i="10"/>
  <c r="AP35" i="10"/>
  <c r="B59" i="10"/>
  <c r="AW4" i="10"/>
  <c r="AW5" i="10"/>
  <c r="AW6" i="10"/>
  <c r="AW7" i="10"/>
  <c r="AW8" i="10"/>
  <c r="AW9" i="10"/>
  <c r="AW10" i="10"/>
  <c r="AW11" i="10"/>
  <c r="AW12" i="10"/>
  <c r="AW13" i="10"/>
  <c r="AW14" i="10"/>
  <c r="AW15" i="10"/>
  <c r="AW16" i="10"/>
  <c r="AW17" i="10"/>
  <c r="AW18" i="10"/>
  <c r="AW19" i="10"/>
  <c r="AW20" i="10"/>
  <c r="AW21" i="10"/>
  <c r="AW22" i="10"/>
  <c r="AW23" i="10"/>
  <c r="AW24" i="10"/>
  <c r="AW25" i="10"/>
  <c r="AW26" i="10"/>
  <c r="AW27" i="10"/>
  <c r="AW28" i="10"/>
  <c r="AW29" i="10"/>
  <c r="AW30" i="10"/>
  <c r="AW31" i="10"/>
  <c r="AW32" i="10"/>
  <c r="AW33" i="10"/>
  <c r="AW34" i="10"/>
  <c r="C53" i="10"/>
  <c r="B60" i="10"/>
  <c r="F59" i="10"/>
  <c r="B62" i="10"/>
  <c r="B63" i="10"/>
  <c r="F62" i="10"/>
  <c r="B65" i="10"/>
  <c r="B66" i="10"/>
  <c r="F65" i="10"/>
  <c r="B68" i="10"/>
  <c r="B69" i="10"/>
  <c r="F68" i="10"/>
  <c r="B71" i="10"/>
  <c r="B72" i="10"/>
  <c r="F71" i="10"/>
  <c r="B74" i="10"/>
  <c r="B75" i="10"/>
  <c r="F74" i="10"/>
  <c r="B77" i="10"/>
  <c r="B78" i="10"/>
  <c r="F77" i="10"/>
  <c r="B80" i="10"/>
  <c r="B81" i="10"/>
  <c r="F80" i="10"/>
  <c r="J59" i="10"/>
  <c r="J60" i="10"/>
  <c r="N59" i="10"/>
  <c r="J62" i="10"/>
  <c r="J63" i="10"/>
  <c r="N62" i="10"/>
  <c r="J65" i="10"/>
  <c r="J66" i="10"/>
  <c r="N65" i="10"/>
  <c r="J68" i="10"/>
  <c r="J69" i="10"/>
  <c r="N68" i="10"/>
  <c r="R59" i="10"/>
  <c r="R60" i="10"/>
  <c r="V59" i="10"/>
  <c r="R62" i="10"/>
  <c r="R63" i="10"/>
  <c r="V62" i="10"/>
  <c r="Z59" i="10"/>
  <c r="Z60" i="10"/>
  <c r="AD59" i="10"/>
  <c r="D83" i="10"/>
  <c r="AD34" i="10"/>
  <c r="AD35" i="10"/>
  <c r="X34" i="10"/>
  <c r="X35" i="10"/>
  <c r="AA34" i="10"/>
  <c r="AA35" i="10"/>
  <c r="AG34" i="10"/>
  <c r="AG35" i="10"/>
  <c r="AM34" i="10"/>
  <c r="AM35" i="10"/>
  <c r="AJ34" i="10"/>
  <c r="AJ35" i="10"/>
  <c r="U34" i="10"/>
  <c r="U35" i="10"/>
  <c r="O34" i="10"/>
  <c r="O35" i="10"/>
  <c r="R34" i="10"/>
  <c r="R35" i="10"/>
  <c r="L34" i="10"/>
  <c r="L35" i="10"/>
  <c r="F34" i="10"/>
  <c r="F35" i="10"/>
  <c r="I34" i="10"/>
  <c r="I35" i="10"/>
</calcChain>
</file>

<file path=xl/sharedStrings.xml><?xml version="1.0" encoding="utf-8"?>
<sst xmlns="http://schemas.openxmlformats.org/spreadsheetml/2006/main" count="4986" uniqueCount="210">
  <si>
    <t>Year</t>
  </si>
  <si>
    <t>Playoff Odds</t>
  </si>
  <si>
    <t>Boston Bruins</t>
  </si>
  <si>
    <t>Chicago Blackhawks</t>
  </si>
  <si>
    <t>Detroit Red Wings</t>
  </si>
  <si>
    <t>Montreal Canadiens</t>
  </si>
  <si>
    <t>New York Rangers</t>
  </si>
  <si>
    <t>Toronto Maple Leafs</t>
  </si>
  <si>
    <t>Playoff Teams</t>
  </si>
  <si>
    <t>Total Teams</t>
  </si>
  <si>
    <t>Los Angeles Kings</t>
  </si>
  <si>
    <t>St. Louis Blues</t>
  </si>
  <si>
    <t>Pittsburgh Penguins</t>
  </si>
  <si>
    <t>Oakland Seals</t>
  </si>
  <si>
    <t>Buffalo Sabres</t>
  </si>
  <si>
    <t>Vancouver Canucks</t>
  </si>
  <si>
    <t>Calgary Flames</t>
  </si>
  <si>
    <t>New York Islanders</t>
  </si>
  <si>
    <t>Washington Capitals</t>
  </si>
  <si>
    <t>New Jersey Devils</t>
  </si>
  <si>
    <t>Philadelphia Flyers</t>
  </si>
  <si>
    <t>Edmonton Oilers</t>
  </si>
  <si>
    <t>Winnipeg Jets</t>
  </si>
  <si>
    <t>Colorado Avalanche</t>
  </si>
  <si>
    <t>Carolina Hurricanes</t>
  </si>
  <si>
    <t>Phoenix Coyotes</t>
  </si>
  <si>
    <t>San Jose Sharks</t>
  </si>
  <si>
    <t>Ottawa Senators</t>
  </si>
  <si>
    <t>Tampa Bay Lightning</t>
  </si>
  <si>
    <t>Anaheim Ducks</t>
  </si>
  <si>
    <t>Florida Panthers</t>
  </si>
  <si>
    <t>Dallas Stars</t>
  </si>
  <si>
    <t>Nashville Predators</t>
  </si>
  <si>
    <t>Minnesota Wild</t>
  </si>
  <si>
    <t>Columbus Blue Jackets</t>
  </si>
  <si>
    <t>Vegas Golden Knights</t>
  </si>
  <si>
    <t>Team</t>
  </si>
  <si>
    <t>Expected Playoff Apperances</t>
  </si>
  <si>
    <t>Actual Playoff Appearances</t>
  </si>
  <si>
    <t>Seasons Counted</t>
  </si>
  <si>
    <t>Colorado Avalance</t>
  </si>
  <si>
    <t>Above or Below Average Franchise?</t>
  </si>
  <si>
    <t>Index</t>
  </si>
  <si>
    <t>QF</t>
  </si>
  <si>
    <t>Round 16</t>
  </si>
  <si>
    <t>SF</t>
  </si>
  <si>
    <t>F</t>
  </si>
  <si>
    <t>HSW?</t>
  </si>
  <si>
    <t>Winnipeg</t>
  </si>
  <si>
    <t>Washington</t>
  </si>
  <si>
    <t>Vancouver</t>
  </si>
  <si>
    <t>Toronto</t>
  </si>
  <si>
    <t>Tampa Bay</t>
  </si>
  <si>
    <t>St. Louis</t>
  </si>
  <si>
    <t>Seattle</t>
  </si>
  <si>
    <t>San Jose</t>
  </si>
  <si>
    <t>Pittsburgh</t>
  </si>
  <si>
    <t>Philadelphia</t>
  </si>
  <si>
    <t>Ottawa</t>
  </si>
  <si>
    <t>NYR</t>
  </si>
  <si>
    <t>NYI</t>
  </si>
  <si>
    <t>New Jersey</t>
  </si>
  <si>
    <t>Nashville</t>
  </si>
  <si>
    <t>Montreal</t>
  </si>
  <si>
    <t>Minnesota</t>
  </si>
  <si>
    <t>Los Angeles</t>
  </si>
  <si>
    <t>Las Vegas</t>
  </si>
  <si>
    <t>Florida</t>
  </si>
  <si>
    <t>Edmonton</t>
  </si>
  <si>
    <t>Detroit</t>
  </si>
  <si>
    <t>Dallas</t>
  </si>
  <si>
    <t>Columbus</t>
  </si>
  <si>
    <t>Colorado</t>
  </si>
  <si>
    <t>Chicago</t>
  </si>
  <si>
    <t>Carolina</t>
  </si>
  <si>
    <t>Calgary</t>
  </si>
  <si>
    <t>Buffalo</t>
  </si>
  <si>
    <t>Boston</t>
  </si>
  <si>
    <t>Arizona</t>
  </si>
  <si>
    <t>Anaheim</t>
  </si>
  <si>
    <t>Seattle Sockeyes</t>
  </si>
  <si>
    <t>(Vegas adjusted… only 1 season)</t>
  </si>
  <si>
    <t>Games</t>
  </si>
  <si>
    <t>Distance</t>
  </si>
  <si>
    <t>Total Trips</t>
  </si>
  <si>
    <t>Trips</t>
  </si>
  <si>
    <t>Winner</t>
  </si>
  <si>
    <t>Yes/No</t>
  </si>
  <si>
    <t>Winning Seed</t>
  </si>
  <si>
    <t>FIRST ROUND</t>
  </si>
  <si>
    <t>QUARTERFINALS</t>
  </si>
  <si>
    <t>SEMIFINALS</t>
  </si>
  <si>
    <t>FINALS</t>
  </si>
  <si>
    <t>Cumulative Travel Distance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</si>
  <si>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</si>
  <si>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</si>
  <si>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</si>
  <si>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</si>
  <si>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</si>
  <si>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</si>
  <si>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</si>
  <si>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</si>
  <si>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</si>
  <si>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</si>
  <si>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</si>
  <si>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</si>
  <si>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ce563612-bc88-4a7c-997e-b60a199243c9</t>
  </si>
  <si>
    <t>CB_Block_0</t>
  </si>
  <si>
    <t>㜸〱敤㕣㕢㙣ㅣ搵ㄹ摥ㄹ敦慥㜷搶㜶㙣㘲㈷㤰㜰㌳昷㡢愳㈵づ㐹㠱搲㌴昸㤲㡢㈱ㄷ㈷敢㠴㈲㑡㤷昱敥ㄹ㝢㤲㥤㔹㘷㘶搶㠹㈹㉤愱愵㔰㝡㔱〵㝤㘸愱戴㐵愸㐲敤㑢㔵晡㠰愰愵て㤵㉡ㄵ戵㔰昵〱㔵敡㐳㈵㡡㝡㜹㘸㔵㐵敡ぢて㐸昴晢捥捣散捥敥㝡挷㘶㠱搶㔴㥥㘴晦㥣㌹昷㜳晥敢昹晦㌳㐹㈸㠹㐴攲㕤㍣晣㤷㑦㤲㠹㑢昲㑢慥㈷慣摣㐴愵㕣ㄶ㐵捦慣搸㙥㙥捣㜱昴愵㠳愶敢㜵愱㐲扡㘰愲摣㑤ㄵ㕣昳〱㤱㈹㉣ち挷㐵愵㔴㈲㤱挹㘸㉡捡搹〹㝦〳攱㡢挶㔶扤㐹㠰㤹㠹昱㈳戳㈷搱㙢摥慢㌸㘲摢昰〹扦敤敥搱搱摣㘸㙥攷慥搱ㅤ戹敤摢㠶㈷慡㘵慦敡㠸摤戶愸㝡㡥㕥摥㌶㍣㕤㥤㉤㥢挵扢挴搲㑣攵㤴戰㜷㡢搹敤㌷捦敡㍢㙦ㅤ摤戹㙢㤷㜱摢㙤户昶㘲攸挴攱㠹昱㘹㐷ㄸ敥〷搴㘷㡡㔳摥㌹㈹㡡㈶搷㈶㠴㘳摡㜳戹㠹㜱晣㡤捣ㅦ㙦户攴昲昳㐲㜸ㅣ㕡㌸挲㉥ち㔷㐳挳ㅥ㙢捣㜵慢搶〲㌷㑦戳昶㘱愹㐵摤昵㔲搶㠴㈸㤷㌵㉢散㌵㘳ㅤ挱摥㤵昵愵㕥㉢㉦㙣搷昴捣㐵搳㕢㑡㕢㌳攸愸搴㘷ㅤ㜷挵㌱摤㥥ㄳ㠷㜵㑢愴慣晤㔵戳㤴昴㥦㐴搷㜵㘱ㄷ搱㠹挹攵攷挶㕣㙢㘲㕥㜷攴㡣㕣㙥㑣㑣摤㝤㑥戱戱敥㔵敤晢攵搴攵〸散昳㥡昶昵㔰㜲㐲㜷㙡㌵㐷摡搷っㄶ摦㌸㠳㥢摡搷㡦散㔱㘳㥢ㅢ摡户㤱㕢搹㔸㕢改〹攸㕢敥㈸ㄶ愳愵〹扡〹㌲〴㐴愰㤶㈵攸㈱攸〵㔰㤲晦〶㤷㐴ㅢ戲㐸㉤攸㙡㘱㔶㉤ㄴ搵㐲㐹㉤〸戵㘰愸㠵㌹戵㌰慦ㄶ㑣戵㜰㔲㉤㥣㐲㥤昰挹㜴㜷慢挱㜳搱㙦晦扡攳㡡敥㥦ㅣ㍡㘷ㅣ搲㕥捤㘳㠰つ愸㜴㌴㤸搴愴愳㥦〱愹搵愹ㄸㅣ挱㍦㉢㜳〵㤸挲搸㘵摣㘲㡣㡥㤶㜶㙤搷㙦搶㔳㕣㔶っ昲ㅢ〸㘵〰㜵㝢㡤扢㑤扢㔴㌹㈳㜱㜷挹戸敥㡡晡挶㡤〴㘵攳㤵慡㕤㜲㉦㕥扥㌰敦改㥥搸摡㕣㔶敦愴愵㔹ㅥ㙣㈵㕣㌹摥㘵捤捤㑥攸攵慡ㄸ㍢㙢晡挵㤷㌶ㄵ㕢搳㑥㘵戶㝤改㍥㐷㥣慥㤵戶捣㘸っ㐲㙤㔱昶摤戲㑡扦挸㥦搷昰挴㝣挵ㄵ戶㥣摥㠸㌵㙤ㄶ㑦〹㈷㉦㈸ㄲ㐵㐹㉥㜵ㄳ㡢〲慥ㅦ㌹㘲㘳愱攰搶搲㤵搱㕣㘳敦㔹て捣㉣㑡㤸敦㠲㜰扣愵ㄹ㝤戶㉣㌶㌷㔴昱挷㐴挱㤶㠶散㝤㤵㘲搵㥤愸搸㥥㔳㈹㌷㤶㡣㤵ㄶ㜵㐸㥡搲愱㑡㐹㈴㤳〹㈹ㄴ㈰㜰扢扡ㄴ㈵㜱㘳㝢㕥㤰㠸㠸愰㤸㡣㝣㔱㈳搹攵㡥㘱㜵㔸㐵㔹㤰㈶搵慢㔷攸㡣昳㤵㌲㈶㠶〳㈳㙢愲晥攰愰搷慦搰㙤つ㜳ㅦ㙥㘵㔵ㅤっ㔶扦㜷㔱搸摥〱摤㉥㤵㠵ㄳ慢晤ㄴ捥㐸敢〷㐸㥤㠷㐰㘸扢㝢㔴㜵捡㔹㘵㈹㜵挶㉣㜹昳改㜹㘱捥捤㝢挸㠳㠶捣㘴戸戵㉤㡦㜶〱戲戴㡤〴㠳〰搹㙣㈲㍤挴㑡改㉣㥥㐴㡡搲㈹㠶㤷ㅢ〴㌹摢㌵昰㜲慦戱捦㉣㝢挲ㄷ捡晤〶㌰攲㙢㌵㠹扥㍥㤲愸愳ㄷ㝤㠵㌱㘴㑣㠰㑡㜵搳昶㤶敡㝣摢挲㈵㍥ㄱ慤换㠲㌵㈷ぢ㈸ちㅡ攵㐱っ慦㠱㘸㥡愴㐱㝣攵〸ㄱ㤱つ㘲㌴㍢㝡㙥㈴㌲搶㡦㤱ㄱ愸ㅦ㈵㐲搶摥摥㕥㐶㤰搸㕢㠹㤴㡤摡昲攳扡㌴㕢捥㤶昷愵搹㈶㙣㥣戶㤹攰㐲㠲㡢〸戶〰㈸㝦㠳㠴愳㤴㐳扡昱搱㉥挶扢㜶〹挱愵〰㤰㑦ㅡ㘵㑥㈰慡㘸㐳慤挶㡥㘴扤㍥搸挹搲㈸昶㐵ㄱ㉤攳㥡㥤搹㘷㐹㐴〷㔶攷摡搰戵㐹愹㘳慦㙤㑦㥢搱攵㤰㈲㘳慡㐶搷扡㐲搵攸㐶戰㙡㠷㝡敢㜲㌴搵㠶〹慥〰昰ㄵぢ㡤摤搵㔹昳㌴㈷㍦ㄲ㈶㤱㙦〸㜵愸摣〳㈲愶昹ㅦ㈳攰㕡㡥㉥敢昶㌳㑤挱ㄱ攳㈳㙦㍦㙦㙢捦摢〱搲㥢㜴收扡捥愱慦攸㍤㕡搰㔷㠲扤㤴㍦戵搵㉦㔷愳㔸扢㠶攰㕡㠰㈶晤挲㤳昷㝢昵ㄲ㐸㤳搸㡡㘰㙥㈳㍤㉥搲挲㥤㔹㕡㄰㔲晢昴ㅡ㌳扡㌳㈷㍣㜸㉦愶㈶㘱〷㔷ㅣ㐷㤴㜱愰㉤挹っ㥥㕤㉥㙣捣㜴昷㌹ㄵ㡢昹敢昶戱晢㤱㔰っ挹愴摡㤵㘸戲㡦㘳散捣㠸扦㈹㐲㌹搴扦㌷户ㄷㄲ㤱㐶㡤攴挵㜶昱㘷换㜵㐹搲㠱㈴戹ㅥ摢慡摤〰〰㈹愱晣愱慤㐴ㄹ㘱戵㙤戲㕡愳戵㑡敦㕥捣挹愴挹㝦搸㈲㐷㝡㝣㘷敤㌸㝣〷㙥㥦㤵㌷慤㥡戰攸戱愶㠵㔳㠴㕦挱㉣㡢慣敦㤲愵愸㔹㤷ㄵㅦㄱ㔹搱搵搵㜲㤶㡥昱慤㐹㍡㘹㤲ㄲ戱摣ㅥ㕢ㄸ㜳づ慦ㄳㄵ㕤㤰ㄴ㉡㌱㙥愱㥡〴㈲攵戱敥扡㠸改㐰挴攴戰㜱摡㑤〴摢〹㐶〱㔲扦㠳愴㔹敤挶㌳ㄴ搶扤㐸㜷㜶愱㤰挸㄰つ搲㍤昸㝡㕢㘱戵㤳挳散㈲昸ㄸ㐰㤳昹㐳攷㘳っ㈱㑡㤴㐷〸㤱搶㤲㘶㥣㌰挵ㄹ搲挰〶〳㐱愵㠹慡敢㔵㉣㐶㤵晡㡣挹捡攱㡡㌷㘹扡ぢ㠸㐲つㅡ㐱攲敥㜹㘱㠳扡ㅣ搸㍥㑤㜹㤵㠵〵㔱搲㡣㝣愵ち搱㌶㌵戹ㄶづ攵㔸ㅦ㙣㐹㜹㉥㔷ㄵ㍣㥤㥤㡤搱㠵㈲㑦挴昰戵搲ㄳ扢㉡捦㌷て㝤晤昵ㅤ㥤㌱扤戲攸㌱㝣愶㘳㍡㘳㘰ㄷㄱ㌵㈸㜵ㅢ㌳昳㡥㄰㤳㝤挶㝥挷㉣㤵㑤㕢㄰ㄹ戰㌱ㄹ愸㍢㈸收㄰㈱㤸慥㌰晥㔷戱晢㡣ㄹ㐷户摤〵㥤挱挴愵㡤つ㙦㌲㈴㤲㌲挶㑤摢挵㌰ㄲ㡢㑣昷ㅢ昹昹捡ㄹ㐴㙢慢㤶扤㕦㕦㜰搷〴㔶㐸昴晥㈳㔱愳愸㡡慡㉡ㄹ㌵搳㈹㝥㜸㈰㑦㈴㜶攰㤷㈴㤰戸㑡愴攸㉦㡦搱摥戴敢㠳昸っ敤㜴捥愹ㄷ㤱愳㕡㘶㔷慣ㄴ㈶愷㙡户戲捤㙤〰㜷敥㍦㍥㔵㡦捡扤慦㜸㜵㡡ㅥ晥ㄸㄹ㉦挹愲ㄶ〴愱㝦㙥㠳㑦㉡捣㈳攵㠰〳㠱㜱扥㌵㤳㕦搶㤰㜵㐸㝤ㅢ敡挹㝤㠸㈲昵ㅡ〷昵㔹㔱㐶㉣摡搲扤つ晥ぢ捤㔸㑢㉦扢㐱搹㐴挵戲㜴㤲ㄶ挹㌲㕦搴㐹挱㘳㔵慦㜲挸戴㌵〳㐰搲㕦㤰愵㥦㐵㤶㝥㔶㘶昵ㅡ挷ㄸㄶ㤴㘹昶㔵㤹搳ㅤ搳㥢户捣㘲㠶㉦っ摤慤〹㥡〴㤳㔳昲㠶㑦㈸㌳㠶㥢慣昹攳㌰搹摣ㅣ搰㥤㠳ㅣ攵搶ㄱ晤愰㕣㔵㐹攳㡦搲愱㘳〹〲㐶㝡㐹戵摢搱㕢㑡摥㡣㠰挸㤱捦昹昰晥挵昹㠷㤰攳晢攵㠸昵ㄸㄲ㠱㐷㌰㈲攴改摥㑥ㅢ挷㙤搳〳昶㠸戱㝤愶㌷改〲攵〰㐸捡攳敤㔶㠹搵㐸愳㤱㥡㔶戸扣戵愸㐱㑤㕣搶㕡ㅥ搵ㅢ㔷㉦㔳散㙢㤴㠸㈲㔹愹㤲搴㉣换捣㜱㉤愹ㅡ㐵㉡敥㔰摢㈸㜱㙥搳晡扥㔳㡡扣て挵㈴㘹㈶愱敤㤶㠴㠲㈰㉦愹〳㍡㡡晥晡㜸昲㠸㐴㙢㘸〳㘴愹愷晣扣扥㈰ㅣ㌸㠵㉢㈷㈵㤱つ摥挰摦ㅢ㠲攴㤱慡搷㔰愲㥦ㅤっ㑡挶捡攵㈳㌶慣㠴愲敥㤴搶〸㑢㘳㙤扥㠶㤱摣搹愹昶昷户㌷挲㠸〱ㅢ㌲㈴ㄲ攳〷〶ㅢ㠲戹㈲搱㔴㕡㘷㝤摣敡㕡㜶㠶㙦㠷㠴㙥㑢っ攴扤搲愴㔸㤴㘶㔸摤㤲ㅦ㤴つ㙡愷㐵㈹㐷㌵㘳㙣搶㠵㑡昷㈸挷㠳㤴㘴㜰捤㌸㐶户ㄴ㉥㌰㐰散〶愹改愲㠷戰㙥慤〳㥥っ搶づ㜶戰㈳㝥搸㠴搶ㄹ㈵㘸㍡㠶㜰ㅢㄷ㐱摥改㄰愳㄰愴㠶㝣晥戵㐷㜹晡㈹㍥㍦摡㤳〸ㄳ〱ㄳ㌱搴ㄵ㘳㍤〰戹搱愸㈴戹㘸㌰っ㤶晢㤲㑤ち慤摥㌰㡦㈶㐶ㅦ㑤㍥挷挳つㅥ挶戱晡挹㌶㘵摣㜱昳㑣㘸搳昲搲〶㘳捡㉥㤶慢㈵㈱㔵㜱㈸慢愵㐶㕥ㄳ昸㤲搷晦㝣㙥㡡搹㤷㘰㔳愶㜰㤴攲㤲㠹愴捥敤㙥敤㤳㘸㉥㠵ㅣ晡昰㘵ㅢ㠳㡦㌱㙥㌹ㄹっ㙢戹愳㐰晢㜰㘳晤昲㠲扣㌸〷㤱搶㤲㐵㔹㜶㄰㜷昱㙡ㄱ㘴挹㙤㤱㙡〷㉢〷㉢戴搹㈳㔹〷㑣㍦㙢㑤攰〸敢昴〵㕥㍡つ㘳愴㐳敥㘰㈷㠹昳㐱㘴昷晣㐳昲㌵㜱㝥㑦㘰㝣㈸㡣敦昲ㄴ㤴挰慥㠲㤱㘸㜰慢㜵慢㕢㘱攴㤷㤶户㜶〷㠰挲㄰㌰つ㕡搴昴つ㥣㜱愴㔷㌶㜰ㄸ㡣㡣㠹㡥㐶〳愹㡣㔱づ挲㘱て愴㠱㥢㜸㤰㥥愹㐰〹㜹㐳昲㔲㔸㜸㉦㜱挴挲ㄱ愸攲㙣㙥捡㥣搶㍤㕣㝤戱户㌴㘵㡦㤵㑡㌴㜷攱㥦㕢ㄳ㔸挵戵つ摦ㅣㅤ㙡扡㤰㈵搷㐴晢敥慡愶㠲攰愲攰㡥挹摣〱摤㉢捥攷扤㈵晦搲㔶愷㈴㤱晡〵晣ㄱ换㡥㑥㥢㌹㘹昳ㄲ敡㈲昷㍥㝢捡慥㥣戱攵扣㔲㉥㙦晣搱㡡搵扡扢㌹挹㙣攲㕤晣㤱㡦㥡㐸扤㠲ㅥ㔷㌳㙤㜶㔰㜷㤰戰ㅦ昹昸搲㘰ㄸ改ㄸ㍡㠱敤㕥扢㌱㐰㍡ㄹ㙡愲ㄳ㈹〸搶〹挵㥥晢挰〸㐵昹㌹搰㑡㘲昱㡦攴搸昳攷挱晡捡捦㤰㐳㠴攳㍤㄰㈳愹㉢㤰㡡㐱㥤ㄴ攴挱昵づ㕥〶昹晦挱㔲挸捤换戲搳㝦㠱㤹㤵㤷㥢㔱㜴ㄹ㔱昴㔲㉢㡡ㄸ㠸㝤㑦㈱㙦捥㝥晤愸昹愱㕦敢晤ㅦㅥ㌵敦〴㠶昹㐸㙢っ㐱㌵〶攳㙢挶㐰㔷㡢㌱㜰つ㡡愵㌱㜰ㄷ摢㌰㕥敦ㅢ〳㠱户攳㄰㌲㔶㌶〶ㄸ挵㡢㌱昹㈲㐱搵㠸〳㠳㘷慤捤ㄶ㍤㘱〷㜰扤㔶戸㠸摣㐳㍤戹ㄳ昰㍤㕤搸㥡㍤慤㍢扡戵㐵收敦㜷〴搴㤶㌳㠳晢摡戲〹㕢㙣㕤戶㐴㌶㕡挶㉢ㄱ晡搳搷㍤㈷慢扢愵づ㑣昹㡦敦愸㔷㌲㑡晡㝤昸㐴ㄴ㥥㄰ㄲ㥦ㅤ晡昱晥㍦㍦昰挸ㅥ摥㑢ぢ㘸㌵挵㐰㜰㈷挱㜹㕡づ〸摦㐶慥㠴㙣攲攷㌷㠷昰㈱㤲戹㔰ㄶ攳扡㈳敤ㅤ㔷戳挲愴㑦㜸ㄱ挲昴㠹㙦㉤ㄸ㤳戸攱攰ㅢ㤳戹㈶挷愶晣㝣㐹㍡〳㜳㤱㠹㑢敦㕤ㄸ㈰㔴摡慡慣づ敤捡搴㑦愱㜴摥攳㐴ㅡ敤㐱㥥㉦昹㈸捡ぢ捤㕡㙤ㄷ戵㥡㌴ㄳ㤵ㄱ搴〸愵ㄴ㈲つ愴㤰攸㤱㠵愱㝦㈹愵愶㤱㐸攵〰㘲㘲㘸捤挱㕣㥥晣搷㠵㠰愸㕤敦敢昰㔳ㄵ散㈲戰ㄸ㝡摤㍢㍤扢搲敡っ㔵ㄳ㠳戲昲昴㜱ㄴ〹㜹㑣㘱〶愳戴㌲昷ㄸㄲ攱㤳ㅡ㐵㙡搵㡥㈷づ搲㘷昹㈱㌶㥦戱㔳ㄶ扤㙡㔹㙢慦㕤挵ㅤて攸㤹戴㔴ㄸ昶㐶㘶攳攸㈹愳㜱㝥搵慣㥦㐵搸敦㈷㙢㡤㝡㠲㈲攸㉣㝢ぢ捥㥦〸昳昱㝢㈰㤶㡦搴扢摥搴㕣㐲ㅤ㘷㜷㘳㠱晣挱晥扡㉣㠶戱㌱㉡㌹〶ㄲ㜶㔵戵㌲晥㈵昰㍣㥡㐸㝢㕥搱敡㐹㡥愵㈸㡣㐶㠷㥣搵愵戶攸㝦挶愹㈵㘷捤戰㌶〳搶つ晡晦〴㌲㔶搴晦ち愳㙣ㄲ㘵㜷〷〹扥愴ㄸ㈹㔹㌱㌸挳ㅤ㠱てㅢ㘱ㅡ㜹〴搶㘴㤲挱㙤㍦㤵挷㈷慡㝥戱㤴攰昰㜰㈵㥢㉦㐱搴摡搲戶敤㘹㉢〰ㄹ〵㑡晤㄰㈲愸㙤㝢㑥扡昵ㅣ㥢扥〷搹㐳㠷捣愲㔳㜱㉢㠶㌷㥣㐷㜸㜷㤸㕦㤸ㄹ戰㜹挶㤴攷㥢㠵摡㔵搸㠹摥㝢搱收昰ㄱ〸散挳挲晢愰愲㡥㡣㈱慣㉥㘶挱慦㡤〶㈲㠱㈴㙡〷昷〲攳㘸㔵㉦攳〳搵㈳昰㙡㝡捣㕡ㄳ捡捥昷㉤㌷摦挵攰搶攱㌶搶㕤昰晣㠸㜲づ㘱㌰戹㠴㝢敦攳扥㌶敦㐱㘳摤㘰㙤㉥㙢㜶收㕤换愶㝥〰㥣慥㙥㤴㐶㤲攱㤸晣敥㌸慢摤㐷㠸㌸て扤愳慢㜷挵戲户㐱搰㜹昰搹㌶㕤㕥㈳㘵㌸捡㔶ㄱ攷晥っ㥡㉡㜷㄰攰愷ㄵ㠲〴㕦ㄴ晡昳㙥㘷攲㔹㉣㡢っ㠰㜴㈲慤〳戴愷敡敦㉤㐷搵ち㡦ㄶ愴挲慣昲㕤㤴㜳㤷晣搵㤶㤸㠷愳㠶㍣㐲㈰慤㐵㈵户挲㈳㠴ㅣ晦㘹㌴愸㡤㍦㠷摣昶攳㝦㝢搹昱愹晣攵晡愲晤て㠴捡㐳㍢挹愱㑦ㄱ㤴〹㉣㠰㠱戰㘶㍦挵㈲㘵㑤摡て㈲扣扣〷㘹㍣扦て晥㝤㜳捦敢慦昱昹攷ㅥ㐵ち㐲ㄴ㌵慥㠲㠲㔰慥攲㠹攸㉡ㄶ㤰摢㝥ㄵ摦㔸㙥ㄵ〳㤴㤱㥣㠹收〰昴㜵㈹愴ㄵ戹㉡ㄷ〹㙥㈸㝦㡡㐴㈸ㄲつ戳ㄸ㈰㘲㘵摢㉡ㄲ㘸换㥤㤷㙤ㄷ㤱〸摢愶戸ㄱ㌱㥦昰㐸晢㠸㔷ㅥ改戵㐹晢㙥搷戴慦ㄵ㌳㔶攰㙦㕤ㄳ戲〱㑢攲㌷戱㙤㐵㝡扡挳㔸扥昲㜸㠸㤸〳〷挲敦愳搴㈰扡〴挲昰㉤㔲ㄲㄲ㌷㔲昹㜲㔸昹㠵ㄷ敢捥㔱ㄴ攰〱昵昸㤵㐹㜰戲昲㘳㘱攵ㅤ昸昶㑡搶㐹昰慥〰㥦㌷挳捡㈴㑣㔹昹搱戰昲㍦㜶㙣愹㔵づ改搰敦㌹㐵㈲㠹戱㜵愵昵ㅦ昹づ㥢㠷敡㤴㐱晤搹㘳昸搹㤴㥣㌲㐸㕣㤶ㅡ戴ㄷ搷㍥ㅣ㝣〹㝤㄰户㤸㜰搹〳㐲搶晦てㄱ愶㜰扢㘹㔲昷㜴㝣攸扣㠸戰戲愳挹㌷㌶㑥ㅢ㐷ㅣ㘴㜴ㅢ㔳㉥捥㔴愵㌵㐵㈲㌰〷㤲晥晥慥攰㝥㡦㌱ㅤ敢晢ㄱ㠶挳㔴摥ㄶ改㑣㜹挸㄰㑡㔲㜹㈴挴㙣攲㕣㥤㘶戴捦〱㌹㄰㤳㠰㑣㘸㥦〷昴㐳㉥㐳捣ㄸ㈰晦㑢收㍥㠷㠴昶㌰挱ㄷ〰戲ち㤹㥤㜴㤰晥㈲㐰㝦昸摦㔱っ㉦㑡㝦㠹慡㍣ㄸづㄶ㈵㈳敤㑢㙣昰㈸㐰ㄷㅣ戵㑡㐰㠴㔹敤㌱攴㐴〷愵攰㤰㠳㍥捥㠲慦㄰㝣ㄵ㈰㥢攲㘴㔷扤㙢㕣㔳㠷㥡敢㙢㘸慡㜰㉢愴ㅣ晢㝡㤰攰㑢敡ㅣ挰敤敤㙤㘵ㅥ㠵挳捦昷ㄱ搴㙣昸㑥㝦㉦扥扢㕦攲愲扢昰摦㡥愴愴㘱㥦㔴㍦摥㔹㕦㘴〲摡攴昲攷㘰戳摦㐷㍦㕣㔷摤挶㘴㡦㥦挰㉦愳愶㤵㠷昱敦㌹晣㤴搳ㄸ㠱愳㔰搳㘶攰㘶㈱つ挸㠲㠵愰㠰㉡㑢㝢〲㐰㈱㡥㠹㈷敤㐹扥ㄱ戵散㕦晢㘶㤰攰㡢㐲扣㥥㘳愲ㅣ㌴て〷㈴慥㘵挱愹愶〱㠹㝦㔹㜰㌲㍡攰户㤰慢㐸㘴㈱搱愸㤵㠸戴㈴㜳㥦〲攸敢敡攷摣愸攵搴戳㑡昱晥搲晤昷扦摤㥦ㅣ摥㥡晣搴ㅤ扤㑦扤昹㥢户㥥㝣攳搳扢晦晥捥㌳捦扣昱㤷㈷㕦㝢攷㤵搹摤扦㝥敥戹㕦摤昹晤搷摥摡㘸㍣慢扥昸昶挱㘷ㅦㅣ㍤昵攰㘹攳昸㡤晢ㅦ扣攷攴搱搱改ぢ㐶扡扡扡扢慦ㅢ㝣昵愲敢〷捥㥤㝥㐹昹攵ㅦ㉦戴ㄵ戹㕣づ㜸っ㈰㝣〶戸㙣㌹㡤敦㈰㠱㘹㜰挶ㅦ敡㌴戸摣㜳昸㈹愵㘰愳挶昱㤲㠱㑦㠳ㄳ㤰〵挵挶㠲㥥晦〰〳〲慦挲</t>
  </si>
  <si>
    <t>Decisioneering:7.0.0.0</t>
  </si>
  <si>
    <t>16ef9848-74d2-4de2-8593-8ed6f7ee7074</t>
  </si>
  <si>
    <t>CB_Block_7.0.0.0:1</t>
  </si>
  <si>
    <t>㜸〱敤㕣㕢㙣ㅣ㔷ㄹ摥ㄹ敦慥㜷搶㜶散挶戹㌴改捤扤㕦ㅣ㙤攳㌴愱㉤㙤㐸㝤挹戵戹㌸戱㤳㔲㤵戲ㅤ敦㥥戱㈷搹㤹㜵㘶㘶㥤戸〴㥡㐲㉦㤴㡢㔰换〳戴ㄴ愸㉡㔴ㄵ㈱㈱㤵㠷搲㐲㜹㐰㐲〲愱ㄶ㈱㔱㠱㜸㐰㤴ち挱〳〸㐵攲愵て㤵捡昷㥤㤹搹㥤摤昵㡥㥤㑤ぢづ昲㈴晢攷捣戹㥦昳㕦捦晦㥦㐹㐲㐹㈴ㄲㅦ攰攱扦㝣㤲㑣㕣㍥㌱敦㝡挲捡㡤㤶㑢㈵㔱昰捣戲敤收㠶ㅤ㐷㥦摦㙦扡㕥〷㉡愴昳㈶捡摤㔴摥㌵ㅦㄶ㤹晣㥣㜰㕣㔴㑡㈵ㄲ㤹㡣愶愲㥣㥤昰搷ㄷ扥㘸㙣搵㥤〴㤸ㅣㅤ㌹㌴㜵ㅣ扤㑥㜸㘵㐷㙣ㅡ㌸收户摤㍥㌴㤴ㅢ捡㙤摤㌶戴㈵户㜹搳挰㘸愵攴㔵ㅣ戱摤ㄶㄵ捦搱㑢㥢〶挶㉢㔳㈵戳㜰慦㤸㥦㉣㥦㄰昶㜶㌱戵昹戶㈹㝤敢ㅤ㐳㕢户㙤㌳敥扣昳㡥㙥っ㥤㌸㌸㍡㌲敥〸挳晤㤰晡㑣㜱捡㕢挷㐴挱攴摡㠴㜰㑣㝢㍡㌷㍡㠲扦㤱昹攳敤昶摣挴㡣㄰ㅥ㠷ㄶ㡥戰ぢ挲搵搰戰换ㅡ㜶摤㡡㌵换捤搳慣㕤㔸㙡㐱㜷扤㤴㌵㉡㑡㈵捤ち㝢捤㔸㠷戰㜷㈵㝤扥摢㥡㄰戶㙢㝡收㥣改捤愷慤㐹㜴㔴散戱㡥扡攲㠸㙥㑦㡢㠳扡㈵㔲搶敥㡡㔹㑣晡㑦愲攳挶戰㡢攸挴攴昲㜳挳慥㌵㍡愳㍢㜲㐶㉥㌷㈶愶敥㉥愷㔰㕦昷摡搶晤㜲敡㜲〴昶㜹㝤敢㝡㈸㌹愶㍢搵㥡㠳慤㙢〶㡢慦㥦挱慤慤敢㐷昶愸扥捤捤慤摢挸慤慣慦慤㜴〵昴㉤㜷ㄴ㡢搱搲〴㥤〴ㄹ〲㈲㔰换ㄲ㜴ㄱ㜴〳㈸挹㝦㠳㑢愲つ㔹愴收㜵㌵㍦愵收ぢ㙡扥愸收㠵㥡㌷搴晣戴㥡㥦㔱昳愶㥡㍦慥收㑦愰㑥昸㘴㍡㍢搵攰㌱㝥㝣昷敦捥扤戸㘷摦慢㡦攷㕥晥昳ㅦ㝥昰㔶昷㉡㔴㍡ㅣ㑣㙡捣搱㑦㠱搴㙡㔴っ㡥攰㥦挵戹〲㑣㘱㙣㌳㙥㌷㠶㠶㡡摢㌶敢户改㈹㉥㉢〶昹㜵㠴搲㠷扡摤挶㝤愶㕤㉣㥦㤲戸扢㝣㐴㜷㐵㙤攳〶㠳戲㤱㜲挵㉥扡㤷㉤㕣㌸攱改㥥搸搸㔸㔶敢愴愹搹〴搸㑡戸㜲扣㉢ㅢ㥢ㅤ搳㑢ㄵ㌱㝣摡昴㡢慦㘸㈸戶挶㥤昲㔴敢搲㕤㡥㌸㔹㉤㙤㥡搱㌰㠴摡㥣散扢㘹㤵㝥㤱㍦慦㠱搱㤹戲㉢㙣㌹扤㐱㙢摣㉣㥣㄰捥㠴愰㐸ㄴ㐵戹搴戵㉣ち戸㝥昰㤰㡤㠵㠲㕢㡢搷㐴㜳㡤㥤愷㍤㌰戳㈸㘲扥戳挲昱收㈷昵愹㤲㔸㔷㔷挵ㅦㄳ〵ㅢ敡戲㜷㤵ぢㄵ㜷戴㙣㝢㑥戹㔴㕦㌲㕣㥣搳㈱㘹㡡〷捡㐵㤱㑣㈶愴㔰㠰挰敤攸㔰㤴挴㉤慤㜹㐱㈲㈲㠲㘲㌲昲愵昵㘴㤷㍢㠲搵㘱ㄵ㈵㐱㥡㔴慦㕢愴㌳捥㔷捡㤸ㄸづ㡣慣㠹晡㠳㠳摥戴㐸户㔵捣㝤戴㤵㔵戵㍦㔸晤捥㌹㘱㝢㝢㜴扢㔸ㄲ㑥慣昶㔳㌸㈳慤ㄷ㈰㜵づ〲愱攵敥㔱搵㈹愷㤵昹搴㈹戳攸捤愴㘷㠴㌹㍤攳㈱てㅡ㌲㤳攱搶㌶㍤摡㈵挸搲㔶ㄳ昴〳㘴戳㠹昴ㅡ㔶㑡㘷昱㈴㔲㤴㑥㌱扣㕣㈷挸搹慥㡥㤷扢㡤㕤㘶挹ㄳ扥㔰敥㌵㠰ㄱ㕦慢㐹昴昵㤰㐴ㅤ扤攰㉢㡣㌵挶㈸愸㔴㌷㙤㙦扥挶户㑤㕣攲ㄳ搱㡡㉣㔸㜶戲㠰愲愰㕥ㅥ挴昰ㅡ㠸愶㐱ㅡ挴㔷㡥㄰ㄱ搹㈰㐶戳愳攷㝡㈲㘳晤ㄸㄹ㠱晡㔱㈲㘴敤捤慤㘵〴㠹扤㤹㐸搹愸㈵㍦慥㐸戳㠵㙣㜹㕦㥡慤挵挶㘹敢〸搶ㄳ㕣㑡戰〱㐰昹ㅢ㈴ㅣ愵ㅣ搲昵㡦㜶ㄹ摥戵换〹慥〰㠰㝣搲㈸㜳〲㔱㐵ㅢ㙡㈹㜶㈴敢昵挰㑥㤶㐶戱㉦㡡㘸ㄹ㔷敤捣ㅥ㑢㈲㍡戰㍡㤷㠷慥㑤㑡ㅤ㝢㐳㙢摡㡣㉥㠷ㄴㄹ㔳㌵扡搶㐵慡㐶㌷㠲㔵摢搴㕢㔷愱愹㌶㐰㜰㌵㠰慦㔸㘸散㉥捤㥡愷㌹㜹㔱㤸㐴扥㈱搴愶㜲て㠸㤸收㝦㡣㠰㙢㍡扡慣搸捦㌴〵〷㡤㡢摥㝥摥搴㥡户〳愴㌷攸捣ㄵ㥤㐳㕦搱㜹㕡搰搷㠰扤㤴㍦戵搴㉦搷愱㔸扢㥥攰〶㠰〶晤挲㤳昷昹㝡〹愴㐹㙣㐵㌰户㥡ㅥㄷ㘹攱㑥捥捦ち愹㝤扡㡤㐹摤㤹ㄶㅥ扣ㄷ㝢挷㘰〷㤷ㅤ㐷㤴㜰愰㉤捡っ㥥㕤搶搷㘷扡扢㥣戲挵晣ㄵ晢搸扤㈸ㄴ㐳㌲愹㜶㈴ㅡ散攳ㄸ㍢㌳攲㙦㡡㔰づ昵敦㙤慤㠵㐴愴㔱㍤㜹戱㕤晣搹㜲㐵㤲戴㈱㐹㙥挲戶㙡㌷〳㐰㑡㈸扦㙦㈹㔱〶㔹㙤㤳慣㔶㙦慤搲扢ㄷ㜳㌲㘹昰ㅦ㌶挹㤱㉥摦㔹㍢〲摦㠱摢㘳㑤㤸㔶㔵㔸㜴㔹攳挲㈹挰慦㘰㤶㐴搶㜷挹㔲搴慣挸㡡㡢㐴㔶㜴㜴㌴㥤愵㘳㝣㙢㤲㑥ㅡ愴㐴㉣户挷ㄶ挶㥣挳㙢㐴㐵ㄷ㈴㠵㑡㡣㕢愸㉡㠱㐸㜹慣扢㈲㘲摡㄰㌱㌹㙣㥣㜶㉢挱㘶㠲㈱㠰搴㙦㈰㘹㤶扡昱っ㠵㜵捥搱㥤㥤捦㈷㌲㐴㠳㜴て扥搵㔲㔸㙤攵㌰摢〸㍥〶搰㘰晥搰昹ㄸ㐳㠸ㄲ攵ㄱ㐲愴戵愴ㄹ挷㑣㜱㡡㌴戰捡㐰㔰㘹戴攲㝡㘵㡢㔱愵ㅥ㘳慣㝣戰散㡤㤹敥㉣愲㔰晤㐶㤰戸㙦㐶搸愰㉥〷戶㑦㐳㕥㜹㜶㔶ㄴ㌵㘳愲㕣㠱㘸摢㍢戶ㅣづ攵㔸ㅦ㙣㐹㜹㉥㔷ㄵ㍣敤㥤㡤搱㠵㈲㑦挴昰戵搲ㄳ扢㈴捦㌷て㝤扤戵ㅤ㥤㌴扤㤲攸㌲㝣愶㘳㍡㘳㘰ㄷㄱ㌵㈸㜶ㅡ㤳㌳㡥㄰㘳㍤挶㙥挷㉣㤶㑣㕢㄰ㄹ戰㌱ㄹ愸摢㉦愶ㄱ㈱ㄸ㉦㌳晥㔷戶㝢㡣㐹㐷户摤㔹㥤挱挴昹搵㜵㙦㌲㈴㤲㌲㐶㑣摢挵㌰ㄲ㡢㑣昷ㅡㄳ㌳攵㔳㠸搶㔶㉣㝢户㍥敢㉥ぢ慣㤰攸晤㐷愲㐶㔱ㄵ㔵㔵㌲㙡愶㕤晣昰㐰㥥㐸㙣挱㉦㐹㈰㜱㤵㐸搱㕦ㅥ愳扤㘹搷〷昱ㄹ摡改㥣㔳㌷㈲㐷搵捣㡥㔸㈹㑣㑥搵敥㘰㥢㍢〱昶敤㍥扡户ㄶ㤵扢愰㜸㜵㡡ㅥ晥ㄸㄹ㉦挹愲ㅡ〴愱㝦㙥㤵㑦㉡捣㈳攵㠰〳㠱㜱扥㌵㤲㕦搶㤰㜵㐸㝤慢㙡挹㕤㠸㈲㜵ㅢ晢昵㈹㔱㐲㉣摡搲扤㔵晥ぢ捤㔸㑢㉦戹㐱搹㘸搹戲㜴㤲ㄶ挹㜲愲愰㤳㠲㠷㉢㕥昹㠰㘹㙢〶㠰愴扦㈰㑢㍦㡤㉣晤戴捣敡㌶㡥㌰㉣㈸搳散慢㍣慤㍢愶㌷㘳㤹㠵っ㕦ㄸ扡㕢ㄶ㌴〹㈶愷攴つ㥦㔰㘶っ㌴㔸昳㐷㘱戲戹㌹愰㍢〷㌹捡慤㈳晡㐱戹慡㤲挶ㅦ愵㑤挷ㄲ〴㡣昴㤲㙡㜷愱户㤴扣ㄹ〱㤱㈳㥦㜳攱晤㡢㜳㡦㈰挷昷换ㄱ敢㌱㈴〲㡦㘰㐴挸搳扤㥤㌶㡥摡愶〷散ㄱ㘳扢㑣㙦捣〵捡〱㤰㤴挷摢㡤ㄲ慢㤱㐶㠳㔵慤㜰㔵㜳㔱㥤㥡戸戲戹㍣慡㌷慥㕢愰搸搷㈸ㄱ㐵戲㔸㈵愹㔹ㄶ㤸攳㜲㔲㌵㡡㔴摣愱戶㔱攲摣愶戵㝤愷ㄴ戹〰挵㈴㘹㈶愱㙤㤷㠴㠲㈰㉦愹〳㍡㡡晥晡㜸昲㠸㐴㙢㘸〳㘴愹愷晣扣㥥㈰ㅣ戸ㄷ㔷㑥㡡㈲ㅢ扣㠱扦㔷〵挹㐳ㄵ慦慥㐴㍦摤ㅦ㤴っ㤷㑡㠷㙣㔸〹〵摤㈹㉥ㄳ㤶挶摡㝣つ㈳戹戳㕤敤敦㙦㙦㠴ㄱ〳㌶㘴㐸㈴挶てっ㌶〴㜳㐵愲愹戴捥㝡戸搵搵散っ摦づ〸摤㤶ㄸ㤸昰㡡㘳㘲㑥㥡㘱㌵㑢扥㕦㌶愸㥥ㄶ愵ㅣ搵㡣攱㈹ㄷ㉡摤愳ㅣて㔲㤲挱㌵攳〸摤㔲戸挰〰戱ㅢ愴挶ぢㅥ挲扡搵づ㜸㌲㔸㍥搸挱㡥昸㘱ㄳ㕡㘷㤴愰改ㄸ挲慤㕦〴㜹愷㑤㡣㐲㤰ㅡ昲昹搷づ攵戹㘷昹㝣㝦㐷㈲㑣〴㑣挴㔰㔷㡣昵〰攴㐶愳㤲攴愲晥㌰㔸敥㑢㌶㈹戴扡挳㍣㥡ㄸ㍤㌴昹ㅣて㌷㜸ㄸ挷敡㈵摢㤴㜰挷捤㌳愱㑤㑢昳慢㡣扤㜶愱㔴㈹ち愹㡡㐳㔹㉤㌵昲戲挰㤷扣晥攷㜳㔳捣扥〴㥢戲ㄷ㐷㈹㉥㤹㐸㙡摦敥搶㍥㠱收㔲挸愱て㕦戶㌱昸ㄸ攳㤶㤳挱戰愶㍢ち戴て㔷搷㉥㉦挸㡢㜳㄰㘹㑤㔹㤴㘵晢㜱ㄷ慦ㅡ㐱㤶摣ㄶ愹戶扦扣扦㑣㥢㍤㤲戵挷昴戳㤶〵㡥戰㑥㕦攰愵搳㌰㐶摡攴づ㜶㤲㌸ㄷ㐴㜶捦㍤㈲㕦ㄳ攷㜶〴挶㠷挲昸㉥㑦㐱〹散㉡ㄸ㠹〶户㕡戳扡ㄵ㐶㝥㘹㜹㙢昷〰㈸っ〱搳愰㐵㑤摦挰ㄹ㐱㝡㜱〳㠷挱挸㤸攸㘸㌴㤰捡ㄸ㘵㍦ㅣ昶㐰ㅡ戸㠹〷改挹㌲㤴㤰户㐶㕥ちぢ敦㈵づ㕡㌸〲㤵㥤㜵つ㤹攳扡㠷慢㉦昶㠶㠶散攱㘲㤱收㉥晣㜳换〲慢戸戶攱㥢愳㙢ㅡ㉥㘴挹㌵搱扥扢戶愱㈰戸㈸戸㘵㉣户㐷昷ち㌳ㄳ摥扣㝦㘹慢㕤㤲㐸晤っ晥㠸〵㐷愷捤㥣戴㜹〹㜵㡥㝢㥦㍤㘱㤷㑦搹㜲㕥㈹㤷㌷晥㘸挵㙡㥤㥤㥣㘴㌶昱〱晥挸㐷㑤愴摥㐰㡦㑢㤹㌶㍢愸㌹㐸搸㡦㝣㝣㘹㌰㠰㜴っ㥤挰㜶慦摥ㄸ㈰㥤慣㘹愰ㄳ㈹〸㔶〸挵㥥晥搰〸㐵昹㈹搰㑡㘲昱㡦攴搸昳㤷挰晡捡㑦㤰㐳㠴攳㍤㄰㈳愹慢㤱㡡㐱㥤ㄴ攴挱昵づ㕥〶昹晦挱㔲挸捤ぢ戲搳㝦㠱㤹㤵搷ㅢ㔱㜴㈵㔱昴㕡㌳㡡ㄸ㠸㍤慦㤰㌷㘷扦㜲搴晣挸慦昵晥て㡦㥡晢㠰㘱㍥搲ㅡ㐳㔰㡤挱昸慡㌱搰搱㘴っ㕣㡦㘲㘹っ摣换㌶㡣搷晢挶㐰攰敤㌸㠰㡣挵㡤〱㐶昱㘲㑣扥㐸㔰㌵攲挰攰㔹㙢㥤㐵㑦搸ㅥ㕣慦ㄵ㉥㈲昷㔰㑦敥㈸㝣㑦敢㥢戳挷㜵㐷户㌶挸晣摤㡥㠰摡㜲㈶㜱㕦㕢㌶㘱㡢㡤ぢ㤶挸㐶ぢ㜸㈵㐲㝦晡㡡攷㘴㘹户搴㠱㈹晦昱ㅤ昵㑡㐶㐹㕦㠰㑦㐴攱〹㈱昱㤹㌵㍦摣晤㤷㠷ㅦ摢挱㝢㘹〱慤愶ㄸ〸㙥㈷㌸㑦换〱攱摢挸㤵㤰戵晣晣收〰㍥㐴㌲㘷㑢㘲㐴㜷愴扤攳㙡㔶㤸昴〹㉦㐲㤸㍥昱㉤〷㘳ㄲ㌷ㅣ㝣㘳㌲搷攰搸㤴㥦㉦㐹㘷㘰㉥㌲㜱改扤ぢ〳㠴㑡㑢㤵搵愶㕤㤹晡ㄱ㤴捥㜹㑥愴摥ㅥ攴昹㤲㡦愲扣搲愸搵戶㔱慢㐹㌳㔱ㄹ㐴㡤㔰㑡㈱搲㐰ち㠹ㅥ㔹ㄸ晡㤷㔲㙡ㅣ㠹㔴づ㈰㈶㠶搶ㄸ捣攵挹㝦㐵〸㠸敡昵扥㌶㍦㔵挱㉥〲㡢愱搷扤摤戳㉢慤捥㔰㌵㌱㈸㉢㑦ㅦ㠷㤱㤰挷ㄴ㘶㌰㑡㉢㜳㡦㈰ㄱ㍥愹㈱愴㤶散㜸攲㈰㍤㤶ㅦ㘲昳ㄹ㍢㘵搱慢㤶戵㜶摡ㄵ摣昱㠰㥥㐹㑢㠵㘱慦㘶㌶㡥㥥㌲ㅡ攷㔷捤晡㔹㠴扤㝥戲摡愸㉢㈸㠲捥戲㌷攰晣㠹㌰ㅦ扦〷㘲昹㘰慤敢戵㡤㈵搴㜱㜶㈷ㄶ挸ㅦ散慦㉢㘳ㄸㅢ愳㤲㘳㈰㘱㤷㔴㉢攳㕦〲㥦㐰ㄳ㘹捦㉢㕡㉤挹戱ㄴ㠵搱攸㤰戳㍡搴㈶晤捦㌸戵攴慣㐹搶㘶挰扡㑥晦ㅦ㐳挶愲晡㕦㘱㤴㑤愲散扥㈰挱㤷ㄴ㈳㈵㡢〶㘷戸㈳昰㘱㈳㑣㈳㡦挰㥡㑣㌲戸敤愷㈶昰㠹慡㕦㉣㈵㌸㍣㕣挹挶㑢㄰搵戶戴㙤扢㕡ち㐰㐶㠱㔲㉦㐳〴戵㙣捦㐹㌷㥦㘳搳昷㈳㝢捤〱戳攰㤴摤戲攱つ㑣㈰扣㍢挰㉦捣っ搸㍣挳捡㑢㡤㐲敤㕡散㐴昷〳㘸㜳昰㄰〴昶㐱攱㝤㔸㔱㐷挶㄰㤶ㄶ戳攰搷㐶㝤㤱㐰ㄲ戵㠳㝢㠹㜱戸愲㤷昰㠱敡㈱㜸㌵㍤㘶㉤ぢ㘵攷晢㤶ㅢ敦㘲㜰敢㜰ㅢ敢㕥㜸㝥㐴㈹㠷㌰㤸㕣挲〳て㜲㕦ㅢ昷愰扥㙥戰㌶㤷㌵摢昳慥㘵㔳摦〳㑥㤷㌶㑡㍤挹㜰㑣㝥㜷㥣搵ㅥ㈴㐴㥣㠷摥搱愵扢㘲搹㕢㍦攸㍣昸㙣㥢㉥慦挱ㄲㅣ㘵㑢㠸㜳㝦ㅡ㑤㤵㝢〸昰搳昲㐱㠲㉦ち晤㜹㜷㌱昱〲㤶㐵〶㐰㍡㤱搶〱㕡㔳昵㜷ㄶ愲㙡㠵㐷ぢ㔲㘱㔶昹㌶捡戹㑢晥㙡㡢捣挳㔱㐳ㅥ㈱㤰搶愲㤲㕢攱ㄱ㐲㡥晦ㅣㅡ㔴挷㥦㐶㙥敢昱扦戹攰昸㔴晥㜲㝤搱晥晢㐲攵愱ㅤ攷搰㈷〸㑡〴ㄶ㐰㕦㔸戳㤷㘲㤱戲㈶敤〷ㄱ㕥摦㠱㌴㥥摦〶晦扥戳攳慤㌷昹晣㜳㠷㈲〵㈱㡡敡㔷㐱㐱㈸㔷昱㜴㜴ㄵ戳挸㙤扤㡡慦㉤戴㡡㍥捡㐸捥㐴㜳〰㝡㍡ㄴ搲㡡㕣㤵㡢〴㌷㤴㍦㐵㈲ㄴ㠹扡㔹昴ㄱ戱戲㙤〵〹戴攵捥换戶㜳㐸㠴㙤㔳摣㠸㤸㑦㜸愴㝤挴㉢㡦昴摡愴㝤户㙢摡搷㡡ㄹ㉢昰户㉥ぢ搹㠰㈵昱㥢搸㤶㈲㍤摤㘶㉣㕦㜹㉡㐴捣㥥㍤攱昷㔱㙡㄰㕤〲㘱昸ㄶ㈹〹㠹ㅢ愹㝣㌱慣晣捡慢㌵攷㈸ち昰㠰㝡晣捡㈴㌸㔹昹挹戰昲ㄶ㝣㝢㈵敢㈴㜸㔷㠰捦㍢㘱㘵ㄲ愶慣晣㐴㔸昹ㅦ㕢㌶㔴㉢㠷㜴攸昷㥣㈲㤱挴搸扡搲晡㡦㝣㠷捤㐳㜵捡愰晥散㌲晣㙣㑡㑥ㄹ㈴㉥㐹つ摡㡤㙢ㅦづ扥㠴摥㡦㕢㑣戸散〱㈱敢晦㠷〸㝢㜱扢㘹㑣昷㜴㝣攸㍣㠷戰戲愳挹㌷㌶㑥ㅢ㠷ㅣ㘴㜴ㅡ㝢㕤㥣愹㡡换㡡㐴㘰づ㈴晤晤㕤挴晤ㅥ㘳㍡搶昶㈳っ㠷愹扣㉤搲㥥昲㤰㈱㤴愴昲㔸㠸搹挴搹ㅡ捤㘸㥦〵㜲㈰㈶〱㤹搰㍥〷攸㠷㕣搶㌰愳㡦晣㉦㤹晢㉣ㄲ摡愳〴㥦〷挸㉡㘴㜶搲㐱晡ぢ〰扤攱㝦㐷㌱㌰㈷晤㈵慡㜲㈶ㅣ㉣㑡㐶摡攳㙣昰〴㐰〷ㅣ戵㑡㐰㠴㔹敤㐹攴㐴〷愵攰㤰㠳㍥挵㠲㉦ㄱ㝣ㄹ㈰㥢攲㘴㤷扣㙢㕣㔳㥢㥡敢㉢㘸慡㜰㉢愴ㅣ晢㙡㤰攰㑢敡㉣挰㕤慤㙤㘵ㅥ㠵挳捦昷ㄱ搴慣晢㑥㝦㈷扥扢㥦攷愲㍢昰摦㡥愴愴㘱㥦㔴㍦摥㕥㕦㘴〲摡攴昲攷㘰戳㉦愰ㅦ慥慢㘶㘳戲挷扢昱换愸㘹攵㔱晣㝢ㄶ㍦攵㈴㐶攰㈸搴戴ㄹ戸㔹㐸〳戲㘰㌶㈸愰捡搲㥥〶㔰㠸㘳攲㐹㝢㠶㙦㐴㉤晢搷扥ㅥ㈴昸愲㄰慦㘷㤹㈸〵捤挳〱㠹㙢㔹㜰愲㘱㐰攲㕦ㄶㅣ㡦づ昸つ攴㉡ㄲ㔹㐸搴㙢㈵㈲㉤挹摣㘷〱㝡㍡㝡㌹㌷㙡㌹昵戴㔲㜸愸昸搰㐳敦昵㈶〷㌶㈶㍦㜹㑦昷戳敦晣晡摤㘷摥晥搴昶扦扦晦晣昳㙦晦昵㤹㌷摦㝦㘳㙡晢㉦㕦㝣昱ㄷ晢扥晢收扢慢㡤ㄷ搴㔷摦摢晦挲㤹愱ㄳ㘷㑥ㅡ㐷㙦搹㝤收晥攳㠷㠷挶㉦ㄹ散攸攸散扣戱晦㔷㤷摥搴㜷昶攴㙢捡捦晦戸摥㔶攴㜲㌹攰ㄱ㠰昰改攳戲攵㌴扥㠵〴愶挱ㄹ㝦愴搳攰㜲捦攲愷ㄴ㠳㡤ㅡ挱㑢〶㍥つ㑥㐰ㄶㄴ敡ぢ扡晥〳ㅤ扥戳搲</t>
  </si>
  <si>
    <t>5b51cddf-ec20-4f83-9772-11d61732d9f2</t>
  </si>
  <si>
    <t>㜸〱敤㕣㕢㙣ㅣ㔷ㄹ摥ㄹ敦慥㜷搶㜶散挶戹㌴㘹㥢扡昷㡢愳㙤㥣㈶戴愵㠴搴㤷㕣㥢㡢ㄳ㍢㈹㔵㈹摢昱敥ㄹ㝢㤲㥤㔹㘷㘶搶㠹㑢㠰ㄴ㑡㑢戹〸戵㈰㐱㑢㠱慡㐲ㄵ扣㈰㤵㠷慡愵攵愱ㄲㄲ〸㕡挴㐳㠵挴〳㔲愹戸㍣㠰㔰㈴㤰攸㐳愵昲㝤㘷㘶㜶㘷㜷扤㘳㘷搳㠲㠳㍣挹晥㌹㜳敥攷晣搷昳晦㘷㤲㔰ㄲ㠹挴晢㜸昸㉦㥦㈴ㄳ㔷㑥捣扢㥥戰㜲愳攵㔲㐹ㄴ㍣戳㙣扢戹㘱挷搱攷て㤸慥搷㠱ち改扣㠹㜲㌷㤵㜷捤㠷㐵㈶㍦㈷ㅣㄷ㤵㔲㠹㐴㈶愳愹㈸㘷㈷晣昵㠵㉦ㅡ㕢㜵㈷〱㈶㐷㐷づ㑦㥤㐰慦ㄳ㕥搹ㄱ㥢〷㡥晢㙤㜷っつ攵㠶㜲摢戶て㙤捤㙤搹㍣㌰㕡㈹㜹ㄵ㐷散戰㐵挵㜳昴搲收㠱昱捡㔴挹㉣摣㉢收㈷换㈷㠵扤㐳㑣㙤戹㝤㑡摦㜶攷搰戶敤摢㡤扢敥扡戳ㅢ㐳㈷づ㡤㡥㡣㍢挲㜰㍦愰㍥㔳㥣昲戶㌱㔱㌰戹㌶㈱ㅣ搳㥥捥㡤㡥攰㙦㘴晥㜸扢㈳㌷㌱㈳㠴挷愱㠵㈳散㠲㜰㌵㌴散戲㠶㕤户㘲捤㜲昳㌴㙢㌷㤶㕡搰㕤㉦㘵㡤㡡㔲㐹戳挲㕥㌳搶㘱散㕤㐹㥦敦戶㈶㠴敤㥡㥥㌹㘷㝡昳㘹㙢ㄲㅤㄵ㝢慣㘳慥㌸慡摢搳攲㤰㙥㠹㤴戵愷㘲ㄶ㤳晥㤳攸戸㈹散㈲㍡㌱戹晣摣戰㙢㡤捥攸㡥㥣㤱换㡤㠹愹扢摢㈹搴搷扤慥㜵扦㥣扡ㅣ㠱㝤摥搰扡ㅥ㑡㡥敢㑥戵收㘰敢㥡挱攲敢㘷㜰㕢敢晡㤱㍤慡㙦㜳㑢敢㌶㜲㉢敢㙢㉢㕤〱㝤换ㅤ挵㘲戴㌴㐱㈷㐱㠶㠰〸搴戲〴㕤〴摤〰㑡昲㥦攰㤲㘸㐳ㄶ愹㜹㕤捤㑦愹昹㠲㥡㉦慡㜹愱收つ㌵㍦慤收㘷搴扣愹收㑦愸昹㤳愸ㄳ㍥㤹捥㑥㌵㜸づ㥥㝢㝤晦昴慦ㅦㅦ晤收扦㕥晤昳扦㡦㍣扡愵㝢ㄵ㉡ㅤ〹㈶㌵收攸愷㐱㙡㌵㉡〶㐷昰捦攲㕣〱愶㌰戶ㅢ㜷ㄸ㐳㐳挵敤㕢昴摢昵ㄴ㤷ㄵ㠳晣㍡㐲改㐳摤㙥攳㍥搳㉥㤶㑦㑢摣㕤㌹愲扢愲戶㜱㠳㐱搹㐸戹㘲ㄷ摤㉢ㄶ㉥㥣昰㜴㑦㙣㙣㉣慢㜵搲搴㙣〲㙣㈵㕣㌹摥愶挶㘶挷昵㔲㐵っ㥦㌱晤攲慢ㅡ㡡慤㜱愷㍣搵扡㜴户㈳㑥㔵㑢㥢㘶㌴っ愱㌶㈷晢㙥㕡愵㕦攴捦㙢㘰㜴愶散ち㕢㑥㙦搰ㅡ㌷ぢ㈷㠵㌳㈱㈸ㄲ㐵㔱㉥㜵㉤㡢〲慥ㅦ㍣㙣㘳愱攰搶攲戵搱㕣㘳搷ㄹて捣㉣㡡㤸敦慣㜰扣昹㐹㝤慡㈴搶搵㔵昱挷㐴挱㠶扡散摤攵㐲挵ㅤ㉤摢㥥㔳㉥搵㤷っㄷ攷㜴㐸㥡攲挱㜲㔱㈴㤳〹㈹ㄴ㈰㜰㍢㍡ㄴ㈵㜱㙢㙢㕥㤰㠸㠸愰㤸㡣㝣㜹㍤搹攵㡥㘲㜵㔸㐵㐹㤰㈶搵敢ㄷ改㡣昳㤵㌲㈶㠶〳㈳㙢愲晥攰愰㌷㉦搲㙤ㄵ㜳ㅦ㙥㘵㔵敤て㔶扦㙢㑥搸摥㕥摤㉥㤶㠴ㄳ慢晤ㄴ捥㐸敢〵㐸㥤㠷㐰㘸戹㝢㔴㜵捡ㄹ㘵㍥㜵摡㉣㝡㌳改ㄹ㘱㑥捦㜸挸㠳㠶捣㘴戸戵㑤㡦㜶ㄹ戲戴搵〴晤〰搹㙣㈲扤㠶㤵搲㔹㍣㠹ㄴ愵㔳っ㉦搷〹㜲戶慢攳攵㙥㘳户㔹昲㠴㉦㤴㝢つ㘰挴搷㙡ㄲ㝤㍤㈴㔱㐷㉦昸ち㘳㡤㌱ち㉡搵㑤摢㥢慦昱㙤ㄳ㤷昸㐴戴㈲ぢ㤶㥤㉣愰㈸愸㤷〷㌱扣〶愲㘹㤰〶昱㤵㈳㐴㐴㌶㠸搱散攸戹㥥挸㔸㍦㐶㐶愰㝥㤴〸㔹㝢㑢㙢ㄹ㐱㘲㙦㈶㔲㌶㙡挹㡦㉢搲㙣㈱㕢摥㤷㘶㙢戱㜱摡㍡㠲昵〴㤷ㄳ㙣〰㔰晥〲〹㐷㈹㠷㜴晤愳㕤㠱㜷敤㑡㠲慢〰㈰㥦㌴捡㥣㐰㔴搱㠶㕡㡡ㅤ挹㝡㍤戰㤳愵㔱散㡢㈲㕡挶㔵㍢戳挷㤲㠸づ慣捥攵愱㙢㤳㔲挷摥搸㥡㌶愳换㈱㐵挶㔴㡤慥㜵㤱慡搱㡤㘰搵㌶昵搶搵㘸慡つ㄰㕣〳攰㉢ㄶㅡ扢㑢戳收㘹㑥㕥ㄲ㈶㤱㙦〸戵愹摣〳㈲愶昹ㅦ㈳攰㥡㡥㉥㉢昶㌳㑤挱㐱攳㤲户㥦㌷户收敤〰改つ㍡㜳㐵攷搰㔷㜴㠱ㄶ昴戵㘰㉦攵て㉤昵换昵㈸搶㙥㈰戸ㄱ愰㐱扦昰攴㝤愱㕥〲㘹ㄲ㕢ㄱ捣慤愶挷㐵㕡戸㤳昳戳㐲㙡㥦㙥㘳㔲㜷愶㠵〷敦挵扥㌱搸挱㘵挷ㄱ㈵ㅣ㘸㡢㌲㠳㘷㤷昵昵㤹敥㙥愷㙣㌱㝦挵㍥㜶㉦〹挵㤰㑣慡ㅤ㠹〶晢㌸挶捥㡣昸㥢㈲㤴㐳晤㝢㝢㙢㈱ㄱ㘹㔴㑦㕥㙣ㄷ㝦戶㕣㤱㈴㙤㐸㤲㥢戱慤摡㉤〰㤰ㄲ捡敦㕡㑡㤴㐱㔶摢㉣慢搵㕢慢昴敥挵㥣㑣ㅡ晣㠷㑤㜲愴换㜷搶㡥挰㜷攰昶㔸ㄳ愶㔵ㄵㄶ㕤搶戸㜰ち昰㉢㤸㈵㤱昵㕤戲ㄴ㌵㉢戲攲ㄲ㤱ㄵㅤㅤ㑤㘷改ㄸ摦㥡愴㤳〶㈹ㄱ换敤戱㠵㌱攷昰ㅡ㔱搱〵㐹愱ㄲ攳ㄶ慡㑡㈰㔲ㅥ敢慥㠸㤸㌶㐴㑣づㅢ愷摤㐶戰㠵㘰〸㈰昵ㅢ㐸㥡愵㙥㍣㐳㘱㥤㜳㜴㘷攷昳㠹っ搱㈰摤㠳㙦戶ㄴ㔶摢㌸捣㜶㠲㡦〰㌴㤸㍦㜴㍥挶㄰愲㐴㜹㠴㄰㘹㉤㘹挶㜱㔳㥣㈶つ慣㌲㄰㔴ㅡ慤戸㕥搹㘲㔴愹挷ㄸ㉢ㅦ㉡㝢㘳愶㍢㡢㈸㔴扦ㄱ㈴敥㥢ㄱ㌶愸换㠱敤搳㤰㔷㥥㥤ㄵ㐵捤㤸㈸㔷㈰摡昶㡤㉤㠷㐳㌹搶〷㕢㔲㥥换㔵〵㑦㝢㘷㘳㜴愱挸ㄳ㌱㝣慤昴挴㉥挹昳捤㐳㕦㙦㙤㐷㈷㑤慦㈴扡っ㥦改㤸捥ㄸ搸㐵㐴つ㡡㥤挶攴㡣㈳挴㔸㡦戱挷㌱㡢㈵搳ㄶ㐴〶㙣㑣〶敡づ㠸㘹㐴〸挶换㡣晦㤵敤ㅥ㘳搲搱㙤㜷㔶㘷㌰㜱㝥㜵摤㥢っ㠹愴㡣ㄱ搳㜶㌱㡣挴㈲搳扤挶挴㑣昹㌴愲戵ㄵ换摥愳捦扡换〲㉢㈴㝡晦㤱愸㔱㔴㐵㔵㤵㡣㥡㘹ㄷ㍦㍣㤰㈷ㄲ㕢昱㑢ㄲ㐸㕣㈵㔲昴㤷挷㘸㙦摡昵㐱㝣㠶㜶㍡攷搴㡤挸㔱㌵戳㈳㔶ち㤳㔳戵㍢搹收㉥㠰晤㝢㡥敤慢㐵攵㉥㉡㕥㥤愲㠷㍦㐶挶㑢戲愸〶㐱攸㥦㕢攵㤳ち昳㐸㌹攰㐰㘰㥣㙦㡤攴㤷㌵㘴ㅤ㔲摦慡㕡㜲㌷愲㐸摤挶〱㝤㑡㤴㄰㡢戶㜴㙦㤵晦㐲㌳搶搲㑢㙥㔰㌶㕡戶㉣㥤愴㐵戲㥣㈸攸愴攰攱㡡㔷㍥㘸摡㥡〱㈰改㉦挸搲捦㈰㑢㍦㈳戳扡㡤愳っぢ捡㌴晢㉡㑦敢㡥改捤㔸㘶㈱挳ㄷ㠶敥㤶〵㑤㠲挹㈹㜹挳㈷㤴ㄹ〳つ搶晣㌱㤸㙣㙥づ攸捥㐱㡥㜲敢㠸㝥㔰慥慡愴昱㐷㘹搳戱〴〱㈳扤愴摡摤攸㉤㈵㙦㐶㐰攴挸攷㝣㜸晦攲晣攷㤰攳晢攵㠸昵ㄸㄲ㠱㐷㌰㈲攴改摥㑥ㅢ挷㙣搳〳昶㠸戱摤愶㌷收〲攵〰㐸捡攳敤㐶㠹搵㐸愳挱慡㔶戸扡戹愸㑥㑤㙣㙡㉥㡦敡㡤敢ㄷ㈸昶㌵㑡㐴㤱㉣㔶㐹㙡㤶〵收戸㥣㔴㡤㈲ㄵ㜷愸㙤㤴㌸户㘹㙤摦㈹㐵㉥㐲㌱㐹㥡㐹㘸㍢㈴愱㈰挸㑢敡㠰㡥愲扦㍥㥥㍣㈲搱ㅡ摡〰㔹敡㈹㍦慦㈷〸〷敥挳㤵㤳愲挸〶㙦攰敦㔵㐱昲㜰挵慢㉢搱捦昴〷㈵挳愵搲㘱ㅢ㔶㐲㐱㜷㡡换㠴愵戱㌶㕦挳㐸敥㙣㔷晢晢摢ㅢ㘱挴㠰つㄹㄲ㠹昱〳㠳つ挱㕣㤱㘸㉡慤戳ㅥ㙥㜵㌵㍢挳户㠳㐲户㈵〶㈶扣攲㤸㤸㤳㘶㔸捤㤲敦㤷つ慡愷㐵㈹㐷㌵㘳㜸捡㠵㑡昷㈸挷㠳㤴㘴㜰捤㌸㑡户ㄴ㉥㌰㐰散〶愹昱㠲㠷戰㙥戵〳㥥っ㤶て㜶戰㈳㝥搸㠴搶ㄹ㈵㘸㍡㠶㜰敢ㄷ㐱摥㘹ㄳ愳㄰愴㠶㝣晥戱㔳㜹收㘹㍥㍦摡㤹〸ㄳ〱ㄳ㌱搴ㄵ㘳㍤〰戹搱愸㈴戹愸㍦っ㤶晢㤲㑤ち慤敥㌰㡦㈶㐶て㑤㍥挷挳つㅥ挶戱㝡挹㌶㈵摣㜱昳㑣㘸搳搲晣㉡㘳㥦㕤㈸㔵㡡㐲慡攲㔰㔶㑢㡤扣㉣昰㈵慦晦昹摣ㄴ戳㉦挱愶散挳㔱㡡㑢㈶㤲摡户扢戵㡦愳戹ㄴ㜲攸挳㤷㙤っ㍥挶戸攵㘴㌰慣改㡥〲敤挳搵戵换ぢ昲攲ㅣ㐴㕡㔳ㄶ㘵搹〱摣挵慢㐶㤰㈵户㐵慡ㅤ㈸ㅦ㈸搳㘶㡦㘴敤㌵晤慣㘵㠱㈳慣搳ㄷ㜸改㌴㡣㤱㌶戹㠳㥤㈴捥〷㤱摤昳㥦㤳慦㠹昳㍢〳攳㐳㘱㝣㤷愷愰〴㜶ㄵ㡣㐴㠳㕢慤㔹摤ち㈳扦戴扣戵㝢〰ㄴ㠶㠰㘹搰愲愶㙦攰㡣㈰扤戸㠱挳㘰㘴㑣㜴㌴ㅡ㐸㘵㡣戲ㅦづ㝢㈰つ摣挴㠳昴㘴ㄹ㑡挸㕢㈳㉦㠵㠵昷ㄲ〷㉤ㅣ㠱捡捥扡㠶捣㜱摤挳搵ㄷ㝢㐳㐳昶㜰戱㐸㜳ㄷ晥戹㘵㠱㔵㕣摢昰捤搱㌵つㄷ戲攴㥡㘸摦㕤搷㔰㄰㕣ㄴ摣㍡㤶摢慢㝢㠵㤹〹㙦摥扦戴搵㉥㐹愴㝥〶㝦挴㠲愳搳㘶㑥摡扣㠴㍡挷扤捦㥥戴换愷㙤㌹慦㤴换ㅢ㝦戴㘲戵捥㑥㑥㌲㥢㜸ㅦ㝦攴愳㈶㔲慦愱挷愵㑣㥢ㅤ搴ㅣ㈴散㐷㍥扥㌴ㄸ㐰㍡㠶㑥㘰扢㔷㙦っ㤰㑥搶㌴搰㠹ㄴ〴㉢㠴㘲㑦㝦㘰㠴愲扣ち戴㤲㔸晣㈳㌹昶晣〵戰扥昲㔳攴㄰攱㜸て挴㐸敡ㅡ愴㘲㔰㈷〵㜹㜰扤㠳㤷㐱晥㝦戰ㄴ㜲昳㠲散昴㕦㘰㘶攵㤵㐶ㄴ㙤㈲㡡㕥㙥㐶ㄱ〳戱ㄷㄴ昲收散㔷㡥㥡ㅦ晡戵摥晦攱㔱㜳㍦㌰捣㐷㕡㘳〸慡㌱ㄸ㕦㌵〶㍡㥡㡣㠱ㅢ㔰㉣㡤㠱㝢搹㠶昱㝡摦ㄸ〸扣ㅤ〷㤱戱戸㌱挰㈸㕥㡣挹ㄷ〹慡㐶ㅣㄸ㍣㙢慤戳攸〹摢㡢敢戵挲㐵攴ㅥ敡挹ㅤ㠵敦㘹㝤㜳昶戸敥攸搶〶㤹扦挷ㄱ㔰㕢捥㈴敥㙢换㈶㙣戱㜱挱ㄲ搹㘸〱慦㐴攸㑦㕦昱㥣㉣敤㤶㍡㌰攵㍦扥愳㕥挹㈸改㡢昰㠹㈸㍣㈱㈴㍥扤收挷㝢晥昸昰愳㍢㜹㉦㉤愰搵ㄴ〳挱敤〴攷㘹㌹㈰㝣ㅢ戹ㄲ戲㤶㥦摦ㅣ挴㠷㐸收㙣㐹㡣攸㡥戴㜷㕣捤ち㤳㍥攱㐵〸搳㈷扥攵㘰㑣攲㠶㠳㙦㑣收ㅡㅣ㥢昲昳㈵改っ捣㐵㈶㉥扤㜷㘱㠰㔰㘹愹戲摡戴㉢㔳㍦㠱搲戹挰㠹搴摢㠳㍣㕦昲㔱㤴ㄷㅢ戵摡㜶㙡㌵㘹㈶㉡㠳愸ㄱ㑡㈹㐴ㅡ㐸㈱搱㈳ぢ㐳晦㔲㑡㡤㈳㤱捡〱挴挴搰ㅡ㠳戹㍣昹慦〸〱㔱扤摥搷收愷㉡搸㐵㘰㌱昴扡户㝢㜶愵搵ㄹ慡㈶〶㘵攵改攳〸ㄲ昲㤸挲っ㐶㘹㘵敥㔱㈴挲㈷㌵㠴搴㤲ㅤ㑦ㅣ愴挷昲㐳㙣㍥㘳愷㉣㝡搵戲搶㉥扢㠲㍢ㅥ搰㌳㘹愹㌰散搵捣挶搱㔳㐶攳晣慡㔹㍦㡢戰搷㑦㔶ㅢ㜵〵㐵搰㔹昶〶㥣㍦ㄱ收攳昷㐰㉣ㅦ慣㜵扤戶戱㠴㍡捥敥挴〲昹㠳晤戵㈹㠶戱㌱㉡㌹〶ㄲ㜶㐹戵㌲晥㈵昰〹㌴㤱昶扣愲搵㤲ㅣ㑢㔱ㄸ㡤づ㌹慢㐳㙤搲晦㡣㔳㑢捥㥡㘴㙤〶慣敢昴晦㜱㘴㉣慡晦ㄵ㐶搹㈴捡敥ぢㄲ㝣㐹㌱㔲戲㘸㜰㠶㍢〲ㅦ㌶挲㌴昲〸慣挹㈴㠳摢㝥㙡〲㥦愸晡挵㔲㠲挳挳㤵㙣扣〴㔱㙤㑢摢戶慢愵〰㘴ㄴ㈸昵㐳㠸愰㤶敤㌹改收㜳㙣晡㝥㘴慦㌹㘸ㄶ㥣戲㕢㌶扣㠱〹㠴㜷〷昸㠵㤹〱㥢㘷㔸㜹愱㔱愸㕤㠷㥤攸㝥〰㙤づㅤ㠶挰㍥㈴扣て㉡敡挸ㄸ挲搲㘲ㄶ晣摡愸㉦ㄲ㐸愲㜶㜰㉦㌳㡥㔴昴ㄲ㍥㔰㍤っ慦愶挷慣㘵愱散㝣摦㜲攳㕤っ㙥ㅤ㙥㘳摤ぢ捦㡦㈸攵㄰〶㤳㑢㜸攰㐱敥㙢攳ㅥ搴搷つ搶收戲㘶㝢摥戵㙣敡〷挰改搲㐶愹㈷ㄹ㡥挹敦㡥戳摡㠳㠴㠸昳搰㍢扡㜴㔷㉣㝢敢〷㥤〷㥦㙤搳攵㌵㔸㠲愳㙣〹㜱敥㑦愱愹㜲て〱㝥㕡㍥㐸昰㐵愱㍦敦㙥㈶㥥挳戲挸〰㐸㈷搲㍡㐰㙢慡晥摥㐲㔴慤昰㘸㐱㉡捣㉡摦㐵㌹㜷挹㕦㙤㤱㜹㌸㙡挸㈳〴搲㕡㔴㜲㉢㍣㐲挸昱㥦㐱㠳敡昸搳挸㙤㍤晥户ㄷㅣ㥦捡㕦慥㉦摡㝦㕦愸㍣戴ㄳㅣ晡㈴㐱㠹挰〲攸ぢ㙢昶㔲㉣㔲搶愴晤㈰挲㉢㍢㤱挶昳摢攰摦户㜷扥昹〶㥦扦敦㔴愴㈰㐴㔱晤㉡㈸〸攵㉡㥥㡣慥㘲ㄶ戹慤㔷昱昵㠵㔶搱㐷ㄹ挹㤹㘸づ㐰㑦㠷㐲㕡㤱慢㜲㤱攰㠶昲愷㐸㠴㈲㔱㌷㡢㍥㈲㔶戶慤㈰㠱戶摣㜹搹㜶づ㠹戰㙤㡡ㅢㄱ昳〹㡦戴㡦㜸攵㤱㕥㥢戴敦㜶㑤晢㕡㌱㘳〵晥搶㘵㈱ㅢ戰㈴㝥ㄳ摢㔲愴愷摢㡣攵㉢㑦㠴㠸搹扢㌷晣㍥㑡つ愲㑢㈰っ摦㈲㈵㈱㜱㈳㤵㉦㠵㤵㕦㝣愹收ㅣ㐵〱ㅥ㔰㡦㕦㤹〴㈷㉢㍦ㅥ㔶摥㡡㙦慦㘴㥤〴敦ち昰㜹㍢慣㑣挲㤴㤵ㅦぢ㉢晦㙤敢㠶㙡攵㤰づ晤㥥㔳㈴㤲ㄸ㕢㔷㕡晦㤱敦戰㜹愸㑥ㄹ搴㥦㕤㠶㥦㑤挹㈹㠳挴㈵愹㐱扢㜱敤挳挱㤷搰〷㜰㡢〹㤷㍤㈰㘴晤晦㄰㘱ㅦ㙥㌷㡤改㥥㡥て㥤攷㄰㔶㜶㌴昹挶挶㘹攳戰㠳㡣㑥㘳㥦㡢㌳㔵㜱㔹㤱〸捣㠱愴扦扦㡢戸摦㘳㑣挷摡㝥㠴攱㌰㤵户㐵摡㔳ㅥ㌲㠴㤲㔴ㅥつ㌱㥢㌸㔷愳ㄹ敤㌳㐰づ挴㈴㈰ㄳ摡㘷〱晤㤰换ㅡ㘶昴㤱晦㈵㜳㥦㐳㐲㝢㠴攰昳〰㔹㠵捣㑥㍡㐸㝦〱愰㌷晣敦㈸〶收愴扦㐴㔵捥㠶㠳㐵挹㐸晢㈲ㅢ㍣〶搰〱㐷慤ㄲ㄰㘱㔶㝢ㅣ㌹搱㐱㈹㌸攴愰㑦戰攰换〴㕦〱挸愶㌸搹㈵敦ㅡ搷搴愶收晡㉡㥡㉡摣ち㈹挷扥ㄶ㈴昸㤲㍡〷㜰㜷㙢㕢㤹㐷攱昰昳㝤〴㌵敢扥搳摦㠵敦敥攷戹攸づ晣户㈳㈹㘹搸㈷搵㡦戶搷ㄷ㤹㠰㌶戹晣㌹搸散㡢攸㠷敢慡搹㤸散昱㘳昸㘵搴戴昲〸晥㍤㠷㥦㜲ち㈳㜰ㄴ㙡摡っ摣㉣愴〱㔹㌰ㅢㄴ㔰㘵㘹㑦〲㈸挴㌱昱愴㍤挵㌷愲㤶晤㙢摦〸ㄲ㝣㔱㠸搷㜳㑣㤴㠲收攱㠰挴戵㉣㌸搹㌰㈰昱㉦ぢ㑥㐴〷晣ㄶ㜲ㄵ㠹㉣㈴敡戵ㄲ㤱㤶㘴敥搳〰㍤ㅤ扤㥣ㅢ戵㥣㝡㐶㈹㍣㔴㝣攸愱㜷㝢㤳〳ㅢ㤳㥦戸愷晢改户㝦昵捥㔳㙦㝤㜲挷㕦摦㝢昶搹户晥昴搴ㅢ敦扤㌶戵攳ㄷ捦㍦晦昳晤摦㝦攳㥤搵挶㜳敡㑢敦ㅥ㜸敥散搰挹戳愷㡣㘳户敥㌹㝢晦㠹㈳㐳攳㤷つ㜶㜴㜴㜶摥搴晦换换㙦敥㍢㜷敡㘵攵昵摦慦户ㄵ戹㕣づ㜸ㄴ㈰㝣晡戸㙣㌹㡤敦㈰㠱㘹㜰挶ㅦ敡㌴戸摣㜳昸㈹挵㘰愳㐶昰㤲㠱㑦㠳ㄳ㤰〵㠵晡㠲慥晦〰攲搴戳㍢</t>
  </si>
  <si>
    <t>CB_Block_7.0.0.0:2</t>
  </si>
  <si>
    <t>Statistic</t>
  </si>
  <si>
    <t>Forecast values</t>
  </si>
  <si>
    <t>Trials</t>
  </si>
  <si>
    <t>Base Case</t>
  </si>
  <si>
    <t>Mean</t>
  </si>
  <si>
    <t>Median</t>
  </si>
  <si>
    <t>Skewness</t>
  </si>
  <si>
    <t>Kurtosis</t>
  </si>
  <si>
    <t>Coeff. of Variation</t>
  </si>
  <si>
    <t>Minimum</t>
  </si>
  <si>
    <t>Maximum</t>
  </si>
  <si>
    <t>Mean Std. Error</t>
  </si>
  <si>
    <t>Pacific Division</t>
  </si>
  <si>
    <t>Central Division</t>
  </si>
  <si>
    <t>Metropolitan Division</t>
  </si>
  <si>
    <t>Atlantic Division</t>
  </si>
  <si>
    <t>Seed 1</t>
  </si>
  <si>
    <t>Seed 2</t>
  </si>
  <si>
    <t>Seed 3</t>
  </si>
  <si>
    <t>Seed 4</t>
  </si>
  <si>
    <t>Seed 5</t>
  </si>
  <si>
    <t>Seed 6</t>
  </si>
  <si>
    <t>Seed 7</t>
  </si>
  <si>
    <t>Seed 8</t>
  </si>
  <si>
    <t>Seed 9</t>
  </si>
  <si>
    <t>Seed 10</t>
  </si>
  <si>
    <t>Seed 11</t>
  </si>
  <si>
    <t>Seed 12</t>
  </si>
  <si>
    <t>Seed 13</t>
  </si>
  <si>
    <t>Seed 14</t>
  </si>
  <si>
    <t>Seed 15</t>
  </si>
  <si>
    <t>Seed 16</t>
  </si>
  <si>
    <t>Weight</t>
  </si>
  <si>
    <t>Normalized</t>
  </si>
  <si>
    <t>Cumulative</t>
  </si>
  <si>
    <t>New Weight</t>
  </si>
  <si>
    <t>Random #</t>
  </si>
  <si>
    <t>Seed</t>
  </si>
  <si>
    <t>Pacific</t>
  </si>
  <si>
    <t>Central</t>
  </si>
  <si>
    <t>Metropolitan</t>
  </si>
  <si>
    <t>Atlantic</t>
  </si>
  <si>
    <t>Determining Wild Cards</t>
  </si>
  <si>
    <t>First wild card (7 seed overall) must finish 4th place in their division</t>
  </si>
  <si>
    <t>Second wild card (8 seed overall) can either be 4 seed in other division, or 5 seed in same division</t>
  </si>
  <si>
    <t>Determining the 7 seed</t>
  </si>
  <si>
    <t>Determining the 8 seed</t>
  </si>
  <si>
    <t xml:space="preserve">   Assumption: 2x likelihood that the 8 seed will be the other division's 4 seed</t>
  </si>
  <si>
    <t>Round of 16:</t>
  </si>
  <si>
    <t>Count</t>
  </si>
  <si>
    <t>%</t>
  </si>
  <si>
    <t>Quarterfinals:</t>
  </si>
  <si>
    <t>Semi-finals</t>
  </si>
  <si>
    <t>Finals</t>
  </si>
  <si>
    <t>All Game Numbers Follow a Custom Distribution:</t>
  </si>
  <si>
    <t>8532175e-2484-44b0-81ac-f13f786514ef</t>
  </si>
  <si>
    <t>㜸〱敤㕣㕢㙣ㅣ搵ㄹ摥ㄹ敦慥㜷搶㜶㙣攲㕣〸㔷㜳扦㌸㕡攲㤰ㄴ㈸㑤㠳㉦㜱㘲㜰ㄲㄳ㍢愱㠸搲㘵扣㝢挶㥥㘴㘷搶㤹㤹㜵㘲㑡摢搰㔲㈸扤〸〱て㉤㤴㔲㠴㉡㔴㕥㉡㔱愹〸㕡㕡愹㔲愵㔶ㄵ戴㝤愰㤵晡㔰㠹愲慡㍣戴慡㈲昵㠵〷㈴晡㝤㘷㘶㜶㘷㜷扤㘳㘷㠱搶㔴㥥㘴晦㥣㌹昷㜳晥敢昹晦㌳㐹㈸㠹㐴攲㝤㍣晣㤷㑦㤲㠹㡢愶㤷㕣㑦㔸戹搱㜲愹㈴ち㥥㔹戶摤摣戰攳攸㑢㤳愶敢㜵愰㐲㍡㙦愲摣㑤攵㕤昳㝥㤱挹㉦ち挷㐵愵㔴㈲㤱挹㘸㉡捡搹〹㝦㝤攱㡢挶㔶摤㐹㠰㤹搱㤱挳戳挷搱敢戴㔷㜶挴昶㠱㘳㝥摢㍤㐳㐳戹愱摣慥摤㐳㍢㜳㍢戶て㡣㔶㑡㕥挵ㄱ㝢㙣㔱昱ㅣ扤戴㝤㘰慡㌲㕢㌲ぢ㜷㠸愵㤹昲〹㘱敦ㄱ戳㍢㙥㥣搵㜷摤㍣戴㙢昷㙥攳㤶㕢㙥敥挶搰㠹㐳愳㈳㔳㡥㌰摣て愹捦ㄴ愷扣㙢㑣ㄴ㑣慥㑤〸挷戴攷㜲愳㈳昸ㅢ㤹㍦摥㙥捡㑤捦ぢ攱㜱㘸攱〸扢㈰㕣つつ扢慣㘱搷慤㔸ぢ摣㍣捤ㅡ挷㔲ぢ扡敢愵慣㔱㔱㉡㘹㔶搸㙢挶㍡㡣扤㉢改㑢摤搶戴戰㕤搳㌳ㄷ㑤㙦㈹㙤捤愰愳㘲㡦㜵搴ㄵ㐷㜴㝢㑥ㅣ搲㉤㤱戲昶㔷捣㘲搲㝦ㄲㅤ搷㠴㕤㐴㈷㈶㤷㥦ㅢ㜶慤搱㜹摤㤱㌳㜲戹㌱㌱㜵挷㥤㐲㝤摤㉢㕡昷换愹换ㄱ搸攷㔵慤敢愱攴㤸敥㔴㙢づ戶慥ㄹ㉣扥㝥〶㌷戴慥ㅦ搹愳晡㌶搷戵㙥㈳户戲扥戶搲ㄵ搰户摣㔱㉣㐶㑢ㄳ㜴ㄲ㘴〸㠸㐰㉤㑢搰㐵搰つ愰㈴晦つ㉥㠹㌶㘴㤱㥡搷搵晣慣㥡㉦愸昹愲㥡ㄷ㙡摥㔰昳㜳㙡㝥㕥捤㥢㙡晥戸㥡㍦㠱㍡攱㤳改散㔴㠳攷挹㕢㕦晣晤ㅦ捦㝢攷挰㘳㥢戵㘷㜷晣攴ㄷ㉦㜴㙦㐰愵㍢㠳㐹㡤㌹晡㈹㤰㕡㡤㡡挱ㄱ晣戳㌲㔷㠰㈹㡣摤挶㑤挶搰㔰㜱昷づ晤㐶㍤挵㘵挵㈰扦㡥㔰晡㔰户摢戸换戴㡢攵㔳ㄲ㜷ㄷ㡤攸慥愸㙤摣㘰㔰㌶㔲慥搸㐵昷挲攵ぢ愷㍤摤ㄳㄷ㌴㤶搵㍡㘹㙡㌶つ戶ㄲ慥ㅣ敦㤲挶㘶挷昴㔲㐵っ㥦㌶晤攲㡢ㅢ㡡慤㈹愷㍣摢扡㜴摣ㄱ㈷慢愵㑤㌳ㅡ㠶㔰㕢㤴㝤㌷慤搲㉦昲攷㌵㌰㍡㕦㜶㠵㉤愷㌷㘸㑤㤹㠵ㄳ挲㤹ㄶㄴ㠹愲㈸㤷扡㤹㐵〱搷てㅥ戶戱㔰㜰㙢昱昲㘸慥戱敦戴〷㘶ㄶ㐵捣㜷㐱㌸摥搲㡣㍥㕢ㄲ㕢敡慡昸㘳愲㘰㕢㕤昶㜸戹㔰㜱㐷换戶攷㤴㑢昵㈵挳挵㐵ㅤ㤲愶㜸戰㕣ㄴ挹㘴㐲ち〵〸摣㡥づ㐵㐹㕣摦㥡ㄷ㈴㈲㈲㈸㈶㈳㥦㕦㑦㜶戹㈳㔸ㅤ㔶㔱ㄲ愴㐹昵捡ㄵ㍡攳㝣愵㡣㠹攱挰挸㥡愸㍦㌸攸戵㉢㜴㕢挵摣㐷㕢㔹㔵晢㠳搵敦㕢ㄴ戶㜷㐰户㡢㈵攱挴㙡㍦㠵㌳搲㝡〱㔲㘷㈱㄰㕡敥ㅥ㔵㥤㜲㕡㔹㑡㥤㌲㡢摥㝣㝡㕥㤸㜳昳ㅥ昲愰㈱㌳ㄹ㙥㙤搳愳㥤㠷㉣㙤㈳㐱㍦㐰㌶㥢㐸㙦㘲愵㜴ㄶ㑦㈲㐵改ㄴ挳换㜵㠲㥣敤敡㜸戹摢ㄸ㌷㑢㥥昰㠵㜲慦〱㡣昸㕡㑤愲慦㠷㈴敡攸〵㕦㘱㙣㌲㐶㐱愵扡㘹㝢㑢㌵扥㙤攲ㄲ㥦㠸搶㘵挱㥡㤳〵ㄴ〵昵昲㈰㠶搷㐰㌴つ搲㈰扥㜲㠴㠸挸〶㌱㥡ㅤ㍤搷ㄳㄹ敢挷挸〸搴㡦ㄲ㈱㙢敦㘸㉤㈳㐸散捤㐴捡㐶㉤昹㜱㕤㥡㉤㘷换晢搲㙣㌳㌶㑥摢㐲戰㤵攰㝣㠲㙤〰捡摦㈱攱㈸攵㤰慥㝦戴ぢ昱慥㕤㐴㜰㌱〰攴㤳㐶㤹ㄳ㠸㉡摡㔰慢戱㈳㔹慦〷㜶戲㌴㡡㝤㔱㐴换戸㙡㘷昶㔸ㄲ搱㠱搵戹㌶㜴㙤㔲敡搸慢㕢搳㘶㜴㌹愴挸㤸慡搱戵慥㔰㌵扡ㄱ慣摡愶摥扡ㄴ㑤戵〱㠲换〰㝣挵㐲㘳㜷㜵搶㍣捤挹㡦㠵㐹攴ㅢ㐲㙤㉡昷㠰㠸㘹晥挷〸戸愶愳换扡晤㑣㔳㜰搰昸搸摢捦摢㕢昳㜶㠰昴〶㥤戹慥㜳攸㉢㍡㐷ぢ晡㜲戰㤷昲㤷㤶晡攵㑡ㄴ㙢㔷ㄱ㕣つ搰愰㕦㜸昲㍥㔷㉦㠱㌴㠹慤〸收㌶搲攳㈲㉤摣㤹愵〵㈱戵㑦户㌱愳㍢㜳挲㠳昷㘲㘲っ㜶㜰搹㜱㐴〹〷摡愲捣攰搹㘵㙢㝤愶㍢敥㤴㉤收慦摢挷敥挷㐲㌱㈴㤳㙡㐷愲挱㍥㡥戱㌳㈳晥愶〸攵㔰晦摥搸㕡㐸㐴ㅡ搵㤳ㄷ摢挵㥦㉤搷㈵㐹ㅢ㤲攴㕡㙣慢㜶ㅤ〰愴㠴昲愷㤶ㄲ㘵㤰搵戶换㙡昵搶㉡扤㝢㌱㈷㤳〶晦㘱㤳ㅣ改昲㥤戵㈳昰ㅤ戸㍤搶戴㘹㔵㠵㐵㤷㌵㈵㥣〲晣ち㘶㐹㘴㝤㤷㉣㐵捤扡慣昸㤸挸㡡㡥㡥愶戳㜴㡣㙦㑤搲㐹㠳㤴㠸攵昶搸挲㤸㜳㜸㡤愸攸㠲愴㔰㠹㜱ぢ㔵㈵㄰㈹㡦㜵搷㐵㑣ㅢ㈲㈶㠷㡤搳㙥㈰搸㐱㌰〴㤰晡ㅤ㈴捤㙡㌷㥥愱戰捥㐵扡戳昳昹㐴㠶㘸㤰敥挱㌷㕡ち慢㕤ㅣ㘶㌷挱㈷〰ㅡ捣ㅦ㍡ㅦ㘳〸㔱愲㍣㐲㠸戴㤶㌴攳㤸㈹㑥㤱〶㌶ㄸ〸㉡㡤㔶㕣慦㙣㌱慡搴㘳㡣㤵て㤵扤㌱搳㕤㐰ㄴ慡摦〸ㄲ㜷捤ぢㅢ搴攵挰昶㘹挸㉢㉦㉣㠸愲㘶㑣㤷㉢㄰㙤ㄳ㘳㙢攱㔰㡥昵挱㤶㤴攷㜲㔵挱搳摥搹ㄸ㕤㈸昲㐴っ㕦㉢㍤戱慢昲㝣昳搰搷㕢摢搱ㄹ搳㉢㠹㉥挳㘷㍡愶㌳〶㜶ㄱ㔱㠳㘲愷㌱㌳敦〸㌱搶㘳散㜷捣㘲挹戴〵㤱〱ㅢ㤳㠱扡㐹㌱㠷〸挱㔴㤹昱扦戲摤㘳捣㌸扡敤㉥攸っ㈶㉥㙤慣㝢㤳㈱㤱㤴㌱㘲摡㉥㠶㤱㔸㘴扡搷㤸㥥㉦㥦㐲戴戶㘲搹晢昵〵㜷㑤㘰㠵㐴敦㍦ㄲ㌵㡡慡愸慡㤲㔱㌳敤攲㠷〷昲㐴㘲㈷㝥㐹〲㠹慢㐴㡡晥昲ㄸ敤㑤扢㍥㠸捦搰㑥攷㥣扡ㄱ㌹慡㘶㜶挴㑡㘱㜲慡㜶㌳摢摣〲㜰晢晥愳ㄳ戵愸摣〷㡡㔷愷攸攱㡦㤱昱㤲㉣慡㐱㄰晡攷㌶昸愴挲㍣㔲づ㌸㄰ㄸ攷㕢㈳昹㘵つ㔹㠷搴户愱㤶ㅣ㐷ㄴ愹摢㤸搴㘷㐵〹戱㘸㑢昷㌶昸㉦㌴㘳㉤扤攴〶㘵愳㘵换搲㐹㕡㈴换改㠲㑥ちㅥ慥㜸攵㠳愶慤ㄹ〰㤲晥㠲㉣晤㌴戲昴搳㌲慢摢㌸挲戰愰㑣戳慦昲㥣敥㤸摥扣㘵ㄶ㌲㝣㘱攸㙥㑤搰㈴㤸㥣㤲㌷㝣㐲㤹㌱搰㘰捤ㅦ㠵挹收收㠰敥ㅣ攴㈸户㡥攸〷攵慡㑡ㅡ㝦㤴㌶ㅤ㑢㄰㌰搲㑢慡摤㡡摥㔲昲㘶〴㐴㡥㝣捥㠶昷㉦捥㝥〹㌹扥㕦㡥㔸㡦㈱ㄱ㜸〴㈳㐲㥥敥敤戴㜱搴㌶㍤㘰㡦ㄸㅢ㌷扤㌱ㄷ㈸〷㐰㔲ㅥ㙦㉦㤰㔸㡤㌴ㅡ慣㙡㠵㑢㥢㡢敡搴挴㈵捤攵㔱扤㜱攵㌲挵扥㐶㠹㈸㤲㤵㉡㐹捤戲捣ㅣ搷㤲慡㔱愴攲づ戵㡤ㄲ攷㌶慤敤㍢愵挸〷㔰㑣㤲㘶ㄲ摡ㅥ㐹㈸〸昲㤲㍡愰愳攸慦㡦㈷㡦㐸戴㠶㌶㐰㤶㝡捡捦敢〹挲㠱ㄳ戸㜲㔲ㄴ搹攰つ晣扤㈱㐸ㅥ慥㜸㜵㈵晡改晥愰㘴戸㔴㍡㙣挳㑡㈸攸㑥㜱㡤戰㌴搶收㙢ㄸ挹㥤敤㙡㝦㝦㝢㈳㡣ㄸ戰㈱㐳㈲㌱㝥㘰戰㈱㤸㉢ㄲ㑤愵㜵搶挳慤慥㘶㘷昸㜶㔰攸戶挴挰戴㔷ㅣㄳ㡢搲っ慢㔹昲晤戲㐱昵戴㈸攵愸㘶っ捦扡㔰改ㅥ攵㜸㤰㤲っ慥ㄹ㐷攸㤶挲〵〶㠸摤㈰㌵㔵昰㄰搶慤㜶挰㤳挱摡挱づ㜶挴て㥢搰㍡愳〴㑤挷㄰㙥晤㈲挸㍢㙤㘲ㄴ㠲搴㤰捦扦昶㉡㑦㍦挵攷挵扤㠹㌰ㄱ㌰ㄱ㐳㕤㌱搶〳㤰ㅢ㡤㑡㤲㡢晡挳㘰戹㉦搹愴搰敡づ昳㘸㘲昴搰攴㜳㍣摣攰㘱ㅣ慢㤷㙣㔳挲ㅤ㌷捦㠴㌶㉤㉤㙤㌰㈶散㐲愹㔲ㄴ㔲ㄵ㠷戲㕡㙡攴㌵㠱㉦㜹晤捦攷愶㤸㝤〹㌶㘵〲㐷㈹㉥㤹㐸㙡摦敥搶㍥㡤收㔲挸愱て㕦戶㌱昸ㄸ攳㤶㤳挱戰愶㍢ち戴て㌷搶㉥㉦挸㡢㜳㄰㘹㑤㔹㤴㘵㤳戸㡢㔷㡤㈰㑢㙥㡢㔴㥢㉣㑦㤶㘹戳㐷戲づ㤸㝥搶㥡挰ㄱ搶改ぢ扣㜴ㅡ挶㐸㥢摣挱㑥ㄲ㘷㠳挸敥搹㉦挹搷挴搹扤㠱昱愱㌰扥换㔳㔰〲扢ち㐶愲挱慤搶慣㙥㠵㤱㕦㕡摥摡㙤〰ち㐳挰㌴㘸㔱搳㌷㜰㐶㤰㕥搹挰㘱㌰㌲㈶㍡ㅡつ愴㌲㐶搹て㠷㍤㤰〶㙥攲㐱㝡愶っ㈵攴㙤㤲㤷挲挲㝢㠹㠳ㄶ㡥㐰㘵㘷㑢㐳收㤴敥攱敡㡢扤慤㈱㝢戸㔸愴戹ぢ晦摣㥡挰㉡慥㙤昸收攸愶㠶ぢ㔹㜲㑤戴敦慥㘸㈸〸㉥ち敥ㅣ换ㅤ搰扤挲晣戴户攴㕦摡㙡㤷㈴㔲㍦㠷㍦㘲搹搱㘹㌳㈷㙤㕥㐲㕤攴摥㘷㑦搸攵㔳戶㥣㔷捡攵㡤㍦㕡戱㕡㘷㈷㈷㤹㑤扣㡦㍦昲㔱ㄳ愹搷搰攳㙡愶捤づ㙡づㄲ昶㈳ㅦ㕦ㅡっ㈰ㅤ㐳㈷戰摤慢㌷〶㐸㈷㥢ㅡ攸㐴ち㠲㜵㐲戱攷㍥㌴㐲㔱㝥〶戴㤲㔸晣㈳㌹昶晣〵戰扥昲㔳攴㄰攱㜸て挴㐸敡㌲愴㘲㔰㈷〵㜹㜰扤㠳㤷㐱晥㝦戰ㄴ㜲昳戲散昴㕦㘰㘶攵搵㐶ㄴ㕤㐲ㄴ扤搲㡣㈲〶㘲捦㈹攴捤搹慦ㅦ㌵㍦昲㙢扤晦挳愳收敤挰㌰ㅦ㘹㡤㈱愸挶㘰㝣搵ㄸ攸㘸㌲〶慥㐲戱㌴〶敥㘰ㅢ挶敢㝤㘳㈰昰㜶ㅣ㐴挶捡挶〰愳㜸㌱㈶㕦㈴愸ㅡ㜱㘰昰慣戵挵愲㈷散〰慥搷ちㄷ㤱㝢愸㈷㜷ㄴ扥愷慤捤搹㔳扡愳㕢摢㘴晥㝥㐷㐰㙤㌹㌳戸慦㉤㥢戰挵〵换㤶挸㐶换㜸㈵㐲㝦晡扡攷㘴㜵户搴㠱㈹晦昱ㅤ昵㑡㐶㐹㝦〰㥦㠸挲ㄳ㐲攲昳㥢㝥戴晦慦昷㍦戴㤷昷搲〲㕡㑤㌱㄰摣㑥㜰㥥㤶〳挲户㤱㉢㈱㥢昹昹捤㐱㝣㠸㘴㉥㤴挴㠸敥㐸㝢挷搵慣㌰改ㄳ㕥㠴㌰㝤攲㕢ぢ挶㈴㙥㌸昸挶㘴慥挱戱㈹㍦㕦㤲捥挰㕣㘴攲搲㝢ㄷ〶〸㤵㤶㉡慢㑤扢㌲昵㘳㈸㥤㜳㥣㐸扤㍤挸昳㈵ㅦ㐵㜹愹㔱慢敤愶㔶㤳㘶愲㌲㠸ㅡ愱㤴㐲愴㠱ㄴㄲ㍤戲㌰昴㉦愵搴ㄴㄲ愹ㅣ㐰㑣っ慤㌱㤸换㤳晦扡㄰㄰搵敢㝤㙤㝥慡㠲㕤〴ㄶ㐳慦㝢扢㘷㔷㕡㥤愱㙡㘲㔰㔶㥥㍥敥㐴㐲ㅥ㔳㤸挱㈸慤捣㍤㠲㐴昸愴㠶㤰㕡戵攳㠹㠳昴㔸㝥㠸捤㘷散㤴㐵慦㕡搶摡㘷㔷㜰挷〳㝡㈶㉤ㄵ㠶扤㤱搹㌸㝡捡㘸㥣㕦㌵敢㘷ㄱ昶晡挹㙡愳慥愰〸㍡换摥㠶昳㈷挲㝣晣ㅥ㠸攵㠳戵慥㌷㌷㤶㔰挷搹㥤㔸㈰㝦戰扦㉥㠹㘱㙣㡣㑡㡥㠱㠴㕤㔵慤㡣㝦〹㝣ㅡ㑤愴㍤慦㘸戵㈴挷㔲ㄴ㐶愳㐳捥敡㔰㥢昴㍦攳搴㤲戳㘶㔸㥢〱敢㍡晤㝦っㄹ㉢敡㝦㠵㔱㌶㠹戲扢㠲〴㕦㔲㡣㤴慣ㄸ㥣攱㡥挰㠷㡤㌰㡤㍣〲㙢㌲挹攰戶㥦㥡挶㈷慡㝥戱㤴攰昰㜰㈵ㅢ㉦㐱㔴摢搲戶敤㙡㈹〰ㄹ〵㑡晤㄰㈲愸㘵㝢㑥扡昹ㅣ㥢扥ㅢ搹㥢づ㥡〵愷散㤶つ㙦㘰ㅡ攱摤〱㝥㘱㘶挰收ㄹ㔶㕥㘸ㄴ㙡㔷㘰㈷扡敦㐱㥢㐳㠷㈱戰て〹敦挳㡡㍡㌲㠶戰扡㤸〵扦㌶敡㡢〴㤲愸ㅤ摣昳㡣㍢㉢㝡〹ㅦ愸ㅥ㠶㔷搳㘳搶㥡㔰㜶扥㙦戹昱㉥〶户づ户戱敥㠰攷㐷㤴㜲〸㠳挹㈵摣㜳㉦昷戵㜱て敡敢〶㙢㜳㔹戳㍤敦㕡㌶昵〳攰㜴㜵愳搴㤳っ挷攴㜷挷㔹敤㕥㐲挴㜹攸ㅤ㕤扤㉢㤶扤昵㠳捥㠳捦戶改昲ㅡ㉣挱㔱戶㡡㌸昷攷搰㔴戹㡤〰㍦㉤ㅦ㈴昸愲搰㥦㜷㉢ㄳ捦㘱㔹㘴〰愴ㄳ㘹ㅤ愰㌵㔵㍦扢ㅣ㔵㉢㍣㕡㤰ち戳捡昷㔰捥㕤昲㔷㕢㘴ㅥ㡥ㅡ昲〸㠱戴ㄶ㤵摣ち㡦㄰㜲晣愷搱愰㍡晥ㅣ㜲㕢㡦晦㥤㘵挷愷昲㤷敢㡢昶摦ㄷ㉡て敤㌸㠷㍥㐱㔰㈲戰〰晡挲㥡扤ㄴ㡢㤴㌵㘹㍦㠸昰敡㕥愴昱晣㈱昸昷慤扤㙦扣捥攷㥦㝢ㄵ㈹〸㔱㔴扦ちち㐲戹㡡挷愳慢㔸㐰㙥敢㔵㍣戶摣㉡晡㈸㈳㌹ㄳ捤〱攸改㔰㐸㉢㜲㔵㉥ㄲ摣㔰晥ㄴ㠹㔰㈴敡㘶搱㐷挴捡戶ㄵ㈴搰㤶㍢㉦摢㉥㈲ㄱ戶㑤㜱㈳㘲㍥攱㤱昶ㄱ慦㍣搲㙢㤳昶摤慥㘹㕦㉢㘶慣挰摦扡㈶㘴〳㤶挴㙦㘲㕢㡡昴㜴㥢戱㝣攵搱㄰㌱〷づ㠴摦㐷愹㐱㜴〹㠴攱㕢愴㈴㈴㙥愴昲戵戰昲㑢㉦搷㥣愳㈸挰〳敡昱㉢㤳攰㘴攵㐷挲捡㍢昱敤㤵慣㤳攰㕤〱㍥㙦㠵㤵㐹㤸戲昲挳㘱攵㝦散摣㔶慤ㅣ搲愱摦㜳㡡㐴ㄲ㘳敢㑡敢㍦昲ㅤ㌶て搵㈹㠳晡戳换昰戳㈹㌹㘵㤰戸㈴㌵㘸㌷慥㝤㌸昸ㄲ㝡ㄲ户㤸㜰搹〳㐲搶晦てㄱ㈶㜰扢㘹㑣昷㜴㝣攸扣㠸戰戲愳挹㌷㌶㑥ㅢ㠷ㅤ㘴㜴ㅡㄳ㉥捥㔴挵㌵㐵㈲㌰〷㤲晥晥慥攰㝥㡦㌱ㅤ㙢晢ㄱ㠶挳㔴摥ㄶ㘹㑦㜹挸㄰㑡㔲㜹㈸挴㙣攲㑣㡤㘶戴㉦〰㌹㄰㤳㠰㑣㘸㕦〴昴㐳㉥㥢㤸搱㐷晥㤷捣㝤〶〹敤㐱㠲㉦〳㘴ㄵ㌲㍢改㈰晤ㄵ㠰摥昰扦愳ㄸ㔸㤴晥ㄲ㔵㜹㈰ㅣ㉣㑡㐶摡㔷搹攰㘱㠰づ㌸㙡㤵㠰〸戳摡㈳挸㠹づ㑡挱㈱〷㝤㤴〵㕦㈷昸〶㐰㌶挵挹慥㝡搷戸愶㌶㌵搷㌷搱㔴攱㔶㐸㌹昶慤㈰挱㤷搴ㄹ㠰㕢㕢摢捡㍣ち㠷㥦敦㈳愸㔹昷㥤晥㍥㝣㜷扦挴㐵㜷攰扦ㅤ㐹㐹挳㍥愹㝥戲扤扥挸〴戴挹攵捦挱㘶㝦㠰㝥戸慥㥡㡤挹ㅥ㍦㠵㕦㐶㑤㉢て攲摦㌳昸㈹㈷㌱〲㐷愱愶捤挰捤㐲ㅡ㤰〵ぢ㐱〱㔵㤶昶㌸㠰㐲ㅣㄳ㑦摡ㄳ㝣㈳㙡搹扦昶㘴㤰攰㡢㐲扣㥥㘱愲ㄴ㌴て〷㈴慥㘵挱㠹㠶〱㠹㝦㔹㜰㍣㍡攰户㤱慢㐸㘴㈱㔱慦㤵㠸戴㈴㜳㥦〲攸改攸攵摣愸攵搴搳㑡攱扥攲㝤昷扤摢㥢ㅣ戸㈰昹㤹摢扡㥦㝡敢户㙦㍦昱收㘷昷扣昳摥㌳捦扣昹户㈷㕥㝦敦戵搹㍤扦㝥晥昹㕦摤晥晤搷摦摥㘸㍣愷扥晣敥攴㜳てっ㥤㜸攰愴㜱昴晡晤て摣㝤晣捥愱愹昳〶㍢㍡㍡㍢慦改晦捤昹搷昶㥤㌹昹㡡昲换㍦㙦戵ㄵ戹㕣づ㜸〴㈰㝣晡戸㙣㌹㡤敦㈲㠱㘹㜰挶ㅦ改㌴戸摣㌳昸㈹挵㘰愳㐶昰㤲㠱㑦㠳ㄳ㤰〵㠵晡㠲慥晦〰㐷㌵戲㌲</t>
  </si>
  <si>
    <t>(determining winners)</t>
  </si>
  <si>
    <t>(sorting winners by seed)</t>
  </si>
  <si>
    <t>8ab4f297-dae4-4158-8f1a-50582703f08a</t>
  </si>
  <si>
    <t>㜸〱敤㕣㕢㙣ㅣ搵ㄹ摥ㄹ敦慥㜷搶㜶㙣攲㕣㐸戸㤹晢挵搱ㄲ㠷愴㐰㘹ㅡ㝣㠹㤳㐰㉥㑥散㠴㈲㑡㤷昱敥ㄹ㝢㤲㥤㔹㘷㘶搶㠹㘹摡㠶㤶㐲改㐵ㄵ昴㠱㐲㘹㡢㔰㠵摡㤷㑡㔴ㄵ㠲㤶慡㐲㐲㙡㔵㐱搵〷㔴㠹〷㈴㡡慡昶愱㔵ㄵ愹㉦㍣㈰搱敦㍢㌳戳㍢扢敢ㅤ㍢ㅢ㘸㥤捡㤳散㥦㌳攷㝥捥㝦㍤晦㝦㈶〹㈵㤱㐸㝣㠴㠷晦昲㐹㌲㜱昹攴㠲敢〹㉢㌷㕡㉥㤵㐴挱㌳换戶㥢ㅢ㜶ㅣ㝤㘱扦改㝡ㅤ愸㤰捥㥢㈸㜷㔳㜹搷㝣㔸㘴昲昳挲㜱㔱㈹㤵㐸㘴㌲㥡㡡㜲㜶挲㕦㕦昸愲戱㔵㜷ㄲ㘰㙡㜴攴搰昴㜱昴㍡改㤵ㅤ戱㘵攰㤸摦㜶攷搰㔰㙥㈸户㝤挷搰戶摣搶㉤〳愳㤵㤲㔷㜱挴㑥㕢㔴㍣㐷㉦㙤ㄹ㤸愸㑣㤷捣挲扤㘲㘱慡㝣㐲搸㍢挵昴搶摢愶昵敤㜷っ㙤摦戱挳戸昳捥㍢扡㌱㜴攲攰攸挸㠴㈳っ昷㘳敡㌳挵㈹㙦ㅦㄳ〵㤳㙢ㄳ挲㌱敤㤹摣攸〸晥㐶收㡦户摢㜳㤳戳㐲㜸ㅣ㕡㌸挲㉥〸㔷㐳挳㉥㙢搸㜵㉢搶ㅣ㌷㑦戳挶戱搴㠲敥㝡㈹㙢㔴㤴㑡㥡ㄵ昶㥡戱づ㘱敦㑡晡㐲户㌵㈹㙣搷昴捣㜹搳㕢㐸㕢㔳攸愸搸㘳ㅤ㜵挵ㄱ摤㥥ㄱ〷㜵㑢愴慣㍤ㄵ戳㤸昴㥦㐴挷㡤㘱ㄷ搱㠹挹攵攷㠶㕤㙢㜴㔶㜷攴㡣㕣㙥㑣㑣摤㜱愷㔰㕦昷摡搶晤㜲敡㜲〴昶㜹㝤敢㝡㈸㌹愶㍢搵㥡㠳慤㙢〶㡢慦㥦挱慤慤敢㐷昶愸扥捤捤慤摢挸慤慣慦慤㜴〵昴㉤㜷ㄴ㡢搱搲〴㥤〴ㄹ〲㈲㔰换ㄲ㜴ㄱ㜴〳㈸挹㝦㠳㑢愲つ㔹愴收㜵㌵㍦慤收ぢ㙡扥愸收㠵㥡㌷搴晣㡣㥡㥦㔵昳愶㥡㍦慥收㑦愰㑥昸㘴㍡㍢搵攰㜹昷戲㌷愶慦㜸晤改㤱愷摦昹敤敥㔷慥敥晣㘵昷ㅡ㔴㍡ㅣ㑣㙡捣搱㑦㠱搴㙡㔴っ㡥攰㥦愵戹〲㑣㘱散㌰㙥㌷㠶㠶㡡㍢戶敡户改㈹㉥㉢〶昹㜵㠴搲㠷扡摤挶㝤愶㕤㉣㥦㤲戸扢㝣㐴㜷㐵㙤攳〶㠳戲㤱㜲挵㉥扡㤷㉤㕥㌸改改㥥搸摣㔸㔶敢愴愹搹㈴搸㑡戸㜲扣㉢ㅢ㥢ㅤ搳㑢ㄵ㌱㝣摡昴㡢慦㘸㈸戶㈶㥣昲㜴敢搲㜱㐷㥣慣㤶㌶捤㘸ㄸ㐲㙤㕥昶摤戴㑡扦挸㥦搷挰攸㙣搹ㄵ戶㥣摥愰㌵㘱ㄶ㑥〸㘷㔲㔰㈴㡡愲㕣敡㝡ㄶ〵㕣㍦㜸挸挶㐲挱慤挵㙢愲戹挶敥搳ㅥ㤸㔹ㄴ㌱摦㌹攱㜸ぢ㔳晡㜴㐹㙣愸慢攲㡦㠹㠲㑤㜵搹攳攵㐲挵ㅤ㉤摢㥥㔳㉥搵㤷っㄷ攷㜵㐸㥡攲㠱㜲㔱㈴㤳〹㈹ㄴ㈰㜰㍢㍡ㄴ㈵㜱㑢㙢㕥㤰㠸㠸愰㤸㡣㝣㘹㍤搹攵㡥㘰㜵㔸㐵㐹㤰㈶搵敢㤶攸㡣昳㤵㌲㈶㠶〳㈳㙢愲晥攰愰㌷㉤搱㙤ㄵ㜳㥦㙣㘵㔵敤て㔶扦㝢㕥搸摥㕥摤㉥㤶㠴ㄳ慢晤ㄴ捥㐸敢〵㐸㥤㠳㐰㘸戹㝢㔴㜵捡㘹㘵㈱㜵捡㉣㝡戳改㔹㘱捥捣㝡挸㠳㠶捣㘴戸戵㑤㡦㜶〹戲戴戵〴晤〰搹㙣㈲扤㡥㤵搲㔹㍣㠹ㄴ愵㔳っ㉦搷〹㜲戶慢攳攵㙥㘳摣㉣㜹挲ㄷ捡扤〶㌰攲㙢㌵㠹扥ㅥ㤲愸愳ㄷ㝣㠵戱捥ㄸ〵㤵敡愶敤㉤搴昸戶㠹㑢㝣㈲㕡㤵〵㉢㑥ㄶ㔰ㄴ搴换㠳ㄸ㕥〳搱㌴㐸㠳昸捡ㄱ㈲㈲ㅢ挴㘸㜶昴㕣㑦㘴慣ㅦ㈳㈳㔰㍦㑡㠴慣扤戵戵㡣㈰戱㌷ㄳ㈹ㅢ戵攴挷㔵㘹戶㤸㉤敦㑢戳昵搸㌸㙤〳挱㐶㠲㑢〹㌶〱㈸㝦㠳㠴愳㤴㐳扡晥搱㉥挳扢㜶㌹挱ㄵ〰㤰㑦ㅡ㘵㑥㈰慡㘸㐳㉤挷㡥㘴扤ㅥ搸挹搲㈸昶㐵ㄱ㉤攳慡㥤搹㘳㐹㐴〷㔶攷捡搰戵㐹愹㘳㙦㘸㑤㥢搱攵㤰㈲㘳慡㐶搷扡㐴搵攸㐶戰㙡㥢㝡敢㉡㌴搵〶〸慥〶昰ㄵぢ㡤摤攵㔹昳㌴㈷㉦ち㤳挸㌷㠴摡㔴敥〱ㄱ搳晣㡦ㄱ㜰㑤㐷㤷㔵晢㤹愶攰愰㜱搱摢捦㕢㕡昳㜶㠰昴〶㥤戹慡㜳攸㉢㍡㑦ぢ晡ㅡ戰㤷昲㙥㑢晤㜲ㅤ㡡戵敢〹㙥〰㘸搰㉦㍣㜹㥦慦㤷㐰㥡挴㔶〴㜳㙢改㜱㤱ㄶ敥搴挲㥣㤰摡愷摢㤸搲㥤ㄹ攱挱㝢戱㙦っ㜶㜰搹㜱㐴〹〷摡愲捣攰搹㘵㘳㝤愶㍢敥㤴㉤收慦摡挷敥㐵愱ㄸ㤲㐹戵㈳搱㘰ㅦ挷搸㤹ㄱ㝦㔳㠴㜲愸㝦㙦㙢㉤㈴㈲㡤敡挹㡢敤攲捦㤶慢㤲愴つ㐹㜲ㄳ戶㔵扢ㄹ〰㔲㐲昹㜳㑢㠹㌲挸㙡㕢㘴戵㝡㙢㤵摥扤㤸㤳㐹㠳晦戰㐹㡥㜴昹捥摡ㄱ昸づ摣ㅥ㙢搲戴慡挲愲换㥡㄰㑥〱㝥〵戳㈴戲扥㑢㤶愲㘶㔵㔶㕣㈴戲愲愳愳改㉣ㅤ攳㕢㤳㜴搲㈰㈵㘲戹㍤戶㌰收ㅣ㕥㈳㉡扡㈰㈹㔴㘲摣㐲㔵〹㐴捡㘳摤㔵ㄱ搳㠶㠸挹㘱攳戴㕢〹戶ㄲっ〱愴晥〸㐹戳摣㡤㘷㈸慣㜳㥥敥散㝣㍥㤱㈱ㅡ愴㝢昰慤㤶挲㙡㍢㠷搹㐱昰㈹㠰〶昳㠷捥挷ㄸ㐲㤴㈸㡦㄰㈲慤㈵捤㌸㘶㡡㔳愴㠱㌵〶㠲㑡愳ㄵ搷㉢㕢㡣㉡昵ㄸ㘳攵㠳㘵㙦捣㜴攷㄰㠵敡㌷㠲挴㝤戳挲〶㜵㌹戰㝤ㅡ昲捡㜳㜳愲愸ㄹ㤳攵ち㐴摢扥戱㤵㜰㈸挷晡㘰㑢捡㜳戹慡攰㘹敦㙣㡣㉥ㄴ㜹㈲㠶慦㤵㥥搸㘵㜹扥㜹攸敢慤敤攸㤴改㤵㐴㤷攱㌳ㅤ搳ㄹ〳扢㠸愸㐱戱搳㤸㥡㜵㠴ㄸ敢㌱昶㌸㘶戱㘴摡㠲挸㠰㡤挹㐰摤㝥㌱㠳〸挱㐴㤹昱扦戲摤㘳㑣㌹扡敤捥改っ㈶㉥慣慤㝢㤳㈱㤱㤴㌱㘲摡㉥㠶㤱㔸㘴扡搷㤸㥣㉤㥦㐲戴戶㘲搹㝢昴㌹㜷㐵㘰㠵㐴敦㍦ㄲ㌵㡡慡愸慡㤲㔱㌳敤攲㠷〷昲㐴㘲ㅢ㝥㐹〲㠹慢㐴㡡晥昲ㄸ敤㑤扢㍥㠸捦搰㑥攷㥣扡ㄱ㌹慡㘶㜶挴㑡㘱㜲慡㜶〷摢摣〹㜰捦㥥愳晢㙡㔱戹ぢ㡡㔷愷攸攱㡦㤱昱㤲㉣慡㐱㄰晡攷搶昸愴挲㍣㔲づ㌸㄰ㄸ攷㕢㈳昹㘵つ㔹㠷搴户愶㤶ㅣ㐷ㄴ愹摢搸慦㑦㡢ㄲ㘲搱㤶敥慤昱㕦㘸挶㕡㝡挹つ捡㐶换㤶愵㤳戴㐸㤶㤳〵㥤ㄴ㍣㕣昱捡〷㑣㕢㌳〰㈴晤〵㔹晡㘹㘴改愷㘵㔶户㜱㠴㘱㐱㤹㘶㕦攵ㄹ摤㌱扤㔹换㉣㘴昸挲搰摤㡡愰㐹㌰㌹㈵㙦昸㠴㌲㘳愰挱㥡㍦ち㤳捤捤〱摤㌹挸㔱㙥ㅤ搱て捡㔵㤵㌴晥㈸㙤㍡㤶㈰㘰愴㤷㔴扢ぢ扤愵攴捤〸㠸ㅣ昹㥣ぢ敦㕦㥣晢ち㜲㝣扦ㅣ戱ㅥ㐳㈲昰〸㐶㠴㍣摤摢㘹攳愸㙤㝡挰ㅥ㌱㌶㙥㝡㘳㉥㔰づ㠰愴㍣摥㙥㤶㔸㡤㌴ㅡ慣㙡㠵慢㥡㡢敡搴挴㤵捤攵㔱扤㜱摤㈲挵扥㐶㠹㈸㤲愵㉡㐹捤戲挸ㅣ㔷㤲慡㔱愴攲づ戵㡤ㄲ攷㌶慤敤㍢愵挸〵㈸㈶㐹㌳〹㙤愷㈴ㄴ〴㜹㐹ㅤ搰㔱昴搷挷㤳㐷㈴㕡㐳ㅢ㈰㑢㍤攵攷昵〴攱挰㝤戸㜲㔲ㄴ搹攰つ晣扤㈶㐸ㅥ慡㜸㜵㈵晡改晥愰㘴戸㔴㍡㘴挳㑡㈸攸㑥㜱㠵戰㌴搶收㙢ㄸ挹㥤敤㙡㝦㝦㝢㈳㡣ㄸ戰㈱㐳㈲㌱㝥㘰戰㈱㤸㉢ㄲ㑤愵㜵搶挳慤慥㘶㘷昸㜶㐰攸戶挴挰愴㔷ㅣㄳ昳搲っ慢㔹昲晤戲㐱昵戴㈸攵愸㘶っ㑦扢㔰改ㅥ攵㜸㤰㤲っ慥ㄹ㐷攸㤶挲〵〶㠸摤㈰㌵㔱昰㄰搶慤㜶挰㤳挱捡挱づ㜶挴て㥢搰㍡愳〴㑤挷㄰㙥晤㈲挸㍢㙤㘲ㄴ㠲搴㤰捦扦㜶㈹捦㍥挳攷㘷扢ㄲ㘱㈲㘰㈲㠶扡㘲慣〷㈰㌷ㅡ㤵㈴ㄷ昵㠷挱㜲㕦戲㐹愱搵ㅤ收搱挴攸愱挹攷㜸戸挱挳㌸㔶㉦搹愶㠴㍢㙥㥥〹㙤㕡㕡㔸㘳散戳ぢ愵㑡㔱㐸㔵ㅣ捡㙡愹㤱㔷〴扥攴昵㍦㥦㥢㘲昶㈵搸㤴㝤㌸㑡㜱挹㐴㔲晢㜶户昶㔹㌴㤷㐲づ㝤昸戲㡤挱挷ㄸ户㥣っ㠶㌵摤㔱愰㝤戸戶㜶㜹㐱㕥㥣㠳㐸㙢捡愲㉣摢㡦扢㜸搵〸戲攴戶㐸戵晤攵晤㘵摡散㤱慣扤愶㥦戵㈲㜰㠴㜵晡〲㉦㥤㠶㌱搲㈶㜷戰㤳挴戹㈰戲㝢敥㉢昲㌵㜱㙥㔷㘰㝣㈸㡣敦昲ㄴ㤴挰慥㠲㤱㘸㜰慢㌵慢㕢㘱攴㤷㤶户㜶㌷㠰挲㄰㌰つ㕡搴昴つ㥣ㄱ愴㤷㌶㜰ㄸ㡣㡣㠹㡥㐶〳愹㡣㔱昶挳㘱て愴㠱㥢㜸㤰㥥㉡㐳〹㜹敢攴愵戰昰㕥攲愰㠵㈳㔰搹搹搰㤰㌹愱㝢戸晡㘲㙦㙡挸ㅥ㉥ㄶ㘹敥挲㍦户㈲戰㡡㙢ㅢ扥㌹扡慥攱㐲㤶㕣ㄳ敤扢㙢ㅢち㠲㡢㠲摢挶㜲㝢㜵慦㌰㍢改㉤昸㤷戶摡㈵㠹搴㙦攰㡦㔸㜴㜴摡捣㐹㥢㤷㔰攷戹昷搹ㄳ㜶昹㤴㉤攷㤵㜲㜹攳㡦㔶慣搶搹挹㐹㘶ㄳㅦ攱㡦㝣搴㐴敡㌵昴戸㥣㘹戳㠳㥡㠳㠴晤挸挷㤷〶〳㐸挷搰〹㙣昷敡㡤〱搲挹扡〶㍡㤱㠲㘰㤵㔰散㤹㡦㡤㔰㤴㕦〳慤㈴ㄶ晦㐸㡥㍤㝦ㄱ慣慦晣ち㌹㐴㌸摥〳㌱㤲扡ㅡ愹ㄸ搴㐹㐱ㅥ㕣敦攰㘵㤰晦ㅦ㉣㠵摣扣㈸㍢晤ㄷ㤸㔹㜹戵ㄱ㐵㔷ㄲ㐵慦㌴愳㠸㠱搸昳ち㜹㜳昶慢㐷捤㑦晣㕡敦晦昰愸㜹て㌰捣㐷㕡㘳〸慡㌱ㄸ㕦㌵〶㍡㥡㡣㠱敢㔱㉣㡤㠱㝢搹㠶昱㝡摦ㄸ〸扣ㅤ〷㤰戱戴㌱挰㈸㕥㡣挹ㄷ〹慡㐶ㅣㄸ㍣㙢㙤戰攸〹摢㡢敢戵挲㐵攴ㅥ敡挹ㅤ㠵敦㘹㘳㜳昶㠴敥攸搶㈶㤹扦挷ㄱ㔰㕢捥ㄴ敥㙢换㈶㙣戱㜹搱ㄲ搹㘸ㄱ慦㐴攸㑦㕦昵㥣㉣敦㤶㍡㌰攵㍦扥愳㕥挹㈸改ぢ昰㠹㈸㍣㈱㈴扥戸敥攷㝢晥昲昰愳扢㜸㉦㉤愰搵ㄴ〳挱敤〴攷㘹㌹㈰㝣ㅢ戹ㄲ戲㥥㥦摦ㅣ挰㠷㐸收㕣㐹㡣攸㡥戴㜷㕣捤ち㤳㍥攱㐵〸搳㈷扥㤵㘰㑣攲㠶㠳㙦㑣收ㅡㅣ㥢昲昳㈵改っ捣㐵㈶㉥扤㜷㘱㠰㔰㘹愹戲摡戴㉢㔳扦㠰搲㌹捦㠹搴摢㠳㍣㕦昲㔱㤴㤷ㅡ戵摡づ㙡㌵㘹㈶㉡㠳愸ㄱ㑡㈹㐴ㅡ㐸㈱搱㈳ぢ㐳晦㔲㑡㑤㈰㤱捡〱挴挴搰ㅡ㠳戹㍣昹慦ち〱㔱扤摥搷收愷㉡搸㐵㘰㌱昴扡户㝢㜶愵搵ㄹ慡㈶〶㘵攵改攳㌰ㄲ昲㤸挲っ㐶㘹㘵敥ㄱ㈴挲㈷㌵㠴搴戲ㅤ㑦ㅣ愴挷昲㐳㙣㍥㘳愷㉣㝡搵戲搶㙥扢㠲㍢ㅥ搰㌳㘹愹㌰散戵捣挶搱㔳㐶攳晣慡㔹㍦㡢戰搷㑦㔶ㅢ㜵〵㐵搰㔹昶㈶㥣㍦ㄱ收攳昷㐰㉣ㅦ慣㜵扤扥戱㠴㍡捥敥挴〲昹㠳晤㜵㘵っ㘳㘳㔴㜲っ㈴散戲㙡㘵晣㑢攰㤳㘸㈲敤㜹㐵慢㈵㌹㤶愲㌰ㅡㅤ㜲㔶㠷摡愴晦ㄹ愷㤶㥣㌵挵摡っ㔸搷改晦㘳挸㔸㔲晦㉢㡣戲㐹㤴摤ㄷ㈴昸㤲㘲愴㘴挹攰っ㜷〴㍥㙣㠴㘹攴ㄱ㔸㤳㐹〶户晤搴㈴㍥㔱昵㡢愵〴㠷㠷㉢搹㜸〹愲摡㤶戶㙤㔷㑢〱挸㈸㔰敡愷㄰㐱㉤摢㜳搲捤攷搸昴晤挸㕥㜷挰㉣㌸㘵户㙣㜸〳㤳〸敦づ昰ぢ㌳〳㌶捦戰昲㘲愳㔰扢ㄶ㍢搱晤〰摡ㅣ㍣〴㠱㝤㔰㜸ㅦ㔷搴㤱㌱㠴攵挵㉣昸戵㔱㕦㈴㤰㐴敤攰㕥㘲ㅣ慥攸㈵㝣愰㝡〸㕥㑤㡦㔹㉢㐲搹昹扥攵挶扢ㄸ摣㍡摣挶扡ㄷ㥥ㅦ㔱捡㈱っ㈶㤷昰挰㠳摣搷挶㍤愸慦ㅢ慣捤㘵捤昶扣㙢搹搴㑦㠰搳攵㡤㔲㑦㌲ㅣ㤳摦ㅤ㘷戵〷〹ㄱ攷愱㜷㜴昹慥㔸昶搶て㍡て㍥摢愶换㙢戰〴㐷搹㌲攲摣㕦㐰㔳攵㙥〲晣戴㝣㤰攰㡢㐲㝦摥㕤㑣㍣㡦㘵㤱〱㤰㑥愴㜵㠰搶㔴晤愳挵愸㕡攱搱㠲㔴㤸㔵㝥㠸㜲敥㤲扦摡㈲昳㜰搴㤰㐷〸愴戵愸攴㔶㜸㠴㤰攳㍦㡢〶搵昱㘷㤰摢㝡晣敦㉦㍡㍥㤵扦㕣㕦戴晦扥㔰㜹㘸挷㌹昴〹㠲ㄲ㠱〵搰ㄷ搶散愵㔸愴慣㐹晢㐱㠴㔷㜷㈱㡤攷㑦挱扦敦敤㝡敢㑤㍥晦摣愵㐸㐱㠸愲晡㔵㔰㄰捡㔵㍣ㄹ㕤挵ㅣ㜲㕢慦攲扢㡢慤愲㡦㌲㤲㌳搱ㅣ㠰㥥づ㠵戴㈲㔷攵㈲挱つ攵㑦㤱〸㐵愲㙥ㄶ㝤㐴慣㙣㕢㐱〲㙤戹昳戲敤㍣ㄲ㘱摢ㄴ㌷㈲收ㄳㅥ㘹ㅦ昱捡㈳扤㌶㘹摦敤㥡昶戵㘲挶ち晣慤㉢㐲㌶㘰㐹晣㈶戶愵㐸㑦户ㄹ换㔷㥥〸ㄱ戳㜷㙦昸㝤㤴ㅡ㐴㤷㐰ㄸ扥㐵㑡㐲攲㐶㉡摦〸㉢扦昴㜲捤㌹㡡〲㍣愰ㅥ扦㌲〹㑥㔶㝥㍣慣扣つ摦㕥挹㍡〹摥ㄵ攰昳㕥㔸㤹㠴㈹㉢㍦ㄶ㔶晥挷戶㑤搵捡㈱ㅤ晡㍤愷㐸㈴㌱戶慥戴晥㈳摦㘱昳㔰㥤㌲愸㍦扢っ㍦㥢㤲㔳〶㠹㑢㔲㠳㜶攳摡㠷㠳㉦愱昷攳ㄶㄳ㉥㝢㐰挸晡晦㈱挲㍥摣㙥ㅡ搳㍤ㅤㅦ㍡捦㈳慣散㘸昲㡤㡤搳挶㈱〷ㄹ㥤挶㍥ㄷ㘷慡攲㡡㈲ㄱ㤸〳㐹㝦㝦㤷㜰扦挷㤸㡥戵晤〸挳㘱㉡㙦㡢戴愷㍣㘴〸㈵愹㍣ㅡ㘲㌶㜱戶㐶㌳摡㤷㠰ㅣ㠸㐹㐰㈶戴㉦〳晡㈱㤷㜵捣攸㈳晦㑢收㍥㡢㠴昶〸挱㔷〱戲ち㤹㥤㜴㤰晥ㅡ㐰㙦昸摦㔱っ捣㑢㝦㠹慡㥣〹〷㡢㤲㤱昶㜵㌶㜸っ愰〳㡥㕡㈵㈰挲慣昶㌸㜲愲㠳㔲㜰挸㐱㥦㘰挱㌷〹扥〵㤰㑤㜱戲换摥㌵慥愹㑤捤昵㙤㌴㔵戸ㄵ㔲㡥㝤㈷㐸昰㈵㜵ㄶ攰慥搶戶㌲㡦挲攱攷晢〸㙡搶㝤愷扦ㅢ摦摤㉦㜰搱ㅤ昸㙦㐷㔲搲戰㑦慡㥦㙥慦㉦㌲〱㙤㜲昹㜳戰搹ㄷ搰て搷㔵戳㌱搹攳㘷昰换愸㘹攵ㄱ晣㝢ㄶ㍦攵㈴㐶攰㈸搴戴ㄹ戸㔹㐸〳戲㘰㉥㈸愰捡搲㥥〴㔰㠸㘳攲㐹㝢㡡㙦㐴㉤晢搷扥ㄷ㈴昸愲㄰慦㘷㤹㈸〵捤挳〱㠹㙢㔹㜰愲㘱㐰攲㕦ㄶㅣ㡦づ昸㌴㜲ㄵ㠹㉣㈴敡戵ㄲ㤱㤶㘴敥㌳〰㍤ㅤ扤㥣ㅢ戵㥣㝡㕡㈹㍣㔴㝣攸愱て㝡㤳〳㥢㤳㥦扢扢晢㤹昷晥昰晥㔳㙦㝦㝥攷摦㍦㝣敥戹户晦晡搴㥢ㅦ扥㌶扤昳㜷㉦扣昰挶㍤㍦㝥昳晤戵挶昳敡换ㅦ散㝦晥捣搰㠹㌳㈷㡤愳户散㌹㜳晦昱挳㐳ㄳ㤷っ㜶㜴㜴㜶摥搸晦晢㑢㙦敡㍢㝢昲ㄵ攵昵㜷㌶摡㡡㕣㉥〷㍣〲㄰㍥㝤㕣戶㥣挶て㤰挰㌴㌸攳㑦㜴ㅡ㕣敥㔹晣㤴㘲戰㔱㈳㜸挹挰愷挱〹挸㠲㐲㝤㐱搷㝦〰㝤㐴戲㈰</t>
  </si>
  <si>
    <t>Mode</t>
  </si>
  <si>
    <t>Standard Deviation</t>
  </si>
  <si>
    <t>Variance</t>
  </si>
  <si>
    <t>Weighted Random Travel Distance</t>
  </si>
  <si>
    <t>㜸〱捤㕡㝤㙣ㅣ挷㜵扦戹㡦攵捤㤱㤴㑥㕦㙥㥣挸挹㔹戶攲㈴㤴㘹ㅥ㐵㡡愲㕤㐵晣ㄲ㘵挵晡戲㐹换㐵摢攴戰扣㥢ㄵ搷扡扤愵㜷昷㈴戲㐰攱㌸㜰㍥攱愴㐵㍥㡤愶㘹㥤㑦挴㜶㘲㈷㜱摡挶㘸摣㈴㡤㤱愲㝦㈴㜱㠳挲㐵〳ㄸ㜱晡㐷㘰ㄷ㙤㉣ㄷ㠱摢戴㠵搵摦㙦㜶㤷扣摢㍢㔲戲攲〲ㅥ改摥扤㤹㜹昳㘶摥㥢㤹昷摥扣㘳㑡愴㔲愹ぢ㈸晣㘶挹ㄲ搹㌹户攲〷捡ㄹ㥣㜶敢㜵㔵つ㙣户攱て㑥㝡㥥戹㜲搴昶㠳っ〸㡣㡡㡤㝥㍦㔷昱敤㍦㔰昹捡㔹攵昹㈰捡愵㔲昹扣㑣㤳㑢昴㈹挶ㄵ挹㔱㤲捤ㄲ㔴㈹㘹〰昴昵〰捣㑦㑦㥤㔸戸ㄳ㤳捣〵慥愷昶㤴㑥㠵慣づ㤴换㠳攵挱㤱搱昲昰攰搰㥥搲㜴戳ㅥ㌴㍤㜵愰愱㥡㠱㘷搶昷㤴㑥㌶ㄷ敡㜶昵ㄶ戵㌲敦㥥㔱㡤〳㙡㘱㘸敦㠲㌹戲扦㍣㌲㍡㙡㡤㡦敦敦换㠳昳昱改愹㤳㥥戲晣㔷㡢愷㈴捦ㄳ搳㔳㠳挷㔵昰㙡昱㉣㠰㈷㔸捥戸㡥㘹㌷㕥㈵愶㌹慡㝡㜴㐶㔵㙤敥㠹㔲㥥摤㌸㍤㠸㘵户㈹ㅡ戵戱挱㐹摦㙦㍡㑢摣摥㘹㔵慦摦愶㉣慡㑤㍡㌳㝥㜰搲昴ㅣ扦捦愱晥㤴愷ㅡ㔵攵㙦㜲づ㉤㔷㔵㍤㈲昴昳捥㈹搳㍢㙥㍡㉡㑢㘴戳ㄳ敥攱㤱㥡㙡〴㜶戰搲敦摣敥慢摢捣挶㘹㐵㤲㥣㜳戸㘹搷㐴㌶㡢晦愹捣㜵摤㔶愶㌷ち敢㜱愶ㄷ㑤㉦搰㌵慥愵摣㡤戶攵戸㘸㈹摡搶挵㈳㔵㑡㡣攲㥥捤搹捥㉤捡㙢愸㍡㈷攱㑥づ㈴㠸戴㠲挲㝤㔸搵㔴㉣づ㜷㐹昴㐶㜷㠲戲㜰ㄶ愳㔷㜳㤹戲ㅢ慥㘳攳㑣捥㝢㠰晥㠱戱㍤㈷㍤㜷攱挰搰攰晥㜲㜹㘸㜴㝣㝣㘸㙣晦摥㤱昲㔰㜹㘴㔸昶㘱㠰散攷搰㑤〰㠵改收㔲㘹搶㙥㘰㤰摣捣㥥㈲㠰挸扥㠰扢搸㍡ㄵ㘷㐹㔷捣㜴㘵㈱㕤愹愶㉢戵㜴㐵愵㉢㔶扡㜲㍡㕤㔹㑣㔷散㜴攵捥㜴攵っ㘸攲㤲敦改㐹㐷㘵换㐷晦攲昱慡晣搰搱㙦摦㌵晤攵ㄷ摥昷捣扢〴慦㥦扥扤㕢㠱っ捣慣扦昴攱愱攱戱㝤㈳攳㘳晢挶㐷昷㡦づ㡦㡥挸㙤ㄸ㈰户〳ㄸ㍢〰ち㜳捡戱慤㜰改㔷戰攷户〰㠴㜸づ㑢攷昲ㅦ晢挶〳㑦㍥戶昸捣㍢ㅥ㉣敦昸搱搹摤捦晣㔸昰挶敢㜹慦〴戲㝤收昶㠶㙤戹㥥戳攷㤸摤㌸㌰戲攷㤸戹㝣㘰㑣扥㥥㙣摥〰㘰散〴攸扦戵㠹㘳愰扣㘸㡥慢搸昹㐶〰㈱㝥ㅥ捤㌱扡晤㍦ㄶ㍦昸㜷㡢搳て㍤㔸摦扦㙢昰挵㐹㐱㠳愲攷㈸〱搹㔰戶戱㔶搱㠶㐷攴搵ㄸ㈰㜷〱ㄸ搷〰攴㙦㜳㥢㡤㕡愹扣㑦㕥换昶摤〰㐲晣㌴㥡昵㝦㔳て㍦昲昸㍦㑣㑥㍣㤱㜹㝡攵攷愹㤷㙥散扢づ摤户㐶〷㘳挶㌳捦攱慡慤摤㘲㤸㉥晥扢戸昹㠲昵戲㐶慤㌱慢㕣慥㡤づ㤹㝢捤ㅣ㑦捡愵摥ㄳㅥ㥢㍥敢づ扢㔱㜳捦改㡢戳㜳捡昴搵摡㍤ㅡ㠸晡愶㈸㤷晦㠶敥㥤㜳㠱ㄹ愸搷㈷晢搶㤸㜴っ㥢㠳㔹㔱扥㥥敦㡤挹㘱愷捣㝡㔳㑤㉥摢㘱昷㔵㠹㙥ㄸㄵ㜷㘱晤摥㔹㑦摤戵摡摢戱愲㐹㌸愳戳㥡㜷㠷㤴㘱㔷戸慥搲昴愲敢慢㠶㕥摥㠰㜳搲慥㥥㔱摥㥣愲㉢㔳㌵㉤敡づ㜶㐵㤶㙤攰㐴〳㠲挲㔶搵㜶戵戶㕡㠷㤶〳搵愸愹ㅡ搶扢愴扣㘰㘵摥㕣愸慢㉢摡㐸挲㌹搱㜱㘵㕢昳慣㕢㙤晡搳㙥㈳昰摣㝡㝢捦㘴敤慣〹㙢㕡㍢收搶ㄴ㡣㘱㤶㈵㈵㔲㤹㡣㄰愹户㜵戳㐸攴敢て敡㡤㘸搹㘲摡挶搷戵ㅦ扢挱摢㈰ㅤ愴愸㉢㥥挹昴戵ㄷ㘱愶昹㤲捤㕢搷㈷㙣㤱㠹㝥㥦搴㙦㔹㥦㕡慦㜱㜵攷晥㝦㠹搳改㙤㤱昴㠷捥挲攳摣㙣㌶㙡㜵攵㙤ㄸ戵〸慥㐸扥〵㈰昷㑦戸捤敢㙡㡦㌶㔲㉣㡢㤵摣㌹扢ㄶ㉣ㅡ㡢捡㍥扤ㄸ愰つ㤱㑤㍥㑦搵㜶ㄴ昹㌶㌴挹〱㠲㍤〰㠵㐲捡戸㥥㐴㐶㐱づ㠶昵ㅣ㡤晥㉢昷㘵㡣㥤愴昶㥤〸㜴晣㥣㌳敢㝡㝥㈶搳㑤捡㥢㑤㝦㌱攰昱摣戰㤳㕥㑢摥㐰㌰〴㤰愳搳戹愸慢㈴㔱㤶ㄱ㐱扦㌳愳㉣ㄳ㜱㤸扥摤挲捣㌹愱㙢㥦㔱㝥㔵㌲〶㌸㠲扢戲㙣〰挳攵敦㜳㜸晡搵㜲㌰㘳〶㘶㡦㠳㘸〲扢㈴㐱㌴愰㐷㠵ㄸ㐷昶敢戶㜸㜴㈱慡㠱㐳㔱愳㉤㕣㝡㜵㐳挸〹ㄷ〷昷㈵㤵㠹攰挶㐲㘰敤昴昷㐶昲愰户㐷〵〸㔶㙡㠷㔵㘳㝥㘵㐹昹㈴捦ㅢㅢ慡㌲㜹扤挸散㐴㜵攱昶挰慥晢㠳㔸改㘱捦㙤㉥扤㥡㝣挸㑢㤶〱攲㤲晢ㄱ㑥昱愵换挴愸扥攷㉣昷愶㔲㐹攵挹㡤㉤㤲㠱㠸攴㘹〵戳ぢ昸搲㐵㡥攲慢戰㔱㕦㡥㑥攷㤵㐴㔰㡣〰晡ㅣ㘸㘸摥㔳㍡㈶捣敢ち戴摤敦摣攱㝡㘷ㄶ㕣昷っ捦搳㈶㕤昳ㄷ㤵ちㄸ㘷昵㐶㜱愵㡥ㅦ㠵挸㘴摡㈲愳㤶㠰㡣ㄱ㥡㌱づ搰㍦㔹慦㤷㘲㡥扥㜱㈳㥡㌲㠸昸㡣㥢㠰㤴㡥摦㝣戴㜴戲㙥慥戸㤶攵㤷㘰搶昹散㈸つ敤ㅤ摡㔷ㅥㅦ㕣慥晢换攲㐹㘸㠱ㄱ捣捤昷扦㜰挵㑦㠲㝦㌹昶摥㡦㝤攴改晦晣攵㔲㈰扥ㅦ㜵㜴㠴㔴っ㡣㜴㕣昷㜶㈰攲㝢㈰愳㜵〱摥㕥攴〴敡㜲㤲㘰ち〰㌶㐲㙢ㅤ㈶㘲㈶慣ち〶㔷㌴ㄳ昲㄰挱㉣㠰㘰㘸愵㈳挳挳㐰攲㈲扥〵晥摣㝢扤㝦㡣挶㍡昷敦ㄶ戴ㄶ攴〶㝤㠲〱ㅢ昷㔰㔲㘷㤲㕡㤲搴㤰㜸〴㡣扢㉡攰慢㔱㐷㐷㙣挷挰㑤㉢㘰㥥攳ㅦ〶㔹㜷〵㥣攲ㅣ㜷㄰晣づ㐰㡢〲㝥㌷慣ち〶㝦㕡〱扦㐷愲摦〷㄰㡣晢戴〲摥〹㈴㉥攲㜳㤸㘳㔵〱㡣ㄶ㍢ㄵ㘰愲戵㈰㌷攸ㄳ㡣㈶扢㈹攰晥昵ㄴ昰愹愸愳㈳昰扣ㅡ㥣戴〲敥〴㈲㍥戱慥〲敡攸㤶づ㐱〳愰㐵〱㑢㘱㔵㌰〴搵ち戸㡢㐴ㅥ㠰㘰〸慡ㄵ攰〳㠹㡢戸慦㔵〱㡣㔹㍢ㄵ㜰づ慤〵戹㐱㥦㘰㘰摢㑤〱敦㔹㑦〱昷㐴ㅤ挹ㄸ㌸㐷㥦晡ち㘲㤷㕥㉥搸㍡㘵慢㜳㌴戶㥢㉣扣ㄴ愷㥢㝥攰㙡捦搰㙦捤戸挷摤㘰挶昶㤷㜰㑦户㔹ㄱ㜲挷愲㙡㈰㙥挳㤳愰㤶㘸㜳㤷㤶㔴㑤㕡㜳㙥搳慢慡㈳㌳慦㠵戸づ昲㘱敢㜴㐸㤷ㄶ㈸㤷ㄷ慡攰搵㈱㜰㑡㔰㔲㌹〶ㄸ㐹㡦愳摦慢㉤搱愱㐶戹愱㥢搷㌴㍡㙦〷㜵搵㙢改挸㑣攳㜹ぢ㕡㐴㌰㕣敢戱收ㄷ㘱㠹㘷晡慤挳㥥㕤慢摢つ挵捤搸ㅥ㤲ㅥ㔵愷ㄱ昸㥥㜴㝤㥢愹㠱㝥㙢摥㌳ㅢ晥ㄲ㝤㜸㜵㘵㙢㕢㑤㍢晢㥣㠵㠷愴㡦㘹昴㉥ㄲ摦㙣捤㉤扡攷㤰㍣㙡㍡㡤挳收㤲晦㥡搸ㄵ摡换戰攸慤ㄱ㘹㤱㑥㡢㝣㍡㝦戹晢㘳扣ㅢ摣㜶挴㙦攸ㄲ㑥㙡攰搹ぢ㑤慡㑣㑦㌳っ㤸㈵搰扢㤸捡㌱㐰㑣晡敢㤶㑤㑣〴摢㕣㙤㕢晥愵㙢摣户㥡㤳搳挱敤㍤ㅣ昳ㅥ㠰㜷ㅣ扥晤挸摡㌳昴㌷捡愴攵昶㠰摦㈵㐷晤㜴㌹㥢挲㐳挴㤷〰捦ㄴ敥㈶捥〲㙢挹㠳㔹戰㌴つ捦攸愶㌵㜴ㄶ㠱㘳㥦㜵搴㕣㔰㜵挴扢㡥ㄹ㙣ち㉢㝣㜸㌸挸㤵㐴㝤搳慥攳㤸㍣㜴捣ㄷ捤㔵捤扡捡㕢㤳捤挰㐵㑥㐱㕡〰晡㘴㐶㑤收㌲㥡捣攵㌰㌲戵昴晢㕥攳攴攵㥥㌶㍤㍢㔸㜴散㙡㥥ㄵ扥㔵㕦ㄳ愷ㄵㄶ㠴㉦㤱戸挴搶㈴ㄹ敡㠶〱㈷戶㝢㄰慦㐳慡㡥摢㡦㌳㥤ㄶ〶晥㠹换㝣㈶挱昶㘸㤷㈲敦〵户㕣ㅡ㠰挶㐸㤷昳㜱愲昸晣摤㘸搱收㐹昰㤵挳㙥昹摥〸㘱㈵㝢〳挰㠶㌱㌴㥦㈳㠵愳慥㔹㥢㌵慢挸晤昶㐴㤹摦㍣戶㤶挶挶㉢昲㔵㌳㡤㠷㌲㈲戵戳㜶㑤㜹㜹㌶捣㈱攱㥣攵㝢挸〸昷㄰昱㕤㈶㤵换昵收扢捤㜵㈴收㜵㙤ㄴ㉢戶㈶戴㡦㜴昰晦户㕢昷ㅦ挴愲㈰ㄶ㌳㐹昲㝤〴敦〷㄰㐳〰㤴㈷㐱昰〱ㄲ㝣㄰㈰挷挸㍣戹㌷敤て㡣攸ㄹ㤲搵㌹㔳㍥㝤昲㜸㈶攸㌷㔳㑥ぢ搲摢昲搶㌱挲㘷㑥㍥㑥挴ㅡ㜳㌸攵慡㠶㡣㈱晤㈴摦㔴摣㡥㜴㍡㡢慤㌶㤲㜹愲㡥㘹挱捣㤹㔳晡ㄱ㈴ㄸ昸ㅢㅦ〲搸捡换〲晥㤵㤶㉣攴昵㘸㠷㤳㕦㡤㕥ぢ〵㜹ㅦ㥡㔲〵挱〷㐱㉣㍦㜳㜸㠵挲ㄶ㐰昹㘱㠲㡦〰〸㐶扦㡣〳㕡扣㤶㤸㐰㤵㥥㉢㘵晣ㄱ挰愵㕢㑡㌱〹㜲㕡㑢昹挷〰㘲ち㠰㐶㘸昵㔰㝥ㄴ昸挵て㈵攳㙡㝤㈸㍦ㄶ㈱慣〸〶搷戱㈰㐰攳㥤晥㌸㔰昹〹〰挱挰扢ぢ挱㈷㐹昰㈹ㄲ㌰ㄶ攷㙥ㅢ昷〳慣㙡戱㈵㈱摡㐵㡢㝦〲㔲㘸㤱㘱㜹捣扢㐵㡢㥦㐶戳晣㔳〰挱㄰㍡愹㐵挶捤愱ㄶ㍦〳散㉡戸㤹慡愷〲㔵㡡㤲愸ㄷ昵㍢㠲㌱户搶收㥦〱ㄱっ扥摢戴昹〰ㅡ㉥慥㑤〶改㕡㥢㥦㡤㄰慤㑤㐶敡戱㐰㐰㘳㙤㝥づ愸晣㍣㠰㘰ㄴ摦㠵攰ぢ㈴昸㈲〹ㄸ搸㙢㙤㝥〹挸㡥昸㑣戶㘷㝦扢㈸昴换愰㠶㐲㑤挰㤸㝤㡢㐲ㅦ㐴戳㝣〸㐰摣〹㤰㔴㘸ㅤ㙤愱㐲ㅦ〶昶ち㡥愵〳㜲慤挸慦〰ㄱ㜴昲㙤㡡㝣〴つㄷ㔷攴ㄲ挷攲㈳ㅦ㡤㄰慤挸扢㔰㠹〵〱ㅡ㉢昲㙢㐰攵搷〱〴㕦〳㕤〸扥㐱㠲挷㐸挰〷㠲㔶攴㌷㠱ㄴ㘳㐵慥收戲扢攸昰㉦㐱〸ㅤ昲愵㄰㜳㝥ㅤ㕢挲慢晤㔷㐰攵户〰挴㍤〴慣㍤ㅥ㈱戴㡤㌹㝡㠶愴挱敢㜰㐶㔹㄰ㄵ㉣扡愵戹㘰愵㡥㔰㠰㈸つ㘰㠸搱㤴㠷摤㌰换慥㠷㕦ㅥ戳挹戴摣敡搸敢挰慡㜷㝢㈲攵愹㠷戱㠷㕥㉦㌷ぢ搳戵敥㜸㑡戰㤶晦攰ㄸㄶ攳慦〱戶ㅦ戳慢㥥敢扢㔶㔰㥡㐳愰㕢㘲ち搹㑡愵㠶㈶㜳㌳攰搸㜵㑥ち㤶㙤昰愷慤戳㑣愹ㄴ捥㌴摣㜳つ扤㥡㥣捦㑣扡搶㔷㑦て愷㈹攰愳换㌵搰㘲㤱ㅥ㤲㠳攵ㄳ〰晤㤹㈲㕤っ㑢昱晤攱㜷慡昸㠱ㄸ愱㕦㘱挹摤〷㜰愹㐶㥥扣挵㠲愸㡡㥡㔰搹㥥ㅥ戱㍢㤱慦敤㜰づ慢〹㉦挳愰㙦挸㑤㐱攴㑢ㅢ搴慥㔱づ摥㠶㡦晣づ挱㜷〱ち挵て〳㜲㐱挶昷〰戶㑥㑦㔵㤰㠸㠹㔳㌳㍣〵挶摦愲㝤ぢ摡摢㝦㍣㌴扥㡦收㍥㌴㙢扦㠸㕦㈵㝤攳㐹戴㙣㐲㑢㑢㤰㕣愴摦搱慡扣〹㠸晣〱㐱㍦㐱ㅦ㠰搰㥥㠳戵扦㘷つㅦㅥ㕡㐱捦㜱㉦㤱㝤㤰㤲挷〵㜸㑡昲っ㜰扢挵〸㕡戸攵敤㕢㐶晦愱攷昹㈱㄰㙣ㄹ㝤〵㑢㤱晥㠲愵㐸攷挰㔲愴㠳㘰ㄱ㌴昸摣㌶㌱っ㜶㔴愹㔶捤㡦搱㈲㥦〲㈸ㄴ㍦つ愸㤹㔲㌵㤲㝡㤰㤴㕡㍥〹㔰愴㉦搰㥤㕡戲愷搹扥㥤㠰㑣㠴戶攲慣晤㌳㙢昸㘸挹ㅥ〰㜲㉦ㅢ摥㡣挹㍡㈵扢ㄶ慤㥤㤲㝤ㄶ〳昴㍣捦〰㠱㘴戴摢㉣挵捦㠷摦愹攲ㄷ㘲㠴挶㥡㐵搰昲㙡挹㜶㐵㤲㙤㐱㠳晣ㄹ挱戳〰㠵攲㠳㠰㥡㘹㌷挹ㅥ㡡㍢戵㘴扦㐰㑤晦收愷㝦晤ㄳ㕦㐱㤵〲挹攷㈳㠴ㄵ㐱戳慡㈵扢愲慢㘴摢扢㑡昶㈸〶改㐵晣㍢㄰㐸㐶㐳捡㔲愴㌱㘵㈹搲㜲戲ㄴㅦぢ扦㔳㠲昶㔰㑢戶㌵㤲㑣敦搹ぢ㘸㤵攷〱ち㐵㥡挴㜵㈵愳愹搴㥤㕡戲㤷㌸㙡ㄷ挱搵〰㐵㕡㑥摤昹㙢㈰晤㤹ㅣ㉦晦㑤㠹㥢搹晤㈹㌸㤰晣ㄱ敡㄰㝥㔴㕡㐹㘳㝣〶㌱㜰ㄸ㌹㘶搳㌷㕥ㅥ㉦摥晤㍣㔸昱㤳㌳㈰昵㙦挰㠷㝢戵㘶㕦挹昱㑤昸挸晦〱搸㑣㤳㤰挳挷挰愷愵㥣㍦ㄸ㔵㈶挲敦㝣昴㕤㥣搸晣㕤戴戴㡤昸昳ㄷㅦ扡㘹昷㘷ㅥ扤㄰㝤摦ㅤ㡥搸㌹昱搴㔳愷㥦摢晢慢攷てち摥晦㈲㍥挹㠴愶㠰㔸㕤ㄳ㥡㡣㜴搹㤱捣攸ㄶ㘹㌱昴㘶㌱挶敥捦〸㕥㝢㙥㤸㜸昹攵ぢㄷ愸㈵㉤㔸〶㥤㥢㜹愱摢㤶㠹㍡捡〶㠲昱昶户㡤㔸㑦戰㥦扣扣㜸昷㌷て晥敢㐱挱敢摦㑤戰㕦㘳㌵㕤〵晢慦愸㈳㤹愹㉤搲㘰㘸挱㘴㈸ㄸ㙦扤ㄶ散愵㔶挱㝡㈹搸捦㤲换㐴ㅤ㘵〳挱㥥㐵昷㈵〸㔶㥣〰ㅤ捡捥〹挱摢摦㑤戰ㄷ搷ㄳ散㝣搴㤱捣挰ㄶ㘹㉦戴㘰㕢㐲挱㜸改戵㘰扦㙣ㄵ㙣ㅢ〵攳㜵㙥㕢㈶敡㈸ㅢ〸㜶ㅥ摤㙤㈳搶摢戱扤扦扡昲扦晢晥㄰㍢挶换摦㑤戰攷搷ㄳ散戹愸愳㈳戳㑡㜳㜱戱捣㙡换て昱㥢戹㔴㡢㥥戵搷ち㥢㜹挳ㄱ㘱搹昵扡づ㑥晡㤰〶昱昰㔳昸㔱攴晢㤰晣挰摦挴㐴㥥ㄷ㜹㐰扥㉡攳㠷戶搴㌵づ㌶慣ㄳㅥ㕥摥㍤搶ㄱㅦ㜹摡㕡ㅥ㍦攵〵昸扢㡣挶㙢㈱㐷㠲㜰㌱㑢㑢挸っ〰敥㙡扡㙢愴挶㄰㙣㠳昴搵㥡㍥攲㕦戸搳捣㥥㕣㕥捡搶戸ㄲ㐷㙣敤㐱㔱㙢挹〸愶挵㉦戰挹愱ぢ㝥㜷敡㠲㕥㜵㉡つ敦㠷ㄱ挶㑥〰晥㐸愵扤ㅦ㐰㐱㕥㠵㤶㌰〳㜳㍤㐹㜳㌴愳㐹昱ㄸ㍤捦㔲晥挴㉦搵扤扤㜱㜴换愱㍡㜱挳㜳㘴扣㘹㠳挵㍤摢㜵㜱㔷㜳ㄵ㕣摣摡挲慥㘹㕦㤸愰ㄹ攴攲攲㈲㘸㕢昴㜴扢㠱㜴扥㔶摢㜵昲搳慥搳㕥挷㌹摡愷㝤㉢㥢愸ちつ㔲㠲㐶慡㙤㕡摥㝣㍤敤〰㤰昵戶攰ㅦ扢㑥㜷㍤㜹户㑦㜷〳㥢㕡愶愳改㘸㥤㉥挷㙤扢攴㔳〵摡搴㌶摣扦攸㉦㈹㤹㘲ㅣ愸昳敦㈸扢㘵慣摡㌳扡㘵㡣ㄵ㍣っ攴㈱㠷㈳㠴ㄵ挱捤攱㌲攴㕥戶㜲㕦昰㍦㈵㐷㈲㠴ㄵ㐱㑤㙡㥡㔱戶㔲㠹㙣㤶晢㈲㠴ㄵ㐱昱㌵捤ㄸ㕢㈹㌹㥢攵晥〸㘱㐵攸㘵戰㜵㥣搵愸ㄴ戹ㅣ㙤㜶㙦〴〲㐷愹ㄷ㠲捥㜶㉡㉥㐸㔳晤㜶㐸愵㤷搲㐱挵㈵㘹慡户㠷㔴㝡㌱ㅤ㔴㕣㤴愶㥡搰㔴挵㜸㌹㠲㉢搰ㄶ晦㍢搸㘲晡攸㈹㡣捤㡢㤴攰愴扡攳㙦ㄲㅤ㥣㐷㜷㍣㤱攸㈰㙢摤昱敤昶㡥摥晦〳㘳挹㕤て</t>
  </si>
  <si>
    <t>@</t>
  </si>
  <si>
    <t>GP</t>
  </si>
  <si>
    <t>H/A</t>
  </si>
  <si>
    <t>San</t>
  </si>
  <si>
    <t>TOTAL DISTANCE:</t>
  </si>
  <si>
    <t>miles</t>
  </si>
  <si>
    <t>(The below is purely for my edification)</t>
  </si>
  <si>
    <t>Custom Distributions - Length of Series</t>
  </si>
  <si>
    <t>Yes/No Distributions - Higher seed win?</t>
  </si>
  <si>
    <t>SUPER SCHEDULE - Furthest travelers this season</t>
  </si>
  <si>
    <t>Seed #</t>
  </si>
  <si>
    <t>WEST</t>
  </si>
  <si>
    <t>EAST</t>
  </si>
  <si>
    <t>fb4db81e-80e4-43ad-83ef-99a0177ea0a2</t>
  </si>
  <si>
    <t>㜸〱摤㕣〹㥣ㅣ㐵戹㥦㥡摤改㑣㑤戲搹〹攱㤲㐳㌷ㄸ㉥㠳换摥㐷㈰㘶慦㤰㤳㈴散㈶㐶捥㑤捦㑥㑦㜶挸捥㑥㤸㤹捤〱て㈱ㅡ㌹㐵㐰〵〱戹ㄱ愳㘰㥥ㅣㄲ〳㡡昲㜸ち㈸挲昳ㄶ㡦㠷愰㈸晡昴㍤㤱愷㠲愲收晤晦㕦㜷捦昴昴昴㙣㔶攴晤㝥晥散摤昹愶敡㍢慡慢晥昵㔵㜵㝤搵摤ㄳ㔲愱㔰㘸㉦づ㝥昳愸㘵攲戰愱㙤昹㠲㤵㘹散捦㡥㡤㔹㈳㠵㜴㜶㍣摦搸㥢换㤹摢㔶愴昳㠵ㅡ㈸ㄸ挳㘹挸昳㤱攱㝣晡㕣㉢㍡扣搹捡攵愱ㄴ〹㠵愲㔱ㅤ㠶㍣收㝣攲㙥㐶搳㑡搷㤲㐰㉢愴つ㤲㘹㈴㔱ㄲ㑤㐲㈳㍤㥤㘴〶挸㡣㍡㤰㌵晤㝤慢ㄲ㘷愳ち㐳㠵㙣捥㍡慥攱㥤昶㠹ㄶ㌴㌷㌷㌶㌷戶戵㌷户㌴㌶ㅤ搷搰㍦㌱㔶㤸挸㔹ぢ挶慤㠹㐲捥ㅣ㍢慥㘱昵㐴㘲㉣㍤戲摣摡戶㈶扢搱ㅡ㕦㘰㈵㥡㕡ㄳ㘶㕢㔷㜳㕢㝢㝢慡扢扢㙢挶㑣㤴扣戲扦㙦㜵捥㑡攵摦愸㌲敢㔹收慡晥扥挶㤵㔶攱㡤㉡㌳㡥㌲㔱攴㐰㌶㘳愶挷摦愰㐲㈳散㠸昶〱㙢㈴捤ㅥ戳慣㕣㝡㝣㐳㈳慡㕤〶㌴㜲㥤㡤扤昹晣㐴㘶ㄳ㍢扦摦ㅡㅢㅢ戴㔲搲㔳㤹㠱㝣㘱戵㤹换攴㘷㘴㠸㥦㤵戳挶㐷慣晣捣捣愲慤㈳搶㤸愳㤸㡦㘶摥㘹收㔶㥡ㄹ慢㤶㠹晡㡣摤㠷㑢㤳搶㜸㈱㕤搸㔶㤷㔹㥢户〶捤昱つㄶ㔵㈲㤹挵ㄳ改愴慡慤挵㝦愸收攸愰㥡㐹㐷愱㍥㤹晥㔱㌳㔷㤰ㅣ扢戰㌹㐸搷攳㉥搲㡡戲㝡搱愵ㅡ㝣㔶散戳愱㜴㘶戹㤵ㅢ户挶㜸ㄲ昶攴㍣㥦㤲〰㘴昷㐳ㄱ㈹户㌹散㈵㌵摤ㄹ㌱㙣ぢ捦㘲捣〲㠹て㥣㙡攵㔷㘶㡦㕢㥤换㈶ㄶ㌴㌵戶户敢晤挰搵戳㈹摦ㅦ㈴戶㉥㍤㍥㙥攵收㌷户捥搷〷㔰㜲㈰㠸慡晤㈵㠶愳户㍣づ㠹昰戰ㄹㅥ㑥㠴㠷㐷挲挳挹昰戰ㄵㅥ㑥㠵㠷㌷㠴㠷㐷挳挳改昰昰搹攱攱㡤搰㜱㡦攸戴㘹㘱攷搸㙦昸挱敦㝥㌳昲摢㈵て捤㍢搸攸晢晣㠹㕦㔷ㅣ㠱㌲㠰て㐶挲攸㥦挸ㄷ戲ㄹ晤㈶愴昵㈱㘴ㅣ捡搴㘲昴㑡㝥㝥㜳晢㝣㝤ㄸ戳㠷㠳㈸昵ㄳ㔴㡡ㄵ㍢晣㕦㜶戵㕣搸㝥收㡡㡦㍤搱㝦挷て搶ㅦ㔴愳㌸㥣㘵㜰戳㐴摤㐰㌲〷挴㌸㠲㈹愷㈸戴敦慤捣捥〵㔱敡㠷㑥㔱㡦㕥搲戲攰㔷敦㕦扦敡愱昳㤶昵㘷㝦昷㙦㍦㔰㥣ㄴ愴㜲㐷㈱攱〳慦愳㔵ㅦ捤㈲㡥〱㌱㡥㈵戱挱搳㙦㈳㜷ㅥ㠸㔲摦㜶ち㝥攸扥昷㥦㜹㔹攷慡㠱㑢慦㌹㜵昱戲㐷扦㜴愰攲㐴㔳慡㘳㈳㉤㡥〷㌱㥡㐰愲㜶ㅤ㍢攷敢㘶昲㕢㐰㤴㝡捡㈹愹㜰捣㐵愹㜵摢户㉣戹敥戴挷摦㕢户㜲昶㐳㡡㘳愰㔴㔲㍢㉤㍡㐰㡣㑥㄰愷愴慥昹扡㡢晣㙥㄰愵ㅥ㜳㑡㝡㘰摥〵㙢晢摦㌲扡昲㤳㍦㝣㘶搱捥昵㜷㕤愵㌸攵㐹㘳㑦㐰挲摦搸㜶㝤㈲㡢㔸〰㘲扣〳愴攸㈹攸㤴㠵㤴昴㠰㈸昵㐵愷昰愷㕦ㄹ晤晤㤳扢㝦扢攴㤶㥢㜶攴て㜸晦慥晤ㄴ愷㔲㈹扣て〹㕦攱㜰挳㝥㜰昵〰㠸戱〸愴㔸㜸摢㝣㝤ㄲ㈵㡢㐱㤴摡攳ㄴ扥昷㌳ㅢ㝦昷搸挹㥢晡ㅥ扣㜷晤挱㙢㜶ㅤ昴㠴愲㍦㑡攱㑢㤱昰ㄷ摥愵㤷戱㠸攵㈰挶ち㤰㘲攱捤昳昵挹㤴慣〴㔱敡㕥愷昰攸㤵捦昷摣昸昰㐴敦晤敦㌹㜳晢收㌳㉥昸㠲攲搴捦挲戵戸搳㈹㑣つ㠲ㄸ㐳㑣㌹敥㠴㝡慥㘱㜶㉤㠸㔲㜷㌹㐵摤摥㜸搷攷て扤晢㠸晥ㅤ摦㝦昶㠱戳捥搹扤㝤挶㍡㠸㑦㜱挶攵㐰捥摣㠲㤹慥㌴㠹攲捡挱扦㝤㕦㍤㜰昱㐸戵愷㍡㔳捤捤挹昶㈶戳搵㡣㜰っ㑦㜵㥡攲摣㌰㈳〵㑦㑤㘶户挸扣㜵㔸㥦㤹户㑡搳搸㍣㐷搶㤷㥤ㄸ㑦收てつㄶづㄵ捣㠲㜵㠸㕦㔶㉡愴挲㙣〸戳扡㤵㤷昳扤搹㙦昶㑥㜳㙣挲敡摤㥡戶挵㠷晢挴㤸搳戳㠹敡搲㤳㜲搶㌹㐵㘹㐵㡤㝡戱㔲搸㉣㘵㔷戴搲ㄶ搹昵㙡攸ㅦ捤收慤㜱愹摥扣捣敡昴挸㐶㉢㌷㘴㜱㥤㘱㈵愵愹〷㔰攴㕣㔸收慤ㅡ㐷㐳㜱愹㐸ㅥ攱攵愶ㄶ㙤㉤㔸攳㐹㉢㠹晡㙥戲㜲㠵㙤㙢捣挴㤸㜵㘰㤹㡡㝤㑥〸摥㔴挶㍥㈹㍢㌲㤱敦捦㡥ㄷ㜲搹戱㜲㐹㙦㜲戳㠹㡢㔹昲攴㙣搲挲戵愸㤶㐷㐸㠵㙡㙡㤴ち扤㉤攸㠲挰㜲昳㡤搲ㄱ㥥㉥收愵改攰㜲户㙢ㅣ㐴敢搰㡡㌱㡢㍥ㄹ㥥扢㡦挲愴㕣ㄶ㜳㙣㜵㐵㑦㥢戸㈸愳昶㌱搵戵愵㡥挵㥥晢晦㔵づ㠷㘷㍢慤㕦戴ㄹㄷ晣㈵收㜸㜲捣捡㑤扡愴㔴慣㤱㝥ㄷ㐸㘴㈷㐶㜳㔵昴㜸昵㔲㕢搵戶挸㤶㜴戲㌰㙡㡣㕡改つ愳〵昰戰散㡣㐶〹㙤挵愱㑦〳㑢㥦㑥㜲〶㐸㉣ㄶ㌲捥愴㤲ㄱ搳㘷搹昹〸㉦挷㝦晢㔲㠲ぢ㕢㉤㑢ㄷ慣㌳昳㤱捣㐹搹㕣扥愶㈶愸㤵㑢捣晣㘸㠱敥㌹愹㤰㡢〶㍤㑣戲ㅥ㈴挲攵挰㤴㔶㉡戵㕣㤰搵㘵〶慣㤴㠹㘵戰㡣㙥㘵㐶㌲昶捡㙡挰捡㡦㘸㉥挱㤶㘲慣㙣㌵㤰挲攰㥦㤱愱昷㕢㕢ぢ〳㘶挱㥣㤶挱㘲づ扤愴愱㌴㑦慣散ㄴ㉤敢㠴攷㕡挷㥣ㅣ㑡㠸㑢搲㔳捡㜴㘱搸㈵㘱攰㘰扣㠴㙡ㅣ㍡㜹㈳㔰㜷㉥户っ扦愳㤷㉦捡戰㔶㑣㉥戶挶搷㙣摢㘴攵愹ㅥ㌵㈶㠵搲㍦扣㔸搸慡㤱挴摡㐲㝡㉣摦㠸㥡㉥捥㘵㈷㌶扤㤱攵戰㉣㙤㠲戸㐷攴㘶㜸昱搴摢挴㤰㙢摡㘶昶捤昰㜰㈸捡搲挸搱㕣㈲㙡㝡㉢ち摢㡢㉦㌹戴㠵慦搸㘴戲〸㔷㤱㝦换〲㤶㉢戸ㄹㄹ㈰戴㈶㘷挹㤲㍣㉡ㄹ愰㕤㤷㔹㤷捤㙤㑣㘴戳ㅢ改㑦㌳㈵㤷ㅦ戵慣〲㤷戹搳㥤㘵扤㉣摦㤵慡愹㈹㕢戳㝡搶挳扣〸ㅡ㘹㤰扡摥戱戱〶户挴扣㜱㌶㔸㌵㔸㜰ㅢㅢ㤱㤸戳㜲挹㡡㠶搵㘳收戶㙣㉡㤵㙦挰戴捥愸慦愱愹戵愹戳戹摢㙣摣㍡㤶摦慡㍥っㄸ戸〴㝤昳㥥㤳㕦㝢攱挲㕤晤敦晤捤昵户ㅥ昴敥㕢㙦㔷ㅦ㜲〴ㄵ慢㕤㉥㙣㘵挹㍤㡥㠴扡ㅡ㙡㥣㕥㤰㉥㍦昴㈶攴昵㌹㈴㌹㄰㑣ㄲ〲㍢收〸㑥㉥挸㉡㉥㡥㌹㑦攸〹㤲捤㈰㡡㙢㘳㡥㔲扤〵挴㍤搴㈵㈸㥦㥤㉦ㅤ㈸慢改㡡づ㍣て捡㌱㍤㠹㑣ㅤづつ㜶愲㈶㘸㥡㌰㘹㐲愴摥㡤㠲〳〱㌸摦ㄱ㔴㉣捥ㅢ㘰㈶〰散愰晤㜹㔰ぢ〶攰㈲㠸昵挵㈴㤷㠰㜸〰戸捣捥慡㌹昸ㄶ〰㉥愷搲晢㐱搴㕢㐱〴㠰㉢㤰㜰て㤵挳㌹㡡〰㐸っ㔰〱挰搵㔰㡥改㐹㘴㡡㜱㐲㄰〰愳搵〰搸攰〸㉡㐲ち挶っ〲挰つ㐸㈸慢㉡〰㌷㐲慣㙦㈲戹ㄹ挴〳挰慤㜶㔶㌱敥㄰〰㙥㐳㐲摦づ愲摥〶㈲〰摣㠱㠴㝢愸㌳扣〰ㅣぢ㜶攵㄰摥〹㙥㑣㑦㈲㔳昳愰ㄱ〴挰愰搳捥戳づ㙡㜹摦㡥戹昷っ㙣晦搴㙦ㄷ㙥戵昶晦㡤㍡挵ㄱ㔴㠴㍥㡤㈸㐹〰戸〷〹戵慡㉡〰昷㐱慣敦㈷昹っ㠸〷㠰摤㜶㔶ㅤ㡦㙦〱攰戳㔴摡〳愲ㄸ㌰〹〰て㈲攱ㅥ敡㈴㉦〰㑤㘰㔷〲昰㌰戸㌱㍤㠹㑣戵㐰㈳〸㠰ㄳ㥤㜶㔶捣〱㈷㌸㠲㡡㠸慤ㅤ㈵〹〰㡦㈱愱扡慢〲昰〴挴晡㉢㈴㕦〵昱〰昰㌵㍢慢㍡昰㉤〰㍣㐵愵愷㐱ㄴ攳㍣〱攰㍦㤰㜰て搵攴〵愰ㄳ散㑡〰扥〵㙥㑣㑦㈲㔳㡣ㅥ㠳〰㌸慡ㅡ〰㐷㍡㠲㡡㐰昳㐴㤴㈴〰晣〸〹昵搶慡〰㍣ぢ戱晥㌱挹㜳㈰ㅥ〰㝥㘲㘷搵〲㝣ぢ〰㍦㐵㐲扦〰愲ㄶ㠲〸〰㍦㐳挲㍤搴㈱㕥〰ㄸ扥㔶〲昰㑢㜰㘳㝡ㄲ㤹敡㠱㐶㄰〰昱㙡〰搴㍢㠲㡡㘰戸ㅦ㈵〹〰㉦㈳愱敡慡〲昰㍢㠸昵敦㐹晥〰攲〱攰㔵㍢慢〶昰㉤〰晣㤱㑡㝦〲㔱㡣㤷〵㠰搷㤰㜰て㔵敢〵㠰㈱㜶㈵〰扣ち挵昴㈴㌲挵㈸㍣〸㠰㍦晤戵捡㔵攰㡦㡥愰㈲㘰㕦㠶㤲〴㠰㈸㉥㑢敡ㄵ愸〵㕦〵㘲㄰敢改㈴㌳㐰㍣〰捣戴戳㙡㌹ちㄲ〰敡愹ㄴ〷㔱㡣改〵㠰㔹挸戹㠷晡ㅦ㥣攳㘶㠰㐰㥥收㌶㐰㈵〰〷㐰ㄶ㥢㑣愶㔶挲㉥〸㠰ㄷ㥣㜶㔶㑣㠲㍦㜵〴ㄵ㥢ち摣㐶㄰〰摥捣㉡㍦て戵㘰〰ㅡ㈰搶㜳㐸㡥㘰敤㑡敢㠰戹㜶㔶つ愲㈰〱攰㐸㉡ㅤ〵愲搶㠰㈵〰ㅣ㡤㥣㝢愸㘷㜰㡥㥢㕤〰㠶挰慥〴㘰ㅥ换搴㤳挸搴㕡搸〵〱昰戴搳捥㡡㐹昰㈹㐷攰摦ち㠹㌰戴晡ㅢ㐲搸改慣㜰敡㥤㘹㙢ぢ搷摣㌳㔳搸慦戵户ち戹っ慣㑢つ㘴㔷㘶ぢ〳改晣㈶㉣搷㘶愷㥣挴扡㔱㙢ㅣ攱㝢づ㔱扣㡦㤷摤戴挹㑡敡搴㔰㜶㈲㌷㘲㉤ㅤ昸㐷〸敦搱㍥㜴㥤㐴昶㘱㠵攳昵㐵慣搸㝣㔲昰ㄲㅣ愱〸攳㑣㝦攰㈱扢挶㥥㑤〲㐹挶愱㔸㕦㐲㜴㑤扡㌰㘶㑤㑦㐹㠰㉥改㘸ち㈸㘲㑦㈴㌹㉤戵㘶ㄴぢ昲㠱扡搴攲㕣㍡㌹㤶ㅥ户搸ㄹ晢摢慡㉢慣つ搸晦㔸㥤捤愷戹㐱㕦㤷㕡㤳㌳挷昳㥢ㄸ捡㡤㙣摢慦㉣㈷㌱㕦㈴搵㤷ㅥ捦攳㌴戲攱换㜴㝤㙡㘸㌴扢〵㌷㜸㈶㌲攳㡢捤㑤昹㝦㠸㕥㈹㡤㈰改ㅡㄵ㔶攱戰㡡㠶愳慦户㝦㡣㌶㤴㌸ㅢ㥢昰㙦㕦㤹㙤㠰㥦ㄶ㜲改挴〴〱㘳昷㠷㕡昰愹㈵㤱㍥っ㐵㑥㐷捡ㅦ戴㜹扡搰户攳挲扡㤶摤〳〹っ晥㡢㜷捤㘶㐲㕤户挳㘸㐶〷挸戲挵㙢㤷㤶昶㈲晦慥扢㔹㤱㌳㔰昲㤴户㝥㌸㔳捤戴㕤㠸摢㐱昴㈸㡣㑣㜸〲㜳㝥户㡣愵㐴㠷ㅥ㍡戳㤴㍣〹扢〷㌳㔲㉢捣㠴㌵㠶㑤㡦㡣㔹㤸㘹㘷戸晢㤴㌱挷昲㡥慣㍦㥢挹㤸㜴㌹摥戳ㄹㅡ㌱挷慣㘸慡㜷愲㤰㍤㌹㍤慥㔳㈰攲㤷づ换摣ち㤶戹搵摥㥥㐸つ㜲㌳㔴搲㉣㉢扢挱捣愵ぢ愳㤹昴㐸㤴ㄹ㙥㔸晥㐳昸㉡收㡦㕡㠰改ㅥ敥㕣攲摦敦戰㜷ㅤ搰摤㡤搸㈲㈴㜴散㝥㜸㜴㔸ㄹ昸㔳慦㜳慦っ㌳㡦㕣㔰㜴ㄷ㑡㡢㠴㔱〹㑥㐵㜲扣攴摥捡㝤改〲㜰㘴㜲㔲㘷㔱〱ㅦ摤つ捡〴㍦戵挳㈰㤳㙥愴㑣㠳㐲㙣㐵搶㑣㥥㘴㡥攰晥敢㌴攷敥㙢ㄴ㕤换愹㈶ㄷ攷搶㔶㍦㜶㑢ㄱ慥㙦㑥㈷慤㕣㤴㡣㈱摣ㄲ慥攵愶㤸㘱昷㈱㠲晣㥡㔰㈴㌲㍤ㅡ㜴慥愵㙥㔹㜳㥤つ〳敦㉤攷愵ㄵ攵晦晡㤴慥㠵慣㝢㉣㔶〳慡攷㈳慤㑦〰㔱敢㤱㘵㝢㝣ち㈷㔲㘱〱㐸挴㠴搰摦㌷攵扢㑣搸㡢搲㔰慡攵㌵慥㤶晢㕦㔱散ㄵ挹挶㔹㐴ㅡ㌲摤戳攱㘵搸㝢㕤㔱昷㘶愸㌱〴㉦户㤲㌱㝢㝥攵挶ㅡ扢㈳ㅣ慥㐵㔷ㅢ晥㥢〵ㄵ愷㐵㘱㤹㈱㑢㜶挲ㄴ㜷㝦㡣㜷挰㜸㍦づㄶ㤴㍦っ扦㜱㙦ㄲ晡㐳改㔸㑣昷㐰㌵ㄴ㔳ㄶ愸摢㝥ㄶㄱ㡢捤〲搵扤㤰敡㍥㄰挵㈹㡦慢〰攷㥡愵晢挱挴㜵㑢㙤〲㡢搷慥㤰㌱〰捥㙣扢〱晢㥣㉢搵㌹戰攰㝣愹ㄷ戱昰ㅣ㔲㥣㠶㡡㙥戹ㄸ摣㝤扢㈵㜷㔷愰ㄸ搲㑢㐰改挴攲挸ㄳ㐸戸㑤愱搴改敢愵㐸敢㘵㈰㙡㜳戰挲㜲㉡慣〰㠹㜰㐷㘶㥦㝤ㅤ㠳搲ㅢ搴搷㌳㤶收㠷慣㜳㈶㜸㜷摢ㅣ㜳㍢扥〶摢㤴㝦㔳捦〷つ㡦攲攵挳昶㡢㤳搱扡㔹慥㕦㤴㙥搳〶戸挵㉡㘸㠶昴㙡㔲㜵ㅥ㠸ぢ愸㠱㜴㉣挶㠱慤㑦㠱㔰て㠲愸ㅤ挸㝡㝤㘳〸㑣晡〶㜷㠵㙣摦㔸〳捥㤴㝤攳㘲㤸㠹㙦慣㘵攱摣㔰㉡昳㡤㜵攰敥摢㌷㉥㠳ㄹㄴ㜱㔷〰戴攸ㅢ摣㝤㜲㥢㐲愹攳ㅢ愷㈲慤㑦〳㔱摣㤹ち㔰㌸㥤ち㘷㠰㐴戸㔹昵㑦改ㅢ㘷愲㜵㝥摦挰㝤昷〰摦ㄸ㠶㈶㙥㌳㤰慡慢㍤㜸㜹收つㄳ㐲㥤〰㔱㌷㐰挱攳ㅢ㕣敢慡ㅢ挱戳晤㘲〴㉡㔳㕤㕦愹㥢㘰㈶㝥㤱㘴挱㌷㈳㔷收ㄷ㈹㜰昷敤ㄷ户挲っ㡡㈱扤㠱搴㌹搴㙤㐸〴㜴晢㈸㜴㜴ㅡ㐴摤ㅥ慣㜰㌶ㄵ㌶㔲攱づ㈸㤸昸ㄸ㘳挸捤㜴挷㤸㍤昷〶㠱㌸づ㌵捣扢㍢㍤攵ㅥ㑣㡥㍤敦㘶㈱搵㥢㐰搴㍤㘰㝡昰搳攷㠰㐹っ敦〳摦挶㌰〷捥㤴挷搶晤㌰ㄳっ昳㉣㥣㕢㜵㘵ㄸ㑥㠰扢㙦っ㜷挳っ㡡搸挸〶㉤㡥㉤敥敢〵㘰戸〵㍡㝡㉢㠸摡ㄳ慣戰㡤ち攷㠲㐴戸つ昸㑦㌹戶捥㐳敢攲慥㑦ㄴ㥦ㄷ〹ㄸ㕡攷㐳㌱愴摦㑤慡ㅥ昶挰攵㤹㜶戹㉡搳ㄷ㠲愸挷愰攰㜵㡤敤㘰搲㌵戸ㄳ㘹扢挶㝢挰㤹戲㙢㜰敦㔲㕣攳扤㉣㥣㥢㤸㘵慥昱㍥㜰昷敤ㅡ摣散㠴㘲㐸㕦〴㕡㜴つ敥㜸〶戸挶挵搰搱㤷㠰愸愷㠳ㄵ㉥愵挲㘵㈰ㄱ㙥㤰晥㔳扡挶攵㘸㥤捦㌵昰〰㔰㠰㙢㕣〱挵㤰晥〰愹晡㤶〷㉥㡦㙢㕣〹愱扥ち㐴晤〸ちㅥ搷㤰㔹昷㔹昰㙣户戸ㅡ㉡㔳㥥㜵㝦っ㌳㜱㡢て戲攰攷㤰㉢㜳㡢て㠳扢㙦户昸〹捣愰ㄸ搲搷戰㄰㈷愳㝥㡡㐴㠰㕢㕣ぢ〵晤ㄱ㉡㜲㡦㌸㐰攱㍡㉡㕣㑦〵㙥ㅢ㥢昸ㄸ㌷㈰㔷戱攲挵挳㑥〱㐰摥〸㔵捣扣摣㐱㜶换昶㘰㜸ㄳ愴晡㘶㄰昵㌲ㄴ晣ㄸ㜲㡢㔷㌰搴摣ㄹ㤰㠳ㅢ〰㥥㕤〰昵㝢攴〵慦㕢㔹挸ㅦ㤰㉢挳敢㜶㜰昷㡤搷慢㌰攳〹昴ㅤ㉣挴挹㈸㙥ㅢ扢㔵㈶搳㔹扤㝣っ㘹㝤㈷ㄵ晦ㄴ慣昰㜱㉡散愴挲㙢㔰㌰昱㌱㍥㠱㕣〵㕥㜸㉥㉡〰慦扢愰ち扣昶㝡捡昶攰㜵㌷愴晡㔳㈰㉡ち攲挷㉢〶㥥敤㜳扢㤰㥡戲捦㑤㠷戲㘰昸慦㐸㈸㙥㈶㤷㘱㜸てㄸ晢挶㤰㥢捥昸て改㝢㥤〴㌳㡡㍢捦〱ㄸ摥〷戶扥㥦㡡昱㘰㠵捦㔰攱〱㉡捣〲㌱㔱㤴戱ㅢ㠹ちっ昱㤸㕡〰㠶㝢愰ちって挰㤷㝢㜲㝢戵㈴㉢改〷挱搶て㠱㈸敥㉦㝢㌰搴㥦㐳㥥㔳㝡〳扥㙤ㅣ㍦㡦搴㤴愷昴㌹㔰ㄶㅣㅦ㐶㐲ㅤ〱㔲㠶攳ㄷ挱搸㌷㡥㜳㘹㡢敡敢㐷㐰㡢㔳㍡㌷戰摤愶㔰敡昸攲扦㈱慤ㅦ〵㔱㐷〵㉢晣㍢ㄵ扥〴ㄲ㌹ㅡ攴㥦㜲㑡晦㌲ㅡ收㕦㐹〷て慤挷愱ㄹ搲㑦㤰慡㜹愰㉥愰㥥昱昵ㄵ戰昵㔷㐱㔴㍢〹昵㥦㜴ㄲ摣挲㠸㜴㈱攳㐷戱㘲捦㠸ㅢ㑤戱ㄴ㜷㡦㠶ち摢挶戰㘳挷㈴昷㈹散ㄴ㜷㕣㙣㌱㜶㑦戲戹㕡ㄵ慡昵㍦㐲㔵戴㕤㠷愲愶敦敦㝢㍣㑤捣㈸攱收㔴愴つ㜷ㄱ慡摡戳〵愵㘷㔵㘸挳挳㜸ち晣晤㑦㑥㡦攴戲昹㙣慡搰㌰㠴摤攸〶㍥敥㤷ち㠵㥡㝡㈳㉤㈸㌱昰㥣㙣㔸敤㌸ㅡㄲ搹捣挷㕦㘲ㅢ挷戳㕢挶愵㌶㤱㍣㥦㝡攴搹昴戴㘹㍣つ攳㜵㌹摥ちㄴ攳摤㤰搰㔸晦〷ㄲ㜵㌵昱昹昸愲戲昱㜵搰㈳晢晢晡〷㠷ㄳ㠹㐴㙢㐷㑢戲慢戳扢㈹搱搶搶搱㥤戰㕡㔲摤㥤㥤㘶㕢攷㐸㑢㔷㙢㝢㜷㕣㌶㡥㔸挶㌷㘰ㄳ攷㔶ㄱ㑢搰摦㘴㙥㠱㥢愳㉣搲〳㌲搵㔸㥥戵㔲〹㌵愲㤲捡慡㥤㌶㑤ㅤ改㝢㉡慦㘲昷愷昸㔸㤳㘱㜰㑥㠹ㅣ〷戰愶㘶㠴㕡㜹晡㠲挶〷攱愳扦〳扥晥㉥㐸㉣摥ぢ捡ちㄹ摦㐳㘲扦晥扥㘱㍣㙥攳㍥㠰㐳晦㌱㥥〱㝦ㄶ昸攵㑦攸ㅢ摦〷㝢〶搸戲昱㠵㐷晦昳挶て挰㤹〹㡥㘷ㄷ㍣摥〷㥥㜴挲㐶㥥昶㐷挸挹戳敤昲㤴扢敡㐷ㄶ晦扥㐰㙤㤱换㝤捥㐹㜰㄰愸挵挸㜰㈰愸户愰敤㜴㍦㌰㐳㥡㍥㐵昷㔱㠷㠳㐳ㄷ㉡㜷㠱㈵㄰换搹㕦㐰㐲晦っ愴㉥ㅣ攷㉥ㄱ晥㐳挶捦㐱㙤㍦攸㑡㥡㑤㥤ㅤ慤捤㑤㐹㉢搱搶搵搴㥣㘸㑤㔸㑤㥤摤慤㉤㘶慡愳愵慢㉢ㄵ㕦收搸攸ㄷ㤱㠸㉦㜷㜳扦㘰㡥晢㐹昸て㠹㑣慤㐲戲㠷㥣〳㔱ㅢ昶ㄳ㙦收攸㕦㠱愳㝦つㄲ㔳慢㈹㈴敦扦㐱㔹㌹㝥攲愷㌸ㄹ捤㕥搰挴㔶ㄳ㜷㑤㑣攳㠳㈰㈵㄰て愱昱敦㈸㝣ㄳ㔲㡡㍢㌱昸昷㠱戸搶攵扥攲㈴〴挴㜵挸〸㠸㔱㔴慣ㄲ㐴〳摣㑡㄰摦〵㈳㌹晢㙢㐸攸㍦㠳〰挴㔳昱㠵晦㤰昱ㄷ㔰㘷㌰㔹慤摤㙤㘶㔳㜲挴散㘸㘹戳㥡扢捣㡥㤱捥戶㔴愲戹愵ぢ㈴搱搱ㄱ㍦捤戱搱㝦㐵㈲㝥扡㥢摢换摣ㄹ㙥㡥㌲挵敤〷〱㜱敦㕦㍣㈰㠶㜱㘵搲㌵㈰㌱戵摥㔵慦㐵戶〸愲〹慥搴㔴㐰ㄴ晣〴㐹〱㌱攱ち挵ㄳ㘳㉣㙢づ㘱㙢〰挱㐰㜴㐰慣〳ㅦ㘹晢㤳㐲㑡攰㝡ㄹ搵㜰攱㌲敡愱㔲㜵ㅥ㔳㉦㐱戵ㄲ挳つ㉣ㄳ㐷㝣搴㌹㤱㌱ぢ愵搸戸㈵㔳㥤敤摤㑤敤摤慤㕤挹昶㌶戳捤敡㙥㙥㌵㤳摤愹慥㐴慡㌹搱㥥㘸㙥㡤换敥〴㡣昵㝥戰㠹㥦敤㤴愰㘷㌳户搱捤㔱愶戸攳㈰戸晤捡挱㑤〶晢㠱㄰改㠳㐰㘲昱㉣ㄴ㠸㤰㜱㌰戲㐱㠳晤㑤攰〷っ昶㐳挰㉥ㅦ散㠷㠲攳ㅦ散㥢㥣搲攵㔱㌴㝤㌸㌴攴㕤っ㜹㉢㐳㥤攳搶搴挵㠲㜸㈸搹愳㘰摢收㐰ㅢㅡ昶㘷〲㈹〱晥㔹て昰愵挱晥愳㐰㡣㌷扢㘷㍦㤲㈷㍥ち〴㝥扡挵㌹慢㜱㌴昲㌶摥㘶攷㐸㝢㜳戲㜵〴㉥㥡㘸戳捣慥㐴㐷〲昰户戴户㘰慣户㈵扡捤昸㔶挷㐶ㅦ〳㥢昸㌶㌷㜷㉣㜳攷扡㌹捡搴昹挸〹摥摦㜱昰㤶挱㝥ㅣ㐴晡敤㈰㌱昵㙥㔷扤ㄱ搹愲㥦㌲扥㉦昹愹㙦戰㕦攸ち挵㑦㡦㈷㌶敤㉣戰㤱攰㙣㜷换㉢〳昱扤㉥户ぢ㡡㐸摢㥦昷㈱㈵㈰㍥ㅥ〸攲㤷〳㐱扣〸㐶㔲戵ㄳ㜹捥〵㈰〰昱㘲愷㝣攳ㅤ挸摢㈰㕡㕤㥤㥤㈳慤㙤捤㠹㤱㔴㐷摢㐸㐷㜳㔷晢㠸㘹㈶摢扡㥢㐷㍡㥡ㄲ㥤摤敤昱㑢ㅣㅢ扤㄰㌶㜱㐶昹昸挷㑢㈹捣㕤收收㈸㔳㔷㈰搷㐳捥ㄷ扣㈰昶㐳愴〷㐰㘲㡡〱㌱晥㜱㈳〱搹㈲㠸㔷㠲㔵ㄵ挴慢㕣愱㠰搸㐱攳ㄵ㉣戰㥤攰㐸㤴㑢搶㑡戰㔸戰捣㡤㡣㜲〵慥㝢〳攱晡㜴㈰㕣搷戸攷ㄹ㐴㔱㔸㘳㕣㡢㍣㑢㌴㠶㤰户㤱㙡敥㙡㑢㌶㌵㜵㜶戵㜷㌴挳摤ㄲ㜰㌰㉢㘱戵㈶㍡㥢㔲攰戴㜵戶挶㍦攲搸攸㌵戰㠹㕦攷收搶㌲㜷扤㥢愳㑣摤㠸㥣㈰昵㐹〷㈹ㄹ摥敦㠲㐸㥦ちㄲ㡢摦〴㠵慡㤸摣散ち〵㤳〵〴㘰㍤㑤㑦㐴㑡摤敡㥥㈸挱ㄳ㤱挳捦敤愰㠲挹㑤㠱㤸㝣㌴㄰㤳㍢㘰㈴㤵㐸愱㈸㘰昲㌱攴㔹㥡戱〱㜹ㅢㄳ㌸㐸㐷㔷㐷㑢㐷戲慢搵㙡挳㍣搷㘵㜶愶㤲摤㑤㑤敤敤㑤㙤愹㤱㔴㑢晣㑥挷㐶㡦挲㈶晥㜱㌷㈷敢慥㥤㙥㡥㌲㜵ㄷ㜲㍤攴㕣攳挵㘴っ㈲㥤〱㠹挵敦㠶戰㉡㈶㡣㙡㐵㈸㤸っ愰㤶扡㐰搳㝥戶㕥㈲㔳戲㌶昳㐴攴昰㜳て愸㘰㜲愹ㄷㄳ㕥ㄴ㘴㈱㜲㜱㈰㈶昷扡攷㌹ㄷ㝡挰攴㍥攴㔹㥡㜱ㅥ昲㌶㈶㠹慥㑥捣㐶㈶摥㔸㑤戴戶戵㕢㔶搷㐸㜷㐷㌳挶㔶㔳㤷搵㌴㤲戲摡攲ㄲ扡挲㐶晦ぢ㙣攲っ㔶㔹㠲㍥㥦戹〷摣ㅣ㘵㙡て㜲㍤攴㙣昷㘲㜲㈱㐴㝡㍢㐸㉣晥㈰㠴搲㙣㕥〶㌴㈷㜷捤昹㕣㜳昶㡦㍦攴ち〵㤳攵㍣挷㌲㤲㑢㈱㔴㡣㔶昱敦㕢㙤㍣散㜲㉦愷づ挴昲㘱散㈹㐸ㄵ扣㐸ㄵ㤷㙣戹㐰愴ㅥ㠱㤱㔴敤㑡㔶攸㉡㄰㑣㐰っ㌹㔹愴㜱㌵昲づ㕣慤㠹敥捥慥㡥收搶㘴㙢ぢ摥摢㙤敥㑥㜶㤸㙤慤ㅤ敤㘶戲愹扢㍢㌵搲ㅥ㤷〸㤵㌵晤㈰㙣攲㡣㐹㔹㠲晥㄰㜳㕦㜲㜳㤴愹挷㤱敢㈱㘷愳〳㤷捣攲搷㐲愴㍦〲ㄲ㔳㑦戸敡搷㈱换捡昱ㄳ㘷搸㈶㌵㤵搵㠶㙦ㄶ晦慡㉢ㄴ㄰〷㜹收㕢㔸㈰ㅦ㌳㡢㍦改ち㙦〳慢慥㈶挲〰攵〴㕦っ㄰晣㔴挹㍣晦㑢㑤㡢昰㤲搲㌶㤴ㄲ慡挱敤㜴晢㈶㜴㙤㜸晥敢㉢㑢ㅥ攴㐲㔱㝣づ㈵㜲ㄶ戰昸㍢捡㐱㡢㍣㜱〷㑢㝣ぢ㍥晡づ㔴㌵挲㜸愹㈹愸㡡㤳扤㤸换㜸昹㠰捣搲㍣㈲つ扣攰扤㈶摢㕢㝣㍢㜸㤶ㅢ㠱捣㜳摦戵㌹戲挴改㑤攴昱晣㔲挱㜲捤㔶攵㡡㜶㜸㜷〵昱㈴〴昳昸㘶捥〱愵㥣攷㈶晥愱㈵敥搲昱㍣摥㈲戳㤲㙥㠹㜹摣挹慥つ搷愸挰攷㙡㥣昷㠰㜹搷㥥愵攱㍤戲愵㐹㝡搵愱〱㡦㌰昴愵ぢ㜲て户づ㜲愵扦づ㜰㡣㍢〱㤳戱㘰敥摡戹㙤㑤㤱搳搰ㄱ㔳㍥㐷㌹散㍣㈳㝤㈳愶㜷攲㑢㜱昶㘴㘹㘴搵㝦〷ㄹ㝡㉦㜱昵ㅣ㉦㉤㜴㌲㍤昶㜷戴愷㥥㘱愲㘸㥥愹收㝣戰㌷昲摣〵户晣昶慥ㄳ㡥扣改搳㝢㥤敦ぢ㙥戸㥥挷昳ぢㄵ挳扢〳㘱攷㝦㈹㘱㉤㑥ㅡ昸㔲挲ㅡ㐷攰㝦㉢㈳晥㥣㜳㑥扤ぢ㤵慤慢㔱㡣摦㌸㑡搴㈰㉣攸㥡攲㑤㥦㘶慢ㄸ搵㠹㘸戵㈳攲搵㕣摦㑢搱㡢㄰搱搹㤴㘶愸㘷摣て摥㡣〵㜳㤷捤敤㙣㤹㍦㜷昹摣捥昶挸ち㤸昸攳㘸ㄹ㜸敥㝢摣昲㉣㥣㍣慢㠱㐲㑢㝢ㅡ〴ㄶ㈵㘲户㄰㐵敡摤㍣搷㉦㤰㘷㜱㘴搷㌳摣㘳㌵慡㠲㕢捦㔸㔰㌴慡㠱ㅡ㜷挳㐳晤㔹㥥㘳て挹㠳㈴て昱㙣っ晦㠲㤰敥㐳つ〲㤱敥㜵〴晥搷㍦攲慦愰㈴㤹挵ㅥ㐱戹㐰㥡㐱㥥挰戹㄰ㄶ㐵愴ㅦ攵㐹ㄹ晡㠹㘸㠱㈳ㄲ愴扦㐴ㄱ愳㌶ㅢ㘹挶㠳挶㘳攰〱改挵㠲昴ㄲ㈰慤扡㘱攲挲愳㥦㠰㔸㝦㠵㜶㠴换㘵搷㌳扥㥢ㅣ㌵〶㝦㤳愳收挶㠳晡慢㍣挷㤳㈴㕦㈳㜹ち㐴㌱攸ぢ㐲敤㜸〷㥣㡡㠷㘵ㅢㅤ㠱晦㥤㤱㜸ㅤ㑡ㄲ搴扥㠵〴㔰㘳昴㘵户㥦㜱㥤昱ㅤ㤲〵㜳〷㌰㝥搵摢㔰㠶㍢敡㘲晡㝢㤰愸搹㈰㉥慢㥥搱搹搴〶㈲㐳戸㐹〷攲戱㘷㕣昹攸敦㡦㜹㘱愱㘲攸ㄵ搴搰㈳慢㌵㜴慥㈳昰扦ㅢㄲ㘷㔸㈶つ晤㑦㈴搰㔰挶㔶攲〳㐷挰愲攸ㅥ㍦〶㔷㌱攲ㄲ㔱㠳㈳ㄲ昷㜸㥥㈲〶㑢㌶㍣っ挳㡣㥦㠲挰㍤㝡挵㍤晡攸ㅥ㠷挱挴昵〳晤㌳㠸昵捦㐱ㄴ㐳㉥㤷㕤捦戰㙡㜲昷㜸扢慢㔱㜵㔰戹㘱㤸㝥ㄱ慡晡ㄷ㈴扦㈴昹㉦㄰挵㌰㉢〸戵晤ㅣ㜰㉡摣㘳㤶㈳昰扦㔰ㄲ敦㐲㐹㠲摡㑢㐸〰㌵〶㔳〲㑤扤〳㡤㑣㕦㉦㠳慢ㄸ㘲㠹愸捥ㄱ㤵㔰㘳㜴㘴愳挶戸换昸〳㐸㌹㙡ㅡ㈶㉥㍣晡㔵㠸昵ㅦ㐱㔴て㠸换慥㘷ㅣ㌵㌹㙡っ戲㐴愳㉡㙡㙥摣愵晦〴㔵晤ㅡ挹㥦㐹晥〲愲ㄸ㔷〵愱戶昷捦㔵愶愲扦㍡〲晦㕢㈸㜱㠶㘳㠲ㅡㅥ〶㈴㙡㠳挸ぢ㌴㝦㠶㐵搱搷昸敢㈴㡡攱㤰つ捤㄰㔲挶㌴昰愶挱愱晡㌹攰㕥㠵戶㍢扡㘲㥡扦㉡愳ㄸ㑢戹慣晡㜷㈱㈳挳〸ㄳ戴攷〸戸昲㥤敡㙡㔶㐳收愹慦昱挰㠰㕢て捤㈰㄰晥户ㅡ〸㉦㍢〲晦㥢㈸㜱挶㕦〲㐲扤つ〲㠳㈸〱攱㈵㉦〸戳搸㉡挶㍦㌶〸㡣慣㡣搹攰㌹㡢〶昵敢㌲っづ㠰愴㥥㈱搱搴㥡㥤㜱㌵慢㌵扢㜸挱㘷慣ㄴ搴散ㄷ慢㌵晢攷㡥挰晦晥㐹㝣戳㜳㑥㝤愸摤㙣挶㐹搲散ㄷ扣捤㍥㥣捤㘶㠸㘳㌷㥢挱㤳昱ㄶ扢搹㉢搸昵捦㤵㌵㝢づ戵捦㠷㑥戱敢㉦㐴㘶㙡ㄸ㙣㜷㌵慢㘱挰㤹昶㡣㉢㝦戲㔰㌱㉣ち挲攰㠷搵㌰昸㠱㈳昰扦㠲ㄲ㘷昰㈴㕤㝦戴㡤〱㈳㈰挱攰ㄹ㉦〶挷戲㔵㡣㡢㐴昴㕤㐷〴㈶敥戹㠱慢ㄸ搲搸昰㌰㔸㌲摥づ㐹昹愵昸㥢㌰㜱愷〷㝤㍣挴扡㠹㐵㝥〸摡㉥扢晥㕡㘴㔸㘴昵〵っ㈳㈳搱愸〶㔰晣㍡㘸㐸㜳㥡㜹㡥ㄶ㤲㔶㤲㌶㄰㜵ぢ㠴㐱愸㍤攱㠰㔳㌱搷㍥敥〸㉡摥㕢戹つ㈵敤敢扤ㄵ捦慦㕤挸晤㤳ㄴ㙦㙣㑣㑦搹㙣㠶㍤戸㌵㤶ㅥㅢ㤳扢㑡㌳昰㤸㜹づ扦㌷戱〲㙦㔳攰攱㜲晣敥㡦㜳攳〳㙦㔹㜰㈵攸㍥挸慣㈵㐷㘳㈳戵㉡㠷㈷㥢愷愵㤶收昱ㄶ㑣㌲㡡昷攵ぢ〵晣㔶搰㍦挲㌳攸戸捦挷㈵ㄱづ晢改昳挰㕢㙣扣㜷ㄶㄸ㘲搸㉦愶㤴昰㜰㝦㐶㈲捣愷搳㕦摦ぢ㌱挶㝣㜴扦晢㤴㐰搲昳扥㐵㔸㝤ㄹ㕤㙣㙦㥤㕦ㄸ摡㉢㜵づ㠵戱㍤㐵㥦㌹㥢㔹慣ㄵ㐹昰㑥㈰㔹扣〵㉦㈴ㄴ㘱㔴改㙦ㄸ㙦㜸㥥挴㤶晢㝥〸㘲晡㜴戶搶㍤㙡ㄹㄸ㑤ㄶ㤴攱㑣愱㘹㤹㘱㤳扦㙣ㄶ捤っ㡦㔹攳ㅢち愳挵㕦㌳挳慤㝤晣慡㠴敥㠱㤶つ㌲敡户ぢ㈹晡愴搱ぢ慥㝢ㅢ摦摢搰㕡昵㠵挰㠶昶戳㔵攵つ㕤㐴㔶愹愱㡡〱てㅢ敢ㅥㄱ㠶㌹㥤扥㔰扡晣敥愱晤戴戶㠴戱昳散戴昳㈸㌹㜷摥㍤㈱つ挷〵㌹ㄱ㠶㌴㐷昸㡡昴挶㐴ㄸㄷㅢ捤つㄶ㙢愱㤷收〷戶攱搶㙣㝡〴㡦㌷昷㑦㘴㈶挶㑣晥扣ぢち㔲㜶㠴愴㜶㐳㡤㄰敢挵㘸〹㈷〳㝥㈲㡣㘸晣晥㔶戵搶㥣㠲㥣㥦愵搰㤹㐵捥㕢ㅦㄱ昹ㄵ㥡㈸昳ㄸ㡦㠹㐸㘶愸㘰㙤㥡㥥戱ㅢ挸㌱〹㈳㥣捣攰搱收㙢㑣搵㌳㌹昸搰㕣㝥㐳㠲㤰搸㐷扣挷晥㝥㜵敦敤㡢㜶晦敦㕦扥晤㠴ㄳ㈵扦敡戸改慢㝢㈳㝢搰愷慦敢㑣挱摤愰昶〰㈳攲㘴ㅦ晢昷搸摦搵㉢愰㍥㡢ち戰ㄲ㉣㑦㌱㔲㉣㔹ㅦ㕣戴摥昳收昷晤敡㤴㍤摦慤愸扥摡敤戵㘶㠸㔹戲㍥慣㘸扤㈳摥ㄷ㥤戳攳敢㤵搶て㜸慤ㅦ㠱戵っ㠰ㄵ㔵〷挰晤搰慦ㅣ改㉢㉢〷挰㙡摦〰㘰ㅣ敡ㅤ〰㡡㤷㍣㠹昵搹㙡挶㤵㜴㕦ㄵ㔲㡣㉥挵昱〶ㅤ挷㠳ㅣ㑦㍣㠲㕢㙡㔸愹㔷㕦扣㌱晦㜴昷㡢㥦慦㙣搸㉥㙦挳ㄸ㑤㤶慣㑢㕤戲敤㤷㐷㌵㐷㍦昵敤㑡敢㑦㜹慤ㄹ㠶㤶慣㑢㕤昲搲捥挷㤶㜷㕥晡㡤㑡敢扢扤搶㑦㤵㔹㤷扡攴㥡挱㘵挷摥昹攱㙦㔶㕡摦攵戵㘶㤴㉡㕤戲㡥㕤攲扣散收㥤㤳挲敡ㄳ搰慦散㤲㔳愱㙦㥣〶挲ㅦ攱㈸㑤挰愷㠳攳㥤㤷扥㠷昲〵敤㌳㈱㐰㕡づ挵㤰㔱捥㝡ㄶ戸挱㌳攱㙤㠱㘷㕤捦攲换㘷挲㠴敦㡣㡣㌸换ㅣ攱㜹㌰㡡㡥挰〸搲㜱〴挶㤱㔲戵㈴㑡攰散挳㐳扤〸㙥愹㌳㑡㡥㘰㝢昸㈳㤵㜰㝥搴ぢ㈷攳挶㤲㜵挹ㄱ㝥㝣摥㙦ㅥ㝥攵搹㈷㉢慤㙦昰㕡㌳攰㉣㔹㤷ㅣ挱㍥昷㌳㤵搶搷㝢慤ㄹ愹㤶慣㑢㡥㐰㌷ㄸ㕣ㄶ攰㐶搷㜹慤ㄹ㡦戲㑢㌴扢愴㔶㕤ぢ㔹㘵愷㙦慣㠴㍦攳㠳㥦愱㙢ㄹ晣㡣㍥ㅤ挴ㄹ㠳ち攲㔹㉦攲っㅤ㑢昵㥥〲攲㔷㜹敢捤㤸戳㘴㍤〵挴慦昴㕡㌳㔸㉤㔹㑦〱昱て㜸慤ㄹ攵㤶慣愷㠰昸ㄵ㕥㙢挶戲㌲〸昸愳愸挱㐳敦㜲攸㔷昶挲㘶㐲㕥㍥〸戶㤲攵㔹づ㌰ㄴ㉥敢〵〶扢〲晤戹㐸愰摡昲㔱㡣㈴愵搳戹昴ち慢ㅤ㠱愷㍢ㅦ㌲摦改㉥㈰换㜳㍡〶㥤㘵愷㘳㕣㈹愷摢㡥〴㑦挷㐳㌱㠲㤳ㄶ扦〷㠹攰ㄶ㥦ㅦ㔸㠵ㅤ搰搷㥣㙣㑡ㄳ捤㐵㘴㜹慡挰〰戰慣ち㡣昱愴ち㤷㈰㔱慣〲〳㈸㘹㌱㉦㐱戵㙡㜳攰改㉥㠷捣搷攲㉢挸昲㥣㡥戱㔶搹改ㄸ㉥㌹㙥捥愰㐹捥㝣㈵ㄲ挵㠹㠵戱㑥挹㔹㑡㙥㕥昵ち戳〹㜵㉢㕥戶ㄹ㈴㤵慣㑢㙥㕥昵ち㤳昵㕡㌳扡㉡㔹㤷摣扣敡ㄵ㘶摣㙢捤戰慣㘴㕤㜲昳慡㔷㤸㡣挷㍡挲㔵扡㝦㐹攷戹㠵㔵ㅥ㐲㜰㠹㌲ㅢ挱㤶昳挳挱㝣㕦㜷摥ㄸ㝦㌶㜸搲昷摢㜸ㄳ㐹㝦ㄸ攷㔱㕣晦戳っ㝤㡤㤳㘰愶㥥慢㜰㈶愲昸㠴ㄴ㔷搳ㄲ㍡㕣㑢㌶ㄷ搲㘲昱ㄱ㈷㈱ㄶ㕣㤴㡡㠵㉣㝥戹晣㄰㡢敢挸收捡㐳㉣慥㜷ㄲ㘲挱搵㠴㔸挸㌹㜸㜵ㄴ㡢ㅢ挸收㐵㔱㉣㍥敡㈴挴㠲㔷挴㤲〵慦㙣㘲㜱㈳搹扣愸㠹挵㑤㑥㐲㉣㜸愱㉡㔹㜰㌲ㄶ㡢㥢挹收㍣㉣ㄶ户㌸〹戱攰㐴㕢戲攰挴㈱ㄶ户㤲捤㌹㐳㉣㙥㜳ㄲ㘲挱昹㐱㉣昰㡤㍤ㄲ㔰戱戸㥤㙣づ㝢戱戸挳㐹㠸〵㠷戸㔸㐸换㌹㔴挵攲㘳㘴㜳㤴㡡挵㥤㑥㐲㉣㌸㈲㑢ㄶㅣ㙤㘲昱㜱戲㌹搰挴㘲愷㤳㄰ぢ㡥愴㤲㠵㜴㌵捥㔶昶ㅡ㔷㥣㕤捥搱愶㍦㠹〴㌶〹愵㝢㉢戴搸捤愲㜵户慤㈵㕤㕡愱挵慥ㄵ慤㕤戶㤶㜴㘳㠵ㄶ扢㔳戴㍥㙤㙢摤㠸㉦愹晢〶㔲攷㠸戳ぢ㐵敢㕥㕢㑢扡ぢ挲昲摡戳摢㐴敢㝥㕢㑢扡愸㐲㡢㕤㈵㕡て搸㕡搲㉤ㄵ㕡散ㅥ搱晡慣慤㈵㕤㔱愱挵㉥ㄱ慤〷㙤㉤㠱扦㐲㡢摤㈰㕡㥦戳戵〸慥散㉦つ㘰㤰㜳敢戵て㈶㔱慣慢㠹愷〸晡㝤〲㐲㈸㠲㍥㥦㠰愸㠹愰搷㈷㈰㔰㈲攸昱〹㠸㡤〸ㄶ晡〴㠴㐳〴敦昰〹㠸㠰〸ㄶ昸〴㙣戴〸㑥昴〹搸㑥ㄱ㥣㔰㉥㤸晥㝦敡㥤㡦㐷</t>
  </si>
  <si>
    <t xml:space="preserve">Forecast: Status Quo Weighted Random Travel Distance </t>
  </si>
  <si>
    <t>㜸〱摤㝤〷㜸ㅣ搵搵戶慥慣ㅤ敢慥㙤㌴㠰愹愶挸㘰㌰挶㘰㔴㜶㔵っ挶㐵㌶挶搸ㄸ㠳㡣㈱㌴㘵愵摤戵㠵㔵㙣慤摣㠰㘰㌰㉤㄰㈰昴㑥㐲〸愶㥡摥扢㌱敤㑢㘸㈱㤴〴㐸㘸ㅦ扤〴㔲㈱㌴晦敦㝢收摥摤搹搹㔹㐹挹㤷晦㜹昲㌰搶ㅥ捦戹愷摣㝢摦戹昷敥捣㥣戳㌳㈵慡愴愴㘴㍤㌶晥捦慤㡣㍢㕢㌵慦挸昴愶㍡挷㌵㜵㜷㜴愴摡㝡摢扢扢㌲攳㈶昷昴㈴㔶捣㙡捦昴づ㠲㠲搳搲づ㜹㈶搲㤲㘹㍦㉡㔵摥戲㌴搵㤳㠱㔲愴愴愴扣㕣㤷㐲扥戹昹戸㤶搱戴搲㘵㈴搰㉡搱づ挹㘰㤲㜲ㄲ㑤ㄲ㈵ㄹ㐲㌲㤴㘴ㄸ挹〶㈴ㄵ㈴㉥挹㠶㈴ㅢ㤱㙣㑣㌲㥣㘴ㄳ㤲㑤㐹㌶㈳㘱搵㝡ぢ㤲㉤㐱㠶㡥〰㤹摢㌴㘵扦搶㈳搱㤱收摥敥㥥搴㉥㤵昳扣收㑥愸慥ㅥ㔷㍤㉥ㄶ慦慥ㄹ㔷戵㑢㘵搳㤲㡥摥㈵㍤愹〹㕤愹㈵扤㍤㠹㡥㕤㉡攷㉣㘹敤㘸㙦㥢㤹㕡㌱户㝢㘱慡㙢㐲慡戵慡戶㌵ㄱ㙢愸㡥挵攳改挶挶㠶愱㕢挱昳散愶㈹㜳㝡㔲改捣㝦捡攷搶昴戹㕦搳㤴㜱戳㔳扤晦㈹㥦摢挰㈷㕣㑥敤敥㑣戴㜷晤㠷㥣㐶㜸㌸攳㔳㔳㙤敤㍣敥愹㔴㑦㝢搷晣㜱㘸㜶ㅥ搰攰敡挷㑤捥㘴㤶㜴㉥攲㄰㙡㑡㜵㜴ㅣ㤰㑡换昱敥㥣㥡改㥤㤳攸改捣っ敤㈴㝥愹㥥㔴㔷㕢㉡戳㐱攷戴攵㙤愹づ愳㤸㈹敦㥣㤷攸㤹㥤攸㑣㤵㜱愷愲搳㍢㠶㌳㤲愹慥摥昶摥ㄵ挳㍡て捣愴づ㐸㜴捤㑦㔱㈵搲㌹㝤㐹㝢㔲㤵㤵攱慦㘴搰攸戰㤶挹㠱㐲㝢㍡㥢ㄶ㈴㝡㝡㠵攳㈱慣づ搳昵つㄷ改㐵㕥扢㌸愴㉡〳㔶㍣㘶捤敤㥤㌳㔳㍤㕤愹づ㔶挲㈳㌹㌶愰㈴〰㜹挷㈱㡢㤴敤づ㡦㤲ㅡ㘲收ㅤ晢挲㕡㥣㙤㐱㠶㑦晤㐱㉡㌳扢㝢㤷㌹㍤摤慤ㄳ慡挶搵㜱慢搷㤵㤰攸㤱搴搹㡥㝢㔰搹㙤㜶昷昸搸㜸扤㍤搹㔱㈰慡散㌵捣㙢扦㑢捥慤搲㤶㐴㘹㑢㙢㘹㑢㕢㘹㑢戲戴㈵㔵摡㤲㉥㙤㤹㕦摡戲愰戴愵扤戴攵挸搲㤶㠵搰戱㕢昹攰挱愵㘶摢㘴捦摢慥慢㔹戰㜶扦㕢挶ㅣ㜲昷挴戳晥㌰㐶㜱㉡换㑡戰㈳㜶摣㐰ㄳ㙢昵㘸㤴敡㥤㐰㥣㌱摣㍢愸扤慢㉢搵㌳扥㝥扣摥㤹散㔸㄰愵㕥㐴昳搸挴捤㕥摢敥愹挳㡦㙢摡晢挲慤㔶㉦㕣戹攴㡡㝢ㄴ㔷〸昱扤㉢㜶㥣愶㈵㤹摥敥㑥㍤㡥㠶扢戱愰ち愴㝣㍡づ㝡㘶㝣敤㜸㕤捤昲ㅡ㄰愵㥥㌱づ敢㍡戶慦摤晢晣㡦昶扤敤搹㑢㍢ㄷ㉣㉣慦㔷㕣㙤挴㘱っ㍢㠱挶挶ㅢ㜴㥣㉥敡㐰㥣㝡㤰愸㘹㙣㜵捤㜸摤㐰㐹㈳㠸㔲㑦ㄸ攷㙢㑦扥昸昴昲搵昷敦㝤挳捦挷摥戳改扤㌷敦慥戸㡡㠹昳摤戱ㄳ㜰㕥㔷慢昷愰㡢〹㈰捥㥥摣㌳捥搱昰㠹㘴㈷㠱㈸昵戰昱摤搶扢摢ㄵ攳搶ㅤ戴捦攵㝦㝢攱戹て㡦摣改㕥挵挹㈲扥愷㘰愷搰㜷ㄳ㑡昵㔴㄰㘷ㅡ昷㡣㙦戴㝢㉦戲搳㐱㤴扡挷昸㝥散愳㠷扦搹敤㉦㥦㌶摤㥤搹晥晤扢换户㝣㐱㜱捤愵㙦㑤㤴昵㍥㈴㌳㐱㥣㔹摣昳攰慤慥ㅥ慦昷㈵㍢ㅢ㐴愹㕢㡤慢㈱挷㥤搹昸挳〵扢㌴㕤㔸戹敦㑢㘵て㍦昶㥣攲捡㥤㜳戵㍦㉤づ〰㜱㥡㐱捣㤱㙡ㅣ慦攷戲晣㐰㄰愵慥户㥥㜶ㅥ昳搴愹㥦㑤㥦㝥㝡㜴昵ㄷ㐷㑦㌸散㙣㌵〴攲㥣愷㠳㘹昱〳㄰攷㄰敥㤹㐶愱㝦㠷㤲㍤っ㐴愹㕦ㅡ㔷㤱㤶敢昷㙢㉦㈹㥤戹敡戴てㅦ㝥晡㤳㝦ㅣ慢昸㈵㤲㜳搵㐲㡢ㅦ㠲㌸〹敥ㄹ㔷㔵攳㜵㉢搹㌶㄰愵㉥㌳慥捥㤸昹昹㕤て㑤搸愳改㡥搱㙦扣摥晣摤㠷㤷㈸㝥ㄵ攵㕣愵㘹㌱ㅦ挴㔹〰㘲晡㔷㌷㕥户戳晣㐸㄰愵捥㌷㥥㥥㍥昴㡡㑤挷㝥㌶㝡摡㘵㡦摥㜳㘰㜵㙡㐲㔲昱晢㉣攷愹㤳ㄶ㕤㈰㑥㌷㠸昱㠴敥㉤㘲昹㘲㄰愵捥㌴㥥㥣㤷ㅥ扢㘱昸挴㌷㘷摥昷晡挷㜳㥥㍤㘰慦㕦㉢㝥㈹搲㤳㤳〱〹㕦㈳㝡㈱搱㑢愸戳㤴㝢㘶㡤挰搰㕢㐶㜶㌹㠸㔲愷ㄸ晦㉦慦㝤改㡤㕢挶㥦㍢改捣愶㕤㍥昸攲愸㠳晦愹昸㝤㉢晥㡦挲㑥攱搰㍢㥡㉥㡥〱㜱㝥挴㍤㌳昴戰晥ㅣ㑢㜶㈵㠸㔲挷ㄹ摦㐳㔶㕤戱晦㥤挳㑥㥢戹㘶昲愷愹㘷㤷㙤昲㤴攲搷戸昸㍥ㅥ㍢ㄵ昹㡢㐷㕣慦愲㠷ㄳ㐰㥣ㄳ㐹扣㘶敢㤳㔸㝡㌲㠸㔲㉢㡣摦挵敦㔴ㅣ昵捡戶晦㙣扡㝢扢㤵㌵㜷㥣扢㙥㠲攲㤹㠱昸晤㌱㜶ち摢㝣㉡㕤㥣〶攲晣㠴㝢愶捤つ攳昵改㘴捦〰㔱慡挷昸㍥㝥搵㕦ㅥ㝦昴愴ㄳ愷㕦㝢㘳戴㍤戹摤㙦㥦㔰㍣攱愰㙦㙦扡㥣挵扤戳㐱㥣㜳㐰㈲㌲㥣昴戹㉣㍣て㐴愹㠵挶㑤捤慦ㅥ㍥昸挱㌹㔷捥晡㐵昳慥㉦扣㜹晢搶ㅦ愸攱㄰攷摣㕣㐸㡢㡢㐰㥣㡢㐱捣〰〰㠸㤷戰晣㔲㄰愵㤲挶搳㤲昹ㄷ摣扡换攸㍢㥢ㅥ扡㜱敤收慦ㅤ晤搶㉣挵昳ㅥ改散攵搸〹㜴ㄶ㡢摡捦攸攲攷㈰捥ㄵ摣㌳㥤挵㌴晣〵搹㉢㐱㤴㍡摣昸晥昴愴昷捥㥥戱敥㠷㝢㕤㝦搰㔹扢㑥晥摦愵ㄷ㉡㥥㑥㠹敦慢戰㔳㜰㠰㔶搳挳搵㈰捥㌵摣㌳攳ち攳昶㕡戲搷㠱㈸㌵捦戸摥戳㜶昳㌷捥昸㉣㌲攳戴㠷慥扡敡㔹㝤晦㕦ㄵ㑦搲㜲〰慣愱挵㡤㈰捥㑤㈰〶㠰昸㜸㝤㌳换㙦〱㔱㙡㍦攳㘹挱㈶㈵㝦㜸敥㤳㥥㐹搷㍥晡搴㌹て㌶㉤㕥愵㌶㠷㔸ㅡ㜹ㅢ㜶〲〰㘰攱扤㥤㉥敥〰㜱敥攴㥥〱〰昳昴㉥戲㜷㠳㈸戵户昱㝤㕣㘲㡦㌳㥦㌹攴愳㐹㈷昷㕣戱敥敡㡦㘶慦㔲㍣㠱ㄴ摦昷㘲愷搰昷㝤㜴㜱㍦㠸昳〰昷㡣㙦戴晢㐱戲て㠱㈸㌵搹昸敥㝤昸搹㔵戳ㄶづ㥦㝡攵摤换㘶ㅦ㝣㘱昲㑣戵㈵挴攲㝢㉤㜶〲扥㜱攰ㅥ㐱愹㕥〷攲㍣ち㤲晤㌶挲㔲昵ㄸ㈵㡦㠳㈸㌵摥㌸㍦㘶敤攲㑤搲㠷㙦㍦昵慥敢摣搷㜶戹攷挷㌷づ㝤ㄲ攲晤捤㘹挴搴㥥挴㌲㥣㤸攵捥昹㜰愲换㝦晤㥦散攲㕣㌷ㅤ㑦搷愷慢慢㤳昱慡㐴㙤㈲㔲〹户〳㍤慢攲捡㌱㌴つ㑣㤲摤换扣搳慣㈹㠹㑣㉡㜷搶㌵搶挸愶㜴㉦改㑡㘶㐶㠴ぢ㥢㝢ㄳ扤愹㉤㠳戲㥣㤳〲戳㘶㥣㠴愶㌲㔲摦㌶㐱戳㜹㠹㡥㈵愹挹换摢㍤昱搶〱㌱㑥㐱扢㕢㡢㑢昷敡㐹㉤捥㑡ぢ㕡㌴ㄹ㤷㐷㑢挵昷㔶〱户㘹㑦攴戵慢戲㘹㐱㜷㈶搵㈵捤ㅢ摢㌹愷扤㙤㘱慡愷㌹挵㡢慢㔴㔲扡扡〹㐵收㍣㜸散㝥㕤攸㈸捥㙣㤳摢昹㑢搳搳㤶昷愶扡㤲愹㈴摡扢㈸搵搳扢㘲㙥愲戵㈳戵㘹㥥㡡㔷㈷〴㕢攴ㄵ敦搵摤戶㈴搳搴摤搵摢搳摤㤱㉦㤹㥣㕣㥡挰戹㜷㜲摦敥㘴ち愷捥㘵摣㑡㔴挹愰㐱㑡㤵散ㅣ㜶晥㑡扦㤹㜱㜲㈰晣㠷ㄸ挷㝣昳晣㘱㌷敥〰昴づ扤攸㐸㜱㑣㤶㡥敡挷㤹昸摤ち㥡㘳㡡㉢晡晡挴㉢㔱㙡敦㔴㕣㕢摡㤸㍤㜲晦㝦㤵㑢㑢㌷㌶扤㥦戶ㄴ搷㈷㝢㈷扡㤲ㅤ愹㥥㍥慦愳ㄵ㕢愴晦〷㈴㔲㡦搹㕣ㄴ扤㌲㘸愸攵㙡㐵㘴㔹㝢戲㜷㠱戳㈰搵㍥㝦〱扦搹㜱慤㕤㕥㑥㘸ぢ㌶晤㙢ㄴ改愷㐸㥥〶㠹㐶㑢㥣㘷愸攴㐴昵戳ㅥㅦㄹ㠹晦晦昵㉢㥦㔲㔸㘹戹搲挲㘵㜱㈶搲戹㔷㜷㑦㘶搰愰戰㕥敥㥤挸㉣攸攵昰散㔳㌸㠲晥㥥㈳昹つ㐸㘴㝢㤰㝥㉦慣㜸摥㔳挶敢挷㘱㥤㔳㔳改〴慥摡㘵㜶慢㐴愴搳扢㄰㥣㥡捡戴㘹㕥㌱捥挰㕣㔹敥㘰て㤳㝦㘸㈷㐷㝦㙡㜹敦搴㐴㙦㘲㜰㈷慥㍤㜱㤴㌴㤴挶㡡㤵户㐷换㘱㔲㘶慤愳㠶㠳〷㔷㜶㝤㕥㠶㐸㠱攷〹ㄳ〷昳愵㘴㤰愱㝤㜷〲㙤摦ㅡ㥤㜰㠲〳㍤晦ㅡㄲ㤷戶挹改愹慥戹㉢ㄶ愵㌲㔴㉦㜷晡㠴㌲㌸扤攸㙣扦戶搶〳㝢摢㍢㌲攳搰搲改㍤摤㑢ㄶ晤㈷晤搰㤷㝥ㅥ挴㙥㤱㜱ㄸ挵〳敦ㄳ攰㉡ㄹ扣㤴挷愶愵愵愴㥣摥㔸愲户㈳攱㘸㠵戳昵昸㑦㌶晤ㄲ晥㡢昶㈵㡢㡣㠲挶扦㜲扤ㅤ㠱晥搰㑥㈰㌴户㈷㈵㜷㄰捡㠵〱摡挳㍡て敡敥㔹搸摡摤扤㤰攳㘹〳攱㌲ぢ㔲愹㕥㕥㤵て㌱㜷㈱攴㙥㠳㔲㠳〶攵㕤㕦晢㉥摦户㠱㝦攷ㄵ㤰㘱㤳㍢㍡㉡慤挷㡣昳㉡㡡〶攱晥㠰昳ㅡ㜶㐶捥摥㝢㔶攵㥣㡥挴㡡敥㜴㍡㔳㠹㘵㥤㌷愹㉡慢㙡慢敡慢ㅢㄳ攳㤶㜷㘴㤶慢㔱㠰㠱ㄷ挹㐷㙣㔶㜳搲㠹愳㙥㤹㝡晣㥡㍦㑦㕣㥥ㅡ晥㤹摡摥〸ち慥捣㐷挳㜱㈵㍥晡㜵㄰㌵ㄲ㙡㕣㕥戰㥦扦改㌷挱敢户㐸摥〶挱㈲㈱戰㘳㡤㜸挷㘳搵㑥昸㝦㈴攵敦㤲扣〷愲㜶〶攱㉣搵敦㠳搸㑤㙤づ晦㍣昸㜲〰挷愰戸昰〰㝥㡣搲愸敥㐳愶挶㐲㠳〷㔱ㄳ㌴㑤㤸㌴㈱㔲ㅢ挰㜱㈸〰挳㡣愰攰昶挱㌸㤸㔵搲晥㙦戴ㅦ〲戵㜰〰晥㐱㥤㉦㐸扥〴昱〱昰㤵挷慡摤昰扦〰昰㌵㤵扥〱㔱搵㈰〲挰户搸戱㥢㉡㐵ㅤ㔹〰慡㔰㕣〸〰㤷㠷愸敥㐳愶㙡㘰ㄷ〶挰㤷摦㜹〰㙣㜳捦扥㕦扦㜳摣㡤㑤㈷㝣㜶昱ㄵ㥢ㅤ㝢挵㤵敡ぢ㈳㈸戸摤ㄱ㠷愷㑡戶㈲㡡㑡搵摦愱ㄶづ挰㔰㠸昵㌰㤲つ㐰㝣〰戸ㅥ慢敡攰㘴㈴ㅤ㙤㐸愵㡤㐰㔴〳㔸〱㘰㘳㜰㜶㔳㥦愰㡥㉣〰昵㈸㉥〴㘰㌳攸㐷㜵ㅦ㌲搵〸扢㌰〰摥㌶晤㉣㤸〲㙦ㄹ㐱挱㉤㤹㍤攰愹㤲慤愸㘴㤳摦㈸ち挰㜶㄰敢敤㐹㐶㠱昸〰搸搱㘳搵〴㌸ㄹ㐹㐷愳愹戴ㄳ㠸㥡〸㔶〰ㄸ〳捥㙥敡㘵㍦〰㝢愲戸㄰㠰㕤愱ㅦ搵㝤挸搴㈴搸㠵〱昰㜴㌱〰㥥㌲㠲㠲晢㐶㑤昰㔴㠹㡦慥㘳㤳㝦㔵ㄴ㠰〶㠸㜵㈳挹㜸㄰ㅦ〰㝢㜸慣㥡ち㈷㈳改㘸〲㤵昶〴㔱㝢㠱ㄵ〰㈶㠲戳㥢㕡敢〷㘰ㅡ㡡ぢ〱㘸㠲㝥㔴昷㈱㔳搳㘱ㄷ〶挰㕤挵〰戸搳〸ち㙥㙥敤〳㑦㤵㙣挵㉣㌶昹昶愲〰捣㠶㔸敦㐷㌲〷挴〷挰〱ㅥ慢㘶挲挹㐸㍡㙡愶搲㕣㄰戵㉦㔸〱攰㐰㜰㜶㔳搷晢〱㤸㠵攲㐲〰㝥〰晤愸敥㐳愶㘶挳㉥っ㠰㉢㑣㍦ぢ搶㠰㥦ㅢ㐱挱㉤戹晤攱愹㤲慤㘸㘵㤳㉦㉦ち㐰ㄲ㘲㥤㈲㐹㠳昸〰㔸攰戱敡〰㌸ㄹ㐹㐷敤㔴㍡ㄲ㐴捤〵㉢〰㉣〴㘷㌷㜵㥥ㅦ㠰㘶ㄴㄷ〲搰つ晤愸敥㐳愶づ㠴㕤ㄸ〰愷ㄵ〳攰㔴ぢ㐰昰㑥攲挱昰㔴挹㔶㉣㘷㤳㑦㈹ち挰㔱㄰敢愳㐹㡥〱昱〱㜰慣挷慡ㅦ挰挹㐸㍡㕡㐹愵攳㐰搴愱㘰〵㠰攳挱搹㑤ㅤ敢〷攰㄰ㄴㄷ〲㜰ㄲ昴愳扡て㤹㍡っ㜶㘱〰昴ㄶ〳㈰㘳〴〵昷㍦㕢攰愹㤲慤㌸㤳㑤㕥㕣ㄴ㠰戳㈰搶㘷㤳㥣〳攲〳攰㍣㡦㔵㍦㠴㤳㤱㜴㜴㍥㤵㉥〰㔱慤㘰〵㠰ぢ挱搹㑤㉤昰〳㤰㐰㜱㈱〰㤷㐲㍦慡晢㤰愹㌶搸㠵〱㜰㐴㌱〰づ㌷㠲㠲扢戶㘹㜸慡㘴㉢慥㐲愵敡搰愲〰㕣つ戱扥㠶攴㕡㄰ㅦ〰搷㝢慣㥡て㈷㈳改攸〶㉡慤〱㔱敤㘰〵㠰ㅢ挱搹㑤ㅤ攰〷㘰〱㡡ぢ〱戸ㄵ晡㔱摤㠷㑣ㅤ〹扢㌰〰昶㉥〶挰㜴㈳㈸戸搹摣〹㑦㤵㙣挵㝤㙣昲戴愲〰㍣〰戱㝥㤰攴㈱㄰ㅦ〰㙢㍤㔶㜵挱挹㐸㍡㝡㠴㑡敢㐰搴㈲戰〲挰愳攰散愶昶昰〳搰㡤攲㐲〰㥥㠴㝥㔴昷㈱㔳㡢㘱ㄷ〶㐰㑤㌱〰慡㡤愰攰ㅥ㌹㉦㤳㉢搹㡡摦戰挹扢ㄵ〵攰户㄰敢ㄷ㐸㕥〴昱〱昰戲挷慡㈵㜰㌲㤲㡥㝥㐷愵摦㠳愸㘵㘰〵㠰㔷挰搹㑤敤攸〷㘰㈹㡡ぢ〱昸㈳昴愳扡て㤹㕡づ扢㌰〰戶㌲晤㉣㌸ㄱㅡ㘱〴〵㌷昱㡦㠶愷㑡戶攲㍤㌶㜹㡢愲〰㝣〰戱晥㤰攴㈳㄰ㅦ〰㥦㜸慣㍡〶㑥㐶搲搱愷㔴晡ㄳ㠸㍡ㄶ慣〰昰ㄹ㌸扢㈹搷て挰㡦㔰㕣〸挰㕦愱ㅦ搵㝤挸搴㑡搸㠵〱攰ㄴ〳㈰㘲〴〵㤱㠶㔵昰㔴挹㔶㝣挳㈶て㉡ち挰㜷㄰㙢㕥挰攸㤲搲㍣〰㑡㍤㔶㥤〰㈷㈳改㘸㄰ち㜴ㄹ㠸㍡〹慣〰㄰〱㘷㌷昵搵户扥㔳攱ㄳ㔱㕣〸〰㔳㈴愲扡て㤹㍡ㄹ㜶㘱〰㝣づ攷愱ㄷ㐳㥦ㄹ㐱㐱㐸攴㔴㜸慡㘴㉢㌶㘲㤳㍦㠵㕡昸戵挰㜰㠸昵㈶㈴㥢戲㜵戹慢挱捤㍤㔶㥤〶㈷〲挰ㄶ㔴摡ㄲ㐴㥤㡥㈲〱㘰〴㌸扢愹㜷晣〰晣〴挵㠵〰㙣㑢㥦扡て㤹㍡〳㜶㘱〰扣㕡っ㠰㔷㡣愰㈰㙥㜳ㄶ㍣㔵戲ㄵ㍢戱挹扦㉢ち挰捥㄰敢戱㈴扢戰㜵㌹〰挶㜹慣㍡ㅢ㑥〴㠰摤愸㔴〵愲ㄸ昰ㄱ〰慡挱搹㑤㍤敢〷㠰攱愱㐲〰攲昴愹晢㤰愹昳㘰ㄷ〶挰㘳愶㥦〵㘷㠲㡦ㅡ㐱㐱挴改㐲㜸慡㘴㉢昶㘴㤳ㅦ㈹ち挰㈴㠸昵㘴㤲㈹㙣㕤づ㠰愹ㅥ慢㉥㠲ㄳ〱㘰ㅡ㤵昶〲㔱㤷愰㐸〰㤸づ捥㙥敡ㅥ㍦〰ㄷ愳戸㄰㠰㤹昴愹晢㤰愹㑢㘱ㄷ〶挰㑤挵〰戸搱〸ち〲㘵㍦㠳愷㑡戶㘲㉥㥢㝣㐳㔱〰收㐱慣て㈲㌹㤸慤换〱㜰㠸挷慡㥦挳㠹〰㜰㈸㤵づ〳㔱扦㐰㤱〰㜰㌸㌸扢愹㉢晤〰㕣㠱攲㐲〰ㄲ昴愹晢㤰愹㉢㘱ㄷ〶挰㐵愶㥦〵摦〲ㄷㅡ㐱㐱㌴㙦㌵㍣㔵攲愳㡦㘴㤳捦㉦ち㐰〷挴扡㤳愴ぢ挴〷挰㈲㡦㔵㔷挳㠹〰戰㤸㑡㍤㈰敡㕡ㄴ〹〰ㄹ㜰㜶㔳愷晢〱戸〶挵㠵〰㉣愳㑦摤㠷㑣㕤〷扢㌰〰㔶ㄵ〳攰㜸㈳㈸㠸㌹慥㠱愷㑡戶攲㌸㌶㜹㘵㔱〰㔶㐱慣㑦㈰㌹㤱慤换㡤㠰㤳㍤㔶摤〸㈷〲挰㈹㔴晡㌱㠸扡ㄹ㐵〲挰愹攰散愶㤶晡〱戸〹挵㠵〰㥣㐱㥦扡て㤹扡〵㜶㘱〰㜴㤸㝥ㄶ慣〱ぢ㡤愰㈰㔴捡㔸㘸㈵㕢㜱〱㥢摣㕥ㄴ㠰㡢㈰搶ㄷ㤳㕣挲搶攵〰戸捣㘳搵ㅤ㜰㈲〰㕣㑥愵㥦㠱愸扢㔰㈴〰晣ㅣ㥣摤搴て晤〰摣㠹攲㐲〰㝥㐹㥦扡て㤹扡ㅢ㜶㘱〰捣㌳晤㉣㤸〲〷ㅡ㐱㐱㍣昷㍥㜸慡㘴㉢搶戰挹捤㐵〱戸〹㘲㝤㌳挹㉤㙣㕤づ㠰摢㍣㔶摤て㈷〲挰敤㔴扡〳㐴㍤㠸㈲〱攰㑥㜰㜶㔳晢昸〱㜸〰挵㠵〰摣㑢㥦扡て㤹㝡〸㜶㘱〰㑣㉡〶挰㐴㈳㈸〸㍡㍦〲㑦㤵㙣挵㍡㌶㜹㐲㔱〰ㅥ㠳㔸㍦㑥昲〴㕢㤷〳攰㝦㍣㔶慤㠳ㄳ〱攰㔷㔴晡㌵㠸㝡っ㐵〲挰㔳攰散愶㘲㝥〰ㅥ㐵㜱㈱〰捦㐱㍦慡晢㤰愹挷㘱ㄷ〶挰捥挵〰ㄸ㘳〴挱挰㜸攴㝦攰改㕦〸㘸づ㘱㠳搳昳摡㔳换ㄸ㠱搹㈰㡤㘴㐳㉦ㄱ㡤㐱㠱㘱改愹摤戳扢㝢愷戶㘷ㄶ攱收晤挶㘹戳㜳搰㠲㔴ㄷ㠲戹㍤㠸改〶捡扡ㄷ㉤㑡㈵㜵扡戹㝢㐹㑦㕢㙡挶搴晦㠶㘰㉦晡㠷㐳㈷㜱摥㔲㠵敤摦㡢㕦㤶挰ㄲ愳〴㕢㐹攴搷㜰ㄸっ㐳㐹捡愳㉦㘴㉣扢㉥ㄴ㉢㜲㠸捥㙤敦敤㐸つ㐹㑢戸㔶昶换搳㐰ㄱㄱ昲攴攰昴摣〵〸捦㑣ㅤ㤶㥥摥搳㥥散㘸敦㑡昱㘰っ昷㔴㘷愵收㈳ㅡ㍥愷㍢搳捥散搲㘱改戹㍤㠹慥捣㈲〶昶摡㔶㙣㤴挷㐹〴㌰㤲㥥搲摥㤵㐱㌵㤲㑥挸晤㡡㜴昳㠲敥㘵挸㜱㕥搲搹㌵㍤戱㈸昳㕦㜱㔴ㄴて㡢㙣㜲㘸㔴愹㉡㉤㔵攵愵攵晦敥昱㜱㝥㡦㌹戶㌱㔲㜴㜶㥤摤㕤㠹㜱摡摢搳摥扡㠴㠰㐹ㅤ㡣㌹㤴㤱挸㌱㉣㠹㍣㠵扤㘰〸捦㜷〸〳昱㜷戶㌵㉦㠱㌷㌴ㄴ㥣㑤ㅣ摦ち敡晡ㄵ㌴㘷攸慢㈰晢㑣㍦㜰㐶㉥㌳攵晦㤴㡡ㅤ㜹ㅡ㥥〷㥣〸戰〹㤴㌷昰㠶㄰㤳〳㌸愲㌰㌳㌱ㄲ挸〵㠷㘵㌴㉤㍡ㅣ愱ㅢ攴㜶昷㐲㉣㜹㘸㝡㔶愲㌵搵㠱㄰㜸㘷愲㜷〳㡦㘱㉥㐲㘷愲㈳㘳㘴㑤摤㥤㥤〹づ㌹㈶ㅣ㌷户㈵㍡㔲攵改挹㑢㝡扢昷㙤敦搲㘹㄰ㄹ㤷愶㈸戱ㅣ㐵㠹攵㕥戰㍡㝤〰㔳㘳㘴㥦扥扡攷㈷㝡摡㝢ㄷ㜴戶户㤵㤳㘱㥥挹㝦挵㔸挵晡㔱〶㌰敤㘶搷㤲㘰昴摢㡢㐱攳㜰㡦㐳挲〸愱攳攱挷㠸㉥㔵づ晥愹㝦㌳㜳〲㉢㡦㝣愱攸㍦挰㥢㕣㠱㜳㈹㤲敤㜳㠹㐴㘲昷㜳摥戲㤵挵㐹㍤ぢ㤶㘲晤㐷愸㜳㠷㥦戲攷㐰晡っ慢て㠶㐲㜴㔶㜷㈲戹㔷愲つ㍦ㅥㄸ㙣㝥㍡㔰㡥㐳换愵愶挷㘵愲㐳ㄳ㜲㘷㄰扣㕤摡㥥㑣昵㤴戳愰ㄹ扦㡡㈸㘳㡡㠴攳ㅤ㐳㠴㝣〷㤵㐴㈲㐳捡挳敡㥡㘱㝤㡤㌲攱㘳晦慦㉥㘶ㄴ昸晦㘴晦㠶㠹㙣㝢㌴㍡〸㔴扦㡥敥攸㌷搸愷摦㠰㘵㝦〲ち㙦㔲攱㉤㤰挸昳㄰〶㡦㑤㝥捥〱㌲ㄳ㌴㤴捡昸ㅤ㔷挶㙣㠸㜲㘴づ㐸ㅡ㐵㐴㍡㌲挴㤷晥攰㜸㤹て攵㌶㤳摦㘹挶㈸㑦㈵愳摥晡捡㌴ぢㅥ㡥搲搲㌲ㅣ㙡㈷㤸㍡㔶㔰㉤㥣㜵㌶愷㈴㉦㐲㙤㡤㈶㌸㙦愳挵ㅢ㜲戲挰㝦㡢挹㌰㐴㘲攴㌳㤰㈱搸扡ㅥ晦挹ㄶ㐵戸ㅡ㥡㈵㔱昵ㄲ愸敤㝥〵㑢愲㍣㜶晡㕤㜶晦㍤㄰昵㍡㔸㥥〴昸扥戲搴㥢㘰昹戵㔵攲扣て㤵㠱㉥㤳敡㉤㔸㜰愹搴ㅦ搰昱摢搸攳ち㤴ㅤ㤱ㅦ愱戴晦ㄱ昹づ㉤昰搱ㅦ㐳摤㙥敡㕤散搹㙥昸づ昳㈷搰搱㥦㠲愸昷挲ㄵ晥㐴㠵捦愸昰㍥ㄴ㜸愸㥤捦挱㘵㈱挴搴㌳ㄹ昸㈱㄰晥〵㥡㠰昰㘳㥦㙢ㅦ㠴㝦愵敢扦搱昵摦愰攰㠳㔰晦ㅤ㠵昸收㔷晦㐰戹〷攳㍦㔰戲戱㌷〴晡晤戶㔱㕦挰㑣㘰晣㠲捥扦〴㤷〷攳㍦㔱摡㍦㡣㕦挱㑣㘰晣ち敡昸㤳㡦晡ㅡ㍢㈱㌰㝥つ〵晤つ㠸晡㈶㕣攱㕢㉡㝣〷ㄲ昹ㄶち晤捥㤶㈸㤴晥㐳戳㘵攸㡣㑣㜳㙡昱ㄲ晥戸㈵搱㘱愷捥㈰愴晤晣㑢㜳㈷㙣㠱挹㝥〱㝢㌳㙢㍤㝡攷摡㤹攵攵挱㈳㈵㍣㘴㔴㈸㔹㘰㑡㐹㘵㘹戵㜸㍡㈸㌰戳ぢ换ㅡ㙥㠶㠲愸㈸㡥㠱㙦㘸昰㠴㔰㌱扦挰ㅢㄶ晣扤搰㠰㘷ㄷ㌳ㄲ㘴㔸㌸㜴捣搴㠴扣㘱㔱㡥搲晥㠷〵㔳ㄸ昰㠷㥦㤶搱〹扢挰て昳ㄸ㙣㌷㔸㘰ㄶ㔱㉥愵㝡〸ㄵ㤹攳㄰愲㌰㤴ち挳愸挰戴〷㤹㕤ㅢ㠰摢挸挲㘸㘶ㄷ㝦㌲ㄲ〲愴ぢ㔵㑣㉦㘶㐰㔸摦ㄵ㔲戹慣㔰ㅢ搲昷㐶昴㕤〹㠵㈰㠶㑣㔱昰㌰摣ㄸ㉡〳挶㤰㐹つ㠲攱㜰㍡㘶㜶㐳ㅥ㠶㥢愲戴㝦っ㜷㠴ㄹ晥昰挳㍡愸摢㑤㌱ㄵ挲㜶㠳㔲㠳攱收搰搱㕢戰㌶愶㐹㠴㈸㙣㐹㠵ㄱ㔴㘰收㠴㘰戸ㄵ戸攰ちㄵ㍥ㄶ户㠱㈶㈰㘴づ㠵㜵敤㠳㜰㕢扡慥愴㙢收㍢〴㈱㘴㤲㠳㐰愸〹愱㙣㠱昳㕥挵ㄴ〸㠱㙢㍢㍡㘱㉥㐴ㅥ㕣愳㔰摡㍦㕣捣㤹挰㕦〰㉥㈶㑥搸㈶㔳㙡攰摡ㄱ㉥昵㘸搶挶愴㡡㄰㠵㥤愸㌰㠶ち晣扡ㄷ戸㜶〶ㄷ㠴㉢㝣挴敤〲㑤挰挵㡣ぢ敢摡〷搷慥㜴㍤㡥慥㤹ㅤ攱㠳㑢敦㠶㐲捥㕣愶㐵㜸愳慥ち㈵〳㕥搰㤹㐸㈱㌰㔶搳㌹㌳㉡昲㘰慣㐵㘹晦㌰㌲昳〲㝦㈵㍡〶㜵慣㔵摥㠲捥昴ぢ摢ㄵ㑡つ㡣㜱攸攸㍡搶挶搴㡣㄰㠵㝡㉡㌴㠰㐴㤸慤昱扤㕣搰ㅢ搱扢散戰㌰㍦㙣挲て户㐲ㄶ愲摤愱㔹愲昷㈰㔵㑣㐶戱㜸昹㔶昴〹㄰敡㍤㐱ㄴㄳ㐷晣㘳㘳㈲ち㌹㌶㤸㌱攲㑤㈷㡥つ搹㠲搳㠹昹㈴㌲づ㈶搳㔱ㅡ㕣摥㌸㘸㐲㘹晦攳㠰〹㈸昸挳て摣愰㥥ㅤ〷捣㐲戱捤愶搴㡣㠳㘹搰搱㝢戱戶㈳挳ㄵ愶㔳㘱㙦㤰〸㤳㔶扥㤷攳㘰〶㝡ㄷ昸㘲挷捦㝤㐲㠶挱㑣㈸㈲㌳㡡㔴㌱㈵挷攲戹㤹攰戹㈱㠵晢㐲愸㘷㠳㈰昳㍣㝦ㄸ散㠷㐲づ〳收捤昴㌳っ㤸㔵㈳挳㘰㝦㍡㘲㝡㑤摥㌰㘸㐶㘹晦挳㠰㘹㌸昸㐳昴〶敡搹㘱挰ぢ㍢摢㙣㑡捤㌰㌸㄰㍡㝡ㅥ㙢㍢㉥㕣攱㈰㉡ㅣっㄲ㌹ㅥち摦换㘱昰〳昴㉥戸ㅣ㠴㝦㑢ㅣち㑤挴戱㐸ㄵ㌳㤳㉣愰扥攵攰㜰〸昵ㄱ㈰㡡㔹㐴晥攵愰〵㠵ㅣ〷㑣ㅦ敡㘷ㅣ㌰戹㐸挶㐱㠲㡥㤸㘵㤴㌷づ摡㔰摡晦㌸㘰㌶ㄲ晥㑡㜴ㄲ敡搹㜱挰㤴㈴摢㙣㑡捤㌸㐸㐱㐷愷㔹ㅢ搳㤵㐲ㄴ收㔳㘱〱㐸㠴ㄹ㑣摦换㜱搰㡥摥〵挷〱㝥㐴ㄶ戲ㅥ㉣㠴㘶㠹敥㈰㔵㑣搰戲㜸昹挶㐱㈷㠴扡ぢ㐴㌱㤹捡㍦づ扡㔱挸㜱㜰㌵捡扤㜱挰㙢㐰搹㠲㕦ぢ捣戱㤲㜱戰㤸㡥㤸㙣㤵㌷づ㌲㈸敤㝦ㅣ㌰㈹ぢ㝦㈵㥡て愲挸㡥〳㘶㘶搹㘶㔳㙡挶挱ㄲ攸攸愵慣㡤㔹㕢㈱ち换愸戰ㅣ㈴挲㐴慥敦攵㌸㔸㠱摥〵扥ㄶ昰㈳挸㤰㘱㜰㌴ㄴ㤱〵㐹慡㤸愶㘶攱昲つ㠳ㅦ㐱愸㡦〵㔱㑣㈹昳て㠳㤵㈸攴㌰㘰㉥㔹㍦挳㠰㤹㘶㌲っ㡥愷㈳愶㥣攵つ㠳ㄳ㔰摡晦㌰㔸ぢ㌳晣㈱㔲ぢ昵散㌰㜸〴㐵戶搹㤴㥡㘱㜰ㄲ㜴昴挹慣㡤戹㙢㈱ち愷㔰攱挷㈰ㄱ愶戳㝤㉦㠷挱愹攸㕤㘰ㄸ㠴㝦㉢晣〴㡡㈵晡㜴㔲挵㘴㍤ぢ㤷㙦ㄸ㥣〱愱㍥ㄳ㐴㌱戱捥㌷っ攴戲㥦搹㜴摥㄰㘰散㐱戶攰㑡挰㕣㍢ㄹ〲㘷搱〹㤳敥昲㠶挰㌹㈸敤㝦〸㌰㌹て㝦㈵晡㕣㍡挱㡥㝣㤸愱㘷㥢捣〲㌳〴捥㠳㡥㍥㥦㡡捣摥ぢ㔱戸㠰ちㄷ㔲㠱〹㝤㜲扤㜵ㄱ戸散ち㙡敥㐱㠶㕦㥥㕥〲㑤㕣㙦㌱戵捦扡摥㐲敡㤶㤳愹㑢改晡㌲扡㝥てち㐱戸㤸㝢攷挱戵㌱扤㜰ぢ挲挵捣㍣㠱敢㘷㜴挲ㄴ扤㍣戸慥㐰㘹晦㜰㌱㤵て㝦㠱换㔳收昳搹㈶㔳㙡攰扡ㄲ㉥昵㉦㔹ㅢ㜳晤㐲ㄴ慥愲挲㙡㉡㌰晤㑦攰扡ㅡ㕣ㄶ㉥㜳㐷㈴晣㤶敤戵搰〴㕣㑣〴戴慥㉢愴㙥戹㈱㜲ㅤ㕤㕦㑦搷㑣摡ぢ挲挵㑣㍤㠱换戹〱㉡〳扥㈱戲ㅥ㘶〲攱ㅡ㍡收㡡㤱〷攱㑤㈸敤ㅦ挲㔲㤸挱て㌲〴挴㠹挷㈸㘶〴摡㙥㔰㙡㈰扣〵㍡晡㔶㉡㤶㠵㉢摣㐶㠵摢愹挰㥡〵挲㍢挰㙤㘰㙦㉡㜹㈳㉥㙣愵扥ぢ㙡挰㡦㜹㠴戶攲㉤愵㘲ㄹ㙥㜷搳敦㍤昴换㥣扦㈰㝥㑣昴敢㘷戸㌱つ㔰戰扡㡦㑥㌶〵㤷㠷搵〳㈸敤ㅦ慢捤㘱㈶㔸㙤〶㜵扢愹㉤㔰㙡㥢散挳敡㈱攸攸㠷㔹摢㤶攱ち㙢愹昰〸ㄵ㤸㙢㈸㔸慤〳ㄷㅣ㙥㜸㤶㐳挸ㄷ摢㘳搰〴㕣捣㍡戴㜵㔷戰挴㡢㄰㍣㑥搷㑦搰㌵㌳〴㝤㜰改㈷㔱挸敦㌴愶〶㝡㤰ㄵ㍤戵㘱攲愰㐰昶㉢㍡㘲〶㘱ㅥ㘴㑦愱戴㝦挸㤸㘹㈸㤰㍤つ㜵散换㐷㌱摤搰㌶摢〷搹㌳搰搱捦戲㌶愶㈲㠶㈸㍣㐷㠵摦㠰㐴㤸㥤昸扤晣㑥㝢ㅥ扤ㅢ㘶愷㡢昷っ㡥㤰挳晦〲戴㤰搹㑤慡㤸㜸㘹戱摡㑤挶㠰㑣㤹㤷㈰搴㉦㠳㈸㈶㐹晡挷挰敦㔰挸㌱㌰〹攵晤㡣〱收㑥捡ㄸ㜸㠵㡥愶㠰换ㅢ〳慦愱戴晦㌱㌰ㄵ㘶㌲〶晥〰㜵散㝢㘳㘰ㅡ昶㙣戳㝤㘳攰㡦搰搱慦戳戶扤挲ㄵ摥愰挲㥢㈰ㄱ㈶㘸㝥㉦挷挰㕢攸㕤攰扣㈶晣㑢攷㝦愱㔸愲摦㈱㔵㑣㍦戵㜸晡捥㙢摥㠵㔰扦〷愲㤸㉡敡ㅢ〶㜲㕥㌳て㘵摥㌷捦晢㔰ㄹ昰㌷て㌳㑡㘵㔸㝣㐰挷〷㠳换ㅢㄶㅦ愱戴晦㘱㜱〸捣㘴㔸㝣㑣㈷散〲㍦捣㐳戵摤昰つ㡢㑦愰愳㍦愵㈲㜳㔴㐳ㄴ晥㐴㠵捦愸挰戴㔵㔹㑤㍦〷ㄷ㕣㑤挳敦ㅥ晤〵㥡㔸㑤㤹挰㙡㕤㔷戲㈴㉡㌳改慦㜴晤㌷扡㘶戲㘹㄰㐲㘶㤸㝡㄰晥ㅤ㉡〳㠶㤰㌹愹〲攱㍦攸㤸挹愹㜹㄰㝥㠹搲晥㈱㘴ㄲ慢㐰昸㑦㍡㈱㝣晣㌰㤳搵㜶挳〷攱㔷搰搱㕦㔳㤱㔹慥㈱ち摦㔰攱㕢㉡㌰昱㔵㈰晣づ㕣ㄶ㐲㜳扡ㄸ㝥㡡㕤挲戴㠹愸㘲ち慣㜵㕤㈱㄰捡昹て㤳㉡㌴攲收戸㠹〵〵ㅦ㠴㝡㄰ち戹ㄸ慤㐲㜹㍦㡢ㄱ戳㔸〵戲〸ㅤ㥤〸㉥て戲挱㈸敤ㅦ戲㤳㘱㈶㤰㤵㐳ㅤ晢摥㘲挴摣㔷摢㙣ㅦ㘴㝣扡愳㡥戲㌶收挵㠶㈸っ愱挲㔰㤰〸㔳㘵扦㤷㡢搱㌰昴㉥戰ㄸ攱愱㐰㈱摦㐹ㄵ㔰挴㌳㉤㐹ㄵㄳ㠱㉤㕣扥挵㘸㐳〸昵㐶㈰敡〲㈸昸㠶㠱㉣㐶ㄷ愱捣ㅢ〲㐵慦ㅡ㉥㠶㡡っ㠱攱㜴㜲〹戸扣㈱戰㈹㑡晢ㅦ〲㑣晣㤵㈱戰ㄹ搴敤愶㤸晤㙢㥢散ㅢ〲㥢㐳㐷㙦挱摡㤸ㄹㅣ愲戰㈵ㄵ㐶㔰㠱挹挲㌲㙢戶〲㤷㥤㌵收慡㈱晣晥挴㌶搰挴慣㘱摡戰㜵㕤挱ㄲ敦㌴㙥㕢扡慥愴㙢愶昸〶攱㘲㕥慦〷ㄷㄳ㍤㘴ぢ㕥㘴㌱敢㔷攰摡㡥㑥㤸晥㥢〷搷㈸㤴昶てㄷ搳㠴〵慥扣愴づ收ち摢㈶晢攰摡㤱㑤ㅥ捤摡㤸㐷ㅣ愲戰ㄳㄵ挶㔰㠱愹挵〲搷捥攰㠲㜰㠵て戱㕤愰〹戸敥昵戹昶挱戵㉢㕤㡦愳敢㜵㔰〸挲昵ㄸ捡っ㕣㔸搴㐲攱㝡ㅣ㉡〲㔷ㄵ㥤㍣〱㉥て慥ㅡ㤴昶てㄷ㤳㡡〵慥㕡㍡㐱㍤昲㘱㘶㜱〸ㅡ㌱攸攸㌸ㄵ㤹㜵ㅣ愲㔰㐷㠵㝡㉡㍣〵〵㠱慢〱㕣㐱㤴㍥晣㉥攸㜸愸〲㉦收㈴㕢摦㍥扣㜶愷敦㍤攸晢ㄵ㈸㐸㥢㈷㤰㌳㙤㡥㌰ぢ㉤戸愴ㄵ㈴扥㐹つ㘹愶挰㌵昷慥攸㐰摡㈱㜷㤹㙣攵敤㌱㙤㉣㉡㘵㐸〱敢敥㈹㔳㈵㘵挱愷〲㘵㙤㥦㐴挵㐳㠶〷㥥戸㈴㘶㤴扣㡡搶㐴搶㝤㕤昸㔴愱慣㍤ㅢ㥥㝢晣ち㙤戸㌹ㄳ搱挴攱晢戶户昵㜴㘷扡搳扤㤵捤㐸愹慤攴ㄳ慣搲㈵㈵㔵㤳㈳㙢攱㌱戴㑥㜶慣慣ぢㅤ㠹㉣攵ㄳ㕤愲ぢ扢扡㤷㜵㐹㙢㈲ㄹ㍥挸㑢昰ㅡ㍣㤸搵㐴㔹て户敤〱㥥换㙣㍣ㅡ敢挹愰挳〶戹㑣㘷愳戲㌳〵晣づ㑤㔳㥡づ㘸㐹搴㔴愷慢㤲戱㘴扣扡戱㌵㔶ㅢ慦㑤愴㘳㌵㜸昰㑦㌵㥥㑥㤶㑡㔶愷攳慥㘴扦搱㐷ㄳ㙣摣㌷㡤〷㍤㤵ㅣㄳ摦愴㜲捡㈲敦㠰ㅢ㘸㍡つ昴ㄹ〳㙤㐳扣㌳㔵㌶㜸戰摡㈱昰愰愹㠲ㄴ戶散㤳㝡ㅣ㠷ㄹ㙣㤱晢〰搶挰㡣昲㡦〵㡤ㄹ㠹搳搳搱〴扤㌷㐸搴㝤ㄷつ㘷㠳㥣ㄹ愰ㅢ㌵㑤㘹挱ㄳ㘴散㌳㘵㌸㝥㥣㝤㔰㍥ㄴ攵㤲愶㜷〰㥥搰攵捣㐴挹〶㈸昱攵散㍡戳㔰戶㈱捡昲㥦愴敢扥㘷扣换〳㔷昴㐸搶㕤㐹㌲〷敡㑡㔲摣挸敤㑦づ㍢昲㘱㡡ㅢ㠷扣扡〹扤攴㐰㠳〰捦晢㠴㑡搱搱愳搶㐰㡤㈳㈸㝦〴搸㠵搲㘵㡡ㅢ㝤㍢〷挲㡢㜷攸㕢㕢㙢㤲㌸搸㔵搵㜵つ㔵戱㥡㜴㙤㙢㍡㕥㕢㕢㤷㡥户㈶搲慤改慡挶㙡㔷㌲攲㘰愳攷挱挶㘵づㅣ㍤攸㠳挸㐹㌲㥣㤵㈹愶戸昱昰慢㙢搰〲ㅥㅡ㠱昸㄰㈸敡㐳㐱愲㉥戳摣戰㔳攲ㅣ〶ㅡ〶昱攱㈸捦㠷昸〸㤴〴㈱㙥㐱㔹〸挴㑣㥦㠳挴㝢愶㡤㍣ㄸ搷㝢㐴㙥ㅢちㄵ搳攸愴摤㜹摦戱㤲ㄴ㐷㤳ㄴ㜵戰㈳㥦㝦㐲㔷㠰扦〴㝤挸〲㍦ㅦ㉡挵㠱扦〸慡㠵挰㝦㘵㥢搴づ㘳㝤㈴挸戰㔲㤷〹㜲慣挷㔹〸摥㍢〸㌵㡤昵挹㜸戲扥㍡搹㔸㠷㠳㔱搵㤰愸慦㐹搶搴㔴㈷敡ㅡㄳ㡤搵戵㜵㌵敥㌷戶昹ㅤ戰㜱㤹㐱㈷㥤改㈴挷㔴㍡攱㈸挳昳㤲捣㐱㌸摢ㅣ〴晥ㄲ㐰㉦㠲㐸㉦〶㠹㉡㈶㥢㠹㝡て㔸晣挹挷ㅤ㠴㔲㌲㑥〶㌴散搰昴愲㍣晦搰㉣㐱㐹攱㘱㜰㤶愲㌸㜰挴摣㌲攳摤ㅢ晤扢戱㐵㉢愰㈶てㅣ㔶㡥㙤搰搱㈸㘲换攴㔳㡥㔲㌹〸㈷晡づ㠲收攸攷㌲愹㔶㠵攲慤㙤㍤㉢愱㠷愵㡥㐹㘷昴收ㅣ〷摥㉣㜵挹慡慡搶扡戶晡㔸㌲㕤㠵㑦㝤㘳㍡ㅥ㡢搷愵ㄳ㌵戱搶戶挶戶搶㙡㜷㠸㙤捥昱戰㜱㠷㕡㙥ㄵ戹㘱㤶愳㑣戹攰㘴扣ㅦ㘳愰㤶昱㝥ㄲ㐴晡㘴㤰愸扢㈱ㄴ戰㠳昸㉦换㌸戸㌵挷戳收〰㜶㤹㡥㠶晦捤㜰慤攳㕥㥣攴㑣ㄴ慡攱戶愲㥦㤲㐳戱㝣㌶㐵愹㘰戲挸㠷㠹㜳㌶㔴㡡て捣慥㔰愰散つ㐳㜷㜳㔳㤱㜳㉥扣ㄸ㠴㕡ㅢ攲昵昵戵慤㔵挹晡㐴慣扡慤愶㌱㔱㕢摢㔶㔷摢搶摡㔶㠳㘷㔵㔶搵戹㕢搸挶㥤〷ㅢ㤷㌹㘷㙣㥤㍥㥦摣〸换㔱愶戶〱㈷〸戵晢ㄱ扡〸㈲㝤㌱㐸搴摤ㄶち搸㈹㜱㉥〱つㅢ㜶㤷愲㍣㝦搸㕤㠶㤲挰昸㜲㉥㐷㔹攱㔰㜴㉢㡤㜷㙦搸㑤㘰㈳昷㈰昹〵搴㤵愴愱㤱扢㤲ㅣ㜶攴㌳ち㈶〲昱攱㍥㠸㌵㈱㤶㘱㜷㘸㈸㥡㍢挲㠸搶捥搵搰昳㐰㡣愷㘲㡤㌱㝣㜳戶戶愵㔲戱㔴㉡搹㤸慥愹慥㠹戵戵愵搳戵㡤慤㡤昵㙤敥㘸㘳愳慦㠱㡤扢㤳攵〴挴㌱㤶愳㑣敤〲㑥㐰㥣攷〷昱〶㠸昴ㅡ㤰愸扢㉢ㄴ戰㠳ㅦㄴ戲㡣㠸㘹㠲愴㠹㡡㍢捥ち㕦愳挶㔴㤲㈶㤲㍢㈰㔴扢㐱㈸挷㉥㙦㔵慣戶愵㜷㔱〷捡昲愹㐵愹㈰㌳挳㡦っ㔷㐵㐱㘶㝡㈸㌲㌱ㄸ㔱㐳摦〷慡敦〷挱〲ㄸ㌷晥㥤〷挰ㅢ戸攲㡤つ慤昱㥡敡晡㔴愲㈱搶㔰ㅦ㙦㑣搴愴㘳㔵搸㙢慢慤㙡愸㑥搷扡㜵戶㑤て挲挶慤户摣㐳攴ㅡ㉣㐷㤹摡ㅤ㥣挰㌵挹挰㈵ぢ攰㈳㄰改㜵㈰㔱戵㠷㔵㝦ㄴ㉣晥攴攳㑥㐰㈹ㄹ捤〵㔰㜳戵搳㕣攰㌴㤷㌳㜷㑦㉢ㄴ㄰㘷㔲敤搷ㄴ敥㠳㍤㌵搱晡换〳㜱戲㉤㝤〶㡡〴㄰㝣㠹㙡〲ㄵ㄰㙢㐲㐱慣ち〵㜱㉡㡣攰〴㡦〲㘴㥤扦〵〱㠸搳㡣㝦攷〵昰ㅥ㠸㙤㡤つ昱㜴㈲ㅥ慦㘹㐸㔵挵㕡ㄳ㠹㠶㘴㙤㕤㝤㙢㜵扣㉡ㅤ㡦搷㈷慢ㄳ敥㕥挶㐶扦〸ㅢ㜷扡攵㕥㈲户户攵㈸㔳㌳挱〹㠸㘳晣㈰晥ㅥ㈲晤ち㐸㔴捤戲敡慦㠲挵㥦〷攲扥㈸㈵攳㠱㈸昸〹㤲〲攲㙣㉢ㄴ㄰摦㠴㥥㍣挱㕣敦㑦㘰昶戳晥昲㐰摣摦㤶扥〳敤散㐸㙣㐶愹㠰㌸㈲ㄴ挴㉤㐲㐱㥣㙢㙢晦㠰ㄵ㝦〸〲㄰て㌴晥㥤㡦挰㝢㈰㈶慢㔳㌵昱戶㐴㐳㙤㙢扣㈱㔶ㄳ㙦㘸愸㑦挵搲㠹㠶搶戶搶㐴㝤㐳㕢ㄲ捦愸戴㙤晡ㄸ㌶敥㐱㤶晢㠴摣挱㤶愳㑣ㅤち㑥㐰摣挸て攲㘷㄰改捦㐱愲敡㌰慢晥㘷戰昸昳㐰㍣ㅣ愵㘴㐲㐷攲ㄱ㔶㈸㈰昲戹㐹晡㑢㈸㙢㍥㡡㐹戵㔸㝦㜹㈰㈶㙣改搷㔰捣㠲搸㠶㔲〱戱㉣ㄴ挴搲㔰㄰㤳戶昶昵慣戳㈴㈲㈰愶㡣㝦㠷㉦ㄵ㌰㈰搶挵慡㔲〹㥣扢㔴挵㙢㘲愹㥡慡搶㕡㥣捣㔴搷戶㈵㘲慤搵㡤昵昵㜱㌷㙤摢㔴ちㅢ㜷扥攵〶㤱㕢㘰㌹捡搴㐲㜰〲攲搷㕦㜹㈷㤵㌲㥤ㅤ㠸昴㘰㤰愸敡戰敡攵㘰㠹ㅢ㍦㙥㈷㑡戹ㄳち㘲㤷ㄵち㠸㍦愴㕡〵ㅤ戶㘰㑦㜵㕢㝦㜹㈰㉥戶愵ㅢ㐱㌱ぢ㘲〶愵〲攲愷㘸㥣㍤㔳搴搹㌵昱㘳㤴ㄶ㥥ㄴ昶摡摡㌷㘵㥤㥢㠱㘰㈴㉥㌱晥㥤捤挱㝢㈰㌶㔴搵㌵挴㙡㕢ㅢ慢㕢敢㙡㘲㡤戵改㠶慡㥡㜸㉣㔹摤㄰㑦搴㔶㔵㔷㌵搶戹㑢㙤㥢戶㠰㡤扢捣㜲㕢㤲㕢㙥㌹捡搴搱攰〴挴㜷晣㈰㙥つ㤱摥〶㈴慡㡥戱敡摢㠲捤㠲昸㈳㤴ㄶ〵昱㔸㉢ㄴ㄰攷ㄳ挴ㅤ改㄰㤷戱昸晤扦昵㤷〷攲昱戶㜴っㄴ戳㈰㥥㠰㔲〱昱攵㔰㄰㕦っ〵昱㐴㕢晢慥慣㜳ㅣ〸㐰㍣挹昸㜷㜶〳敦㠱㔸㥦㘸㙤㠸㔵㌵㌶㌶搶㌶愶㘳㘹㘰搷ㄶ㑦攲㉢㌸㤵㑡㌷㌶愴㙢㙢㘳敥挹戶㑤㔵戰㜱㑦戱㕣㌵戹ㅦ㕢㡥㌲昵ㄳ㜰〲攲㌳㝥㄰㘳㄰改㌸㐸㔴㥤㙥搵敢挰㘶㐱㍣〳愵㐵㐱㍣搳ち〵㐴晥㘰㔴㑦愰挳㑥㠲㜸㤶昵㌷ㄱ㐵㔹戸㤸戸㈱㜰慤昵挳㌵㤱㔵昰挴昸愱㔰戸捥戵昵㌴挱ㄵ㑥㡣捦㌳慥㥤愹攰捤㥣㑤攱㡢㈳搹㠶㜳㤴㥡挶㔸㘳㕤㔵㘳戲慡愶㍡㔶㡢慦ㄱ㕣〹戶㈵ㄲ敥昹戶㌹搳㘰攳㕥㘰㌹戹〷㜰愱攵㈸㔳㑣搵㄰愴敥㌱㐸挹㠹昱っ㠸昴㍥㈰㔱昷㔲㈸〸㈶扣搶搶戳㐸㜸㜵慤㘷㠲戸㤷㔹愱㘰㌲㠷㔶㑢〸っ㥦㌴愵㝥㘶㉢㙡㘶㐵㉣攱攷ち㤴ち㈶㙢晣㤸㘴捦摡慥て挵㠴昹ㄷ戴㜶づ㠲㉢㠳㐱㝤ㅣ㤷扦挹㜸㐳㔵〲昷㐱敡㘳つ慤戱㠶㘴㐳㜵㘳慡扥㈱㔶㥦㑣㈶摤㕦摡敡て㠶㡤㝢㤵攵攴慣㙤戵攵㈸㔳搷㠲ㄳっ㔶晢㌱㌸っ㈲㝤㌸㐸搴㘵ち〶扡ㅢ㝥搶挶搴っㄱち〶挷㔰敤㘸㤲ㄴ㕤慦戱ㄵ愵挹愱ㄸ㍣敥ㄲ㠰ち〶ㄷ晢㌱挸㡥㡢ぢ㐳㌱戸搹搶㜳㈴㕣㘱㕣摣㘲㕣㍢ぢ挱㝢㤸搴戵㈶㙡敡慡ㅡ㙡㔳つ㜵戱㔸㕤㙢㉣㔱㥤慡慦慡㡦户㔶戵愶㙡敡ㅡ敢㔲敥慤挶㐶㜷挰挶㘵挶〵摢愴㍢挹摤㙥㌹捡搴㕤攰〴㤳戳晤㤸㉣㠲㐸㉦〶㠹扡㜷㐳㐱扡ㅤ㌶㉥敥戱㐲挱㘴ㄹ慤㑥㘰㐵慢搸㝢㐹愳㈰㜷ㄴ㉢㘲〹㍦て挰㐴㌰㌹挹㡦㐹㜶㕣㥣㄰㡡挹㐳㌰愲戵㜳㉣㕣㜹ㄸ㌴挶敢敡㘳㠹㥡㐴扣慥戱㌶㔶ㅢ㡢㌷搶㔶㈷㕡㙢敢㙡〱㑣㉣ㄱ㑦戶戹てㅢㅢ扤ㄲ㌶敥㕡换挹戸㜸挴㜲㤴愹挷挰〹〶挷晡㌱㌸〱㈲㝤㈲㐸搴㝤ㅣち㐵挷挵ㄳ㔶㈸ㄸ㥣挶づ昳改㔳晡㜴扡㝥搲㔶㤴户攸㑡戶〴㜵捥愴づ㜶愰㠵扢户愰㠲捣㘲㍦㌲搹㙦慥敥㔰㘴㥥戶戵㥦挳收㥥ぢ㠲㐵昷ㄹ㔳慢㜳ㅥ㜸㌳㘴ㅡㅢ搳愹㜸慡ㄶ㕦㔲戵戱慡扡㐴㈳戰慢㑦愶摢㙡㔲昱摡㠶㘴㌲收㍥㙢㙣昴昹戰㜱㥦戳摣〵攴㝥㘳㌹捡搴ぢ攰〴慥〵〶㉥昹晡扦ㄸ㈲㝤〹㐸㔴扤㘸搵㉦〵㑢摣昸㜱㕦㐲愹㠰㈸㘷昳㠱ㄳ搱㤷慤㔰㐰晣〵㝤㥤つ㈳㝤ㄶ㠱昹㥤昵㤷〷愲愴ㅢ㔰㘷㌵戴戳挳敢㌵攸ち㠸㠷㠴㠲㜸㜰㈸㠸㝦戰戵㕦挷㡡慦〷〱㠸㝦㌴戵㍡㌷㠰昷㐰〴㝣昱㜴㜵㝤愲㉤㤱㑥挴㙡ㄲ㜵㠹㉡㕣㑥挶摢敡ㄲ㜵㌵つ㌱㡣㍥昷㜵摢搲㌵戰㜱摦戰摣㡤攴摥戴ㅣ㘵敡㝦挱〹㠸晢晢㐱扣〵㈲㝤㉢㐸㔴扤㘳搵㙦〳㥢〵昱㕤㤴收㐰っ㕣ㄲ扤㘷㠵〲㈲㥦㕢愵敦愵挳ぢ〹攲〷搶摦晤㈸捡挲挵㌰扣挰㌵搵て㔷㜶㌶㑥〹㠵敢㘳㕢捦挳㜰㠵ㄵ敡ㄳ攳摡㔹ぢ摥㐳慡慡扡慤ㅥ攷㤹搵㌵戸挶㡥㌵挴㕡㕢㙢ㅢㄲ㌵㌵昱㌴敥㘶㘲㙥搶戴扡㥦摡收㍣〲ㅢ昷㑦㤶㕢㐷敥㌳换㔱愶ㄸ㜸ㄷ愴昶㌰㐸挹㌷搷攳㄰改㈷㐰㜰ぢㄳち㠲㠹㕣㙢昳ち㍢㜷挱敤晥捤ち〵㤳愷㘹挵攷㔹挹㝢㘲搴㍦㙣㐵捦戱㈲愲挴捦㤷㈸ㄵ㑣慡晣㤸㘴㔷敤㜱愱㤸㌰扡㉥㡤㜸〱慥㠰〹㈳改昴收扣〸摥挳愴慤愶戶ㅥ㌷昵ㄳ戵㙤戸慦ㅦ慦㙤㙣愸㘹㙤㡤搵㌷挶ㅢㅡ㜱ㅤ㠳㌳㜱昷㙢摢㥣㤷㘰攳㝥㘳㌹㔹戵扦戵ㅣ㘵㠸㤰ㄸ㑣㜶昲㘳昲ち㐴晡㔵㤰愸慢愰㈰捤㤱㔵㍢晢㐵㉥摦敢㙥愹ㄵち㈶㔷ㄳ㡥搵㈴㙦搳昵㈰〸搹㜰㥤㌷搹㈴㥣捥搲㜷愸㠳ㅤ昹っ㠶慥㈰㌵挲㡦㔴㜶挵摡㈲ㄴ㈹〶搵昱㠷㕦㤱挳㤵晥㄰〴㤳㑤㥢㕡㥤㡦挰㝢㜰㘱㘲挵㜰戵搲㔸㠵㈵ㅥ㘱㄰摣扢挱㤵㜳㕤㜵㙤㉤搰㙢㡢愵敢摤愸戱搱ㅦ挳挶ㅤ㘲戹㑦挸つ戵ㅣ㘵㡡㘱㘷ㄹ㐲ㅢㄹ戸㘴挵晡っ㈲晤㌹㐸㔴戹㔶晤捦㘰戱㉦ㅦ㜷㐳散㤱〹扤㘰㘱㠸㕡㠴〲攲㡤㔴晢㤲づ搷㘰㑦つ㠷㐴㐰晣ち㐵㔹戸㌶㐵愹挰ㄵ昱挳㤵㥤㙣㠳㐲攱戲㠷挱摤摣昸㜴扥㠳㑦て愲㔸㍡㠹慦㐱㥣ㅡ㔶㘳㈴攱摤㌵㌸㉤㠸㈷㤲愹搶扡㍡摥㙤㠸㈵㕣〹㑡戳㘹敢㘱攳㙥㘹㕢㈵摦㠱㈳㉣㐷㤹㘲㤴㔹㈰晡敥㥦扥㐰挱㈰〴收㜵ㄹ〸㙥ぢ㐲〱㝦攱攷㐶㤵㔶㈸㘰昰㘹㔹摥㝢㠸㠶挲㔴㙤〷愱㠰㌱㡣ㅣ攱攱㠷㠱㘵〱攳㉦愸㌰㝢㥤搶捣㉡㜸捥晣㌹㑡ぢ慦搳ㄸ㍡愶戵戳㈱㕣㜹ㄸ搴㌴搴愴ㄲ㔵㌵改㌶㡣㡣㔸㜵㙢慡㌵㕥搵㤸㙥㐸愵慡ㅡ攲搵つ戸㕢敦㡥戶搵㙦〴ㅢ㤷戱㘵㘹捣㐱搸㜱挷㔸㡥㌲戵ぢ㌸挱攰㘳㍦〶㥢㐲愴㌷〳挱㕤㍤㈸攰㉦晣收㌱愳捡㈲ㄴっ敥愷ㅡㅦ扦愵户愵敢㉡㐸愴摡㑡㜲㈸㤶て愳挵㠲挱ㅢ㝥っ戲〳攲㡦愱ㄸ搴摡㝡㐶挱ㄵ㔶㥡㤸㜱敤散〰摥挳㈴搵㤰挴㜹㘰㕢㕤㕤㙤㍣ㅤ慢慥慡㙤㠸愵㜱敦ㄳ㘷㠶慤㡤㌸㕦慣慤㜲攳戶㌹㍢挲挶慤戳㥣慣扥昵㤶愳㑣㡤〷㈷㤸晣捥㡦挹捥㄰改戱㈰㔱㜷㜷㈸攰㉦㝣㕣散㘱㠵㠲挹㍡慡㍤㐲㔲换㙡㈷㔸㘱っ摣戰㐱㤱挹攰㜷て㠴ㅢ挳㥦挲㌳㌶昸㑡愰㘹㜸挵捦ち挴㕣㑡〶攱昱㈳摥㐳㍢捡㑡挷晦㝢扥ㄸ搰攴㌳㝢昸㠹㍣㠵㕥晦ㅦ晣昰㈸攷挲捤昴戸㉤㍥扡づㅤ㡥㌰㌴㕢ㄵ搶挴扥摥挲〹挳㤲㑤㍡㘷㘴㄰敢挴摢㕣攷㜶㑦捥扥ち㜴㐳ㅢ〳ㅤ㙢摦㔴戳㐳慥㘴㜲㙢〶捦㝢敡㑤㔹戳晤㝡戲㜶㜸昳ぢ㐲搷㄰㡣攵㝢㙤㌶挹㜱扥㠷㥥㡣挸㤵捥攸捡攰ㅤ㑣愹愴昵㤸㐱㜸慢慣㜴㤰ち㝤づ㤱㜹改㈷㥦㜲㐲㙦㜸ぢ搳㡣攴㌶攸挱㠸㤰㐷扥㑣㘹敦㤵㈷㌶㡣㠰㕣改㈹〰挷㘹㐰㙦㥤〹愳愶㡤慡㘹㠸㍣㠹〳㌱攰㍡昲㘱㘷㡤ㅣㅢ㔱㍤ㅥづㄵ㉦㡥改㡤㐵ㄵ搳挱攰慦㠴戸晡戶捦㈷ㅡ㘶㤲昷㝦昹愴ち㐶愴㐵昳㜰㌵昲㥣挹㤱㌷㔷晥晣捦搷敦扥挳攵㌷慦㌷晦慦㍣㝣晦㝤捡攷ㅤ昸敥㐴㌵〷㙡愳㘰ㄷ㝣愵挷㍡㔴晡ㅡㅥ攲㔲昰晣挲㐷㡣㈰昸㑥ㄳ㜷㝦㔳愷㥥㠴昶つㅢ愴收㠱攷戰㔱晡㐰㔰㘷㡡㠷捦搴㔱戱㉡昵㈰㝣搸㕥㐵昵㔴㜶㤴㉢㥣㉤慡㌸〴っ晥〶搰搱㐳慤㘶戱㡥㡥㌹散愷敢晥扥搳㍢ㄳ㔵ㅢ㌴㐷㠵㜴昴㥥㘲ㅤ扤摢〸㠲敦㉥㜱ㄹ敢挵ㅦ㙥㌹㜸ㅤ㙤〷挳攵㐰摤〹ぢ捥㐱㤹㌶戳搸慢㈳慤攸㜶㈳挲㠹ㄱ㝥戳㑢㔱〷㐴ㅥ㍣ぢ戱攷捣㐱搹搰〹愳㈶㡦慡慦ㄹ㍦㙡捡愸晡㜸攴㘶㤸〴㜳ㄳ㘴㠵戱㙦愷㤵㠷愴挹㐳㝣攰㌴㌷㜱㌹㠲㌸愶昴〱㜰愹㥢㔹ㄷ挳扣㜴挷攲㡡㐵㘰搸っ〸晣㕢㙥ㄴ㔵㉣戶ㅡ挵㐰㜵㙤攸㔷捦㘵ㅤ〷㤲捣㈳㌹〸㐴㌱㌲㍢ち慥㠳㐳㙡㌵㕡㄰㍡愴慥㌲㠲攰㑢㔲摣愳攱〹㝦戸攳〱扦ㄸ㔲㉢挱〸搲㔷挲㈲㡢㜴ぢ㉢㍤ㅥ㈲て捥攳戰攷㈴㔰㠶搹㌸㡢愳敤㘷㔰戶㐳㉢慡摢愸扤ち㍡戶愸㠲〱㔷晣ㄵ〷挴㠳〹搳㡡㔱㔹搱㉣〶っ挷摡㘱㍦㝤㝢愲㘲㄰㜶㔴〸〶ㄷㄷ挳攰㈲㈳〸扥㈷挵㘵〰㤷㜵敡㜶て㠳昳挰㜸ㅤ㍤ㄷ㝢捥㐲慦愳㌲慤捥换敢㘸㈷㍢捡㤳愷㙣㐷ㄹ㌷挵摦〰㍡捡攰慡㘸ㄶ敢㘸㜶㕡晤〲㙡愳㐲㍡晡搳㘲ㅤ㍤搳〸㠲敦㐳㜱慦㌴㜵敡㡣搷搱㙢挰㝢ㅤ㘵㔴搴㔹攲敢攸㘹㜹ㅤ㕤〶㐹挵つ挶ㅡ晢晥㉤㌷慡扤㔲ㅣ挴㌵㔶戳摦扥摤〱捤㔱戰ぢづ攴㤳㡡昵敤㐴㈳〸扥敡挴扤换搴愹㝦攴昵敤㍥昰㤳昱㔱慢㘰㤱ㅤ挸㉢㈱㔴昷㕢搱㜱㐶㈴㑢挶昱ㄴ㌱㍣改㈱挲挰愷㜳〲捡戰㘴㑣㤵㈵㘳ㅡ㤶っ㜵っ㑣散㍣搷㈷㐱慣㑦愶ㅤ㠳㥣戶戸攲ㄱ㌰㝤㑦晦㜵㔶愳ㄸ㐰敥愳搰挰㕦㠹㍥㠵㜵晣㤸攴㔴㤲搳㔸摢慦㈱ㄹㄵ㠲㕡㡦〱愷攰ㅢ㘵戱ㄱ〴摦㡦攲㌲昲㈹搵㥣〵扦㤸晥捦㠳ㄱ搴扡つ㌴戲搰㥥挳㑡ㄹ搴ㄴ㔱愷ㄱ攵㔰㝢ㄱ㈲て戵ㄷ戰攷㕣〰昵㝣搴摡㘱㘲攱搱ㄷ㐱慣㉦愶换㤷愰㙤㡢㉢ㄸ戹散ㅢ㌵㠶㌵㐵愳㈸㙡慦㐲〳㝦㌸昹㘴ㅤ㤷㤲㕣㐶㜲㌹㙢㝢ㄳ㤲㔱㈱愸戵ㄸ㜰ち㔰㍢挲〸㠶〴㕥慡攲㌲搴㈹搵晣ㄲ㝥㠱ㅡ攳㤵〲捤㘱〶ㅡ㐱㙤㌵㉢晤搰㡡づ㌱愲ㅣ㙡ㅦ㐳攴愱昶ㄱ昶㥣敢愰㥥㡦摡㍣㤸㔸㜸昴つ㄰敢㌵㜴昹〹戴㙤㜱〵㐳㤵㝤愳昶戹搵㈸㡡摡㥦愱㠱㍦扣㠱㤶㜵摣㐴㜲㌳挹㉤慣㡤愱换㔱㈱愸捤㌲攰ㄴ愰㌶搳〸㠲㙦㘲㜱扦戶搵摣〵扦㐰㙤㍤㜸㐱㙤㠶㠱㐶㔰扢㠷㤵㌲㙣㈹愲改㐶㤴㐳㡤ㄱ㐷て㌵挶㌲㥤〷愰㥥㡦㕡ㄳ㑣㉣㍣晡㈱㠸昵挳㜴挹戸愵㉤慥㘰㙣戲㙦搴ㄸ戸ㄴ㡤愲愸搹㔸愶㕥换㍡ㅥ㈱㔹㐷昲㈸㙢㘳慣㌲っ戵㐶〳㑥〱㙡つ㐶㄰㝣㝤㡢换㘰㈶㠰㉡搱扦㠲㕦愰挶㠸愴㐰㔳㘷愰ㄱ搴㥥㘲愵㡣㔳㡡㈸㘶㐴㠲㥡㥣ち㌱挴攸愱挶攰愵昳ㅣ搴㠱㕡敥㔴㐸㔵挱挴挲愳㥦㠷㔸晦㤶㉥户㠴戶㉤慥㘰㌰戲㙦搴ㄸ愹散ㅢ戵㙤愱㈱摤㜹㠱㜵扣㐸昲ㄲ挹换慣㡤挱挹㌰搴㜶㌴攰ㄴ愰戶㠳ㄱ〴摦昹攲㌲㝡㈹搵晣〱㝥㠱ㅡ㐳㤰〲捤昶〶ㅡ㐱敤㜵㔶捡挰愴㠸㐶ㅡ㔱づ戵㉡㠸㍣搴ㄸ慤㜴摥㠶㝡㍥㙡㕢挳挴挲愳摦㠱㔸扦㑢㤷㡣㑣摡攲ち㐶ㅦ晢㐶㉤㙥㌵㡡㡥㌵ㅢ慤搴敦戱㡥昷㐹㍥㈰昹㤰戵㌱ㅡㄹ㠶摡挶〶㥣〲搴㌶㌲㠲攰㡢㘲摣㠹昰㈴愸㝤〶扦㐰㡤㤱㐸㠱挶㌵搰〸㙡㝦㘶愵っ㈲㝡搰㌰㍣改晣ㄵ㘵收搲㑣つ㠵戲㍤㈱㡡敡扦㐳㔲挱戸㈲ㅤ㘳摦扦㠵㥣㍡㌰昸㈸㥡挵戰挸㕤㔶㐱㌳慣摢㠳㡢㜵摢㌱㠲攰敢㘱㕣挶㈹愵摢㕦愳㝤攸㌶㠳㠳㕥摦ㄸ㜶㜴扥昵晡㈶攷㝦愵㜹㝤㕢捦扥㌱㕥㌸戰扥㌱愸搸㘷摦戲愷㝣㡣㈱㠶昵敤摢㉦㡢㥣摦㝦㘳〴挱㌷扦戸㡣㍦㑡摦㈲㠳愵㙦っ㈲捡㈱晤ちㄶ搹搳愲挱㄰慡づ㠸扣㙥㌳戲攸㘸㤴㜹㠷㌴慥晥〱攵摣㈱ㅤ㐲㙤摥㠵戶㐵ㄵ㡣てづっ〳〶ㄱ晢挴挰ㅢㅦ㙦㑥㔴㡣ㅥ㠶㘱昰攷㘲ㄸ㝣㙥〴挱㤷扦戸㐷㤹㍡昵㠶ㅥ〶㉢挱㝢ㅤ㘵昸搰搹搸敢愸ㅣ摦㑦昲㍡扡〹㈴ㄵ㡣晢つ慣㙦っづ昶搹户散昱㍤ㅤ㥡㘱㝤㝢扦㔸摦摥㌳㠲攰㝢㕤㕣㐶っ㔹愷ㅥ攱昵㡤㘱㍦㌹扥敦挰㈲㝢㝣户㠶㔰㌱ㄸ㈸愲户㡤㈸户搰㌱㡥攷㈱挲〸愱㌳ㄲ敡昹ぢ摤敢㌰戱㉢㥡摥ㅥ㘲㍤㡡㉥ㄹつ戴挵ㄵ㡣昸昵扤搰㕤㘲㌵㡡㑤㙥搷㐶〸昵づ慣㘳㐷㤲搱㈴㍢戱㌶㠶〱挳㔰㝢搱㠰㔳戰搰扤㘰〴挱㤷挱戸っㄱち㙡攳攰ㄷ㌳㥥㜱㍥㠱收㜹〳㡤㉣㜴㔵慣㤴搱㍦ㄱ㍤㘷㐴㌹搴搶㐰攴愱挶㤰愰ㄳ㠳㝡㍥㙡㑦挱挴挲愳敢㈰搶昵㜴挹昰㥦㉤慥㘰㠸慦㙦搴ㄸ晦ㄳ㡤愲愸搹㤰愰㙥㘰ㅤ㡤㈴攳㐹㜶㘷㙤っ昹㠵愱昶㠸〱愷〰戵戵㐶㄰㝣㠳㡣换㐸愱愰㌶ㄹ㝥㠱摡挳攰〵㥡㠷っ㌴㠲㕡ㄳ㉢㘵愴捥㠳㠶㌱㐰㘷ㅡ捡散扤㠲晢愰㙣ㄷ㡥愸㥥㑥㙤摥㘷戶㐵ㄵ㡣攴戱㤶晥扦㉢ㄸ敥ㄳ捤㘲挰㘴敦ㄵ㍣つ捤㌰っ敥㉣㠶挱ㅤ㐶㄰㝣㠹㡣换挸愰㘰戰慦㠷〱挳㝢㠲挱㙤㝥っ昶㘳慦ㄸ㤹昳㌰㘰捣捦搹摦挳〰㜷㉦攳敡愶㍣っ㥡㈱愹㘰戰㙥㘰摤㝥搵㙡ㄶ敢㜶㜶〹㘵〰㉦慣摢搷ㄵ敢昶戵㐶㄰㝣㜵㡣换㌰㥦㜴晢〷㕥户ㄹ慢㤳㙥㕦敤敦昶愱散㌶㈳㜸㈲扡捡㠸㜲ㄳ㠶挱㌷てㄱ㠶昵㥣ㄶ愸攷㑦㤸㉢㘰㘲㘷㠶㑥㐰慣㕢改昲ㄳ㘸摢攲ち㠶改晡㥥㌰㡣攱昵㍤㘱㙣㔸㑦户戱㡥㈴㐹㡡㈴捤摡ㄸ戶ぢ㐳敤〲〳㑥挱㠴㌹摦〸㠲敦㥢㜱扦㠲㈷㐱慤〳㝥㌱㘱搶㠳昷晡捦㤸㥤搳㠵㔲捣ち昹攲㌹ㅢ㍥散ㄴ㠸敡㐵㤰㔴っ挲っ愰㜵晦ㄳ㠱ㄱ㌹搱㉣㌶㈲戲㕦㍣っ挰㠵昵敤昴㘲㝤晢㠹ㄱ〴㕦㈵攳㌲㜸㈷㝤㕢敡昵㡤ㄱ㌳慦㙦㡣挵㌹换㝤㝤㍢㈵慦㙦㐷戱㙦㥢ㅡ㙢晣攷摦㐲㑥〸ㄹ㘹ㅢ㔸摦戶㠵㘶㔸摦㔶ㄵ敢摢昱㐶㄰㝣㑢㡣㕢㘹敡搴挷㜹㝤㘳㘴㑤㠶昴㑡㔸㘴扦㔴㔷㐱愸ㄸㄴ昳扡捤㜰㥢㜳愲搷㙤戹㈹㝡㜴㕥户㑦㘶户ㄹ㈷㤳捥昸㍢㡤〷昴㑦㌴晣㈴敦㝦摣㐲㘳㌰慤捦㙥㘷搷戶㕡㘸㠶㜵㝢㘹戱㙥㉦㌱㠲㠲㜷挳㌰敥搶摦扢㘱昸㉢挸㔴㐶摥㕦挲㥦㠵㐶搲晣摤摤㤰戴㔷捣㔰ㄹ㝥戹搹摥搱㈱㍦㝡ㅣ㡡㔷㌹昴㉣㑣昵捣挲ㅢ㑢昰〲㠷收㜶昳搶昸ㄹ㜸㤳〹㙦慡摢㤷〵㘸攱㘸散愴昷敢挱摢〳〶愷㘷㘴昰愶㤹㘴㜹攷㥣㐴㙦㙦慡愷敢扦攱㍤て㐸戲㈸㘳㡣〸㙢换㈰㍣㤸扣㌴昴ㄷ愰㑦㐲ㅣㅡ㤶ㄲ挴挶攵昰㤸㠵㜷㤰㌰晥㔷捡㌷㐰晣㝢㉦㥤㜱㑥挷㤰戲て㡦㐸晡摥㘹㔲慡㌲㌸挴㕥戴晣戸㤲昵㙣㌲㈳㕥晡㑣づ捥㥦㠲っ挲敦㈶㈵㠰〱ㄲ搵㘷愱㐴㝥㥣㉦愴㈴㔲㠷㘱㄰散ㅣ㝦㤳换㠷慢㤴㐴㤶戵㈷㝢ㄷ㌸ぢ㔲敤昳ㄷ㈰摢㜳挸㤰㈷挵扢㐷捡ㄸ㔰敢㉢㤸挷㔵㜹㜰㘷㑢愲愷㈷戱愲扣戳愵㈳搵㌵扦㜷㐱㜹换㔲挴㉥昱㉥ㄶ戴愳扣扣㕣㥦㠳晦㍤愰㌱扦㈶挱㈳挷愵㜳㉥㑡挳㍢摢ㄱ摡搹昳愱敦㕣〰㤲摦搹ぢ㔱攲敢慣㘲㘴㡣慤搶ㄷ㐳㤰慤㤵㘱㈷愹昵ㄲ㤴摡攷㍥晢㈱㉥㔳愹搰㕡㉦愳晢㔷㠹〶〳㐱〲敦捦〲㌵㌲㙡㐵㠸敤ㄶ攱つ㥡晡㐰攰㌷晦㘷戵摥㥢〴㈴攸㍡搶摢㌷㉦㡡挸攴㐷㌶昹㥢㔹㤶㐴ㄸ㤷摡㉥攰搲ㅦ搸挲㡣㕣㤸㤸㥦㘲㝦昵㡣捣搴ㄵ昸捤㜲㝢ㅢㅥ扤摦戴愴㜳㐹㐷愲户㝤㘹ち㡥㤴ㄷ收㔲捤㜰㈶㄰㕤㠱㥥㜰㑤攲ㄶ㤹㡢搲攰㐸㉦摡㙡攸㤶㌸㥤搲〱摤㌹捤扣搳㈵搲㠹〵愰戵㥣㍣㜷㈲㥤捤扤愹㐵㐳㍡扤づ㜲㌵㤰㡡捡ㅣ㙥戱㐰㘷㡡搶㘴昰愱㜹㠶㜰昰攳㙤敥㈴敦晦㉦搷㥦攸㑥㈹ㅦ㜹攲㕡戳攸㝥㘹㈶挸㤷敢㈳㉤㌸愶晦㔶㑤攱㠷㐱㌱㙡㐷㥣扣㙤昸㈴敦晦㉦搷扦㜱昴㘷て㝥昱晡㔳〵つ㔰㐷愰〱㙣〴晤愹㜹㜹搶㥢㘷慤扤收晦扥搰晡㜰扦㌵攳㠴戹扡户捡㕡敦㌳㘶昵㜹〷散昳㝣愱昵㘱㝥㙢㐶〳㘵〲慣收〴挰㔳㕣昸摥㈴晦〴㈸㔵㠷㐰扦㜰㡤戹㠶愳㥤搳㉥㌷〱慥㘳ㄱㅦ晥攱慤㉦慡〵扥晤ㄳ㐰戵愱㐰〶搸つ搰捣捥挱㜶摢㠴㌵㈸つ㙦㐲㜳㘸ㄳ㙥㠲扥㜳㌳㐸晥捣扦〵㈵晥㘶㌰㜸㈷戵摥〶㐱戶搶㡣愹㔵戳搶㔲㌵㉢戴㠶㍢改㡡㌵攴㍡㜹㌷㡢㝣㥤㘴挴㑣扣摦㑢㍦搰攴愶ㄸ㥢ㄲ㔸敦㐳㘹昸扡㌲㉤戴挶〷攸㍥㝦㕤㜹㈸㔰攳㑡昸捥㠳㤵〱㉤戹昹换㥡ㄹ慡攲慡愰㑡ㄴ〳㔶搲戴戵昰㘰攷戳㘲㥣㈹㌷㕥㜲㤳㠵愳㘵捣敡挷ち挷换㐴㌴㌴㍢㔶ㄹ愰捡㔹攷㐶晡改搵㑦㙣摥㜶㝡挸㘸摢搳㙦㝤㙡㥥㜵㙥愴㙦挸㜹敡晥戶戰敥〹㝥㙢㠶挴㜲㜵攷㐶㝡㔱敢㍤晣搶っ㝣昱㤰㘸ㅥ㤲㌲㌵ㅥ戲挲㔱晤㘴㈱晣扦ち挰㝦づ㝣攴挱捦㌰㤷㐱㥣挱㉥㐱晣㈹㍦攲㤷愰㌴搷敥〱㈰ㅥ昳户㥢挱慤㥣昵〰㄰慦昵㕢㌳㉡㤶戳ㅥ〰攲㌵㝥㙢㠶搳㜲搶〳㐰扣摡㙦捤愰㔹っㅦ㠳昸㙥㤰ㄵ㈲晥摢㐲挴㕦っ㈰捥昸㕡ㅥ攲っ㤱ㄹ挴ㄹ㈸ㄳ挴㕦昶㈳捥昸㔶慥摤〳㐰㝣㡣扦摤っ㡣攵慣〷㠰昸㑥㝥㙢㐶搴㜲搶〳㐰㝣戴摦㥡愱戸㥣昵〰㄰摦搱㙦㝤ㄷ慣㘳昸ㄸ挴㐷㐱㔶㠸昸ㅦぢㄱ㝦㈳㠰㌸㘳㜳㜹㠸㌳扣㘶㄰㝦ㄸ扢㠲昸㕢㝥挴搷愲㌴搷敥〱㈰扥㡤扦摤っ慡攵慣〷㠰昸搶㝥㙢㐶攳㜲搶〳㐰㝣㉢扦㌵挳㜸㌹敢〱㈰㍥挲㙦捤㘰㕤っㅦ捤ㄳ挸㌲戵〵㘴㠵㠸㝦㔰㠸昸㐷〱挴ㄹ搷换㐳㥣愱㌹㠳昸㙦戱㉢㠸㝦攲㐷晣〵㤴收摡㥤㐳扣搸㐹㡦摡搸摦敥ㄷ昳慣㜳㠸ㄷ㍤㘳搹挸㙦捤㐸㕥慥敥ㅣ攲㐵捦㔸㌶昴㕢扦㥣㘷㥤㐳扣攸ㄹ㡢敢户㘶愰捦㠷昸〶㤰ㄵ㈲晥搷㐲挴晦ㅥ㐰㥣㌱挱㍣挴ㄹ搶㌳㠸㌳戸㈷㠸㝦攱㐷㥣㌱戹㕣慦〷㠰㜸戹扦摤っ收攵慣〷㠰昸㘰扦㌵愳㠰㌹敢〱㈰敥昸慤ㄹ㍥捣㔹て〰昱㠸摦㥡㐱挲ㄸ㍥㥡搷愱愵㙡㄰㘴㠵㠸㝦㐷㜸㜹捤㤹㍢㔵㉡㈹㐷㤱敦㔴㠹昱挴㍣挴ㄹ㌲ㄴ㤸㑢愱㤹㍤㜷㘲㜰㑥慡昳捥捣扥昹㈲慣扡〸㝤攷㥦㤹つづ㔴户摥㝡搷㝥敦ㄱ㌴㤱摥㥤㈸㑡挳捦㌶晦ㅥ㕡攳㔰扡㝦㔵捥敥㍣ㄲ搵ㅢ〴㙡ㅣっ摦㜹ㅤ㘴〰㑤㍡攸晡㥢挰攸㤴慦㠳㝦ち慤㙥㘳晡捥敦攰㈶㠱敡ㄸ戵ㄲ敦㥢昹扤㌳㍥㈴摥扤ㄵ改晤㔰敦㕢搲㔵㝥㘷戶ち㜸㘷㈸㈹慦㌳㡣〶㤹昹挱㤸㤰搴扣つ㡣戲㘷㤶㍢愰㜴㉥愰昵戶〱捣㡦户搰戶散㤹㈵㘳㐰㌹敢〱捣㡦㌷晤搶愳昳慣〷㌰㍦摥昰㕢㌳敡㤴慢㝢〰昳攳㜵扦昵㌸㔸晢㄰晦〳㘴㠵昳㘳㠷㐲挴㐷〷㄰㘷ㄸ㉡て昱㍡ㄴㄸ挴ㄹ㑦ㄲ挴挷昸ㄱ㘷ㄸ㈸搷敥〱㈰晥戲扦摤㡣ㅦ攵慣〷㠰昸㑢㝥敢昱㜹搶〳㐰晣㐵扦㌵㈳㔶戹扡〷㠰昸ぢ㝥㙢挶愵㠸戸㌳づ㘸㠴㑦攲攷愱㕦㜸ㄴ慡〸㜹晥慣慡〹ㅣ〵㠶戵昲㡥挲㜴ㄴ〸昴㌱㘸㘶㔷㈹㠶㠵愴〹昱愲㑤昸㜵㘸ㄳ敡㔹㕦晥㐲搹ㄸ㘸挲㝥挱㈶㌰㜰㈴㑤搸摤摦〴㠶㘸搸〴㜳敥昱㘸㘸㜵㝢搲㜷晥㑣㥦ㄴ愸㡥搱㥣扣ㅥ㌳㈰㘳挶ㅤ挳㌲㔲昳ㄴㄸ㘵㘷㍡愳㈹戹愳㌷㠰㜱昷愰晦攸㌱っ㤳戳ㅥ挰戸㝢挰㙦捤昸㑤捥㝡〰攳敥㝥扦㌵〳㍦㌹敢〱㡣扢晢晣搶ㅤ戰㡥ㄱ㜱敦慢改ㅥ挸ち挷搸っ挲㥢㍦挶㘶〶㄰㘷搸㐷㔰摤ㄷ㠲散㤰㕡㙡扤昳ㄶ㘸愹扡㌵搴晢ㅣ扡捡扦敦㜲㐰挰晢㔱搶晢㕣扦㜷㠶㌸愴敤㥣㌳愵敡晡㔰敦〷搱㔵㝥摢㝦㄰昰捥㘸㐸摥㘸㘱挰㐳㍡㜳愸慦扡〸敦㐱〷㙦ㅢ晡㝥搴㤳㝦㠳㥣户挱㌶㐶㈸愱㈳搵挶㜷㜵㑦挱ㅢ㥦挷㜶攰㐶昷〰㕥戰㝤ㄸ㉡㔵扣戳㑤ㅦ晡㜰㜲搸攱愷㠲昷㤷戹㠳㌲散昰㍥㌱ㅢ愵㡦愰づ㙦て㡢㐵㡢摦㠲昷㠶㜳ㄶ扣挷㉢ㄶ㍦愴づ㙦敦㡡㐵挲㙦挱㕢愵㌹㡢㙢慣㐵㉢㜵㜸㍦㑣㉣摡晣ㄶ扣昷㤵戳戸挹㕡㈴愹挳㕢㔷㘲㤱昲㕢昰扥㔵捥㠲昷愴愴㔵㘹敡昰㜶㤴㔸捣昷㕢昰㕥㔴捥㠲昷㤴挴㘲〱㜵㜸㍢㐹㉣摡晤ㄶ扣㐵㤴戳㜸搲㕡ㅣ㐹ㅤ摥〱ㄱ㡢㠵㝥ぢ摥攲挸㔹昰㌲㕥敡攸愰づ慦攰挵愲搳㙦挱㑢昴㥣〵㉦㐳挵愲㡢㍡扣〲ㄵ㡢㙥扦〵㉦㌱㜳ㄶ扣㡣ㄲ㡢㐵搴攱ㄵ㤴㔸㉣昶㕢㝣㤲㘷挱换〰戱攸愱づ慦〰挴㈲攳户攰㈹㝥慥づ㥥挶㡡㐵慦攸ㄸ㐵扤挴㙦挱戳搵㥣〵捦㐴挵㘲㈹㡢㜹ㄲ㉡㜵㉣㌳㍢㘴㉡㜸〶㥡戳攰㤹愴㔸㉣㘷㌱㑦㈲挵㘲㠵搹ㄱぢ㥥㌰收㉣㜸㌲㈸ㄶ㐷戱㤸攷㠱㘲㜱戴搹ㄱぢ㥥〴收㉣㜸㠲㈷ㄶ挷戰㤸攷㜶㘲昱㈳戳㈳ㄶ㍣㜹换㔹昰〴㐵㉣㡥㘵㌱捦㑤挴㘲愵搹ㄱぢ㥥㝣攴㉣昸㘵㉡ㄶ挷戱㤸摦愳㘲㜱扣搹ㄱぢ㝥㘷收㉣昸摤㈷ㄶ慢㔸捣慦㍤戱㌸挱散㠸〵扦攲㜲ㄶ晣晡ㄲ㡢ㄳ㔹捣㙦㉥戱㌸挹散㠸〵扦㥡㜲ㄶ㕣㝥挵攲㘴ㄶ㜳攵ㄵ㡢㔳捣㡥㔸㜰搹捤㔹㜰㐹ㄵ㡢ㅦ戳㤸慢愹㔸㥣㙡㜶挴㠲㑢㘹捥㠲换愴㔸㥣挶㘲慥㤰㘲昱ㄳ戳㈳ㄶ㕣つ㜳ㄶ戲㑣㘱㈸攸搳㔱㙣㌷㤷换ㄵ扦㔴昵ㄹ搸㐱摥㠰㉣㑤攴敤㔳㐲愹改㜲㠹ㄲ慤㥦㝡㕡戲ㅣ㔱换晥㐴㔸戴戸㉣㠹搶搹㥥㤶㉣㐱搴捡昳挵愵㐸戴捥昵戴㘴搹ㄱ㕦っ搹㤹捤攵昲㈳㕡攷㝢㕡戲搴㐰㤸昷㘶㕣㤷㑢㡥㘸㕤攸㘹挹昲㈲㕡㉣㌵㥢摢㙥戵㉥昶戴㘴㐹㠱㌰扦昵㕣㕡挴搷愵㥥㤶㉣㈳〵㕡㕣㑥㐴敢㜲㑦㑢㤶㡥〲㉤㉥㈱愲昵㜳㑦㑢㤶㡢〲㉤㉥ㅢ愲昵ぢ㑦㑢㤶㠸〲㉤㉥ㄵ愲昵㑢㑦换㕢ㄶ㠲慤攷昲㈰㕡慢㍤㉤㔹ち挴㤷ㅦ搵㘵㔶敢ㅡ㑦㑢愶㍦戵昲挶〴㤷〱昱㜵㥤愷㈵㔳扥挰ㄷ愷扥㘸摤攰㘹挹㌴㉦㘸㍤愷扢㘸摤攸㘹挹搴㉥搰攲ㄴㄷ慤㥢㍤㉤㤹捥〵㌵㜲㕡㡢搶慤㥥㤶㑣㘱㙡攵戵㥥㔳㔹戴㙥昷戴㘴摡ㄶ搴挸改㉢㕡㜷㝡㕡㌲㔵ぢ戴㌸㘵㐵敢㙥㑦㑢愶㈷戵昲㐶㌴愷愹㘸摤敢㘹挹㤴㉣昰挵愹㈹㕡昷㡢㤶㙢ㅢ慤㌸昳㈴攵㘳㉡㑥㠸㤸昲㌱〵戶攵㠸㥥㜰戲㠹愰㈹㈰攰晣ㄲ挱㤴㠰㠰㔳㑡〴㤳〳〲捥㈲ㄱ㑣ち〸㌸㜱㐴㌰㌱㈰攰㕣ㄱ挱㥥〱〱愷㠷〸㈶〴〴㥣ㄱ㈲搸㈳㈰攰㈴㄰挱敥〱〱挷扤〸挶〷〴ㅣ敡㈲㘸っ〸㌸扡㐵搰㄰㄰㜰㐰㡢愰㍥㈰攰ㄸㄶ㐱㕤㐰挰㘱㉢㠲㜸㐰挰㤱㉡㠲㔸㐰挰挱㈹㠲摡㠰㠰攳㔱〴㌵〱〱㠷愰〸慡〳〲㡥㍡ㄱ㔴〵〴ㅣ㘸㈲搸㉤㈰攰搸ㄲ挱戸㠰㠰挳㐹〴扢收ぢ㠶晣㍦ㅡ愹㘱户</t>
  </si>
  <si>
    <t xml:space="preserve">Forecast: Cumulative Travel Distance </t>
  </si>
  <si>
    <t>㜸〱搵㕣〹㤴ㅢ挵㤹㔶㘹㐶㍤㉡捤㡣㐷〶っ〶っっ搸收ㅡ㍣㡣㘶愴㌹㙣㡣㤹挳㈷扥昰搸㕣㌱㑣㕡㔲换㈳㉣㡤㡣愴昱〱搹搸ㄸ挳〶㤶㈴㍣㘲㈰〹㄰攷㠵㤸㑤っ挱㤰㘳ㄳ挸挲ㄲㅥ㈱㜹㈱㘱㜳㤰㘳㌷攴㈲搷ぢ㈱㠹㌹㜲扣㄰昰㝥㕦㜵户搴㙡戵㘶〶挲扥〷敤搱慦慡晦慡慡慦慡慢敢慦㉥搹㈷㝣㍥摦㘱㕣晣收㔵捦挴慣攱ㅤ㠵愲㤱㙤ㅦ捣㘵㌲㐶愲㤸捥㡤ㄵ摡晢昳㜹㝤挷捡㜴愱㔸〷〵㙤㈴つ㜹㈱㌰㔲㐸㕦㘵〴㐷戶ㅡ昹〲㤴〲㍥㕦㌰㈸晤㤰㑢敢ㄳ㉥㘵㘸㈵敢㐹愰攵㤳ㅡ㐹〳㐹㤰㐴改㠷㤸㙡〴㘹㙡〲㔹㍦㌸戰㈶㝥〵㑡ㅦ㉥收昲挶㔹慤ㄷ㥡㘵㉣㡣㐴摡㈳敤搱㔸愴戳扤攳慣搶挱昱㑣㜱㍣㙦㉣ㅣ㌳挶㡢㜹㍤㜳㔶敢摡昱㜸㈶㥤㌸摦搸戱㍥户搹ㄸ㕢㘸挴㍢扡攲㝡戴㌷ㄲ㡤挵㔲㝤㝤扤㑤捤昰扣㝡㜰㘰㙤摥㐸ㄵ摥㉡㥦搳攸㜳捤攰㐰晢㙡愳昸㔶昹㙣㠱㑦戸ㅣ捡㘵昵昴搸㕢攴㌴挰㍥㠸つㄹ㠹㌴㍢换㌰昲改戱㑤敤愸㜶〵搰挸昵戴昷ㄷち攳搹㉤散昷㐱㈳㤳㔹㘷愴㔴㈷㘵㠷ち挵戵㝡㍥㕢㘸捡ㄲ㍦㈳㙦㡣㈵㡣挲戴散攲敤〹㈳㘳㈹ㄶ㠲搹ぢ昵晣㙡㍤㙢搴㌳搱㤲㌵晢㜰㜹搲ㄸ㉢愶㡢㍢㥡戳ㅢち挶㍡㝤㙣㤳㐱㤵㐰㜶改㜸㍡㈹敡敢昱攷慢㍢捤慢㘶慡愳㔰㥦散攰愸㥥㉦慡ㅣ扢㌰攲愵敢ㄸ㉥慡ㄵㄵ昵攲㤰㙡㜵㔹戱捦㠶搳搹昳㡤晣㤸㤱㘱㈱散挹㌶㤷㤲〲挸散㠷ㄲ㔲㜶㜳搸㑢愲搱扡㔹搸ㄶ㤶愲㠵㐹〶挷ぢ挵㕣㔶㑥㐷㕡ㅥ㐱挶㤱㈰㠱愵㘸㜵㐱ㅥ㐵收っ㄰㔱晦㍣㙥㍤愷〳づ㝦晦㠸敥ㅦ㠹晢㐷ㄲ晥㤱愴㝦挴昰㡦愴晣㈳㥢晣㈳愳晥㤱戴㝦攴ち晦挸㘶攸搸㔷戰愱挱㙦㕤㑦㥦昲㡤㍦㠹㕤㝦㕦戶昷挰敥搷㙥摣昵摤㔷〴敦㌶㜵戳ㅥ㠳㐴㜸攸ㄲ愳戰㍡㜷搶摡㝣㉥扥戰愳扤扢㑢捥〴㔷ㅥぢ愲ㅤ挷搴㐵改戱㌱㈳㍦扦㘷扥㍣㥥搹㔹㈰㐲晣ㄲ搵㘳ㄵ㡦昹昱㈹㑦㕤戶㙢㜰搹敤戳昶㙦摥㌹晥昱㉦〹摥挴敡㤶㘶㘳攵㐹㈴慤㈰摡挹㑣愹㔶捥㡦㐴收换㔳㤸㥤つ㈲挴戳㤶慢㑦捣晤㜲㘸㌰㝦摦㡡㝢昶晤昰㝢愲晤㍢搷〸㑥〵㘵㔷愷搲攲㌴㄰敤㜴㤰愰改㉡㍡㕦㥥㐱晥㤹㈰㐲㝣摦昲戴晦愵ぢ㍥昹㠷ㅢて㥤㜷捦搳捦摤㝣搵捤晦㌱㕤㜰㍥㈹㝢㥡㐷㡢㜶㄰敤㙣㄰换ㄳ㥡搷㐱㝥〴㐴㠸愷㉤㑦ㄷ敤㝥昶攰㥥㙤㘲攸捥㉦摣㈲㝡㍦户㝣扢攰㜸愷㈷慤ぢ愴ㅡ扡㈸戸㌲㐶㜹㌷㠹〹㥤散㈱户ㄷ㐴㠸慦㔹㡥ㅦ晥散㑤㤷摤搸戳㘶攸㠶㕢㉦㔹扡攲昱㈷㡥ㄶ㥣攸㤴攳昹㐸㔴㍢㕥㐰ㄷ攷㠰㘸ぢ㤹戲晡㈴㌶㕦㥥换散㈲㄰㈱ㅥ戳㝣ㄷ晦敢改摤㉢㌷ㅦ㌵昴㠹㉦㙥㕢㝤昱敤挹て〸捥㥦捡㜷㍦ㄲ㉥摦戱㕥㌹㐰ㄷ㠳㈰摡㄰㐸挸昲ㅤ改㥣㉦ㄷ㔳戲〴㐴㠸㠷㉣攷㡦㕤晦㤱㥢㠲晢扦扣散摥㝤㙤㕦㍡晡愱㠳ぢ〴〷愶㜲扥っ㠹㙡攷换改㘲〵㠸㜶㍥㐸挹㌹㠶挰㑡㑡㔶㠱〸昱㔹换㜹昰㠳扦㌸敦捥㐷挶晢㍦户晢戲㙢戶㙥摣昹㘸搳ㅡ㠸㉦戰㙥愳愱扣扥つㄳ㔳㜹捥挳㐴捦㝦㤳㑦昶㤸敢㔳戱㔴㑦㉡ㄲ㐹挶㍡昴㉥㍤挰㥢㙦慡戳ち挷㜱㔳ち愰㈴㜳摢搴㌴㌳㙢㐰㉦ㄸ攵㔹愷捤㤲つ攴挶挷㤲㠵攳扤㠵挳㐵扤㘸ㅣ攷㤶㤵㥤㔴㤹つ㘳ㄲ㌶ち慡扣ㄳ摤㘶ㄷ敡㤹㜱愳㝦㝢摡ㄴ㥦攰ㄲ㘳ち捥挵㙢㑢㤷攴㡤㉢㑢搲慡ㅡ昵攳㤹扥㔵昹慥㙡愵㈹㌲敢搵㍡㌸㥡㉢ㄸ㘳慡㝡㙤搹戵改挴㘶㈳㍦㙣㜰㐵㘰㈴㔵㔳㘷㔰㘴㍤〷摡搶㡣愱愱㤸搹㤳愷㌸戹愹挵摢㡢挶㔸搲㐸愲扥㕢㡣㝣㜱挷㝡㍤㥥㌱㡥慥㔰㌱换㠴攰搸ち昶㤲㕣㘲扣㌰㤸ㅢ㉢收㜳㤹㑡㐹㝦㜲慢㡥㘷㑦㜲㔵㉥㘹攰搱㔱捦换㈷㝣㜵㜵㐲昸捥昴㥡扦改户搰慥㍡挲搱挵㝣㤲捣慣ㅣ㜶敤敢搰㍡戴㈲㘳㜰㑣晡攷㑣攲㑣昹愵㥢㌳㙡㉢㍡摡挴攵ㄳ戵㑦慦慤慤敡㔸敡戹晦㕦㘵扦晦㐸慢昵㡢户攲昹扣㑣ㅦ㑢㘶㡣晣㠴㡢㍦挱ㅡ挹戵㈰㠱㠳戸㥢㙢愲挷㘷㡦搸㉥㜶〴戶愵㤳挵㔱㙤搴㐸㙦ㅡ㉤㠲㠷〵㘲㌰㐸㘸慢㉥戹づ㉣㌹㑣戲ㅥ㈴ㄴ昲㘹ㅢ愸愴㠵攴㠵㘶㍥挰攷攸ㅢ㝦昲慢㈵愸㕡㘹㘰㔹㔸〸㘴㤷攴昲㠵扡㍡慦㔶㉥搳ぢ愳㐵づ捦〹㠵㝣挶换㡢㐸㉥〶〹昰㘱㍥改挲愲〵㑡昵㕣㍦㌵㘷㠷㡣㤴㡥㔵慢扡扢㠵ㅥ挸㥡ぢ愱㈱愳㤰㤰㕣㌱㉤挷扤戲㕤㐳ち㌷㝦㔳㤶愳摦搸㕥ㅣ搲㡢㝡㐳ㄶ㙢㉦昴㤲㠴㔲㥢戲㌲㔳戴㙣㔶㍣摢㍡㘴攵攰㈱慣㤲づ㉦㡤㡡㘱㝡挲㡤㠳晢挵㔷㘷搱㠹ㅢ㠱扡㜳㜵愴戹〷㝡攵ㅡち㑢扢攴㔲㘳㙣晤㡥㉤㔸ㄸ㐲㍤愸㑤〸愵晢昶愲戳㌵㠹昸㠶㘲㍡㔳㘸㐷㑤㤷收㜳攳㕢摥㑡㍦昴㈵㉦〱戱慦挰㍤ㄸ挵㔳㙦ㄳ㠳愳㠶慤散㥢㤱ㄱ㕦㤰摥挸㤱㕣摢㐹㡥㔶㌸㍢㡣㉦㜵挹换昰ㄵ㥡㐸ㄶ攰ㅡ昰㡤慣㌷戹敡㙡捡〲愱昵㜹㐳慤愰㠳㉡〳戴㥢戳ㄷ攵昲㥢攳戹摣㘶㡥愷㘹㉡㔷ㄸ㌵㡣㈲㔷愵㡤搶㉡㕣慤戶㠵愸慢慢㔸㜱㍡㤶慦ㅣ愶㥡づ搲摣㥦挹戴摡ㅥぢ㕡ㅣ慣㍡慣㡦戵〴ㄲ㈷慦㕥戶戲㜵㙤㐶摦㤱㑢愵ち慤㤸搶ㄹ愴戵㜶㜴㜵昴㐴晡昴昶敤㤹挲㜶㜱㈷㘰攰戲昱昲㘳㍡慦摢㌳攷㠱愱㙢敥㝢㜱搱㜶攳愸㍦㠹㍢㉣㐱搵㕡㤵㡢㔱戵㔶㑥㈱㈱㍥〲㌵㑥㉦㐸㔷㕥㜲ㄴ㜹㤹㈶戹〲〴㤳㠴㠲ㅤ㜳㐴挶捣ち㉥㘸㌹㑦挸㉣挹ㄸ㠸攰㝡㤶㜷愹捣㠱搸㤷戸ㄹ晥搹昹慡〳搵ち戸慡〳ぢ㔰づ挹〹㘴㠲慢㘴㜶愲㈴㘸㤲㌰㐹㐲㈴慥㠷㘳㑦〰慥戳〴㔵ぢ㙡㉥愱ㄵ〰敦愱晤戵㔰昳〶攰扤㉣㘳㈷挹㉥㄰〷〰扢捤慣㘸挵户〲攰㕡㈴攴ㅥ㄰㜱ち㠸〲攰㍡㈴散㑢㕣㠵㌲㑡〰㥣っ㜶昵〸扥〱摣㤰㥣㐰㈶㘶㐳挳ぢ㠰㉤戵〰挸㔹㠲慡㌰㠰ぢ㝦〵挰㉤㐸㠸㙣㑤〰昶㐲㉣㙦㈵戹つ挴〱挰㠷捤慣㘰昰愰〰昸〸㤵㍥ち㈲捥〰㔱〰摣㠱㠴㝤㠹愴ㄳ〰㐶ㅢ搵〰散〳㌷㈴㈷㤰〹㠶㈴㕥〰㕣㕡ぢ㠰㑢㉣㐱㔵昴㌲て㥥ㄴ〰㥦㐲㐲㕣㔴ㄳ㠰〳㄰换㝢㐹敥〳㜱〰㜰扦㤹ㄵ敤昸㔶〰ㅣ愴搲〳㈰㠲㌱㡦〲攰㐱㈴散㑢慣㜶〲㜰㌶搸搵〰㝣〱摣㤰㥣㐰㈶㈲搰昰〲㘰愸ㄶ〰㠳㤶愰㉡攸㡡挲㤳〲攰㔱㈴㐴㝦㑤〰ㅥ㠳㔸㝥㠵攴㜱㄰〷〰㑦㤸㔹ㄱ挳户〲攰慢㔴㝡ㄲ㐴㌰㌶㔳〰㝣つ〹晢ㄲ扤㑥〰ㄸ捡㔵〳昰ㄴ戸㈱㌹㠱㑣㌰攲昳〲愰扤ㄶ〰昳㉣㐱㔵㜰挸攸㑦〱昰っㄲ愲慤㈶〰㍦㠰㔸晥㤰攴㐷㈰づ〰晥搷捣ち㐶㤰ち㠰ㅦ㔳改㔹㄰挱〰㔲〱昰ㄳ㈴散㑢㥣攲〴㐰㠵㥣ㅢ㈰〳戳㌴昵捡㕦㠰ㄱ㤲ㄳ挸挴㈲㘸㜸〱㌰ㄳ㙥㍣㈷挱㘳㉣㐱㔵〴㍢〰㑦ち㠰攷㤱㄰㌳愰收㍤〹扥〰戱晣〳挹ㅦ㐱ㅣ〰ㅣ㌲戳㘲㄰摦ち㠰ㄷ愹昴ㄲ㠸㘰㤰慢〰㜸ㄹ〹晢ㄲ㑤㈸愳㌴〹㌲㉥慥ㅥ〱㝦〵㌷㈴㈷㤰〹㠶捥㕥〰昸㙢〱㈰㉣㐱㔵㤴捤㌰㕡〱挰㜵㠵㌸晣㝡㉤〰晣㄰换㍡ㄲ敥搷㍡〰搰捣慣㔸〱㐷ち㠰〶㉡〵㐱挴㑡戰ㄴ〰ㄲ㌹晢ㄲ㝦㐱ㄹ㈵〰ㄸ扢㔷〳搰㑣㥦㜲〲㤹㔸〵㍢㉦〰㕥㠰㜳捦ㄱ昰㝢㑢攰摥〹〸㌰戲㜸〳ㄱ㕣㈳㉢㥣扡㌰㙤㙣攳㤲㜳㕡ち扢㡢收挶ㅢ㔷㐱捤愹愱摣敡㕣㜱㈸㕤搸㠲搵捡㤱㈹㉢㜱搱愸㌱㠶攸㌵㡦㈰搶挵换㙤搹㘲㈴㘵㙡㌸㌷㥥㑦ㄸ换㠷摥づ搱㉤摡㠷慥㔳㠱慤㕦攰㝡㜳〱ㅢ昶㕥〴㐶㠹㍣㥡㍤ㄹ昲〵搶挱愹㝢敤慤昶㌹ㅤ㜱戲㑡㠶愱搸㔲㐶㜵㝤扡㤸㌱ㅡ㔳㉡㐶㔵改㘰ち㐸㘲㕢㈰搹㤰㕡㍦㡡㌵改㔰㜳㙡㘹㍥㥤捣愴挷っ㜶挸㔱愶敡㑡㘳ㄳ戶〰搶收ち㘹㙥㈹㌷愷搶攷昵戱挲ㄶ㐶㌳㠹ㅤ㐷㔴攴㔴搸ㄳ㐸つ愴挷ち㈸㐶㙤愱㌲摤㤲ㅡㅥ捤㙤挳摢㠸昱散搸㔲㝤㑢攱㙤搱㌳攵扢㐸㜵㡦昰ぢ扦㕦〴晤挱㌷摢㐷摡㌱昰㜸愴搹攸㔶㡣搵㘲㍥ㅤㅦ㈷㘰ㅣ〲扥㑥㝣敡㐹搰㠱散㐲〶捡敥戸挵搱㠵慥㑤〷搶戵㘲搷摥㌳晥㉤扤攲㘹㠶扡㥣〹愳愶㘳㐱㔶㉣摤戰扣扣ㅤ昷㑦扤㝦〹慣㠷攷㈹敦㝥㜰㑡㤹㘶づ㈱敥㠸㜰㐴攱敥挴㐸㘰捥㍤㉣㐳㈹愵挳ㄱ㍡慤㥣㕣㠲〰扡㈹戵㔲㡦ㅢㄹ挴晤㔹扤㌸捤捣㜰〳㈶慢㘷ち㤶㙣㌰㤷捤敡ㅣ㜲㝣换㌰㥣搰㌳㐶㌰搵㍦㕥捣慤㑡㡦挹ㄴ㠸ㅡ㤷ㄶ㑢摦づ㤶扥摤㡣搰㔳敢戸ㅦ愸搲昴㤵摢愴攷搳挵搱㙣㍡ㄱ㘴㠶㝢㜶㙦㡢戱㡡㌹愴ㅥ㘰摡㤷㍤㥦戸㐳㝥㌳昰㐶㜷户㘳㤷㡣搰戱晢㌱愲晤㐲挳㍦昱㈶户㡢㌰晢愸㠷㡡㍣ㅥ摥〲㝥㔴㠲搳㤱扡づ搹敦ㅤて敤〴㐷㡤㙣㜱㈱ㄵ昰㤱戳㐰愹捤㑦㍤㌷㕣㈶摣㑢攰收㝦㘸㘵㑥㑦㉥搱ㄳ㜸㘳搸㘰扤㉦っ愲㙢㌹搵攴挳摣摤ㄹ挴㠶㈱㈲搶慤改愴㤱て㤲㌱㡣昷㤷昵摣ㄷ搲捣㍥㐴㥣㕢攷ぢ〴ㅡ㠳㕥㘵㉤户㝤捤戱㘲㘶攷晢搱攵㔵晥㕦戸愰㜷ㄱㅢㄲち搵㠱捡ㄳ㤰㤶㈷㠲㠸㡢㤱㘵㝢㕣ち㈷㔱愱ㄵ㈴挰ㅤち㜷摦㔴㙥戴㘰㍢㈶〴愵㝡㍥攷敡戹〵ㄴ挴㜶㠹摡㍢ち愸㠶㌴㍡昶㝣㌴㜳扢㈷㘸扦扥搳㠶㌱捡㡤㘴挸㥣㙡戸户搴戴扣㌰㙣㕣㌹捥㜷㜴㝡㠶㝤攳昷攳㠵ㅣ㜶㙦摣扢攷㔵㤵㠰敢散戰愱戶㠶㠴ㄷ㘴愵㈹㐵㑣㐳㜵戵㤳攱扢㤹㌷ㄶ敡㌲㘲扥っ摢〰㍥㤶㐳愵〵㈷ㅥ㔳戳愱攵㤳㜳㐸〵㌷㔱㙣慣㘶㈲ㅤち愹昵搱㕣〸攵愹㈰㠲ㅢ〶㕣㌵㔸捦㌸㑥㡥㠲扢〴㝣挶昹戴搳愰㜲㈴摥㝣捤㕢㥤㥢㜴㑥ㄵ摣㔷攰扣㉡㑦愷攳㉢㤰攲㜴㔵ㅡ扥㘷㠲㍢昹昰攵㐶〴ㄴ㝤戲㡤搴扡㐴ㄶ〹扢ㄹ攴㕢㘳攲㉣愴攵㍣㄰挱㔹摥㐳愱㥤ち㘷㠳〴戸㜹㌱改㤸㤰㔰㝡㡢挶㠴㍤っ晣㙦㜰ㄴ愸㝥敥㐰㡤愷摢晤㡣戹挴㝡戳攸搱搷㥤搰昴㠵〴户㕡散收户㤰ㄳ攲晤㉣扢搸晣㈸㠸攰戶㠸愳㥢㘵っ㑣㜶㌵昷㐳捣慥敥〶㘷慡㡦㑦戱ㄳ㘶慡慢㝢攸㝣ㄷ㜲ㄵ㕤摤〷敥攴㕤扤ㅢ㘶㔰昴挹昹愰昶㑣㈵戸敦㘲㌷㠵㔲慢慢ㄷ㈰㉤捦〱ㄱ㝢扣ㄵㄶ㔲攱㕣㉡㜰㥢㠶㔳㠰挶改愳〴㘳昹慤慡〷㡣晤搰昴挹〱㔲㜱〳㠸㕤〱〷㤶㠳㄰捡㈱㄰㜱ぢㄴ㥣㔸㉥〶㤳㔸敥〵摦挴㜲〹㌸㔳挶昲㔶㤸㈹㉣㤷搲昹㙤挸㔵㘰戹ㅣ摣挹戱晣㌰捣愰㠸㤷㠸愰㈵㉣戹㠵㘳㌷㠵㔲ぢ换昳㤱㤶㉢㐱〴户㜷㍣ㄴ㔶㔱㘱㌵ㄵ戸攳愳戰㕣㠳㕣搸ㅥ㤲愵搷捡ㅥ㔰㕥〰㐵㥦㕣㐷㉡昶㌹摣㍢愰ㅣ㠶㔰慥〷ㄱ摣慢㜱㐲戹〱㑣㐲㜹〰㝣ㄳ捡ぢ挱㤹㌲㤴昷挲㑣㐱㜹ㄱ㥤㜳㝦愷〲捡㑢挰㥤ㅣ捡晢㘱〶㐵㥦扣ㄴ戴〴攵㐱㜰㍣㤰㝡ㄷ㜴攴㐶㄰昱㠰户挲㘵㔴戸㥣ちて㐲㐱㐱㌹㠲㥣ぢ㑡扣㔷昷㠰㔲㠷㈲戶㐵㐹挵ㄷㅣ敥ㅤ㔰㈶㈰㤴㐹㄰挱㕤ㅦ〷㤴㙡㈲㝦っ㍣〵愳攴㐴慥慥㑥㔰挷㐲㔸㝣〵㜹〵㔹㡡㑥ㅥ㐷慥〲戲㔱㜰㈷㠷散〹㤸戱㠰捡㐹㥢摢㐷ㅥ㤰㕤〱㑤戹㤹愵㜱㙢挹㐳㈱㐳㠵㉣㐸㠰扢㑤敦㤸㐹㝢っ㌵㥥㘶摦㈱收愴敤搵愹㕢愰㠶ㄹ晢㈹㐷摢ㅤて收㉢搹昶㍣㠸㜸〶ち敥晥攴捥搵㈴晤昹㐳愸愸晥㉣搲挹㡦㤰慢攸捦慤攰㑥摥㥦摣〸㠳愲慢㍦戹ㅢ收搱㕤摢愱㈹㜷戰㌴敥㤴㜹㈸㕣㐵㠵慢㐱〲摣㍣㝢挷昴攷㝢㔰攳搲搳挳㝡〸攳㈸㠹挷㝤晡㕥㘸愲㑢㝦攱㘸扥攳ㄶ摤〹愹摣〵㈲㥥㠷㠲扢㑢戹ㄷ㘷捥㜴搷㐰㘵捡㙢㉤敥摥愹㙥摥㑤挷㝦㐴慥愲㥢昷㠰㍢㜹㌷ㅦ㠲ㄹㄴ㝤昲㍡㍡戱㌲㠲㝢㝥ㅥ扤㜸㍤ㄴ攴扦㔲昱㈵㙦㠵昷㔱攱〶㤰挰换㔰㜸挷㜴昳㡤愸昱ㄱ㤵户敤㝣㥥敡昱攸攷㥢愰㡡㝥晥慢愳晤㡥㝥㝥㍦摢晦〱㄰㐱㉣摤晤捣㉤㐷昳搶㘵㍦慢慢ㄳ搴㌹ㄵ㜳㐳㔲昵改捤㐸㠸㝡㤰㡡㍥扤〵㡣挹晢㔴愳㉤ㅣ换て㔹〹㘶㐴〳愸㐷㥦敥〵㕢摥㑡㐵㙥㜱㝡㈸摣㐶㠵摢㐱〲摣昵㝣挷昴改㠷㔱搹慡㍥挵㘱㉡㡦㍥晤㈸㔴搱愷捤昸戲摢敦攸搳㍢挰㤶㜷㠲㠸愳㐹㠸敢㕤愴搶㈵戸挹愳戸ㅦ戳ㄲ捣〴㡥〷㜵㘳㔵戵㌷挰つ㠵㔰㡡扢〴挳挵ㅤㄹ散捣㌰挹㜸搴㑣㌱戲㌶挵㠸㤲㜳㜹㡣㠶㝡昷㘹㤱㤲敤ㅡ戸㙡㍣捡㜵ㄲ㐷㤹㔱挲㑤㠸㠰㡥ㅤ攳㥡昶慣㜴昹戵㍣㙤㜸㘹ㅦ〷晦愸㔵改㐴㍥㔷挸愵㡡慤挳搸㜵㙣攵挹㈶㠴㡣ㅤ晤㠱ㄱ㜸昴㉣㤳つ慢ㅦ㐳㐳〲㕢昹愶㍦戴㜹㉣户㙤㑣搵㈶㔰攰〱㉦㤶㈶ㅢㅡ㔸っ㘳㜰㜵捤〶㡡攱㔹㤰搰㔸㝥〲〹㜹㌷㐸戳㍦捣戰ㅦ㝦㍥敤㤳愰㜳〷〷〶搷㡤㐴㈲㤱㘸捡攸㑢㜶㐷晡㜰㌰㌹ㅥ敢㑢㐶愲㐶㡦搱搳ㄵ㌵㍡㝢昴慥㘴昸㐴换㐶敥㐷㈲捣㝤〱晣昹攴㍤捣戵摡㌹捡〲戳㐱愶ㅡ愴戳㙡㈲㉥ㄲ㈲㈹㡣晡㠶〶㌱搷㜵ち愹㉡戸㉦ㅤ攳搰㌴㐶㜵㠱㡢㠱搸搴㡣㔰㉢㐷㠷搰㌸㡣㡦晣㌴昸昲〰㐸㐸捣〱愵㤶扣ㄷ㔴㈱㑥愵戹㔶㐶扢て㠹㈳〶〷㐶㜰攸挰㍥㠶挰愱愵㝤〶晣改攰㔷ㅥ㉢搶敥〷扢〹㙣戵昷㠱昳捡〵敤㈰㌸搳挰㜱㙣㠴㠶㑦〵㑦昵㑦㠲〵㍦㠸㥣㍡㥡慢づ改ちㄵ昳㤳晦㜹昰昱㘷㝥捥㐴㡡㜷㠳㌸ㅦ㙤攷ㄸ㠴挰㈷㍦㑥㌹挶㤰㔸づづ挷㔱攵㌸戰㈳晦昰㔹戴㠴愶昶㈵㔰戳敦攳昱捥㘴戴搳攸㠸㜴昷㜶㐴㍢㔳㕤昱㔴慣慢慢㍢ㄵ㡢敢愹㜸慡愳㉦ㄲ㥥㘷搹挸㠷㤰〸户摢戹㠷㤹攳㐶〰晥㝣㑡㈶ㄸ㍡戳晦挵㄰㙡挰扥㌹㠶愲㐷挰㤱㡦㠲㠴挲㡣㥥㔵㝢㠹愶㈴㐶㤲戰㐸㠲ㄸ㡥㠲㤴挱㌸㤶愶㕣挶挹㈷挱ㄷ㡣慥昱攷㕡㍦愹㔸㤹摣慦㕢㘲慡㠸㍥㔰〵㔱て慡㔰つ㔱っ摣㙡㠸收挳㐸㤵晥㑤㈴攴户㐰㜰慢㉣挰ㄷ晥㝣摡搳愰ㄶ㕣扤㍤㥤㕤㍤㠹㐸慣搳搰愳㜱扤㈷摥慤愷㡣捥慥㐸愲戳愳㉢㘲昴挶挲攷㔸㌶昲扦㤱〸㉦戴㜳摦㘶敥㕣㍢㐷㤹㘰㠸慣攰㙡户攰㔲㐳昲㝢攰捡㘷㐰㐲㘲㠰㕡㙣摥昷㐱㔹㌹㝥挲㠳㔶㐶㝡㠱㌸㘴ぢ搵㠸㙡愵昱㐹㈴㍦〱㕦㉣㈶㘱捥ㅥて㐸晢挴㔲㥢晢㌳㉢㐱ㄵ挱㈰㔹㠱搸敡〹攲㠹㥥㈰慥㠰㤱〲昱㤷㐸挸㕦㠱〰挴昳昱㠵㍦㥦昶㙢㔰ㄳ㐴㍤摥摢ㄵ搱〱㘱㘷㔷㘷㌴㘲㜴攸㠹㘴㍣㤲攸㡥敡㝤昱㔴㍣搶ㅤぢ慦戴㙣攴㙦㤰〸慦戲㜳扦㘵㙥戵㥤愳㑣㌰㌸㔶㈰ㅥ攳〴昱㜹㜰攵敦㐱㐲㠲㜱㌳晥㝣昲〵搰ㄲ㠸っ㤸㔵㑤扤㐰㕣㙦ぢㄵ㠸愷搱昸㔴㤲㔷挰ㄷっ愸昱攷〲㔱㠵挷攴晥挵ㄲ㔳㐵㕣〲慡㐰㤴㥥㈰㌶㜸㠲㜸㈹㡣㔴搵晥㡥㠴㝣ㄵ〴㈰扥ぢ㕦昸昳㘹晦〰㌵㐱散敢㠹改㍡㠶㕤㥦慥㜷㐶晢㘲ㄱㅤ挹慥愴ㄱ㡦攸㐹晣扥愴㌷ㄲ摥㘸搹挸搷㤰〸㕦㘶攷㕥㘷敥㜲㍢㐷㤹㘰㔸慣㐰昴㌹㐱ㄴ〸搵愵ㅦ㈴㠴㐹摡㙡㜴ㅤ戲㈵㄰ㄳ攰搶〴㌱㘹ぢㄵ㠸敤挴㘶ㅥ㐹㈳㍣㠸㤴敤慦㠹㌹㐲挵捦㈸愸㠲敢攵搷扣㙥摣ㄷ挱慤扥㜱慦戰㕣㘹晣㘹㡦㠹㑣㌲搵ㄳ敢敢㠸昵㜵昵㈶㘳㔱㍤㙡昴㐵扡昴㘴㕦慡㌷㥥㡡挴㘳昱㐸㔷㜸戳㘵㈳愷挳㈶㥣戱㜳㙡㑡换摡㌹捡〴㘳㑢㠵捣ぢ㈸扣㌴愵捤㠰㐸ㅥつㄲち㌳扣㉣㘳挰㠹慣㍣慦㠵ㄹ㜶㉡愱挲㘰ㄶ慤㘲挴㈰捡搶ㄶ㈱挴ㅦ㙥㔰ㄶ㐴づ㍦っ㈷ㄵ〶㍦昷挴攰愷㥥ㄸ㌰㘰愴戵㌶ㅢ慥㑣っ㍡㝢㌱㐱㜵㜴愶ㄲ㤱慥慥㘸㈴㙥挴㘳ㅤ㐰挰㌰㍡㝡㘳㤱㕥扤扢㉦扣挳戲㤱㜳㘰ㄳ扥捡捥㈹っ慥戶㜳㤴㠹昷㈲愷㌰昸ㅦ㈷〶愷㐳㈴捦〰〹㠵ㄹ㡦㤵㌱㜰㑤敢扢㙣愱挲㠰〷㐱㈴㡦㤵挸〸㕤敦戶ぢ敡㘴㡥敤攷㘷て愸挲攰㕢㥥ㄸ㍣攵㠹挱㜵㌰㔲㤵攸㠶慢收扡昰昵挸搳㥢搶㠳扣㌵敤㈴㍢㍡攲摤㠹㥥㘸㌲搵㠱㑦㑦㕦㉡ㄶ㡤㜵愷㜰晢挴ㄳ㝤㠹㜸㈴慣㠲㌱㔶慥ㄷ㌶攱昷㔹ㅥ㘴ㅦ㜳㡣挳攸㑦挹挴㑤㐸㉡㑣扥敡挴攴ㅣ㈸捡㠵㈰愱昰晢愱㔰ㄳ㤳て搸㐲㠵挹㈰扤づ㤰㉣㠶愹㔰戱ち㜳㑢㤸㐳㐲㝤ㄸ慢㈸㑣ㅥ昲挴攴㡢㥥㤸㌰㘲㔱㤵㔸〱㔷挰㘴㉦昲昴愶㥤㡦扣㠹㐹扣户㈷㙡攸㍡㝥扦ㄶ敦㡡挶っ愳㌷搱搷ㅤ改㡥㈶㍡㝡㡤㡥㐴捡㠸㠶㔵㌰挳敡慣㠴㑤㤸攱ぢ㍤㤸㤸㌰㡥㔱㌹捡挴㐷㤱㔴㤸㍣攸挴㘴㉤㐴昲〲㤰㔰昸づ㈸搴挴攴㑥㕢愸㌰㔹挱㌲㜸昸㐴㕥挲㘲敦㘲㈹戸挲ㅦ戳戵㉥〵扢戹㉥挰㠵敤〲搷戲搱晢慤㜳㥢晢摣晦㘲㥣攳摦〱㉦扥㍡扣㙥㌳㕦㔲搵晢攷扦㌹㕦㕣㤸昲ㅤ㌵㍦㠱晤㘸晥㍦攱㠷㑤㉤挷づ昴愸㥥攰ㅢ㔱㔵㜱㌷㠴㙣戲戸ㅢ㘵戰㥣㍡㠸攵攵㄰〵昶㠳摤攱㔵晢㠹㝥㠵愶挱㝣㐶㜶㜹〱㉢㔴晣㥡㜱㝤慥扦昴㔳戸改昶捡戵捤㍥愹㍥户捣改㡦ㄷ㜰昴愱㘸搸㘶㙢昲㈵㍢㥣晣㐶㠸〲㐱ㅢ捦戵捦㈸攷ㅣ敦晦㡥㉦㜳㤷㡦ㄵ昰ㅢっ㈳㘹㝢㉣攰攵㔶扤扦慥㉡ㄴ㔰㝤㙡晦攸㑤ㅤ挳攰㙢挲ㄶ㔴晦㜸㡦㔷㥦〳改愲㝡捦搷〴戹㤰㥦〴㌲摡扢㠱㔱搳挲㌹晤㜳㝡愲昳攷っ捣改改〹散〳㝣敥攰挱扢ㄸ搸㍢㝡㠴㠵㤲㈳攳㜰㈹ㄳ散㤶㝢㤰愷㍢戲㕢ㄸ㔳戰㕢㠸慤攳㍡戴挸捡㥣搷㜲挰搶戸㑣㥣㝣㑢㝦攰攷㍢昷扤㜸㘰挱摣扢づㅥ戶扥㜷㠶敦㠵㠶扡㔳㤲㉣挳㈰㐹㤱㙣㘲㘹㡣ㄳ㘶挰㤹搴㐹攲㈴扣㘷挴慤愸㠱攷攱愶扤㤶挰㝤挸㌹晣㜹扢㤸㉣晣㌶搷〹慥昰㌹㡥㠴㘴㝣愰攵挰搵ㄶ捥㔹㍣㈷摡ㄹ戸ㄹ㍥㍣捦㐹㔸㥤挲昷慥散㘲晣㌴㘶㌹ㅦ晤㉥挰攰〹㐷戶慥挴㤷攰ㄳ㠶摥挸㙡㜹〴ㄹ㌶戴㈶㔸㤰攱ち㥥搷昲愸慤㔹ぢ戴㌳㌶㝥昰昱㍦㥦晥慢㐵攲㐹㘸㝡攱昳㙦戵昰戹搱ㄲ戸捦㐰㠷ㄹ㔶愸㙥搸㠶捡〲㥦㙦㈲慦㙥扦昷挱㠲户㥦扡㌳㌹㠹㠸㙦搹愲敢㉤㤱扡㌳慦愶㠸㡢㝤ㄳ㔵㠶ㄱ摡扦㠰㠷㤱㌸愴㐶攲㘲㡣㐴戱ㅢ㈶昶昰㤱㍢㈱㤶扢㘸挷㤰挱㘶户㌰㉣㤸㜸㔴㍤㘳㙢搴〲㈸㙣㠷ㄱ昲ㅡ㤶戱㥢攴㕡㤲㍤㉣敤㈷㌰昷㐲㙤㍢㉡攷㌹慡戶㔹〲昷挱改㌰攳〸㠵摡㡤昰ぢ搴㝥㠹扣㐲㙤摣㠲㐶愱㜶ㄳぢ晤㤵㉤㉡㔸㈲㠵ㅡ攷㌳昱ㅢ㠸㑣搴㝥㡤㤴㜶㌳㜸ㄵ昷慦挸挱挴㠶㐷摥〲戱晣㄰敤ㄸ㈳搸散ㄶ挶〱ㄳ愳挶㈰㐱㘹搴㐴敤〵㘸愸收散㘵ㄹ户㤲摣㐶㜲㍢㑢㝢〵㐲㉦搴っぢ㥣慡ㅦㅣ㈴㉤㠱晢戴㜵㤸㠱㠳㉡收㉥昸〵㙡㝦㐷㕥愱ㄶ户愰㔱愸敤㘳愱慦摡愲㜷㕢愲㌲㙡㕣捥㥢愸㌱㔰搰敥㠶㝡㈵㙡ㅢ㘱㘲挳㈳昷㐳㉣敦愱换搷愱㙤戳㕢戸昰㥦ㄸ㌵㐶〵ㄳ愳㔶〷つ搵㥣㝦㐷㐲㝥㡡攴搳㈴〷㐰〴㘳〰㉦搴搶㔹攰㔴愱㜶㠱㈵㜰ㅦ搱づ㌳㝥㔰挵㍣㠰〴㔰攳愲摤㙣㍦挳〱敤戳㈴收っ㈶㔶挱㠷㍤敦㠴攴攷㈱㘹攱㍡㥥搶㤳捦㍥㕣散㉢捤㕡挳愴㌴晢㜰㤵敦搵戶㘵戵摡戶搴ㄲ戸㑦㕦㠷ㄹㄷ愸戶㍤㡣〴摡挶挵戸搹戶搹㐸㘹晦㐹㘲戵㙤戰愲㙤㡦㐲搲挲昵昹搴摡挶㐵晣搴摡挶㌵扢㔷摢捥慤搵戶㠵㤶挰㝤戰㍡捣昵扥㙡摢ㄳ㐸愰㙤㕣戴慢搱扥〰ㄶ愵㤹昵㐹㜰〵搷攲㘶戳戹㤲搷扥㑥戲㜰捥㉡㍣㤴㐴㑦㐵戳扦㐱㙤慥搵敤㕥㙥攱㝡㝣㙡ㄸ㜰搱㍥㈱〶㝣戶㙣晣攰㜳㡢〴搷攸㕥ㄸ㜴搶挲㈰㘲〹摣㘷慢挳㕣摦㉢っ扥㡤〴㌰㔸㠱㉦㠵挱搹㑥っ扥ぢ慥攰晡摡挴㠰㉢㜷敤ㄹㄲぢ㠳戶ちっ㝥〰㐹换㕡㤰愹㌵㥢敢昲愹㌵㥢换㜰慦㘶㥦㕡慢搹㜳㉤㐱搵㠹㙡慥摣㈷㍢㔱敤昸ㄹ㌲㤷㕢㠱ㄴ昷㕡ㅢ㔳㈶㥢㡢㙤㙣攴愷㌳ㄹ戵〷摥㠴挳㡦㜹晣㄰㜸㈵捥昸攲挸㈳晥晦〴㙢㉦ㄶ㘷㝦戹㐸戴㡦搷㐹㤵愳戱㤶㕡㤳挷㜹扢㠶搴昲〲捥㘷㈷㠳昸㈱㘳戱㠸晦㜳攱敤㜰㌲ㄲ㙦㈵敡〱㄰㉥昳㑣愴攷ぢ〱敥昴㝢㉥挶捣攳搲㘵㍣散摦昷晡㜹㘶昲捤ㅤ搵搶㥥㐵㜵散昳㈲㐹挷㈹攰㝡㌱ㅢ㕤㙣㙥挸散昲ㅤ㔶㜵挶改づ昹㔳攸㙢㍦〳攱て昴搴㑡ㄹ㈴㈴㝦づ㡥㝡㕤愴㠸㉦戰ㄱ㜹㜷攳昸㡡㠶㜷㠵捦昵㉢摤挶㐶戶搸扥〲㕣ㅦ昴戸㐲㥤捡㜷〵收㐹㐲ㄵ㘶戴㤹㘹敢㕣㘰〱捦㌹挷搲㤴㉦〲挸〹㜰㉤㝦㡡换愵㌳ㄸ挰攰摡慣㙦攲㐲ㅣ㘱㘹㘱㘸〷摥挶愴ㄳ㌸愵㌸㌸㥥ㅤ捦攸晣昱㍡ㅣ〹㌳㌴愸㑦㐰㙤愲戰㠴㑦捥㠶散㠸捥晦挰㈶㤸ㅤ挹ㄸ㘳㥢㡡愳愵晦戴〶攷捣昰㤳㘴昹ㅣ㥣昰搶攴ㄵ㐸㈲攳敥昰㥡㉤收搳捣晡挱慥捣㉥戶づ〳〷搴敦昳㠳捣攳㠶㠸〷戲挳㐵㘳㑢㘳搶〴㠷㌷㠵㉡愸㕥攳ㄵ㜵〱㔱戳㈴ぢ㕢㥡慢㕦搷ㄲ㑥昳ち㥦㘷㝥晦敤昰㥥昰㐰昰攴㍤㡦㉤戲昳昶㜷攰〴㡣㥥㌷㔵㤲㜷ㄷち㜶づ㜱㌲慦愳捥㌳扦晦㜶昸㘷㔷晦改㤱扦晥昴愹慡ち㠸㔹愸〰㉢㐱㝦㈲㔵㘱㍤戳㘴㙤㔶晦㐷搵搶挷㍢慤ㄹ㤷㤵换㥥㔵戲㕥㜱挶晥扤敢㔶㝣愷摡晡㌸愷㌵愳㉦捥㡡摡㙦㐱散〳ぢ捥㕢捤㉦㘶㐲扦晡㔶晢ㅤ昴㈵㙦戵昲㙤昶㝢戲㌶㠰㘳摥㘶㠲㈱ㄷ挷愳晣〳〸晥搴㈵ㄸ捦愸ㄲ晦㠸㠴昷捤㍤摤戳挴㐳搰㜷㤵昸ㄲ㔹㡥ㄲㄹづ昱收戶㉦挱㈰㐸㉤改挱ㄱ㍢㤱攱捤㠶㔷晡っ㜲㔴搵㕥㐱挲ㅥ敡㠲戱㐹ㄹ捡昲㌸㈲㤰㘷散㝦愲ㅡ捡㐶㈷㤴扢㉢慣换㠳攰愶挸㤳㌳ㄳ㌷㜹㜴㐴挸㘹㝤㙤㠵㜵㜹㄰㑣攷㄰づ㝦户扡㙣改戴摥㔳㘱㕤ㅥ〴㌵慤㠳㑥㙢〶㑢散ㄲ挹昹戶㕥㘸㤰㔵㜷昸慢㔴愸散昰搷挸㜲挰捦戸慡〲晥㕢挰戰㄰㘷㠰愴㄰㍦㡣㐴〹㜱挶㌵㕥㠸搷扡㜳㠵捦㔹㙦〶㐴㘵敢㌲攲㌵㙦扢挳晦㜰摣㜶㡣愴捡搶㘵挴㙢摥㜶慦㍢慤ㄹ㠲㤵慤换㠸搷扣敤㕥㜳㕡㌳搰㜲㈰晥㉡㘴搵㠸㙢㤸慣㕤㠸〷挹㜲㈰扥て㝥㉡㄰摦て㠶㠵昸㍤㐸㉡挴㜹攴扥㠴㌸㘳愲㜲扤换㘳扣㈶攲㝦㜶搶㥢挱㔴搹㝡ち㠸扦攲戴㘶ㄴ㔶戶㥥〲攲㉦㍢慤ㄹ扥㤵慤愷㠰昸㑢㑥敢〷㘰慤㄰攷㐴攷ㄷ㠷㈰慢㐶㝣㝡㌵攲㐷扡㄰㘷昰愶㔰㥤〱〱搲敡ㄲて㔷㝡晦㥤愷昷㤹搵摥㡦㜳㜹㘷昸愴扣捦㜲㝡㝦挲昲慥㥤〰慥昷㈴晤㥣㘷㠹㈷㔵㤷㜸戲慢挴㈷攱扢㘲〴㌱㤴㔱㔵㤸敤慣〲攳〴〵ㅦ慢攰ㄷ㍦昶㉣敥搴敡攲㑥㜷ㄵ挷㤰愲愲㌸㐶つ慡戸㌳ㅤ挵〵戸㤰㜳㉦㍡ㅣ㝢敢㤵慢㑣㍥㐴㡦挴㝡摣晡敦昹昸㐳愳戶っ晦㜳扥〹㝦㠴挱摤㙤搹㠶㐲〵㤷㠷昴㈱捦㘲づ〹㝥㕡㥥戳戸㐱㘴㝣㠲㡦㍢㔶㑡捥愳づ㥦㜴捡愲摤㘹挱挷ㅣ戹愶〵ㅦ㔷捡攲㙣敡昰㐹愵㉣㍡㥣ㄶ㝣晡㤴㉤㌸挳㉡㡢〸㜵㌸戹㉡㡢㑥愷〵㘷捦戲〵㘷〸㘵搱㐵ㅤ㑥づ捡㈲敡戴攰摤㕦戶攰〸㔷ㄶ㌱戲㌹戸㤵㐵户㤵㘰愶㠵㈳扢㙣挱㔱慢㉣㝡挸收㠰㔵ㄶ扤㔶㐲㔹㜰戴㤶㉤㌸敡㤴㐵ㅦ搹ㅣ㜰捡㘲扥㤵㔰ㄶㅣ㕣㘵ぢづㅣ㘵戱㠰㙣㡥ㄹ㘵㜱㡥㤵㔰ㄶㅣㅦ㘵ぢ搵㜱愸㙣挵〹慥㌰㍢㤰㌳㥤㍣ㄷ〹㠴戵慡戳㤸㙦愳愵㜵㠵搹㘹㑡敢㍣㔳㑢㜵㄰㠴㤵㕡散㈸愵㌵㘰㙡愹㑥愹搲㘲攷㈸慤㈱㔳㑢㜵㐴㤵ㄶ㍢㐴㘹㉤㌱戵ㄴ昸㔵㕡散〴愵戵捣搴㔲㠰㔷㘹ㄱ㜸愵戵挲搴㔲㈰㔷㘹ㄱ㙣愵戵搲搴㔲挰㔶㘹ㄱ㘰愵戵摡搴㈲㙣㙡ㅢ攰㐱摣摦摣ちㄹ㠰㐹㄰敢㈵㈲愵〴て戸〴〴㐷〹づ扡〴挴㐳〹敥㜷〹〸㠱ㄲ㝣挶㈵㘰慢㤵攰㍥㤷㠰つ㔵㠲㝢㕤〲戶㑤〹づ戸〴㙣㡥ㄲ㝣扡㔲搰昸㝦㝥㐷ㄷ戵</t>
  </si>
  <si>
    <t xml:space="preserve">Forecast: 1 to 16 Random </t>
  </si>
  <si>
    <t>㜸〱捤㕢〹㤴ㅣ挵㜹㥥㥡㥤敥㥤㥡摤搵㡥㄰攲戰㠴㔹㠴㠴㉤〴换捥摥㉢慣㈷昶㤰挴㠲㉥戴〲扤挴㤰愱㘷愶㐷㍢㘸㡥㘵㝡㔶摡㠵㈴㈴㌱㠷㘳㠸挵ㄱㅥ㠹㐳〲㤸㈳〴㘳攰搹挶㠰昱挵ㄱ攵搹㐴攱㤹㘰㌰㡥㙤㤹㈳㈶〶㠲㌱㤸㘰㠲㙤攵晢慡扢㘷㝡㘶㝡て㘴昲ㅥつ晢捦㕦㔵晦㕦㕤昵搵昵㔵㔵㉢㈰〲㠱挰㐱㍣晣攵ㄳ愲戲㜴㙣摡㉡㤹戹昶攱㐲㌶㙢㈶㑢㤹㐲摥㙡ㅦ㉣ㄶ㡤改㡤ㄹ慢搴〰〳㍤㥥㐱扡愵挵慤捣㐵㘶㌸扥摢㉣㕡㌰搲〲㠱㜰㔸〶㤱づ㑤晤㐵摤㠰愴㤷っ㔱㌰㑤敡ㄴ㡤㄰捤㘱㠸敤挳㐳㕢ㄲㄷ攰㑤㘳愵㐲搱㍣愹敤ㅣ㍢扦㌵戱㔸㝢慣扤扢㈷搶搹摥㜱㔲摢昰㘴戶㌴㔹㌴搷攴捤挹㔲搱挸㥥搴戶㜵㌲㤱捤㈴捦㌴愷户ㄷ㜶㤹昹㌵㘶愲愳㉢㘱㜴昷挷扡㝢㝡搲〳〳晤捤ㄲ㌹㙦ㅥㅥ摡㕡㌴搳搶〷㤵㘷㠴㜹㙥ㄹㅥ㙡摦㙣㤶㍥愸㍣㥢㤰㈷戲ㅣ㈹攴㡣㑣晥〳捡㔴㈳摥㍤㈳㘶㌲挳㠶㌱捤㘲㈶扦戳ㅤ挵慥〲ㅡ愱扥昶㐱换㥡捣㑤戰㡤㠷捤㙣㜶㥢㤹㘶㠳挸摣㠸㔵摡㙡ㄴ㜳㔶㜳㡥昸㤹㐵㌳㥦㌴慤〵戹㜵㔳㐹㌳敢ㄸ㕡攱摣㌹㐶㜱戳㤱㌳㐳㔴㕡㜳㜶ㅢ㡥愶捣㝣㈹㔳㥡㙥挹㥤㙤㤹摢㡣晣㑥㤳㈶㕡㙥挳㘴㈶㈵㐲㈱晣ㅦ㘸昸㤸㕦挹㔴㐳愱㍣戹攱㜱愳㔸㔲㈱㌶㘱捣捦搶搳㕤㔴㉤慡换〵慦戶ㅡ㉦戶搹㔸㈶㜷愶㔹捣㥢㔹扥㠴㉤戹慡挶㐸〱㘴户㐳ㄹ㈹户㍡㙣㈵搱攴っっ搶㠵㌸改捤ㄴ挳㤳㔶愹㤰㤳㉤搰攵〲㐶戴㔲摢㠰㕡㕢慢㘳㕤慢㘵㤴挱㠵㄰㈲昴㍡㠶㥡㌷ㄳ收ㅡ㡣ㅢ挱㜸㈲ㄸ㑦〶攳愹㘰摣っ挶搳挱昸捥㘰㝣㍣ㄸ捦〴攳ㄷ〴攳扢㘰攳㍥攱挶挶愰昳㙣㕦晢摢昵ㄷ扥晣㠹㌳㙦扢㙥晡摡㘷ㅦ㔹晣戲攰攸㔲㠳㜳ㄱ㤴攸挸ㅦ㤸搶收挲㐹㕢㡢㠵挴㥡㡥昶摥㉥㜹㌸㘲攵㘲〸晤〸㙡㍢㌲昹扣㔹㕣摤扤㕡ㅥ挹攰㔱㄰㐲扣㡣攲戱㠸㥤㈷晥昰㤵攰ぢ㐷㙥戸改㙢搷㥣ㄵ㍣慣扤㐹㜰搰慡㈱捣ち换㈵ㄴ㑢㈱昴㘳愸㌹㌵㐵㔶ㅦ㘵昰㔸〸㈱㝥敡㘴㜵搱ㄱ捦㐶昶摣扦㝦攸摡搱愷㙦搸㜱晤㠱㠰攰搰慦㘴戵㡣ㅥ挷㐳攸换愹㌹㔹挵㔶换ㄵっ㥥〰㈱挴㜳㑥㔶晢㜷㝣昳㌷愹㡥扢戶㍣㜴摤挵㤷㕦搲晦捥㌹㠲ㄳ㐸㈵慢㤵昴㌸ㄱ㐲㕦㐵捤挹慡㘳戵㍣㠹挱㤳㈱㠴㜸捡挹敡㡡ㄷ㍡晦㜰攲捥ㅢ搷摦戳搷摡戹敦㤶ㅤ搷㌶㥦㠲攴戳㥣搶ㅤ㈹ㅡ㝢㌰㕥㉡㐳ㄱ昳て晦㥢㝢づ挲ㄴ㤴敥㐹昷愵㘳戱㔴㑦㠷搱㘵㘸散ㄳ昳敤散散㈶捤㘹戴㑢慡戰㐷昵晥愵㐳㠶㘵㔶〶挳㉡㈷㙤愸㌰㤹㑦㔹㑢晣ㄳ挷㑡㐶挹晣㐸㙤㕡㈵㤳㍡户㌱捣つ愶愵摥昷搱㕡户㜳㡣散愴㌹㌸㤵戱㤳㡦愹㐹挶捣㔰㐸捣㥣扡扥㘸㕥㔸㑥慤㉢搱㈰㤶㤵摤㉡敦扡㕡摡㐹㜶戹摡㠶挷ぢ㤶㤹㔷挵㕢㤵摢㥡㐹敥㌲㡢㘳㈶ㄷ㈵㌳愵慡扡㤸㐹捥昴戴㙡㑢ㅥㄵ挵㠴㤳㕡收㡤㑤慦㥢㉡㤹昹㤴㤹㐲㜹㈷捣㘲㘹㝡扢㤱挸㥡㐷㔴㤹搸敦㐴挲搱㔵搱敢ぢ挹㐹㙢戸㤰㉦ㄵぢ搹敡㤴挱搴㙥〳㔳㘲㙡㔳㈱㘵㘲㐶ぢ昱〹㠸㐰㐳㠳㄰㠱ㄳ晤愶ㄵ收㙢戵慢㠶昰㌴㌱㈷戸愳慡扢㕤晢㌶搴づ戵挸㥡散㤳挱攵㜳㘴愶昲㘵㌶㉢㘷㌶昴搴㠹㉢㌸慤㍦㍥戳戵㉡㘳戹攵晥㝦㡤㠳挱㐵㑥敤搷敤挶戲㜱扡㤱㑦㘵捤攲慣晣㐳戰㐴戲〳㐲㝢ㄲ愳㜹㐶昴㌸ㅤ㡡㈹㌱慤敤挹愴㑡攳晡戸㤹搹㌹㕥㐲ㅣ㌸㑡㌸㑣㘸敢ㅥ搹㠹㈸搹㐵搱つㄱ㠹〴昴ㅥㅡ改ㄱ搹㙢㠷㌵㑥敦敦㝦㐱㈲ぢ㤲㙡〱〴㕢戱戴摣晡㐲搱㙡㘸昰慢攵改㠶㌵㕥㘲昷㥣㌵㔱㉤搱㝤捣戴ㅦ㐲攳挴㌱攷㝡挷㌵㈹挴㘵扤㈵㌷㘲愶つ㤰㈹㌵扡㠵愱攵散昵㜹挴戴㤲㤲ぢ昹㈸挶捡㤴づつ㠳扦㌹挷摥㙦㑥㤵㐶㡣㤲搱㤸〳㈵㐰㉢㐹ㄸ慤㔲㕥戶㐶捦ㄶㄵ攷㝡㐷㥣㄰㜲㠸㉡搵㤳㑢㤳㡡戰㜳挲挰挱㜸〹㌴㌸㜲昶㑡愰散㕣戴昵摡㡥㕥扤戴㠳㜱愴㌶㤸昹敤搳ㄳ愶㐵昳戰㍥㉢㤴戵挳㡢㤹㙤㐹㈶捥㉥㘵戲㔶㍢㑡扡愱㔸㤸㥣昸㈰昳㘱㕥㜲〰挲㝤戴㝤攸挵昳慦ㄳ昹㜹攳㙥戶㑤㍣ㅥ〸㌳㌷挶㐸㌶慦㘴㙦㐵㘶〷昱愳ㅥ戹〶㍦㤱搹搲㌴搲㤲昷㐳㠳㐸〴㥡㜳㐰㘸㝢搱㔴挴㉥慣〲㐰扢㈵户愳㔰摣㤵㈸ㄴ㜶戱㍦㉤㔰㈱㙢摣㌴㑢㈴㑢㑤づ㌹㔴㈴㔰㠸㠶㠶㉡ㄲ攴㘱㔵㈴㐴晡㈰㐴换㘰㌶摢收收㘸改㐳㠸㙡〰㙤搳㠷愱ㅣ户昹昴㡤㙤㕢戳挶㜴㈱㥤戶摡㌰慤㜳敦搰搶搱搵搱ㄷㅢ㌰摡愷戲搶㤴昸㍡㘰㈰㤳㌹戰晦慣㑦戶扤昶愹㉤㌷ㄴㄷ㍥㜳㘴攷㜳㙦㡡㠷㥤㠴㍡晡㐴㝥愴㈸摣㝡㈸攲㈱㤸㜱㝡㠱㕥晤挸搳ㄱ㤶愳ㄴ㘷㐰㘰㤲㔰戰㘳㡥搸㘸〷〵㌹ㄶ攷〹戹㠹㘲㌳㠴㈰挵㔲㉣㜰ぢㄴ昷ㄱ昷㈱㝦㌶扥㙡㐰㐵捡敡ㅡ㜰っ挶ㄱ㌹㑢㥡㈰㜱㘳㈳㑡㠲㈶〹㤳㈴㐴攲づ㘴散ぢ挰敤㑥㐲ㅤ挷㈳慢㔳〰㥣㑢晦㕢㘱收て挰ㅦ昱ㅤ㜱㡡昳㈱㍣〰㈴散愰㈰㌳㔴〰㈴愱挸ㄴ㠴㈰㌱㔴〰㤸㔰摣㐷㝣づ敦㈸〳愰愸㘴ㅤ〰ㄹㄸ㐷攴㉣㘹㠲㜴搳て㠰慢㘷〲㘰慦㤳㔰挷㑣㤷㈱㈷〵㐰ㄱ㡡昸慢ㄹ〱攰㉡㈲㈷㈹㜶㐳㜸〰㤸戲㠳攲㜸晣㉡〰愶㘹㜴ㄱ㠴㈰㥤㔵〰㕣っ挵㝤挴愵㕥〰ㄴ〱慥〳攰ㄲㄸ㐷攴㉣㘹㠲㈴搹て㠰㡢㘶〲㘰摡㐹愸攳搳㉢㤱㤳〲攰搳㔰挴㥥ㄹ〱昸っ㤲攵㤵ㄴ㔷㐱㜸〰昸慣ㅤㄴ㈷攲㔷〱戰㤷㐶㔷㐳〸㤲㜰〵挰㌵㔰摣㐷攴扤〰㈸摡㕥〷挰昵㌰㡥挸㔹搲挴挹戰昰〳㈰㌵ㄳ〰㐹㈷愱㜶ㄷ愰㜵㈰愷昷挱摥㌸㔹挹昴㌹ㄹ㜳て㤷㥢〵㘹㙣㜸敤扤㈰㘷挰㤶昴㐸㘱㜳愱㌴㤲戱㈶㌰㔳㉤㑡㍢捡㡥㜱㌳て收㕡〴㠱慤㠹㉢㑣㑣㤸㈹㤹ㅥ㉢㑣ㄶ㤳收攸挸㠷㠱搹愲㝥㘸㍡㐵㙡㠳〲捦愱㤱㌵散扢〴㝡㠹晣〷㘴㠶捥愲㤱㘶搵慥扢㙡敢敤攱挸㑡㘵㝦㘹慤愰扡㍤㔳捡㥡㑤㘹挵㑦㤵ㅥ㑥〳㐹㙣〹㔲㡤改敤攳㔸㡦㐶㕡搲ㅢ㡡㤹㔴㌶㤳㌷搹㈰㠷摢愶ㅢ捤㥤愰晦㕢ぢ㔶㠶愷ㅣ㉤改敤㐵㈳㙦㑤㤰挹㈴愷て慢ち㈹捡愳愵㠷㌲㜹ぢ慦㔱扢㝡敡慤改戱昱挲ㅥㅣ㠶㑤收昲ㅢ㡣〹敢㐳搱㌲㕣㌴散㐷㌵㡦〸㡡㘰㔰㠴㠳攱㐳㙤㈳晤㈶攴戶挸慥㜴ㅢ晡㙡愹㤸㐹㑣ㄲ㌰昵ㄲ㌶㔹㠸〲つ挸㈶㈴㐹慥攵㉣㥥㈶慣搹㜰戰慣㔵〷㐹扥摣户㝣挲愸〸晥捤昴戹〵攲㡣つ㘷㡦㔶戶攲扦搷㤱愰㐶㕡㍦敦㥤捦㘲ㄸ㉦戰扢㄰㜷㐳散㔱ㄸ㥤攸〹っ搵㜶换㐸㕡搹戰㠷㉥愸愸敢㐱㥥㥢搳ㅢ㡤㠴㤹〵攷捦ㄹ愵〵㜶㠰㥢慦㥣㤱戵㥣戴攱㐲㉥㘷戰换昱攰㙢㉣㘹㘴捤㜰㝡㜰戲㔴搸㤴挹换㌴㠴敡㤷㑥㤴㌱㠵㈸㘳捡㘶攷改㙤㍣ぢ㔰㍡昳㉡散㌴㡡㤹搲㜸㉥㤳っ㌳挰晤晡㠷愲慦㘲づ攱㙥捣㝤摣昹愴㤶敥摢愴ㅢ捤摤㡥ㅤ㌲愱㘳昳愳㐷〷㠵㡥晦挴㈱㙥ㄵ㌱晢㈸㠶㈶㙦㐵㙥㕡㄰㠲搳㤱㝡摥㜰㡦扤摦戸〴㌱慡㘷ぢ敥昴㤸㉣㙦㠳愰㌵晦㐲摣㙣捤扡㡦攰㔱㔴㘴㘳挱㐸慤㌷㤲㌸挴㙥㜴㡥戰挳㘸㕡㑥㌵挵㈸㜷㜶挳㌸㉣〰㕢摤㥤㐹㤹挵㌰㈳挶㜰㝣ㅥ攲㥥㔰户摢㄰ㅣ户㈱愰㘹㑤㘱扦㜷㡤扡㜹㉤㜷昸戲昷㜸㝥戴㉥晦搷捥敡㕦换㡡㐴㈲つ㤰昲㜶㡡㍢㈰〴昷㡣慣㑦㡤挱㍦搲攰㑥〸㡤扢㤳摡戶愹摥㘴㌹㕢戱㄰搷戹㄰户㝦㘱㙣㤵搴扥㔱㔳ㄵ㘹昲散昷㜴㝢慢ㄷ㜶㑦㤴昵㌱昴㜲㌳ㄵ戱愷ㅡ敥㉢㥢㐷慤㌱昳挲㐹ㅥㅢㅢ㔹戶㑤㌰㠸㌳㘲散摣㙡㑦捥敡ち㠱慣㜳㘳愶摡ㄶち㍦挸捡㔳㡡㠸愰㑥晡㍦㐱㉣攴挰㐲㔹攲㤵昳搹㕡捡㠱愵敡ぢ戰っ挸扢㈹〵㌷㔱㉥㕥摣㘶㐵㈲㙣㙣昹㐵㡡㝢㈰〴㌷っ㘴づ捥㍡挷〹㔲㜰㤷愰收㑢晤㕥㘸㡢㜰ㄸ㝢昲收挲㥣昳慡ㄸ㠵戱㍡㠰戸㡦搹㥤〱挱㈹慢摣㠵扦〴㝤敥㉥捣㡤㠸敡挲㕦㜶ㄴ〶挴㈶〸户ㅡ㥥㝥昱ㄵ㐴换晢㘹戰搹摦攰慢㌴㜸〰㐲攳收㘵捥㝥挱挹晢〳敡ㄷ㙥㔷〸扥捦㥥愰摡晡㐱㤴愳摣搶㤸㑦㥣挳㙥㥦戶晥ㅡ㉣〳ㄱ挱慤㤶㡢捦㘱㡣戱㥢昹㘱愸昲敢㄰㠲摢㈲㑦㌳换㙦㈸愳㠰攰㝥挸㙥敡㙦㐲㥢敦ㄲ㉡戸㠳㔲㑤晤㉤㈸攲㝣㠸慡愶㝥〴ㄱ㜳㌷㜵㠲扥昸㤳㡦㐲㜰愶攲㥦攰扥换慤㡡愷愹ㅦ㐳戴㝣㥣〶㈹㝦㠳㝦愶挱㍥ㅡ㜰㥢挶㘹㐰晦ㄷ㠸㌲㡣㤵㠳㝥ㅦㄸ扦〳换㠰晣㉥愵挸㐰戸〵昰っ㤹㈷㘸昱慦㌴㈸㐲㜸戱摣㡦㌰㠷㑤〹扦㌶㤶晦〶㙤摥㔸㑥挲㔸㘱昹㈴ㄴ挱㕤㔹ㄵ㤶摦㐳挴摣㔸㜲昷愶戰㝣ち㑡ㄹ㑢㙥攱摣慡㜸戰晣㜷㐴换愷改挱敤㥤㡦挱昷㘹昰っつ戸攳㔳㔸㍥ぢ愵ㄶ㑢摣㜴昸㘰昹ㅣ㉣〳昲㠷㤴㠲ㅢ㐰㌷㝦て㤶晦㐱㡢ㅦ搱㠰㥢㌵㉦㤶㍦㐶㤸㔸㝥〶扦㌶㤶㍦㠱㌶㙦㉣慦㠴戱挲昲〰ㄴ㜱ㄵ㐴ㄵ㤶捦㈳㘲㙥㉣㍦㑢㕦晣挹ㄷ㈰捡㔸敥㐵挰慤㡡〷换ㄷ㘹昸ㄲ㠴戸摡摦攰㍦㘹昰㌳ㅡ㜰昳愸戰㝣ㄹ㑡㉤㤶戸敡昱挱昲攷戰っ挸㔷㈸挵昵㄰㙥〱㍣㔸扥㑡㡢搷㘸挰㉤㡡㉡昷㝦㐳㜱ㅦ㜱㌳㌴ㄵ晢扡愳㌰愰摤ち㔱㍢ㅤ搶㔱㤸㄰㡣㈲㘹㤲㤹戱搲㜴ㄶ〴㤲㉡㤷㑤㕢㈳〱戰㤳戱㤸ㄷ㡡戸㝤て搵ㅥ㘸㤷㝤㑦㐱㔶㑤㠷搷㕣ㄶ㈸㌷愶摣㠲㍦㙤㈱㌶戶㌳晡戳搰㤵㤳㐳晡昰搱摦㠰㌸㝣㔳㈶㔹㉣㔸㠵㜴愹㙤っ㥢愳㌶㕥扥愴搱慢〶戵㔶攴攸晢㑥㔶㉣㤴㐷㐵戴摤㍣㡣㡣散捡ㄷ昶攴㔵㘹㌴㡢㜷㔰ち慦挶㐶扥㠶昳戱㝡㡥〷㡡搱摢愰搲㔹扥㐹昱ㄶ㐴㑢㌰㑡㜶㐲て晤㔷㄰㉢㠶㠷㠶户挵㡤扥㠱㑥㌳㤶攸敥㌱晢㔳摤㕤㍤扤〳摤戱㑥挳攸散㑣挵扡扢〶㍡扡扢愲㜷㌸㍥昲㙤㈸㔱搲ㄷ昵捥晦㘱㠸㍣㐶㠵㤸愶㜱㌵㥦㉦㤷㘰搱㐴㐲㈴㐵㑡㤸愱挶㐶戱愲收愲愴㡥㠳㤴㑦㥡㜵㥤ㄵ搵挲㐰㙣㝥㑥㉣㘰愵㐱攸ㅣ挵㥦㝣㤷攲㝦㈱㈲攲㙥㐸㔵㡤昷愰㈸挴昱ㅢ㈵昳㘰㐰晦つ挴㘱挳㐳㜱㥣㡢扡㈷愵散㕡晡㙦ㄱ摦㡣㜸挵挵㜰愵㙦改扦㐳捣〲挴㜸㌶㘶晡㐱挴㉤㐴㕣昵戵㝤昴ㅥ㐴慢昶ㄹ㠶愲敥戳敤㥢敤〶ㄴ㐴摣㠷㌸㔵㈰㝥㈷㐲㐵晤㝤〹ち㐷㠳㜸敦㜷〷て戲て㐲て攸㍡搲㘶散㔸攲㕤㤸戲㜳㔵㜷㡥㉦挳㔱扤㍣っ攷㤶㠶攸㔷㤸㉢㌳㤳㤰㜶扦ㄸ㐸㜶㜷㜵昵㜶㜶㜵愴㔳改敥㠱慥攴㐰㌲搱摦摤ㅢ敢敦散改攸敢攸改㑡㐶敦㜷㝣㘴〴㍥㔱搲ㄷ收㈰㥢ㄸ㝡挰つ㌱㑤㜰攵㘷摦㄰㙦愱㌰㙣户㈳㘹戸〰㐹戲ㄵ㈲ㄲ攵攲慦㤰㡥㈲攸㠷昴㐲挴㔷㈳㝤ㄸ㘲敡㔱搵ㄷ㈱扡愶〱愲㘴ㄵㄵ愴ㄷ昳摤㐷挰㑣摤搴ぢ戲ぢ〴㜰㌳㑦改㍣攲㕢㔰㔴散搱㤰㔴搴摦㈳㔰ㄴ晥㍦昳攰㉦㌹戰㌹㠶挵㑢扥㔰㍦㡡㐴昵昶㘳㤰㠷晣㈸〴挶攱㘳㠸㘴㤶晡戱㤰㌶摥ㄸ㠲㘶㑦㘲㈰搵㤵散ㅦ攸敥敤㑢ㅡ戱㐴㕦㑦㈲ㄶ㑢㈴㤳㠹㐴戲㌷ㄹ㝤摣昱㤱㙤昰㠹㤲㐳㌰〷㜹ㅣ㐳㡡㑣㌰挴㌴㐱㡡愰昰晥戱㠳户敡敦换㤱㈴㔷㐰㐴挴㜷㕤攷ㄳ㄰㘴攱昸ㄷ㝤挲㔱㈴晢扢㘴攷㤶散捦㤲摤㉣㑡㍡愱慡愱扡敢㔲挶㉦愱㘸攷ぢ㐹㉢昰ㅢ㤰㔵搳昹㤳㙥㙣〷㙤㥣㠰㈰㐹㔰㈰㍥改ぢ攲㝥㕦㄰㐹ㄵ搴摢扢㤱㡦散㠱〰㠸攴〶捣㔶敦㠵戴㐱散㐸愶㍢㔲㘶戲慦慢戳㈷搵㡤て〴〶㍡晢晡搰㝦〷㝡扡〶㘲㘶慣户㉦慡愸〴㝣㘴ㅦ㝣愲摦㜷㜲㤰晤っ㈹ㄶ攱愶〹㜲〳〵攲㍥㉦㠸愷挲㔰㝥〲㈲㈲㐸ㅢ愰〴攴ㅡ挸㌲㠸攴ぢ慡愴㝥㈰晥挸㑤㔴㈰ㅥ㑦攷㘵ㄴ敢㤰㠳㈰㥦㔰昹㔵昵挴〳㙥散〶摡㌸〱昱㍣ㄴ〵攲㠳扥㈰㝥搵ㄷ㐴㜲〴㔵戴㌳㤱㡦摣〸〱㄰㕦㜴戲搴㌷㈱散㠰㘸愶晢捤㡥㠱㜴扡换㑣㜵㜷㤸愹㠱㘴扡㌷搹摢㙢昴㜷㜵㈴扢㡣㤸ㄹ㝤挹昱㤱㥢攱ㄳ㈵㙢挰㙦㐰㙥㘱㐸搱〷㠶㤸㈶㐸ちㄴ㠸昷㝡㐱摣㠶㈴㌹〶ㄱㄱ慦戸捥摢ㄱ㉣㠳昸㉡㘲㘷〴㤱〴㐲㈵㉡㄰㑦㐴㐸慥愴㌸ㄷ㌹㐴摤づㄸ㈵㠵㔰㔶攷㈱扡愵㐱攳㉡㜸㙡捤ㅡ攳㝦㤲戶慡昶㍢㠶㜵昸㉥㘱㥡攴慡〱㐷〸昶挶㍢ㄴ㕣㝤㘸㜹愹搳㉤㤶ㄶ㝦摡攷〱捡敦㤱て㉡收㔹搷㤸攳戱捣㌹㡥㜸挱昵㥥㔵ㄶ㌷攳ㅤ㝣㑦〳㤳っ㈴㘹㕣慡㍢晣㑡㍦摢挷㕥㍡㥣ㄶ攷㐶㉤慣㜲昸㘸㜰㝢㘱戰晣挵搹㐲㜷昵㕢攵摥扣慦愸挴っ㈶㉣ㅣ攷㤶㑣搷㙤㑢戱散㠷㥢㙣昰ㄹ㈴慣攲㍤晤攲㑡挸㜳愶戱愴ㄲ㍢㥡户昰㑤㠹㤹㜲㜳戴戰㔹て〵ㅢ敡㜸㠳㙡㔳昷摢㌲㜵戴捣愳㡦㈶ㄴ㝦㠹捦㜱捥㔰愶愴捥㉥挲㐸ㄷ㤲愴㐸㑦〲愳收㌵换㐷㤶㜷昷慥㕥扥㙥㜹昷㠰㜶㈳攰慢㘵ㅡ晥慦愹㙥ㄱ扥㤴㌱㤲㈴㑤愶㈱〴㐹ㄳ戳㘳㜴㉢〹〸㥢㠵搸㝡㥥㌷搶㍡㠱搳㕡挹㑥㤴挵㜹攲戸㙢〷戵㥦㕥㜲搳㉦敦㍡㜵挵摦摦㝢搰昹扤㈴敡ㄲㄶ戹㤳敦ㄸ愷挸㔰㕣〰㈱㐸㈵晣㉥㙣慥㐵〹㝣敦㉣慦㜱ㄲ㙡㉦㙤愳愴㈱㙡㌴㑤㐰㘹㘹㄰愴つ慡㝢敤㠵〷扢㤷敡㜹㐵挴ち慥昸散㘲㐲㤲㑢攸㈵〸㙤捤昲搱攵㕤摡㤵戰昳㍤ㄵ㜶㥡㡢愷㑣㙣㝣㝣〴㌴㥡㠲㥢愷㜳ㄳ㑡㡥挰㠸摣㡤〴㐱㡥挱摣ㄸ搵㑡ㅥ挱戲捤〸㈳搲昰㠴㑦㙢㈵搹㔰㤶㌳挱戹昲摣扤㡦扥晤昱㤷搶ち昲〳㍦攴㉥挷㑢㝤㤱扢捣㐹愸扤敤㡤扡㤳㜹㤴㑣㐲㐱昸挷㔰〰㈱改㠰㠲昰㔳㜰㉤㐳昸愷㠸ㄵ㈴〹㉡改捦㥤愴昲攰ㄵ㙤㐸戲搱㈵㜳搰晦〲愲慡戳㡡㍦㠱㡢摢挳攴愵㐸㤶㤷㐱〸戲〴㌷扡㤵㑣㘰昶㡥㐷㥡㌰㝢挷㜳㤹㠳扣ㅣ愶昲ち㡡㑦㔳晣㈵㠴㈰㈹昰㠳捦㜲㔰慡晢㕡愰攸㈴搴摥ㄵ㐷㐹ㅤㄴ㙡㝢愱〰㌵慥晦ち㥡〹〷ㅡ搵昱慥㐱慣㈰㉢㔰㐹㜹㈷㐹愱㜶ㅤ㤳戸搸摢愸㤱㉡攸搷㐳〰戵㐱㌵挴㠷㌰挴挵〵㜰㜱攱㤱㌷㈰㔹晥つ㠴㈰㉤㜰愳㕢戹昴捦㡥ㅡ㜹挱散愸戹㔴㐱晥㉤㑣攵攷㈸晥㡥攲㐶〸㐱ㄶ攰㠷摡昹づ㌸㜵愸挵㥤㠴摡ぢ收㈸戹㠲㐲敤昳㔰㠰ㅡㄷ㝣〵捤㜹づ㌴ち戵摢㄰㉢㐸〳㔴搲㈷㥤愴ち㙡㕣挱㙤搴挸つ昴㍢㈱慡㔱摢〱ㄷㄷㅥ㜹ㄷ㤲攵ㄷ㈰〴㜹㠰ㅢ摤捡戵㝥㜶搴㐸〴㘶㐷捤攵〶昲㙥㤸捡㉦㔲摣㐳㜱㉦㠴攰戲敦㠷摡㈶〷㥣㍡搴㌶㍡〹㜵户搲㘴ち㜳摤㑡㝢㍥攳㙣挵愴愲愵戹ㄱ㙣㑡摢搱㕣摣㜱捡㤰挹㘶搵〶扤ㄹㄷ㐸㐵㝣㐸戹ㄱ昷愴戸㌶挲㘷搱捥ㄶ㄰昷愷㕣㤴摣㉢ち愹㐲㜴搶搳㕢㡡戸戳㘸㑣㡦㕡戸攳㑥㠵昱㈱㔸愹㠴㑦愹㍦っ户㑢㌸㌲〹㜱扥㐵㘳昱攳换愰敦㘹〵㡦㈱㝣愷㜸晢捡戹㠲㠷晢㝤㘴㤰昷㑥㠷㜶摤慤摦㡦昶㜲㡦摢㔲㥥㥢搴㤰㌸〳㑤㙣㙦㝡晦㉣㜰㔰㤵ㄹ慢㠷㝣〰昶晡㠳㄰晣挰㐹慤捣㄰ㄱ昹㄰㘲散㥢慢ㅥ㥡㙡攴㑦戵㤵攳昹搱㝡搶扥收㉢挷愶㈶搶搸㝤㌴昲慢扥ㅡ㙡㔵㝤㤰㘱摦挶㈸㕡戳捡搶㥤扢ㄵぢ慥㥥〵㡦摢㜵挶㘸攴づ换㙡戲昴㤲て㜴慥㕤挶㑥㤳㘵㤳愳搶挸㌴㡥㡡㌲㐹摣昴っ㑦收㈶戳〶㍦晥㐵㐶挲愶㈲㈱㜲㤰搹㘸㄰㠷㘱㘳㉥㙥昰摦愰㠴㜳昱慣㤹摦㔹ㅡ㉦晦扢ㄳ㕣挷攰㤳㑥昹㌰㌲攱攴挲㐷㈳敤愸㙤昰ㄹ㙢捣ㄵ摡昹攰㔱收搶㌹ㄷ慡㥡晡扥㌹捣㌰〶㐴㐲换㡤㤵捣㠹愶㥣つづ〷㠵㝡㔱㐸攷搳㕤〳挴㡣㙦㜲戰愵扢晡㍡㤱㜰摡㑦昴㌴晢昷搷〷㙦晦敢㙤㘷慣扣晤昱戵㙥搸晤搵㐶搰㝢づ改㑤挰挲愷〹〵㔹ㄹ㜱戲㥦挳㑦戳㝦㝦㝤昰慡搸扥愳㤲㔷㝤慦慥〰㘲ㄸ〵㘰㈱攸㈳㐸攷㉡摥㐷㤵扤ㄷづ㠵㡦扢㌴晡㔴扤昷㤰搷㥢㍣戰攲扤㜴㙥敦㐱慦㌷搹ㅥ㘷㐵晤摢㄰敥攵㥡㜷愸〵挵㕡搸搷て戵㐷改昴ㄸ㐴昵㔰㝢ㅣ㌱㥥愱㈶㐸ㄸ㌹摣摣㐷㤰摤戱㤳捡㝤㄰昶㙣〳〸挸㤸㔸っ挹ㄱㅦㄲ晤扥慦晣づつ㌸扡㉢㈳晢〹㐶㜱㔰㉢ㄱ㄰㈴㔷㔵慦㈳㍦攲〰ㄳ〱㜱ㄹ㝥搴㥢昷㐳㜱扢户戸ㅣ㠱ち㝣㜳昷ㅤ搱改㠵敦㡡㉡敦㜹㌴㝣捣敢㑤㍡㔵㜹昷㍣ㅡ扥挳敢㑤ㅥ㔶昱㥥㐷挳㥦攲昵㈶摢㔲つ晦ㄴㄴ晦㌹昶㘴搸搷㌷晣搳戰慦㘹㠵㘷ㄸ攵㘹〵㤲戵慡㔶㈰㐵攳捣㠹晦〳㠲攴换㘹ㄲ㔲㌰搵㈴㍦㠰㔲㙥ㄲ㌲愷㑡挵㉡㑤㜲㘹㤴〳攲摢昵攳攱㘳摥㡡㤱㜲㔵扣㉢㑤㜲攰攲㕦㝣攳㥤㥦㍣㔱敦㝤㠲搷㥢㕣慤攲㕤㘹ㄲ晢摤㍦愸昷㕥攱昵㈶挹慢㜸㔷㥡〴戳㄰愶㈲㥦㜹㘰戹搷㥢㔴㑥つ〲㌶㐹㐸㉣㐳㕡㍤晣〷㤰㔶〳晦昳㡣昲挰㑦搶㔷〵㍦㠹㥢㠳㌸改㥢㐲晣㐵㈸㘵挴挹扡㉡攵㥥〷攲㑢扤攵㈶㕤慢㜸捦〳昱㈵㕥㙦昲扣㡡昷㍣㄰晦㠸搷㥢〴戱攲㍤て挴㡦昶㜸㙢攴ぢ戵㙢㥢攷挸愸㥡捣挰ㄶ〳愵晣て㌹㠷昰㑤搰慡㉣晦ㄹ攷慣摦㑢昰搰㐶晥ㄷ㝣〵㔹〸昳㤰㍦㜷ㄴ〶㕡戹搶㔲攱昹㐴㐰㜰㔶㘵愱攴㉢㡣收㘴㡡晦〳昲㔵㐷㘱愰㜵㥦ㄳ戰㍤㌸㈹㉡㡦搷ㄸ捤昹㄰晦攳㤸搶㔱ㄸ㘸攵㠴㐷挵昶攰〰㔶ㅥ慦㌳㥡㘳㤷㘹昲ㄷ㡥挲㐰㉢挷㈳ㄵ摢㠳㝤㑥㜹扣挱㘸㜶㌷愶挹㕦㍡ち〳慤散㑦㔴㙣て㔵㘱摡戸愷㜵搰〳㔱㔶㥣㝤㑥扥〵〵㥢ㄶ㔵㐹㠶㝦㐵㑦攷㠹戲戲捡敡㙤摢㑡㔵っ㠹㔵攷昷㔱㔶㔰㔹扤㘳㕢愹捡搰慡敡㡤慣㤴戲㝡搷戶㔲ㄵ愸换㡢ㄵ㔱㔶敦搹㔶㉣摥㥢戰ㄲ㈱㜴ㄶ㙥摣㠷㄰〸攳挶捤㉤愷㘰搱㤴㐵㐳戵㠵㘰㘹㔴㐲戰㈶㠱〵㔰〹愲㈶㠱敦㔴〹㠱敡㠴愶晦〳㤰㘵㝤ち</t>
  </si>
  <si>
    <t>㜸〱敤㕣ぢ㤴㕣㐵㤹敥敡㤹扥搳搵㌳㤳改㍣㠰㄰㕥〳〴㈱っ㡣昳㑣㘶㠲㌱㤹捣攴㌱㈱㡦㐹㈶〱㜴㜱㠷摢摤户㌳㑤晡ㄱ扡㝢㤲ㄹ挵㈳㉡昸㔶ㄴ搹㜵㐱㔸㐴て慢㜲㝣㈰戲敡昱戸换㐳㐰㐴㔰㘴ㄱ〵㜹ㅤㅥ攲ㄱ㔱搰攳㥡㐵㈰晢㝤晦扤户晢昶敤㥥㤹㄰攳搹散㌹摥捣晤扢慡晥扦敡搶晤慢敡慦慦晥慡㥢㠰ち〴〲晢㜱昱㤷㔷㍤〳挷㡥㑥ㄵ㡡㔶愶㝤㌰㤷㑥㕢昱㘲㉡㤷㉤戴て攴昳收搴挶㔴愱㔸〷〱㘳㉣〵㝥㈱㌴㔶㐸扤搳ち㡦敤戱昲〵〸㠵〲㠱㜰㔸〷挹㜷敥愸ㅢ搱捣愵敢㐹㈰ㄵ搰ㄴ搰つ㈴㘱㤰㈶つ戲㝤㜰昵㤶搸㠵㜸摣㘸㌱㤷户捥㘸㍤挷㉥㜴㐵㘷㘷㝢㘷㝢㑦㙦㘷㔷㝢挷ㄹ慤㠳ㄳ改攲㐴摥㕡㤱戵㈶㡡㜹㌳㝤㐶敢挸㐴㉣㥤㡡㥦㙤㑤㙤捦敤戲戲㉢慣㔸㐷㜷捣散改敢散改敤㑤昶昷昷㌵㐵㔰昲收挱搵㈳㜹㉢㔹㌸㔴㘵㌶戲捣㉤㠳慢摢㌷㕢挵㐳㔵㘶ㄳ捡㐴㤱㐳戹㡣㤹捡ㅥ愲㐲㐳㔴㝡敦㤰ㄵ㑦戱㜵㉣㉢㥦捡敥㙣㐷戵㉢ㄴ㡤搸戲昶㠱㐲㘱㈲戳㥢つ㍤㘸愵搳摢慣㈴㕢㐵㘷㠶ち挵ㄱ㌳㥦㈹㌴㘵愸㍦㉢㙦㘵攳㔶㘱㑥㘶捤㘴摣㑡㍢㠲㠵㜰收ㅣ㌳扦搹捣㔸昵っ戴㘴散㌶ㅣ㑥㔸搹㘲慡㌸搵㥣搹㔱戰戶㤹搹㥤ㄶ㐵㐲㤹㜵ㄳ愹㠴慡慦挷㕦愰敥搴㕡㌵㤳㠶㐲㝤㌲㠳攳㘶扥㈸㌱㌶㘱㘷㉤㔹㑦㜷㤱户愸愸ㄷ扢㔴慢㉦ㄷ摢㙣㌴㤵㌹摢捡㘷慤㌴ㅦ挲㤶㙣昳〹㠹㠲散㜶㈸㘹捡㝤ㅤ戶㤲㙡㜴㐶〷摦㠵㑦㌱㥡㐹〶㈷ち挵㕣㐶捦㐱㔸户㌰㈱ちㄲ㕥㠷户㉥㉣敦㕦慥攷㌲㝤ㅥ㠸慡㝦ㄱ挳捤㕢〶㉢ㄱㅣ㌳㠳㘳戱攰㔸㍣㌸㤶〸㡥㔹挱戱㘴㜰㙣㘷㜰㙣㍣㌸㤶ち㡥㕤ㄸㅣ摢〵ㄹ昷ち㌷㌴〴㥤敢㠶扤ㅢ捦摢昵挴㡦搶㕦㝡搷扥昱挸挲㘷捥㔶ㅣ㘱㌲㐰ㄷ㈰㄰ㅤ㝡㥢㔵搸㥣㍢㘳㈴㥦㡢慤攸㘸㕦摡慤㡦㐰慡㍥ㄲ挴㌸㡡愱㜳㔳搹慣㤵㕦摥户㕣㉦㘴昴㘸㄰愵㝥㠵敡戱㡡㙦ㅢ昹㐹㙣敥ㄷ㑦ㅡ扣扣昷搷㙦㍥昳攵昷㉦㔷ㅣ戸㔲昶㌱〸昸捡敥敤搳挷戲㠸攳㐰㡣攳㐱㈲㑥搹㥤ㅤ换昵〹攴戴㠲㈸昵愴㔳昸晥昸敤ㅦ晥㡦攰㕤㕢慥㝥戶改㔳昷㠷㕢敦〸搱㈰㜴搷㙡〹㝦㈳慦㠵㜱㠸㥢㠵愲搳晦㘸㐳づ㙤昷㥣扤㜷慥捤挷晦昶扤ㄳて㌹㈴扤㔳㥦〴つ改㤳㐱㡣挵㈰㈷㥣㙢愵㜶㡥ㄷ慤㐴㉢㐶㘵㈲㤷㘹摤㥥㌷昷㔸改搶㈱㔸㜶ㄳ挳㕢㥦㐲昱㌷㠱㈸昵㠸搳㔸㝦㌸㜹搳晢㥥晡收㔳慢㍥昵敥㐵㈷扣晥㠹摢慦㔴㔴㍡㝢㠲㘶捦搷㑢㐸㑥〷㌱摡ㄸ戲扢㝣㘷敦㜲㝤〶愳㘷㠲㈸昵愰㔳搴ㅦ㥦昸㑡㘴昴慢㠳㙢扥戸改挵晦扥㔳晤昲ㄹ㐵㐳㔳㉥慡㠳㌹㍡㐱㡣㉥㠶㥣愲㍡㤷敢㙥㐶㝢㐰㤴晡㤱㔳㔴晥戲ㄵ㤹散㝤摢㌷晣搳ㄷ㕥㔹晦挰㡦ㅦ晦㙥搳㔲戰户㍡㘳㜳㈸㙦敥㠵戵㉢ㅢ㔲捣ㅥ晣㌷晢っ㠲〹㈴搹㥢㕣㤶散散㑣昴㜶㤸摤㘶㠸㈳晡㐰㑤ㄵ挷㝣㔳ㄲ㕤㍦㤱摢㉢戶敢搸搵㘶挱㉡㜷㤶㌶㠷户㍡㌷㤱㑤ㄴ㡥愹捤ㅣ㉤㥡㐵㙢㤱㥦㔷㉥愴㉡摢㈸㉣扢㔵㤰攷ㅤ敦捦㜶㡥㤹㥥戰〶㈶㔳㌶晢㌸ㅦㅢ㜶㍤ㄷ㥢㥥扢㌶㙦㕤㔴攲㔶搵㘸〰挸㘰㡦㤴㕤昵㤶㌶换慥㔷敢攰㜸慥㘰㘵愵㝡㙤㤹㤱㔴㝣㤷㤵ㅦ戵㠸㉢慣㠴扣敡ㄱ㘴㌹㤳㑢摢㤶㉣㕥ㄴ搳㐵攲㈴㙦㙡㜲捤㘴搱捡㈶慣〴敡扢摢捡ㄷ愷戶㥢戱戴㜵㘴㠵㠸晤㑣㌰㡥慥㐸㕥㥢㡢㑦ㄴ〶㜳搹㘲㍥㤷慥攴っ㈴昶戰挷㈷㌶攵ㄲㄶ收愳㝡㕥〱ㄵ愸慢㔳㉡㜰㝡㉤㔳挴㜲ぢ敤搲㄰㥥㈶收昴戴戰戲摢戵㙦挳摢攱㉤搲ㄶ晢㘴㜰昱㉣㠵㐹戹㉣㘶挹昴㠲㥥㜷㈲〸愳昴㘹搳㑢㑢ㅤ㑢㉤昷户ㄵづ〶攷㍢㙦扦㘶て㈶晤昵㌰㉢㘹㉢㍦㈳㠴㔴慣㤱㕥〶ㄲ扡〷愳㜹㕡敤㜱㌶㔳㤳㙡㉡戴㌷㤵㈸㡥ㅢ攳㘲扡㤰〶㤸ㄹづ㔳戵㔵㤷敥㐷㤲㕥㑥㜲ㄶ㐸㈴ㄲ㌰摥㐲㈱㈳愲㔷搸昱㄰㈷攷㌷づ㈷〸㘴戵挰ㄷ㘰捤㐲㈸㠳㘹愸㔰㔷㔷敢㉤搷㥢㠵昱㈲扢攷㡣㑣〲〷晤㔶㤲㤵㈰㈱挲㠳㔹搱ち㙢㕥㑦㔰搶㥣ㄹ戲㤲㈶愰戰㡣㙥㘵㠶㌲㌶扡ㅡ戲ち㜱㑤ㄸ㌶㡣戱㌲㘹㈰㠴挱摦㤴㘱敦户㈶㡢㐳㘶搱㙣挸〰搰愱㤵㌴㠴摡㈴㤷ㅤ㘲捥㘶㐹㜳㜳㐷㥣ㄸ㑡㠸㑡搰㔳㑡愳㈴搸㈵㘱攰㘰扣〴敡ㅣ㍡昳㑢愰敥㥣搴っ㝦㐷慦〴㘶㥣㤹搶㔹搹敤㔳扢慤〲挵挳挶㡣慡昴て㉦ㄶ戶㈵ㅥ摢㔱㑣愵ぢ敤愸改扡㝣㙥㘲昷愱㉣㠷㘵改㔵㈰敥ㄵ扡ㄵ扤昸挰摦㠹㑢慣㠶㍤㙣㥢戱戱㐰㤸愵㌱㐵㜳昲搰散慤㈸㙣㍦㝥攴搲㐳昸㠹捣挴ぢㄱ㔵扥ㄱ㄰㑢ㅣ搷㤴㠱㠶戶攷㉤㠱攵㘱㠹㐰摢捤㤹㜳㜳昹㕤戱㕣㙥ㄷ晢搳ㅣ㠹ㄵ挶㉤慢㐸愸摢攸㐰㝢㠱昰㑡搵搵㔵㘰㔸て㈶㈶㐸㌶搶㠳㌴て愴搳慤㙥㠹〵㘳ㄸ㐹㜵〰摤挶〶〴㑥摣扣㝥㘳敢㐸摡㥣捡㈵㤳㠵㔶㤸㜵慥晣㕡㍢扡㍢㤶㜵昶㥢敤㤳改挲愴晡㜷愸㠱㐰昴㌳㝦戸攵㈳捦㍥㝡摥挰攵㡢㐶捥㍢戵敥愵㡦愸㕢ㅣ㐶ㄵ晡㈵扣ㄵ〰扥〹〱㜵㌳挴㘸㕥㄰慥扣昴ㄶ挴昵〸挹㔶㄰ㄸ〹㔱㍢㙣挴愸ㅤ㔵㠴挸ㅣ㙤㝡㍢挹づ㄰㐵㠴㉣㈰晥ㅣ〴摣㑢㝤ㄹ攵摦㡡㕢ㅡ㔰㌰㜵㔵〳扥ㅤ挲ㄱ㍤〳㑦ㄱ㜷戳ㄱ㌵㤵愶愹㈶㑤ㄵ愹敢㔰㜰㑤〵晣慢挳愸㠲攸挴攰愲㠰㌸昳㕦〳戱摡ち戰昸㡣㈴挹㑥㄰㡦〲㔲㜶㔴ㄱ挷㡢〲㉥愴搰㉥㄰㐵ㄴ㉦ち㐸㈳攰㕥敡搳㜸挶慤戸㐵〱〴晥搵㍤㜸㌷㔲㈳㝡〶㥥㙡㠵㐴㉤〵㝣ㄸ〵搷㔴挰㠷ㅣ㐶搵㌲㠲㘰㜷〶戰㔶㠱摣戹㐴慡〰㙢㑤挹戵愹㜴搱捡换㝣摣㤲挴㡦扤㜲㤶㜸㌳㌱㐸摥㡣摢㙢搲〵挹㐱挰㄰㉣搵㡢㔳㘵㘰㔶〵㠳㙣㤴昰㜷戰㜷搸㠱㍤㠱㝡ㄵ㠰㙦〶㌰㠵㑥攳㠳㝢㌳ぢ㝢㍡ㄱ㜱㑥㑤搳㉣㕤慡ㅤ㈵㔷㜶㌲捡晢攷ㄱ昱㐷㤴攴扤㥤㤰搲ㅤ搳㠳㐰㜶昶敡㑥捡㑣搳〲慥扦挳搵㕡ㅥ㑦ㅢ慥㑥㐱㜱晡㥤㈴敦㈲戹㤸攴摤㈰敡㝤㌰㐶㌴戳慦㈰挲晢㑥㘰挵㘷挴ㅥ扥㠷㌲㤷㤰扣ㄷ挴㘳㘶摦㡦愸㜱㈹㐸㡢敢捥㘸戵扢㔸㈴愰㑥㘶㌲㙥㝤ㄹ挹〷㐰㥡㍥〸戲㜹扤㤵挶搲攷㔰㌹㌱㐳㕣攷捦っ搶搰㝦㘸㤴㡦捣㡣㑥㘵攳攳昹㕣ㄶ扥㕥㘲挸㠱㌸扣㠰〵㘵ㅡ㤹㡤戹挱㠹愲㤱㔹㥦挲㑦㔳㘶㥢戵摢㌲㡢㠳㔸摡〲愰㙥㠴㡢㐶攰攷㜰㘲昲晦ㄲ㥥〶戸㠶㠰搷愰㡣㔰㤵㝦昴摡㐰搱㔱㙦晢㔰づㅥ㘵㑢扣摤㔴扢㘱㘰愹㜱ㄸ攲捦㠰晥㄰㙡㜷摤换㌷㥥㜵捡戵㕦摦敦晣扥〷扤㔰㉥扤ㄸ捣敡㤹昸愳㐸㡤捣挴㔳㜴晣㤴㘶㘲攳㤳㠸搵愱ㅢ搸㜰㈴㡢愲㙢捥挶ㄹ㠷㔱攵㈷㕡㠲晣〲㐷慥㐴㐰敤㠲㔸㙤㌸昲捦㘰敢捦㤰晣ぢ㠸㘷㥣㕣㙤㐷搵改昸㤵㌱昱㔹ち㕤〳愲攸㕣ㄲ㌸㜲㉤〲敥愵㘲㜸挶慤戸㘵昸戵㈱戹㕡〹搷㈳㌵愲㘷攰㈹扡慣㑡㑡昰攰戱昳㔰㜰㑤〵㥣敢㌰慡扣㕢ㅤ㈸㐹ㄴ㜰㈳〲㙡〷挴㙡㉢攰㉢㘰敢慦㤲㝣つ挴愳㠰㥢散愸敡挴慦㈸攰ㅢㄴ扡ㄹ㐴搱㈵㈶ち昸㈶〲敥愵㌶攲ㄹ户攲ㄶ〵㜴㈱戹㕡〱摦㐶㙡㐴捦挰㔳㜴戴搵㔲挰㙡ㄴ㕣㔳〱〳づ挳敦㤳ぢ㉤㐳㐹㙦挰㤷搲挸ち㈷捦㐹㔹㝢戹昸㥢㤳挴收㠱敤㔷攷㝡愴㌹㌹㤴摢㥣㉢挲㔳戹ㅢ敢㠶昹㐹㈷㜰敥戸㤵㠵ㅦ㈹て㜷㤲㉦㉤户㝢户㤵搰挹搱摣㐴㍥㙥つてㅤづ㝥㈶扣ㅦ㥡㑥㕣㑣㐱㠵敢攰㕣㈷戰㘷ち扤㐴摦㠶挲搰㔹㐲㜴㝡昸㔷挱ㅥ搸㔰㐶愸㔱〸戶㤴戵扡㍤㔵㑣㕢㡤㐹攱㑢㌸㥣㠴㈶攱愰㑢㌴㈴户㡦㘳㜵㌸搴㥣㕣㤷㑦㈵搲愹慣挵〶〱敡攵慥捣㐶㙢㈷㥣㜱㈳戹㐲㡡㍢㐶捤㐹戸㤰戳㠵摤昴㉢挴愷收㔵挴㘴〶〸㈵㔷愷戲〵㍣㐶㜶㐸ㄸ㙥㐹㡥㡥攷昶㘲㜷㜱㈲㤳㕤㘷敥㉥ㅣㄶ㉤挳ㄱ㘳㕦搲㍣㉡愸㠲㐱ㄵづ㠶て戶㡤㡣摢㔱摡㝣晢愵挵扤㥥㑦挵㈶愸㌰㜹〸㠷㕦㍤〹ㅡ㤰㑤戸ㅣ愱ㄹ㤰ㅦ昱㥦攳㈲愵晢㡦㜵慤搸昵愸改㠹㉡㙤搹ㄲ昳改㍢㤸攷晢㈰ㅢ搶敤ㄸ㉥㍢挶晦慡敤搵㄰㥤㙣晥昹搴摦昳㑡㝥㐸㔹㥥摢㕤㠸㘹散㔱ㄸ㥤攸〹㡣昹扢㘵㈴㈹㌲散愱㜳捡挱戵㜰㘵㌵㈵㌷㥡㌱㉢つ攴㤴㌱㡢㜳散〸㔱㜰挶㑣ㄷㅣ摥㘰㉥㤳㌱搹攵搸㕤㐷攳㘶摡ち㈷〷㈶㡡戹㑤愹慣㑥㠲㐸扦㜴㤲捣㐹㈴㤹㤳㤲搴㤴摣㐶捦扣㠴㔹㔶㙥愷㤹㑦ㄵ挷㌳愹㜸㤸ㄱ㝡捦て㡢扥ちㅢ㈲戸〶摡攷攵摡ㄳ㍦㥥戳㤱つ㥡扢ㅤ攸㤲慡㘳昳愳㐷〷㤵㠱㝦敡㈰ㅤ户戰㍥㌲愹攸扢㔰㕡㠸㡥㔱㥡㈳戹㕥㤲㜹〷挱㤷摥㠳ㄴ改搹㡡㝥㔷戲昵摤㈰㤴收㕤㑦搷攷㡣㕥㍤敥㌱㐵㌶收捣挴㕡慣戹㜳昹〶攷㌸㐰ㄸ㑤㑢㔳㤳㡦搲捦㍡〸搷㍤㝣㐷㝢㔲〹㉢ㅦ㘶挲㈸㌰㙡㍤㍤戴㠶摤㠶搴㑤㈰ㄴ㙡っ搷㝡搶戰㕢搶㘲挷㝢攵㍤敦㌰㕣㔵晥㙦户昶慤攴㡢㐴㈲㜵愰晡〷㈴昷㠰愸㤵㈰㝣ㅦ㥦挰て㈹㜰㉦㐸㘸ㄵ㠸扦㙤㉡㕤㥥㜰㡣㜲㤰搶㜳㥥慢愷㌳㌶っ挷愵㜸㜱㐳昲㈲㡤ㅥ敦慢㘱㍢㕥挳敥敥扣㌱㡡㕥㙥㈵㈲戶愹㈱㐲㙦ㅡ㉥㡣㕡ㄷ㑤㜰ぢ摥㑣戳㙤㠲㐱散户挳㡦敡㜷㡤㔴㔵〲㐵㘷㐶㉤㜱搲慡㕡㉡㉢㤹ㄴ挵愹摡昸ㄱ㐸㤴〳ぢ㜵ㄹ㉢敤㜵晢㕤㘰㤸愹敥㠷㘰㐰晦㤸㔴つ㠱戸敡愲㔷㉤ㄲㄱㄸ昳ㄳ〴昵〳ㄴ搸〴㐲攰攰㑣㜳戴㡦㙡ぢ愲㥣收〲挶㑦㐱收㘳㘳晢捣捤戹㔹捤慡ㅡ㠱㌰㑤慢㝥㄰㐴㙤〵愱挵㉡昵攰㠷㄰㥥扤〷搳㉢㈸㍤昸㘷㑥㠰ㄱ戵ㅤ挴㝤つ㑦户㜸ㄸ挹晡攷ㄴ愰摢戰㠶挰㉦㈸昰〸㐸㠸㥥挴㔹扢㠵㠶搰㈱敡ㄶ㙥㑦〸扥挱㡥㈰㑤晤㈸敡㌱搷㙤㙡㤸ㄳ攷攰㐰㡤戶㝥っ㤲㠱㠸㝡㍢愸晢晡㠴慥㤱〸㠷戴㝥㥣攴〹㄰ㄵ〷昱㌷㌳ㅤ㤳㜶㌳㍦㠹搰〱㌷㌳㕤㤹搲捣㑦㈱愰㜶㠲㔴㌴昳搳㐸㤸扤㤹改晢㤴㘶㝥挶〹㐸㌳㕦㠸㠸晢ㅡ㥥㘶㝥ㄶ挹晡㌹ち敥慡㉤昰㉢ち㍣てㄲ愲扦昴晦㑤㌳晦ㅡ㤵㥤攷㙢㘶㥥攱愸搱捥扦㠱㈸摡㜹㌷愸慢㈰㑦㍢扦㠰㘴晤㕢㤰搰ㄴ挸っㄸ〱敢㑢㡦㝢㡤慢㈵㈳戹㈳㥢㉡㘲晡㘶㍤搶愶㡡㌰㉥㑤㐹㄰〴挵て戶㐸愶㜵㑦愶戶搲㤲攱㠴㙡㔶挵ㅡ攲昸㙡扥㜷㔱戱戸〶摢㕥㙥㜸㔶ㄹ戳〹挹戲愳㐶ㅤて愷㜵㠸戲晤㈲捥㔲㐴㥤㌲扤ㄷ搱愳㜷捥㔰㝦挵慡挵㜸㤱扤㈱㤳㑡㕢㠵㠰晥ㅤ挲ㄸ㙤戲㡣昹㍤㠲挴挰敦挴敦捣ㅤ挵攳㕡愵㔱㡡㜰㈹㘳愷㌵㍢扥晢攱㙣〱㘰㈰攲挴〰昵收㌸挱㉤ㄳ挵ち㡥㌹㌹摦攱㘰㤷㙡㑢ㄶ㡢挹戸㤹㑦ㅣ㈶攸づ敦㘶㉦㐲〴愸ㅤ攴㈲ㄱ㠵昰昲㘰㌲㉣晢㕦㐲ち㜵晤㉥晣扥ㄱ捦㌴㐷㜶㌳搵㕤㜲㔸㠷ㄹ摢㘴㤹㔹㘹㠵搱㘲㘲挸摡㈳㉢昶ㄱぢ换㙤㐰㡦戴㌵㕦㌲㤴愲㠲㘴㜴㜲㈰㔶挰捡慦㐸㔸敦㠴㘴戸敢攴㌶㉢㙤昲㐸〹㔰戸ㄳㅡ㠹ㄷ戱て㔳㉡㠰挷㐵づ㥦ㄶ㠲㐶敡㥤㔶㔲搲㑥挶っ㥤户昲㈵㌸㤲づ戲㔵㌱〷㈵攵晡摤㑡㜵昵㔵扣扥扣㌲攰〶㠸戸搱戸ㄷ愳昸ㄹㄶ㤳戰戸摥㙤〴㡥愴昹敥敥㤶㙤攷挴㠴㌵戹㘹㕣㜱㌶搳㌳㤰㉦攲㑣ㄵて摥戵㜰攸愴〱挹㡢㈹㉣慥搲㔳㜳㤲挳搹㜸㝡㈲㘱挹捡捣戵摣戲㐰㍢㉣摡㑢㑥㌵摢㙤㌵㠳㕥ㅣ愵っ攳㘸戳㝢挶收攰㕤㌴晡㘵愸㔵愶㑤㤴ㄱ搱㝦㐴㡣㑤挳ㅤ㠳㠳摡戳㤹㔷摥㜱㤴昳戴㌰㙤㔵㐹戴㘹㜴扣㤷戶㝤㘴挴㜹挴㌶收㌶收攸摥昱㈴慤㑦搹㐹㠷㐵㍢㐱㌹戶攱㌳っ慣㑦て㜲㠴戰㄰㔸㍤昹挱㐲搴昹挵㈲㑤〶㠷㘲㠲㐰㑣㜱㠴ぢ攴愳ㅦ㈶㔸㜶挶愸㑢㄰ㄷ㌸昹㈷〴搴㝢㐱㙣㌸ㄹ搰㥣挲昴㥦㐱㘶㠷㤳敦㘷㕥㡡敦㜳〲㡣愸换㐰㕣戴㠴㈰敡㈴㡢挹晦㐱㔰扦〲愲㍥〰㔲㐳攰㉦ㄴ㜸ㄵ㈴㐴扦扦摦搰㑣扢㠵挱挲㐳ㄹ慥〹挳ㄹ慥㡤㌱㑣つ㥣〷挲ㄶつ挰戸搱ㄸ晥㈰㡢㝤つ攴晥晢敥攳㐲㍤愰㍥ち攲㍥㍦㠴戰〳摢㕦㐷㔰㔳愷㡡扥㝣て㙣搷㝣㐹昴㙣㐵㈷扥つ摤戹捥㌸㔰挷㤷晡っ戲㠹慥㠳挸愵攸晦慦㠰敥ㅣ戹戳敢晡㙡㘴㠳㈰㍥㉥〰㜵㝤っ敡戳㐸㜱㕦㠵㕣㐷搷〶挲扡〱㐴㕤㔳㕢㈰㑣〱㑤㠱㙢㈱戰ち户ㄱ㐱慣戴晡㈹㥦㜰慤㠱㡡㥢㈰㠹㠳戱愴敡㝡㄰户〲ㅥ㘸㍣〷㑣摤〲愲㙥㠴㠰㔷㤷㔱㈴㔲㤷摣て戰晢攸敤〸挹挵敥改㜱ㄸ慡慦㈲㉥㝡㥢挷㠲扥㠶㔸㠵摥ㄶ㈰㜵㜶扤摤㠴㙣㄰っ攸㈳㐰㑢㝡晢〶㔲摣㙡㤳敢攸敤㐸㠴昵㔱㈰敡收摡〲ぢ㈹㜰㌴〵戸㈵戱ち户戱〸㌱扦摥㜰㥣户㠶摥㡥㠵㈴捥㡦㤳慡㙦㠳戸ㄵ昰攸敤㜸㌰昵〹㈰敡㌶㑡攱搶慤愴捥愵敥㐰㐰㔲㑦愴っ㈲搲晢敦㐲挰扦晣慡㜲㡣搱㥢〶搰〸ㄷ搹㘸㜱㉡つ户㈴㠳㜴挶搸㈱づㅤ㥢つㄷ㔱㉥㡦㑥㔹敦摦㐳㉦攵㕤㡡愲ㅡㄷ昸づ㠴㑡㌶㜲扥㡦㍢昴挴敢搵㠷ㅥ㑢昹㔹昱昲改㌰收攱㘵㥣㡣昴〵㥢㔲昱㝣慥㤰㑢ㄶ㕢㐷攱㜲㙦攵〱㕢㉣㝤㍢〶㐲㡦愱挴㥡捦攴㡢搵㘷昱㈲愱㍤㍣㜰ㄶ搹㤵捤敤捤㑡㙤㐲〵㥥㌳收搳㜴㐳〳ㅦ㐳㔰㈲搷挹㔰㕥昴㙥〴㤹㔹㥦〲ㄱ晤㈶㤰收㘰昴〷㐸㘰づ攳㔴搰㔳〶㔷て㙥ㅢ敢敤敢挱愱㉤㌳搹㥦㑣㜴昴㔸㑢晢捣㥥㜸㑦慣㌳搹摢摤摤ㅦ敦〳㈳㉡㉥㌲ㄶ㜴ㅡ昲㐴改ㄴ㘳〹㝡〹㘳昷扡㌱昲㐲昷㈳㜶愰ㅥ㉡㔶㑤挵㔴㕣㈵㤴㔵摦搰㔰戵㠲愹昲㙣㤵㑥ㄳㅡ〶〱㑦攸㘷搰㤸㝦搹㔳㍢ㄳ慢㕢㙥㄰㘶㡥攲搶㘷㈰㕤㥦〹ㄲ㔱昴㙢㔱㑡户㠳㡡挶㈹昴ㄳ㄰㐶㡣㌷㈳㜵摥攰敡㌱㥣㝤㜳㑦挳戱㙢ㄹㅤ㐸㥦㡢昴捡㑦㘶㡣㑥㈴㌷㈱㔹㈶敦㙤㌸㜲㙣㜴㈱㘵づ㔲㍣扢〰搱〷㥣搲㘵㙦㔶昷㐰㐲㍥㍢㤱て㔰搴㠳㘰㈲〵㘷㙣㐱ㄹ㤰㥢摥㉥㡥〶㜵て摥㥤㝤㄰㘱㝣ㅡ㐰ㅥ晡㤰扡ㅢ㈹散㐷㤵晤㠰㍥㉦改〷㘷㐱慥戹㉥晡㌰攲捣㘱扣〵搴敥〲㕤㕤㥤换扡扡㍡扡扡㍢捣愵㍤㥤换ㄲ戱㡥㘴㜷慣慢挷㡣挷攳㝤挹晥昸搲攸捦㥤㍣㝡〵昲㐴改〰㘳〹晡慤㡣㍤攲挶挸㔳㡦㈱挶㙥愰㙥㐳㐵搸㐴㐷㔱㜰〰㉣扤ㅡ㈴ㄲ㝤ㅣ㜱愹づ㤵慡愹㉡㑤敤㘸敡㌲晡㠴换摣挰㕣㐷㤲ㅣ㐱戲〱㑣昵ㄴ㐲昸つ攸戳ㄹ㜳㈲敡㘹〴㐴㈷户攰㘱搵㍡戹ㄹ愹搵㍡㜹〶㤹愴ㄲ㕢㔰づ㜴昲慣㔳㥡㌱㠲戸慤㤳扥㔸扦ㄹ敦㠹㜷㜴㜶昴㈴㝡㌰ㄴ㘲㥤昱㜸㜷㐷㕦搷搲㡥㘴慣捦敡㐸㐶㥦㜳昲攸慤挸ㄳ晤㤵ㅢ摢挶搸昳㙥㡣㍣昵ㅢ挴㐴㈷㕦昱敡㘴〷㔸晡ㅣ㤰㐸昴〵〸㑣慢ㄳ扡㘰㠴㈹㍡㌹づ㌱晢㑢㥤㝦㐴搶㄰㔷攱晥㐱攰搹扥昱慣晤ㅢ㈰ㄹ昵㌸㘴㘴㌸捤㑤㙥㥤㌰搳昸捣㙢ぢ搶〳㐵㈶ㅤづ㈸戲摥㕥㤵捤㙡㐹攴ㄵ晥攱ㅤㅣ搰㝥ㅤ㔴ㅡ〲攷摤攴㉣昲挱㘱搲㐸攸㝡戴摤㠱㍤〵敤攲㌳㌷㥣挶㈲晡〲戶㌵戰挱敦ㄱ愳㡣㌶㐹㥤㑢㜱㕤㕦㤵ㅡ攲ㅡ攴挰ㄷ㍣捣㍦扦扣〷挲摤慥戶㌴搶㝥〷戰戹ㄸ㐳㕥挵㌵㑥㔵ㅤ㤴㘰㘸㜰㜴㠲㌲〸昰㜵搴㥦㐱㘴摣㝤搶㌳敥㡣㈴昸搳㑥㜲敡慡㥡㠳㤱昰㕡㍡昸㌸㌲㘳㌰ㄲ㑡昳㡡ㄲ㑥昳㡡ㄲ㍢昳㡡扥㙡晦〶㕡㕥㐳㠰㘶捥㜰ㄲづ搹㑦昴㜵ㄴ挵ㄷ㌴㔲愸㑤愵ㄵ扦㄰㈹㌵捣晤㉥㈴晢㡤㍢㉤㌳㑢㤱敦戶㜴〶ㄲ昲ㄹㄷ晤㘵戶㠶㕢ㄱ㜰㉦㙣攷㌹愹扢㥤㠰㘸㤸挸㔹㌴㝣戹㐷挳㘵㙢晦昱㥡捡㈴㝥ㄶ㘵㜲㡢㔹㑦㠰㘰搶㈷㘰挶㕦挰搸〳㙡㥢户晥晥晥㡥㐴㙦戲户愳㝦㔹㔷㑦㕦捣㌴捤摥ㄸ扥扢㑤㜴㔸晤昸搷㤳㠸ち扥㐶ㅥ扤ㄷ㜹愲㐴搴㉣㐱㑦㌲㈶搰摡攵㈹〲㘶㌱㙦ㅦ㐰㡤㘸昲㘵㜶㝤ㄷ㔲昵挵㈰ㄱ㐵㉣㡤㍦㥣戶〳㘵攵㜸㐷〹愲愵愶戵㈶㠲ㄶ㤷㈹㐶敦㜴㘶㕥㐲㜲ㄹ搲㔵㤴㠴戱㔶㔲攷㔲〲愳ㄱ搱ㅦ㜴搸㘴㉡挲㘸㔱攲㘴㑤㈵敥愹愹㐴㠲㘹愹摡㐷ㄱ搰ㅦ〳㠱ㄲ㠹㥥昱ㄷ㌰㍥づ㙡㉢㌱㙥㉤敤㡣挵㘲ㅤ㠹愵㘶戲㘷㔹戲扢摦散攸敥㡡㥢戱㜸㔷扣㘷㔹㔷慣㍢㉡㘰㥢㜵晡〴昲㐴〹慦㔹㠲扥㥣㌱挱搹㉥㑦ㄱ㍤㡢ㄲ㜳㕥㈵㕥㠱㔴晤㘹㤰㠸㈲戰挶㕦㐰㕦〹㕡㔲㈲ㄱ昵戴㑡㈴搲ㄶ愶㈸戱㤳㤹㍢㐸慥㐱㝡搴搵㕤㤴㔸㕢愴慥㐵愰戹㉥㐴戸㜸搶昴敥㘴て㠴㘹㠳扦愵攲愳慥㌵昸㐸㙢㡡慢㤰㍡散攰摡晢㥥昵挱攵〷㔷ㄶ㡤㍢㐷㌸敦㔰っ㑡昹㉢捡挱ㅢ㜹㉣㌲㑢㍣〱户扥づ改㡡挰㤸慦慣㉥挰㌳昸ㅣㄹ戶搷㈳㈵㐴㑣㕢搳搵攳晦愴搵晢摤㌲㉤搲ㄱ㤹攱〲㜰ㅦづ㝢㙥捦つ㠸戳㠷㜰㜱慥㡢〷摢摣捦㤰㑥㈹愷戸㥥㔴㌷摢㤶㝣㈹ㅦ㍥敢〱昰〷愳㡤ㅦ㉤ㅤ㔱㡥㜹戶㤴㡦㈹愷挲㠱づ户㥥㤵㜰㑢㉣㘰戳戴㍥㔸㔷〵戰〵㈶戸㥦㐹换挹ㅥ搹㜹㐶昵㡦愹戱㥢扥㍡㔵㤴慤㘳敥㘶㉡捤搵㠳昱〵㤰愶ㄵ㡢㠷ㄶ昷昵㉤㕦扣㘶㜱㝦㘷攸㝣愸捦㍦㐷搶㝥っ戲㝡㕡愴㠹㠵攲搶㌷㠰敡㝦〳㔱㕣㕤戰㌸㈶户㄰愹㡢㑤㐶挴㜳扤戴搲㠹慣㙡㈱㡣ㄷ㠹㜷愸ㄳ慦ㄸ〸㍤昵ㅥ晦挱捡愸㡢散昵ㄷ㈱慡扦㐴昲㘵㤲ㅢ㐱ㄴ搱昷㍣ㄴ收晦㠰㘳ㅢ㙡㔰昳扣摣㔶㠷攱晦㠲㈵㑡扣㉥愳改㈶〴㥡敢ㄴ㐱户㜴慦㉤挸挱敥㈵㍤敦㘶愴㉡攲㘵㜶㌱ㅣ挶〰㌵㙥㈱㔹〱㐵昶㉥ぢ㥤つ㐱扦㡢挸慢㐸敥昲戳昵昱㐹攴㌰㘷㘵㥦㉥㌹〴㈳晡㕢㉣㥢㄰㥤愵㌱愹㠵㌰㥣㤵昳捤㥡㘵㍤㠲㠷㉢扣慡㠵㔸㕤㈴愷搳攷㤲昳㉦扦攳㑦愷㍤扢㔲ㄱ㥡搷㔲摤㕡㍣戴愶敡搶㌸っ晦户㉦㔱挲㝡㔱摤昷㄰㠰敡㠸捤㐵㜵㠳挸㔱㔲摤㝦㈲㔵ㄱ㔶摢慡㈳㘰㌷㙥㈳㔹戱㜸ㄳ㔴愷㔶㐲搸㝤攱㠸扥㠳搲㠴攴㙥㔲ぢ㘱昷㠱改㠰搸㝣㐶ㅤ㔰〳攷㕦晥昴㑡㐵㈸㕥㑢〷换愷搳㐱扦挳昰㝦晥愲㉥㐰㐹昸挳戹ㄴ㔰㜶㘸摥㔱ㄷ㈸㘲扤散戰㑢㈹㘴戳〷㠸攲敥㐵〰㡡ㅢ挷㡦㈸慥搷慢戸晢㤸㤷㐸愴㕣搳㑦昲㐹㥣ㅣ㔴挷㜴㌵㝤戳挳昰ㅦつ㡥ㄲ慡挸㐳ㅦ㐴〰て㉤攲㐷ㅥ㝡愶昷愱て㈱㔵ㄱ㠵〸慢捤㘱昱愵昴挳㘴ㄱ㕣搸つ戹〷㈱攳ㄷ㈰㌰㈹ㅢ挴愴㥣つ㤳愲㑥㐵ㄶ搷づ攸㐷挱搶扦〴挱㌷愵ㅥ昳㐰愸㈱㠳ㅦ挵㝡慥㜲户㙥戹搸㤵㤸慥㍢㐷㕤㘸愲ㅦ㠳愸㝥㥣攴〹㤲㈷㐱搴㘵㈰㘵慤つ攳ㄹ戶搶㡥㜳㤴㔳昵㠱摢戱づ挳㝦㥥㌸㑡㙣㈲㕡㝢づ〱㘸㡤〰㐳㔴戳挸㔱㡤㤸㠷攷㤱慡〸㍢㠴戵搰㘱㠹搶㌸㌱㈹愲〹㕢㙢挴㈲挶ぢ㈰ㄵ㠶㔸㉤㐰㤶㤲搶㕥〴㕢晦づ㐴ㄱ㜷戸挹㉤挴ㄶ㌳㙢㡤挰㐳㈴愶搵摡㤵㤰㤰搷昹㍤〲晡㈵㤲㤷㐹晥〰愲慥〱愹愵戵㠸愳㥣㉡慤㘹㠷㔱㜵〸㤹挸㘴戶㐳挸㥥㙦攸改㜱っ㈵㌹攵㌶㈶敤㘴〱ㄳ戲攵㈵㥥戳㈶㥣ㄷ捣攳㉢昶㡤㌸ㄶ㡢㔳㠲昸ㅦ㐵ㅣてづ㡥换㜲ㄲ㜴㑦愴㘹㠹㌱戳㤱摣㤲挷ㄱ戵㠶攴㜰〱㥢愶㠹㌰扥挲㉤攲㐳戳散攱戰㕣㠶㉦戳㥥收ㅤ㡤挵㉦摦㠳㌵摤㠸昴て搶㥣㔱攴㐰㐶㝢㔹ㅦ敥挶㔹㤰挷って㙥戱㙣散㐳㝢戹晢〷〹慣㍦摤㠳戳昵慡〱㑤晣ㄸ敥㐸攰㤲挰㝥愹㌳扣搶晡ㄵ挸ㅢ㝦〱愹㠳㠷㑤散ㅦ㐸㐴扦㡡ㄴ晢愰㈲摤捤㠱㄰昱㥡晦攵攸搸㕤换户昷㝤㘲摥搸挸㌷㜶慦㄰㠷捤㌲ㅦ㄰慤昴ㄱ搸㠷敦〴㐶戵搹㘱攷㈸㕤〱㔹㍤昳㉢扤つ㑣〹摤〰㝡㤲慦㐸敦ㅣ㡤捥戵换摣㘹戱㙥㝡戸㌰㌴〵ㅦ㙥㉡㡥㠳㝤㠳ㄳ㤹〹㝢㥢ㅣ〵㈹ㅢ晡搴ㄳ昳捣〴扢㌸っㅢ㌲㘳㈶晦て愷㜰㘶㉣㙤㘵㜷ㄶ挷㑢晦㙦ㄳ㝣㍢昸挸㐵扦㡥㐲㌸ㅡ㜹㠵〸㜳晣つ㍥敤ㅢㄳ㄰㌸㕦㥢敢捣ㅡ攷晣㙣㐸晥㜳㠹㌰攳ㄸ㄰戱㔰㘶戴㘸敤㙥捣搸捡攱愰㤰〷搵㘳愷捦㌰㝡㝣㡡㤸昶㐹㡥㙥㤹㕤摣㌱㔴愷㝤㐵㔷搹扦晢昶摦㜰攵戶つ㑢㙥戸搳㐱㜷晢㥣㝥戲㙦㝦㐸愱攷ㅣ搴㤳愰㡢ㅡ㑤愸扥㠴㜴敡挹扥ㄶ慣戲㝦昷敤晦㔸攷摤ぢ攳ㅦ晢㘹㔵〵㔴〰ㄵ㘰㈵㤸㐷ㄱ㍥㤶㜳㉦㉣攵㥥扢㍡㝣攲愵搱〷慢㜳敦㝦捤㤳㥢戸戳㥣晢搸搹㜳扦敥捤㑤㜴㐹慢㘸搴愱㝦戹愷散扣㐳㉤愸㕥㠵㝣昵㔰攳㤶㤲收㔰㉢て戳〶㈶㜱㠴〹挱收㄰戸ㅣ㙡敥愵〸㈴搹㐱㌵晦㙢㌰晣挹愵扥㠷ㄴ愹㐲〴㐹戵慢昰愷㥡㔵㘸攲昳㉡慢㌰㠷㐹㥥㉡㄰攴㔵㔴㠱㌸㑥慡挰晦㤰っ㝦㜲㐵敦㐱慡㑣㍦㜳㤹㝦ㅥ挹㝣㤰㠸㈲㄰㤲扡㉤㐰戴晣㠹摥ㅥ㉥愴ち㐱昵㠲㕢慦ㄷ扡㡥㜶㝡ㄷ慣搰㤱捣㑦㐸愴㄰愰㝥㈲㝡㈱㤳㍣昵㈲㠶㘲扤㐶慦晡敥慡搷扡摦㌱愰〸㝥攴㐱㡢㈰㔹摢攴㍤攷㍥慣挲攴ㅤ换㤲㉢㤵㜰扣敦㘱挴㑥ㄵ㑡㈰㘲㤲昹㥦戵㈳ㄶ愲〹㠲㑢改㤷昸ㄱ攵戴愲〴敡㠳户㈲㤰㈹㜷戰昲攸晡晣㥡㙦晤昱戵㠷敥愹敥㥥㑦愲愲愵捥晤㜸㐵敥昲搰㤸㌶昷ㄳ摥摣㠴㑥攵㘷㤷㠷挶㜷㡥扦散㠵慤摦㜹戸晡搹㡦㝢㜳㍦㔹㤱扢㍣㌴㉥㡤㜲㘴㍤㔰㥤晢㌱㙦敥攷㤰㥢㑤愲㌹ぢ搵慢㐷挱慢ㅥ〶愷㔶慢㝦㠹㑦晤捦㈳㝢㠵晡㠹愳ㅣ㡤ㄳ㑤㠹挶摢ㅣ㡤㐳攱㜰散㈲戵晣搶㘵㡤㑦㘷捦搴㐳摥㝡ㄳ㍤㤵㜳㤷㌵㍥慤㌱晡㉦㙦㙥挲慥㜲敥戲挶愷㌵㐶て㝡㜳ㄳ慦㤵㜳㤷㌵㍥㙤敥㥦㝡㜲㠷㌸㝤晢愷ㅡ㤹〹㙢㘱ぢ挸ㅥ慣㡦扡〳捡㔶〴〵㉣㐳㜷㌲㐶戵攳㙥攱搴挷㐰ㄸ㜷㐰搱挸戱㔲扡㡢㌲戴㙦攴改㙥㙦づ摡戲㜲づ摡㈴挹搱挳㘴㥡㈳挹搱敢〴ㄸ㘹愱改㈹攷愰挹㌹〵㔱㜵㉦㔴挱搵㈹捤㐴㌸㘸㈸㥡㈱㘱晣搰㘱慣㄰〶㑥挳戸㡣㝢ㅣ〶㍢戲敥㘷愹㌴㍤昲昸攵㡣搱敡挸攳捦㜲〲㡣㈸㕡っ㤱㜹ぢ㔳㘹㉣㐴㘶㠵㐷愶㠵〶㠰愹㘱㐲㘰挵㑥㉥㌹摥捡㘴昶㙦挹戱搲〹㌰搲挲づ㉣㌹㄰挱㌲搰㤵㘹㘵㥡㜳㐵愹㘹㌱戳〳〸㘰搱㈲㕡〵戳挲晦ㅡ愵㜶㐵㙡搰㤶ㄲ㑤㔶㐹㔱愳㈲戵㐶愴㕡昸晡攷㐲㉡㌸愹攲ㄷ㈴㉥戸㘰㕦㑢㝤敢愲晡昳㔶㌵㕤昵搴扤㑦㕦昱搰昹㉢㥥㝦昵㥡㙢ㅥ㝡昶㡡晢㕥晤㕥㙣挵て㍥晦昹㍢㌷㕣㜷摦搳昳㤲㥦ぢ㝥㙢摦挶捦㕤摣戹敢攲㡢㤲㍢㑥㕦㜷昱摢㉥摣摡㌹㌲户慤慥慥愱攱搴昹昷㉣㍣㉤㝡挹㐵摦㔱户㍦㜲㔴㔶㠹㐶㔹つ搳晢㑡搴慣㔴㘳㥤㔴㐳㠹㑥慢㉡㑢摤㡡搴戰㉤㈵㝡慣㤲愲㍥㐵敡㙣㕢㡡㕡㤲づ㜰㡢搳捥慢㤱㈵っ㍢㑤挵〸攳㥢㍥〶㜵㈱㡣㥢㝤っ搶㑥ㄸ摦昰㌱㔸㈱㘱摣攴㘳戰づ挲昸㝡㈵愳昱㝦〱㤰㡥扢昰</t>
  </si>
  <si>
    <t>㜸〱摤㝤〷㜸ㅣ搵搵戶慥慣ㅤ敢慥㡢ㄶ㙣ㄳっㄸ㙣㘳〳挶挶㘸愵㤵戴㌲ㄸ昷㠶ㅢ㜱愳〴㌰慢摤㔹㕢愰㘲㈴戹〱愱㔷搳摢㐷敦扤ㅢ㌰㘰㕡㈰戴搰㕢〸㥤㔰㑣て挵愱挵〹挵晦晢㥥㤹慢㥤㥤㤹㤵㤴㝣昹㥦攷㝢ㄸ㙢㡦攷摣㔳敥扤敦㥣㝢愷㥣扢㍢㐵慡愸愸㘸㈳㌶晥捦慤㠴㍢㕢捤㕤搹摡㘶㌷㡥㥣搰摣搰㘰愷摢敡㥢㥢㕡㐷㡥㙢㘹㐹慤㥣㔱摦摡搶つち搶挲㝡挸㕢㈳ぢ㕢敢て戱㑢ㄷ㉥戳㕢㕡愱ㄴ㈹㉡㉡㉤搵挵㤰昷㜷㍦㌱挳㘸㕡改ㄲㄲ㘸ㄵ㘹㡢愴㍢㐹㈹㠹㈶㠹㤲昴㈰改㐹搲㡢愴㌷㐹ㄹ㐹㡣㘴ㄳ㤲㑤㐹晡㤰昴㈵改㐷戲ㄹ挹㙦㐸㌶㈷㘱晤㝡ぢ㤲㉤㐱㝡㙥〵㌲㙦挲昸搹㜵〷愲㌷㜳摢㥡㕢散ㄱ〳ㄷ㌸㙤ㅥㅤ㡦㡦㡣㡦㑣㔴挵㉢㐶㤶㡦ㄸ㌸㘱㘹㐳摢搲ㄶ㝢㜴㤳扤戴慤㈵搵㌰㘲攰ㅥ㑢敢ㅡ敡搳搳敤㤵昳㥡て戲㥢㐶摢㜵攵㤵㜵愹㐴㌲㥥愸慡捡搶搶㈶㝢づ㠰攷㔹ㄳ挶敦搱㘲㘷㕢晦㕢㍥户愶捦搹ㄳ挶㡦㥣㘵户晤户㝣㙥〳㥦㜰㌹戱戹㌱㔵摦昴㕦㜲ㅡ攱㌱慤㥡㘸愷敢㜹昰㙤扢愵扥㘹搱㐸㌴㍢て㘸㜰㌵㈳挷戵戶㉥㙤㕣挲㌸㥡㘰㌷㌴捣戱戳㜲搰ㅢ㈷戶戶敤㤱㙡㘹㙣敤搹㐸晣散ㄶ扢㈹㙤户昶㙥㥣戴㈲㙤㌷戸㡡慤愵㡤ぢ㔲㉤戳㔲㡤㜶〹㜷捡ㅡ㥤㘳㌸㉤㘳㌷戵搵户慤散搵㌸扦搵㥥㤳㙡㕡㘴㔳㈵搲㌸㘵㘹㝤㐶㤵㤴攰慦愸摢昶㘱㉤㤳〳㠵昶㌴㑥㔸㥣㙡㘹ㄳ㡥㠷㌰ㅥ愶敢〹ㄷ改㐵㕥扢ㄸ㔲〳㝤㔶㍣㘶㜳敢ㅢ愷摢㉤㑤㜶〳㉢攱㤱ㅣ敥㔳ㄲ㠰㥣攳搰㡥㤴改づ㡦㤲敡攱づ㍥昶㠵戵㔸〳㐱㘲ㄳ昷戶㕢㘷㌵㡦搸愳愵戹㙥㜴昹挸敡㑡㍤〸愵㝡㌰攵摢㤲散㔹摦搴㘴户攸㈱㉣ㅤち愲㑡摥挴愸昶晡攲挸㉡㕥㤸㉡㕥㔸㔷扣㌰㕤扣㌰㔳扣搰㉥㕥㤸㉤㕥戸愸㜸攱攲攲㠵昵挵ぢて㉣㕥㜸㄰㜴捣㔶摡扤㝢戱扢㉤慦㍦扢晦㝥㝦㝦㘷攲ㄹ摢捤扦㙢㘹昳㑢攳ㄴ〷戲捣〳摢㘳挷㥡戰戴戵慤戹㔱敦㠰㝤㍤㡣〵㍢㜲㙦ち㡥㐸敢愸㜸挵㈸㍤㥣散〸㄰愵晥㡣㐶戱㘱㕢㝥㝢㙢昵摣㙦昷㤹㜹搷挷㐷扦愸㍦摤㙡扡攲慣㈰ㅥ㐷㘲挷搷摢慡㉡扤㌳㕤㤴㠳㔸㜱㤰愸搳摢㔱昱挴㈸㕤㐱㐹㈵㠸㔲捦扡捥户㝡㘶挰摢㈳摥㍡㘹挶挹㡢摥㕢昹攵戴捤㡥㔲㥣㙤攸㕣戳戹扡㥡愴〶挴㑡㠲㤴㍡敤㠴愷㕡㤶㡦〲㔱敡㜱搷搳㠰搶ㄷ㝦㌸昸愱挸慣〷ㅥ㕤晦搰搱扦㝣㍢㐱㜱捡捡㜹ㅡ㑤㡢摤㐰慣㌱摣㜳㝢㕣㌹㑡㡦㈵㍢づ㐴愹㍦戸慥搶摥昱昳户敢晦㌰㘲捡㕤㔵㑦敦晢摡㔷㠷㍥愰㌸〶愴挷ㄳ戰攳敢㌱㡥敦㐴扡㤸〴㘲㑤收㥥摢㘳㌴㜳ち搹愹㈰㑡摤攳晡慥攸㜱攲て愳㙥㝣㜸收㥤晢㔷㕣㜴昳㤰捦㍥㔷㥣㑦挵昷敥搸昱昹慥㑡敡改㜴㌱〳挴㥡〹搲㡥㘶㝣㤴㥥㐵挹㙣㄰愵㔶扢捥户摢昵戹摥て㐴扦㤸㜱挳㔷㡦敦搸㜴攰㥡㍡挵㜹㕡㥣晦ㄶ㍢㐱攷㜳攸㘲㉥㠸㌵て愴摤㌹攲㘰㍥㈵ぢ㐰㤴扡挱㜵晥摤挱㤳㑥㜹愳昵愲㠹户㙣ㄸ㌶㝣敡㜶㍡慡㝡㐰㑣攷捥愱摡㥢㝢晢㠰㔸扦〳㜱てㄵ昰摤㤷攵晢㠱㈸㜵愵敢改㡡㜸昷㔹攵〷捥㥦㜹搴㠶摦捦㥢㕤扢散ㅡ挵㤳㠸㌴㜳㈱㜶晣捤慣搲〷愰㔴愷㐰慣㍡㤰昶㘶挲㜹㥡㤲っ㠸㔲ㄷ戹捥て㜸昵戲昱てㅥ扦㘸昷㡢㡡㙥晡昱敡㉦敥摣㕢昱攴㤴㙢收㈲㕡㉣〶戱敡戹攷挶㐱昹㈸㝤㈰搹㠳㐰㤴㍡挷㜵昵搴捥扤㕢攷㥦戹摢昴㔳㉡て㙦敡㝤挱攳慢ㄴ㑦㜱㌹㔷㑤戴㘸〶戱㤶㜰捦㜵㠵挳㝥㌰搹ㄶ㄰愵㑥㜵㕤㍤晢昷㔱昷摣戱攷㔳搳㉥扥扥摦晡㡦晡㥥昶㡤攲㠹㔲扡摣㠶ㅤ㕦㤷ㄱ㔲㑢改㘲ㄹ㠸戵㥣㝢㙥㐸搵㡣搲㉢挸慥〴㔱敡㜸搷昷摡㘷㌶摣㝡敤㠹捦㑣㍡昶㜷慢愶摣㜳慦㝤㠸攲昹㌷搷捣挳㘸昱㝢㄰敢㜰㄰昷挰攰㄰ㅦ挱昲㈳㐱㤴㍡挲昵搴昸搹㡢ㄷ㥤晦挹㍢搳㉦㍤昴搳挷摥扡㝢摦挱㡡㈷㜱㘹攵搱搸〹戶昲ㄸ㤴敡㘳㐱慣攳戸攷戶戲㝡㤴㍥㥥散〹㈰㑡慤㜰㝤敦㌴㜲愷㡦摥㤸㌲㜳搶戵㠷㡣摥晡昰户扥扣㑦昱摡㈰搷捡㔵戴㌸ㄹ挴㍡〵挴㙤㘵㜲㤴㍥㤵攵愷㠱㈸㜵戰敢改㠴㔳戶㕣㔷㝡攳㙦㈶ㅤ晦愷扢ㅦ摣昴昲愵て㉡㕥㘰攴㍣㥤㐹㡢戳㐰慣戳㐱㕣㑦㘸搳㌹㉣㍦ㄷ㐴愹〳㕤㑦挳敦晤摤㉢㉢㜶ㅢ㌷昶攴挹慢晡㉤㥡愸戶㔱扣㑡挹㜹㍡㥦ㄶㄷ㠰㔸ㄷ㠲戸㥥㜰っ㉥㘲昹挵㈰㑡愵㕤㑦㐷㥤㝢搳〹扢㤷慤ㄹ㝢敡㤱ㅢ㡥㐸摤晥搱ㄳ㡡㤷㍡㌹㑦㤷搱攲㜲㄰敢ち㄰搷㔳搵㈸㝤㈵换慦〲㔱㙡㕦搷搳扥扢㍥扣㜰晤昳昵攳㉥搹晦戸摢㜶㍢敦敢ぢㄴ慦㤷攸挹扡〶㈴㜸っ慥㐵愹扥㡥昲敢戹攷ㅥ〳昸扥㠱散㡤㈰㑡捤㜷㝤扦搴㜷昲扣㉦㍦扢㜶挲ㅦ㐶ㅣ晡搱敤㙤摦㍣愴㜸ㄹ㈶扥㙦挶㑥搰昷㉤㜴㜱㉢㠸㜵ㅢ昷㕣摦㠸㥤搵㘴㙦〷㔱㙡㤶敢晢攱㉢㜷ㅡ戸攰昳㍥戳慦㕦㜲收㡤㈵㐷㘵晡㈹㕥摤㠹敦㍢戱ㄳ昴扤㠶㉥敥〲戱敥收㥥敢ㅢ㘳晡ㅥ戲㙢㐱㤴㥡攲晡摥戸晤㐹挹㕢㕦扡㙦晡㌱㝦搹敤改昷攲㡦㍥愰晡㐳㑣摦捥搴㜳㍦昷ㅥ〰戱ㅥ〴㠹挸㐰搴㝦㘰攱㐳㈰㑡㡤㜵摤散扥攳㠷敡昴ㄹ㡦㑤戹㘴扢㍥昷摢慦㉦敦愹㜸搹㈹㑤晣㈳㜶晣㑤慣搲㡦搰挵愳㈰搶㘳㈰敤昳づ戰㝤㥣㤲㈷㐰㤴慡㜵㥤㙦搸㝤㡦敤㍥㍦攰戵挹㔷散㍦㝥捣㉢㉦晥敤㈶挵换㔹㜱晥㈴㜶㝣捥㌱戱㍦㐵ㄷ㑦㠳㔸捦㜰捦敤㝦敤㈸晤㉣搹攷㐰㤴慡㜰㝤敦㜲昸敡摤㉡㔶ㅦ㌹昵愶慡㠳愶扣晦晡愸㠷㝢扥〰昱㙦摤㡢㡦㠹㉤愹攵戸㥣换㕤㈹攲昲㤸晦㍡扦㐴挶ㄵ㜲戶㉡㕢㤳㡤挷㌳㔵攵愹捡㔴㘴㄰摣㜶昵㕡㡣㤳㑣捦㉣㥡㥤㘹㕥㉥ㄷ㘷㕢㡤㑦戵摡戹㙢戵攱慥㙣㝣昳搲愶㑣敢㤶攱挲戹㙤愹㌶㝢ぢ扦㉣攷㈴㘰㌶ㄷ㤷慥㜶慢搴户戵摦㙣㐱慡㘱愹㍤㙥㐵扤㈳ㅥ攰ㄳ攳挲戵戹慥戰㜴㜲㡢㝤㜰扢㌴搰愲㜱戸戳㕡㈶扥〳扤㜴㐴㑥扢〶㑥㔸摣摣㙡㌷㐹昳㠶㌷敥㔱㥦㍥挸㙥㤹㙢昳扥捣捥㐸㔷晢㔱攴㕥㍤て㥦摤㠴㡥攲㝡㌸㌳搸㕢㥡㥤戴愲捤㙥捡搸ㄹ戴㜷㠹摤搲戶㜲㕥慡慥挱摥㉣㑦挵愹ㄳ㠲晥㜹挵㤳㥢搳㑢㕢㈷㌴㌷戵戵㌴㌷攴㑢挶㘵㤶愵㜰挵㥥㤹搹㥣戱㜱挱㕤挲慤㐸ㄵ㜵敢愶㔴搱㡥㘱㔷扤昴摢㍡㔲づ㠴攷㄰て挰㌱摦㍣㍦散㐶捥㐱敦搰㡢〶㥢㌱㔹㍣愴ㄳ㘷攲㤷㙥㠶ㄵ㔶昴昴㠹㌷戱搴摥愱戰戶戴戱晤挸晤晦㔵㉥㉥敥攳昶㝥搲㌲摣搵㑣㑤㌵㘵ㅡ散㤶づ㙦挱ㄵ㕢愴㕦〴㠹散㡣搱㕣㄰扤ㄲ㘸愸ㄵ㙡㘵㘴㜹㝤愶㙤戱戵搸慥㕦戴㤸㤷〶戸㑤㉦㉤㈵戴㠱㑤扦㡣㈲晤㘷㤲㔷㐰愲搱㈲敢㉦㔴戲愲晡㔵㠷㡦っ挶晦晦晥晤㔲㌱慣戴摣㥦攱㘶扡㌵搲㌸戹戹愵戵㕢户戰㕥㑥㑤戵㉥㙥㘳㜸㜶㉣愴扦搷㐸㕥〷㠹っ〱改昴㜶慣っ㑡㈵扣敢散搵㌸搱捥愶㜰慦㉦愳㕢愵㈲㡤捥敤攳㐴扢㌵慤㜹㥦㌹つ㘳㘵㠵㠵㍤っ晥㥥㡤㡣㝥㝢㐵摢挴㔴㕢慡㝢㈳敥㔸㜱㤴㌴㤴㠶㡢㤵戳㐷换㕥㔲㘶慣愳㉥〷て㌱搹昵㜸改㈱〵㡥㈷っㅣ㡣㤷愲㙥㉥敤戸ㄳ㘸㍢敦㈹㉤㝦愰攷摦㜹攲㠶㌸㌳挵㙥㥡户㜲㠹摤㑡昵㔲慢㐳㈸晤挳㡢捥㘶愷敢收户搵㌷戴㡥㐴㑢愷戴㌴㉦㕤昲摦昴㐳㕦晡つ㄰戳㐵戶㐳ㄴ㜷扤㑦㠰慢愸晢㌲ㅥ㥢㠵ぢ㡢㑡改㡤㈵㝡㕢ㄲ㐶㉢㥣㙤挴㝦戲改㜷昰㕦戴㈳㔹㘴㈸㌴晥㥤扢昴〸昴㝢㌶〲愱㜹㉤戶㍣㜷㈸ㄵ〶㘸昷㙡摣戳戹攵愰扡收收㠳ㄸ㑦扤㠵㙢㕤㙣摢㙤扣㤷敦攱㍥扢㤰㘷ㄴ㑡㜵敢㤶㜷㜳敥戹改摦〶晥慤昷㐱㝡㡤㙢㘸ㄸ㘸㍣戶㕡ㅦ愰愸ㅢ㥥㉡㔸敢戰㌳㘸搶搴ㄹ〳昷㘸㐸慤㙣捥㘶㕢〷㘲㕡攷愳慤㠱攵㤵攵㌵昱摡搴挸ㄵつ慤㉢搴㔶㠰㠱昷摡攷㝤戳㘶搵㠷㙦敥㌵敥昴㉤昶搸㙢晢㙥敢㔷愹㉤㕤㐱攰戶㝥〷㍡挶㐷㝦っ愲晡㐳㡤搳ぢ昶昳㌷晤㈹㜸晤ㄹ挹攷㈰㤸㈴〴㜶捣ㄱ㕦㌸慣ㅡ㠶晦㌹㑦攸㉦㐹扥〲㔱挳㐱㌸㑡昵搷㈰㘶㔳㌱昸攷挱㤷〳戸㈳㡡㠳〷昰㕢㤴㐶㜵〷㌲㌵〲ㅡ㍣㠸㥡愰㘹挲愴〹㤱戲攰㌸ㄴ㠰㠸㉢〸㍣㠵搸ㄹ㘶〲挰㑦戴敦〶戵㜰〰㝥㘱ㅤ〴㐶㌳昴㍣〰ㄴ㍢慣㉡㠷㑣〰攸㠶〲捤㠷慡慡〲㐵〲㐰〴㥣搹搴扦㝥昱〰㄰㐷㜱㄰〰㑤㥦扡〳㤹慡㠴㕤ㄸ〰敢攱㍣ㄴ㠰慦㕤㐱攰㐹㐹㌵㍣つ㘲㉢㌶㘵㤳扦㠴㕡㌸〰㝤㈱搶晤㐸㌶〳昱〰戰戹挳慡ㅡ㌸ㄱ〰晡㔳㘹ぢ㄰㔵㡢㈲〱㘰㑢㜰㘶㔳ㅦ㝡〱㐸愲㌸〸挰㌶昴愹㍢㤰㈹㍥戵〹〳攰捤㐲〰扣攱ち〲て㜸㐶挳搳㈰戶㘲〷㌶昹戵㠲〰散〸戱ㅥ㑥㌲〲挴〳挰㐸㠷㔵扢挱㠹〰戰㌳㤵捡㐱搴㔸ㄴ〹〰㜱㜰㘶㔳捦㝢〱ㄸ㠳攲㈰〰㔵昴愹㍢㤰愹㜱戰ぢ〳攰戱㐲〰㍣敡ち〲㡦愵㈶挲搳㈰戶㘲㌷㔴慡晥㔸㄰㠰戱㄰敢㜱㈴攳㐱㍣〰㑣㜴㔸㌵〹㑥〴㠰㐹㔴㥡っ愲昸攸㑡〰㤸〲捥㙣㙡慤ㄷ㠰挹㈸づ〲㌰㥤㍥㜵〷㌲㌵ㄵ㜶㘱〰摣㕡〸㠰㕢㕣㐱攰搹搹㜴㜸ㅡ挴㔶捣㘳㤳㙦㉡〸挰〲㠸昵㥥㈴㝢㠱㜸〰搸挷㘱搵っ㌸ㄱ〰㝥㐷愵㝤㐱搴㉣ㄴ〹〰晢㠱㌳㥢扡搲ぢ挰㑣ㄴ〷〱㐸搱愷敥㐰愶㘶挳㉥っ㠰昳ぢ〱㜰㥥㉢〸㍣摦㥢〳㑦㠳搸㡡〳搹攴㜳ぢ〲搰〰戱㙥㈴㘹〲昱〰戰挴㘱搵㕣㌸ㄱ〰づ愶㔲ぢ㠸㥡㡦㈲〱愰ㄵ㥣搹搴㈹㕥〰收愱㌸〸挰㜲晡搴ㅤ挸搴〲搸㠵〱㜰㜴㈱〰㡥㜲〵㠱㘷㤰㝢挳搳㈰戶攲㐸㌶昹㠸㠲〰ㅣつ戱㍥㠶攴㔸㄰て〰挷㍢慣攲㤳㑢〱攰〴㉡㥤〸愲昶㐵㤱〰㜰ㄲ㌸戳愹㘵㕥〰昸愸㌳〸挰愹昴愹㍢㤰愹晤㘰ㄷ〶㐰㐳㈱〰づ㜲〵㠱㐷愷〷挰搳㈰戶攲㝦搸攴晡㠲〰㥣て戱扥㠰攴㐲㄰て〰ㄷ㍢慣㑡挱㠹〰㜰〹㤵㉥〵㔱㘹ㄴ〹〰㤷㠱㌳㥢㍡挰ぢ㐰ㅤ㡡㠳〰㕣〵晤愸敥㐰愶㌲戰ぢ〳㘰㐱㈱〰收扢㠲挰攳㕤㍥搰ㅤ挴㔶摣捣㈶捦㉤〸挰慤㄰敢摢㐸㔶㠳㜸〰戸挳㘱搵㘲㌸ㄱ〰敥愴搲ㅡ㄰㜵㈰㡡〴㠰扢挰㤹㑤敤敥〵愰ㅥ挵㐱〰敥愵㑦摤㠱㑣ㅤ〴扢㌰〰挶ㄶ〲㘰㡣㉢〸㍣㤴㙥㠲愷㐱㙣挵㈳㙣昲攸㠲〰㍣〶戱㝥㥣攴〹㄰て〰㑦㍡慣㙡㠶ㄳ〱攰㈹㉡㍤つ愲づ㐶㤱〰昰っ㌸戳愹㠴ㄷ㠰㈵㈸づ〲昰〲㝤敡づ㘴慡〵㜶㘱〰散㔸〸㠰㘱慥㈰昰㈸㝤㈹㍣つ㘲㉢㕥㘷㤳户㉦〸挰㥢㄰敢户㐸摥〶昱〰昰㔷㠷㔵换攰㐴〰㜸㤷㑡敦㠱愸ㄵ㈸ㄲ〰摥〷㘷㌶戵戵ㄷ㠰攵㈸づ〲昰ㄱ㝤敡づ㘴㙡㈵散挲〰攸㕢〸㠰㍥慥㈰昰扣晦㌰㜸ㅡ挴㔶㝣挵㈶㙦㔲㄰㠰昵㄰敢扦㤳㝣〳攲〱攰㍢㠷㔵扦㠷ㄳ〱攰㝢㉡晤〰愲㡥㐰㤱〰昰て㜰㘶㔳愵㕥〰づ㐷㜱㄰㠰ㅦ改㔳㜷㈰㔳㐷挲㉥っ㠰㕦㝥㉥㜰㈹晣戳㉢〸愴㈹㡥㠱愷㐱㙣㐵㐹㌱㥡晣㈳搴挲㉦㠵㉤㠸㜵㜷㤲㔲㄰て〰㔱㠷㔵挷挲挹㘰㍡敡㐱愵㥥㈰敡㜸戰〲㐰㉦㜰㘶㔳摦愰㡥昶㥢愱攳㔰ㅣ〴㘰ㄳ攸㐷㜵〷㌲挵〴㐹ㄸ〰㥦ㄶ〲攰ㄳ㔷㄰挸愵慣㠲㈷〱㘰ぢ㌶昹愳㠲〰㙣〵戱ㅥ㐰戲㌵㕢㤷扢ㅢㅣ攸戰敡㘴㌸ㅡ捣敥っ愲搲㘰㄰㜵㉡㔸〱㘰㕢㜰㘶㔳㙦㝢〱㌸〵挵㐱〰戶㠷㝥㔴㜷㈰㔳愷挱㉥っ㠰㤷ぢ〱昰㤲㉢〸愴㠰捥㠴㈷〱愰㥣㑤㝥愱㈰〰ㄵ㄰敢㑡㤲〴㕢㤷〳愰摡㘱搵㔹㜰㌴㤸摤愹愱㔲ㄲ㐴㥤〳㔶〰愸〵㘷㌶昵㠴ㄷ㠰戳㔱ㅣ〴㘰㌴昴愳扡〳㤹㍡ㄷ㜶㘱〰㍣㔰〸㠰晢㕤㐱㈰㜳㜵㍥㍣〹〰㤳搹攴㝢ぢ〲㌰ㄵ㘲㍤㡤㘴㜷戶㉥〷挰っ㠷㔵ㄷ挰搱㘰㜶㘷㈶㤵㘶㠱愸㡢挰ち〰戳挱㤹㑤慤昶〲挰〴㔹㄰㠰戹搰㡦敡づ㘴敡㘲搸㠵〱㜰㙤㈱〰慥㜱〵㠱㠴摢㘵昰㈴〰散换㈶㕦㔵㄰㠰晤㈱搶ぢ㐹づ㘰敢㜲〰搴㌹慣扡ㅣ㡥〶攳愳搳㔴捡㠰愸㉢挱ち〰㌶㌸戳愹ぢ扤〰㕣㠱攲㈰〰昵搰㡦敡づ㘴敡㉡搸㠵〱㜰㐶㈱〰㑥㜷〵㠱㍣攱戵昰㈴〰戴戰挹愷ㄶ〴愰つ㘲扤㤴㘴ㄹ㕢㤷〳㘰㠵挳㉡㈶ㄳ〷戳㍢㉢愹㜴〸㠸扡〱慣〰㜰㈸㌸戳愹㘳扤〰㕣㡦攲㈰〰㐷㐰㍦慡㍢㤰愹ㅢ㘱ㄷ〶挰㈱㠵〰㔸改ち〲挹捣㕢攰㐹〰㌸㤱㑤㕥㕥㄰㠰㔵㄰敢㤳㐹㑥㘱敢㜲〰㥣收戰敡㔶㌸ㅡ捣敥㥣㑥愵㌳㐰搴㙡戰〲挰㤹攰捣愶㥡扣〰摣㠶攲㈰〰攷㐲㍦慡㍢㤰愹摢㘱ㄷ〶㐰愶㄰〰㘹㔷㄰挸戸慥㠱㈷〱攰㔲㌶㌹㔵㄰㠰换㈱搶㔷㤰㕣挹搶攵〰戸摡㘱搵㕤㜰㌴㤸摤戹㠶㑡搷㠲愸㝢挰ち〰搷㠱㌳㥢摡换ぢ挰摤㈸づ〲㜰ㄳ昴愳扡〳㤹㕡ぢ扢㌰〰㘶ㄵ〲㘰愶㉢〸愴㠵敦㠷㈷〱㘰つ㥢㍣扤㈰〰㜷㐳慣敦㈱㔹换搶攵〰戸捦㘱搵〳㜰㌴㤸摤戹㥦㑡て㠰愸㍦㠰ㄵ〰ㅥ〴㘷㌶㌵摥ぢ挰㠳㈸づ〲昰㐷攸㐷㜵〷㌲昵㄰散挲〰㐸ㄶ〲愰挶ㄵ〴ㄲ摡㡦挰㤳〰昰㌴㥢㕣㔵㄰㠰㘷㈱搶捦㤱㍣て攲〱攰㐵㠷㔵㡦挲搱㘰㜶攷㈵㉡扤っ愲ㅥ〷㉢〰晣ㄹ㥣搹搴〸㉦〰㡦愱㌸〸挰㙢搰㡦敡づ㘴敡〹搸㠵〱㌰戸㄰〰㠳㕣㐱㈰改晥ㄴ㍣〹〰敦戱挹摢ㄴ〴攰〳㠸昵㍡㤲て搹扡㕣〴㝣散戰敡㘹㌸ㅡ捣敥㝣㐲愵㑦㐱搴戳㘰〵㠰捦挰㤹㑤㙤收〵攰ㄹㄴ〷〱昸ㄲ晡㔱摤㠱㑣㍤〷扢㌰〰㝡ㄶ〲愰㠷㉢昰慦っ㠸扣〸㑦晦㐶㐶户〷ㅢ㥣㕤㔰㙦㉦㘷ち慡㜷ㄶ㙢㌴㥤㈵㠲捣㡡昴捡㑥㙣㥥搵摣㌶戱扥㜵〹戲ㄷ㝤戲敥捥㥥㡢敤㈶㘴戳㕢㤰搴昶㤵㌵㉦㔹㘲㘷㜴㜶㙥昳搲㤶戴㍤㙤攲晦㠵㙣㌷晡㠷㐳㈷㠹敥㘲㠵敤㍦㑢攰ㄶ挱ㄲ㔱㠲慤㈸昲㌲ㅣ晡昳㜰戲㔲搴㤳㌳㤷摤ㄸㄴ换㜲㠸捥慢㙦㙢戰㝢㘴㈵㕦㉤晢愵㔹愰㠸㈵〲㤹敥搹㜹㡢㤱㥦㥡搸㉢㍢愵愵㍥搳㔰摦㘴昳㘰昴㜵㔴㘷搸㡢戰ㅣ㘰㡦收搶㝡㉥捡敤㤵㥤搷㤲㙡㙡㕤挲捣㘶㝡攵愶㜹㥣愴㐰㈳搹昱昵㑤慤愸㐶ㄶ㝡㜲扦㉣㍢㜷㜱昳㜲慣て㕦摡搸㌴㈵戵愴昵晦挴㔱㔱㍣㉣戲挹愱㔱挵慡戸㔸㤵ㄶ㤷晥愷挷挷晡〱㘳慣てㄶ摥敥㌴慢㜹㈰攲戴慤愵扥㙥㈹〱㤳㍡㉡㐰㑢㐸攴ㄸㄶ㐵晥㡣㍤㝦づ搳㜳〸㝤ぢ㄰搸搶扣㜵捦愱戹昰昶㐵昷〳愰慥晦㠱收昴摣〰戲晢㤴昹搳㜲㑢㜳晥㔷㉢搸㈳慦挰㜳㤷㔷㐲昴㠳㜲㙦㈷㠴戸㍡㠲ㄱ㠵㤱㠹㐸㈰攷て换㘸㔶㜴ㄸ愱扤㜳扢㤳㤱㑣敦㤹㥤㤱慡戳ㅢ戰〶愰㌱搵搶摢㘱戸ㄸ愳㌱搵搰敡捡㈶㌴㌷㌶愶ㄸ㜲㕣愷㍤㌷㥤㙡戰㑢戳攳㤶戶㌵捦慣㙦搲㔹㄰㠹㑢户㈸戵〲㐵愹ㄵ㑥戶㍥㍢㠷㙢㠳㘴㥦扥㥡ㄷ愵㕡敡摢ㄶ㌷搶愷㑢挹㜰晤捥晦㠹㔸挵晣㔱〲㌰捤㘶收ㄲ㝦晡摦㐹挲攳㜰㡦挴㡡ㄹ㐲挷挳㡦㠸㉥㔶ㄶ晥愹晦㜰改〸㘶ㅥ㌹愱攸㝦挱㕢〴ㅦ㤹㡡愴㉤敢㈵ㄵ㡢摤昵㐷㈰㐴㘵㜲㔲慦㔲〱ㅦ晤㈳㔴戹挳㑦挹㙢㈰ㅤ慥㉢攸づ㠵攸㡣收㔴㘶㜲㉡㡤敦㕣㜴㜷扦㜱㔱㡡㐳换愹愶㈵挶㤵ㅥㄳ戰㜸〸搹敢㘵昵ㄹ扢愵㤴〵㜳昱㡤㤲ㄲ慥ㄱ戱㥣㘳㠸㥣㜷户愲㐸愴㐷㘹㔸㕤搳㡣慦㈱㙥晥摣晢㡤㤵㘹〱晦㕦晣㌶㌹㠶㙤㡦㐶扢㠱敡㥦搰ㅤ晤㌳晢昴㍡㔸昶挷愷昰ぢㄵ㌶㠲㐴摥㠰搰㝦㙣昲ㄷ㕤㘰㘹㠶㠶㔲〹捦㜱㈵㕣づ㔲㡡愵ㄳ戲㡥㈴㈲ㅤ改攱㔹晦㘱㌹㑢㍦㑡捤ㄷ㈰慣戹㠸㜲㍢ㄳ㜵收㔷慥㌳挱㤹愱愸戸戸〴㠷摡昲慦㥤ぢ㔴ぢ㘷㡤㜳㙤㔹ㄸ愲戶㐶ㄳ㉣慥㄰散捤挱〲晦ぢㄱ㌷晣㘲挰㕦㈰㐰㍡㝢㈳晥㤳㉤ㅡ搵挵〴㈱慡摥〱㌵㝤摦㥣㈵搱㑤㐰㌵㔰挷愳㉦㄰昵㌱㔸㕥〱戸攷㉢捤敦㝤攰㥣愵㍥㐵ㄱ捦㕢㐵㤶㠵㤲㍥㑥攳㍢㥤㈷搵㘷戰攰㕣愹扢搳昹攷搸攳ㄴ搴ㅥ㤲晣愶㔰攷㈱昹〵㉤昰搱㍣㤲㌸㐰昲㔱㕦㘲挷㜴挵㜳㥣㝢㐰㐷昷㘴㙤㕦㠵㉢昴愲㐲㙦㤰挸搷㔰攸昴㌸㐷愱昴㕦㍡捥㍤愷戵捥戵て㕥捡㙦戳愴ㅡ捣㐱敦㠶ㄵ㍢晦搶㔱てㅢㅡ敤愷づ㈷㈶捡搰扢㑤㑣㑣戸慢捡戱收㌶㈴㉣㌶㠱㈶昲晦愴敡㕢㄰〳㘸ㄹ昶愳㔱づ㙡摤〷㐲摤ㄷ㐴晤〴搶ㄳㅢ扣㤶㔱扦愰捣㠹㡢㝥㔰改敡昹㔳㌱㌴㈵㉥㌶愳㘳ㅥ摤扣戸搸ㅣ愵㥤挷㐵㌱捣㈴㉥晡㡢ㄳ㠷㔱㕣㠴㘱扡㐱愹㍢晥户㠰㡥摥㤲㡡㕣愰ㄱ愲戰ㄵㄵ〶㔰㠱㙢㌶㌸〷㔸㕢㠳摢搴攰攸㡣㉤昹ㅡ㑡〸㤰〳愱㡡昱挵攵ㅢ挶户〷挳㐱昴㍤㤸扥戹搴挲㠳愱摥ㄶ㠵挴㤱㙢㉣ㅣㅣ㠷愰愴换攳㡢慢㌲〴挷愱㜴捥攵ㄹ㜹㌸㙥㡦搲捥㜱攴㌲づ晣㘱ㄹ〴搴摢挷ㄷ搷㜲㤸慥㔰敡攲㌸っ㍡㝡㐷搶挶㜵ㅥ㈱ち挳愹㌰〲㈴挲愵ㅦ扦捡昱戵ㄳ㝡ㄷ㌳㜱攱㡣㉦㝣㘹㈳㈴㉡㜶㠶㈲搶㠳㤰攲扢〱㌹戸㍣愱ㄱ㠷㔰㔷㠰㈸㉥㐲昱㠶㐶㈵ちㄹㅡ㕣㝤攲㠴㐶〲㈵㕤づつ慥㔷㤱搰愸愲㜳㉥㕣挹ぢ㡤ㅡ㤴㜶ㅥㅡ㕣攰㠲㍦㍣挷㠶㝡㝢㘸㜰㤵㑢挸㤱慦㠵㡥ㅥ挵摡戸〲㈶㐴㘱ㄷ㉡散ちㄲ攱愲㤸㕦㘵㘸㡣㐶敦晣㔳㉦扥㤲㄰ㄲㅢ㘳愰㔹愴挷㤲㉡慥昹㌱㜸昵㐷㠱㝢㕡ㅥ〷愱ㅥて愲戸㍥挷ㄳㅢ㌲昵㡥㐵㤹挴㠵收慤㡢㙣ㄵ愰㥥摢ㄴ㌵づ㉡ㄲ〳ㄳ改㘴㍣戸扣ㄸ㤸㡣搲捥㘳㠰㙢㝣昰㠷敦㈷搱〹㜶攴挳㠵㍥愶挹㉣㜰愷㠷愹搰搱搳愸挸㐵㐰㈱ち扢㔳㘱㍡ㄵ戸㉥㐸愶搹ㄹ攰摡㌱㜳愷搹昰昱㌴ぢ㥡㤸㘵戹㐲挸戸昶っ愵搹㜴扤〷㕤㜳㌵㡦ㅦ㉥㉥攱㜱㠶搱㙦愱搲攵㌳ㄵㄷ晤〸㠴㜳攸㤸慢㝦昲㈰㥣㠷搲捥㈱攴㉡㈱晣ㄵ改昹㜴㘲㈰攴㔲㈱搳つㄶ扡㄰㉥㠰㡥摥㤳㡡㕣㐶ㄴ愲戰ㄷㄵ昶愶〲㔷ㄶ〹㠴晢㠰ぢ㥣愹昰ㄵ扦㤰戸摢ㄷ慡挰㌰攵昱敤挱㜰㍦晡摥㥦扥戹㈰挸㡦㈱㔷〱㌹㈱㐷っ㘵昳㠷ㅣ搷〸〹㕥〷搰〹ㄷぢ攵攱㔵㠷搲捥昱攲愲㈲晣㈱㠳㐲㈷搸㤱て㔷ㄶ㠵挰㤱㠱㡥戶愹挸㔵㐷㈱ち㔹㉡㉣愲〲ㄷ㈲〹㕥㡢挱〵昰ち扦㐴㍡㄰慡挰㡢㙢㤲㡣㙦て㕥〷搱㜷〳㝤ㅦ〹〵て㕥扡ㄱ㠵㥣扥㡦㐶戹ㄳ㜷㑤㈸改昲昴捤愵㐶㠲㘳㌳㥤㜳捤㔱ㅥ㡥〷愳戴㜳ㅣ戹㌶〹㝦㔸㡦〵昵昶改㥢ぢ㤴㑣㔷㈸㜵攳慥ㄵ㍡㥡摦昸㔷㕣扣ㄴ愲戰㤴ち换㐰㈲㕣捦昴慢㥣扥㤷愳㜷扥㌳㝢昸散扤ㄲ㡡㐸㙤㤱㉡慥搶㌲㜰㜹㐲攳㔰〸昵㘱㈰㡡㉢慢㍣愱㈱戳㌷㤷㔳㌹㐳㠹ㄷ捥戲昹㠷ㄲㄷ㕢㐹〸ㅣ㑥㈷㕣㜵㤵ㄷ〲㐷愲戴昳㄰攰敡㉣晣ㄵ改愳攸〴㍢昲攱ㄲ㉤搳㘴ㄶ戸㈱㜰㌴㜴昴㌱㔴攴昲慤㄰㠵㘳愹㜰ㅣㄵ㉥㠳㠲っ愵攳挱〵㠶㔲㌸㘸㈷㐲ㄵ㐳㠹㡢扢㡣敦晥㔲戹摣㠴㥥㐴摦慢攸㥢ぢ戱㍣㜸改㤳㔱挸愱挴ㄵ㔸捥㔰㍡〵㈵㕤ㅥ㑡㕣戳㈵㌸㥥㑡攷㕣扣㤵㠷攳改㈸敤ㅣ㐷㉥昲挲ㅦ戲㜹㔰㙦ㅦ㑡㕣改㘵扡㐲愹㡢攳㤹搰搱㘷戱㌶慥〲ぢ㔱㌸㥢ち攷㠰㐴戸㌰散㔷㌹㤴捥㐵敦摡捦敡敥㑤㈸扥㈵ㅤ㜲㐶㍡て㥡㐵晡㝣㔲挵㜵㙦〶㉦捦㔸扡〰㐲㝤㈱㠸攲ㅡ㌵㙦㙣㕣㠴㐲挶〶ㄷ愷㌹攳㠹㔷挹戲昹挷ㄳ㤷慥㐹ㅣ㕣㐲㐷㕣挳㤶ㄷ〷㤷愱戴昳㌸攰㕡㌷晣攱换戸㔰㙦㡦〳㉥㜸㌳捤愶搴㡤㠳㉢愰愳慦㘴㙤㕣っㄷ愲㜰ㄵㄵ慥〶㠹㜰㝤摣慦㌲づ慥㐱敦晣㜱㄰㝥㜵㜷ㅤ㌴㡢昴昵愴㡡换晦っ㕥㥥㌸戸〱㐲㝤㈳㠸攲㔲㍤㑦ㅣ挸㥣捡昵㜹㑥っㄴ扣㈲收敡㍤㠹㠱㥢改㠴换昸昲㘲攰㔶㤴㜶ㅥ〳㕣敥㠷㍦慣〶愵ㄳ㌶㤷㥦㜷㐱㑤㤳㔹攰挶挰㙡攸攸摢愹昸㕥戸挲ㅤ㔴戸㤳ち敦㐳㐱收搴㌵攰摡㌱㜳慦㠸昱戵昱㤰戱㜳㌷㌴㌱愵㜲戱愰愹㍢㈶㜵换戳㥢㝢攸㝡㉤㕤㜳㘱㥦〷㉥㝤㉦ち㌹㙣戸愲捦㠱㙣〸㍤㜱昳てㅢ慥昷ㄳ挸敥愷㈳㉥晣换㠳散㐱㤴㜶づㄹㄷ〸攲慦㐸晦〱敡敤挳㠶慢〴㑤戳㈹㜵㈱㝢〸㍡晡㘱搶挶ㄵ㠴㈱ち㝦愴挲㈳㈰ㄱ㉥㉡晣㔵づ㥢㐷搱㍢摦㤵㐸昸昵改攳㔰挴㡡㕣㔲挵㈵㤳〶㉥捦愸昹ㄳ㠴晡㐹㄰㔵〲攸㍤㘱㈰愳㠶㙢ㅡ㍢ㄹ㌵㕣昱㈸㈱昰㌴㥤㜰改㘳㕥〸㍣㡢搲捥㐳㠰㑢㈴㜹㤰昵㜳㜴挲收昲挳㜵㤲愶挹㉣㜰㐳攰㜹攸攸ㄷ愸挸㌵㤴㈱ち㉦㔲攱㈵㉡㜰㔹愵㡣㥡㤷挱昹㐷つ㝥戶㈱㘴搴扣〲㑤㡣ㅡ㉥戰㌴慥㍤㜰晤㠵慥㕦愵㙢㉥㠶昴挰愵㕦㐳㈱㐷つ㔷㐱㜶㌲㙡戸㐶㔲㈰㝢㠳㡥戸㔸㌲て戲户㔰摡㌹㘴〳㘱㈶㤰扤つ㜵散换㐷つ挲㥥㘹戶〷戲㜷愰愳晦捡摡戸敡㌲㐴攱㕤㉡扣〷ㄲ攱㐲捣㕦攵愸㜹ㅦ扤昳㡤ㅡ晣〴㐸㐸〴慣㠳㈲㤶㙥㤰㉡㉥㌳㌵㜰㜹挲攰㈳〸昵挷㈰㡡㑢㐲扤㘱昰〹ちㄹ〶㕣ぢ摡㐹ㄸ㜰愵愸㠴挱㘷㜴挴㈵愳㜹㘱昰㌷㤴㜶ㅥ〶搵㌰㤳㌰昸〲敡搸㜷挲㠰敢㑢㑤戳㍤㘱昰㈵㜴昴㔷慣㉤ㄹ慥昰㌵ㄵ搶㠳㐴戸ㅣ昵㔷ㄹ〶㝦㐷敦㝣㘱㄰㍥ㄱ㝣ぢ挵㈲晤ㅤ愹攲㘲㕢㠳愷㈷っ扥㠷㔰晦〰愲戸㌰搶ㅢ〶晦㐰㈱挳㠰㉢㘲㈵っ慣つ㈸改昲㙤〹搷搰㑡㘸晣㤳捥戹㤸㌶㉦㌴㝥㐴㘹攷愱挱㐵户ㄲㅡ㍦㐱ㅤ晢㑥㘸㜰攵慤改㡡㈷㌴㝥㠶㡥晥㠵戵㜱㔵㙥㠸挲㐶㉡ㄴ㈱㔷ㅤ攱㐲摤㕦㘵㘸㌰ㄳ敦ぢ㡤昰㉢慢㙥㑣搹㙢晣捡〵攰攲㌲㘴〳㤷㈷㌴㈲㄰㙡ぢ㐴㜱挹戰㌷㌴扡愳㤰愱挱戵挲㑥㘸㤴愲愴换愱挱搵挵ㄲㅡ晣ㄵ㐵㜵〰戸扣搰攸㠱搲捥㐳㠳换㤱㈵㌴㝡㐲ㅤ晢㑥㘸㜰㑤戲改㡡㈷㌴㝡㐱㐷昷㘶㙤㤹㜰㠵㌲㉡挴㐰㈲㌶ㄴ㝥㤵愱戱〹㝡攷ぢつ晣㔲㑦挸挹愳てㄴ㤱ㄳ㈵㔵㕣愰㙤昰昴㠴㐶㍦〸昵㘶㈰㡡㡢愹㍤愱㈱㤷㕣㕣㐱敤㥣㌸ち摥愸㜰㝤戵㠴挰收㜴戲っ㕣㕥〸㙣㠱搲捥㐳㘰〵捣㈴〴戶愴ㄳ㌶㤷ㅦ慥捡㌶㑤昶㠴挰㔶搰搱〳愸挸ㄵ摢㈱ち㕢㔳㘱ㅢ㉡㜰ㄱ户㕣㜲つ〴攷扦攴ち挷㙣㌰㌴㜱挹挵攵摣挶戵〷慥㙤改㝡〸㕤㜳改戵ㅦ㉥慥户敥〴㉥慥挶ㄶ戸戶愳ㄳ㉥换捥㠳㙢〷㤴㜶づㄷ㤷㙦ぢ㕣挳攸挴挰挵㌵摣愶挹ㅥ戸㜶㠴㡥ㅥ㑥㐵慥敦づ㔱ㄸ㐱㠵㥤愸挰㈵摦〲搷㐸㜰㝥戸挲慦敡换愱〹戸戸昸摢戸昶挰ㄵ愷敢ち扡收㐲㙤㍦㕣㤷愳慣ㄳ戸慥㠰㡡挰㤵愰ㄳ㉥攲捥㠳慢ㅡ愵㥤挳挵挵摥〲㔷つ㥤ㄸ戸慥㐱愹㘹戲〷慥㈴㜴㜴㉤ㄵ戹ㅡ㍣㐴㘱ㄴㄵ㜶愱〲ㄷ㠸ぢ㕣扢㠲昳挳ㄵ晥㘴㜱㌷㘸〲㉥㉥ㄵ㌷慥㍤㜰㡤愱敢戱㜴捤㘵摤ㅥ戸昴㌸ㄴ㜲㥥扥ㅢ攵づ㘴〵㙦㠳戹摡㕢㈰㥢㐰㐷㙢挱攵㐱㌶〹愵㥤㐳挶攵攱〲搹㘴愸㘳摦㤹㤳戹㐶摣㌴摢〳搹ㄴ攸攸愹慣㡤敢挷㐳ㄴ愶㔱㘱㜷㤰〸㤷㤴晦㉡攷攴改攸㕤慦扣㔴㝢搸㠴㍣ㄳ㕡昸慡ㄱ愹晡愳〷㉢捦ㄲ愷搹㄰敡㍤㐰ㄴ㔷戶㝢㘲㐰㈶㘴㉥㘷㤷攳㙦晤ㄶ㉡㕤㑥づ㜲〱扣挴挴ㅣ㍡收㑡昸扣㤸㤸㠷搲捥㘳㠲㉢收㈵㈶收搳〹扢挰て㤷捤㠷ㅣ昲〵搰搱㝢㔲㤱㑢敡㐳ㄴ昶愲挲摥㔴攰㉡㝢ㄹ㐶晢㠰ぢ㍣愱て㥦愵昷㠵㉡挶ㄱㄷ摣ㅢ摦㥥㜱戴ㅦ㝤敦㑦摦敦㐱挱㡦㈱㔷挴㍢ㄸ㉥㠴㑡㤷㌱攴ㅡ㝡挱昰〰㍡收㘲晡㍣っ敢㔰摡㌹㠶㕣㜴㉦ㄸ愶改挴㘰挸㤵昷愶ㅢ㉣㜴㥦㉤㘴愰愳㙤㉡㜲㔵㝥㠸㐲㤶ち㡢愸挰㠵晡㠲攱㘲㜰晥愹〸㍦戵ㄷ㜲㜱㜰㈰㌴〱㈱㤷散ㅢ搷㥥㌰㍣㠸慥ㅢ攸㥡ぢ㝣愵挹㡤攴㘰㠳㙢敦愲〸ㄷ㘹晡〷㜲㘰㕤愸搴㤰攵ち搱戹㙤㉢ㅢ戰㉡㤷扢㕣㡢攸散㜱㔵㘵㔴捡戰㐲戲戹〵敢㥤㑡晣扦ㅡ搶㙥晢〲㉡敤搱搷昷㡢㙣㘲㐶〹ㄷ愰㐶捥晡㌱昸慢㘳敤昶㙣㜸敥攷㤹㘸挳捤㙡㐶ㄳ晢捥慣㑦户㌴户㌶㘷摢〶捥挵㡡昳㠱晣㠵扢㙣㔱㔱昹戸挸ㄹ昰ㄸ㕡㈷㍢㔶搲㠴㡥㐴㤶昱ㄷ㥦愲〷㌵㌵㉦㙦㤲搶㐴㕡昹㐳㝦㠲㔷昷敥慣㠶敢昲㘴摢ㄶ攰挵戸㔸㤵挶晡㘰搰㕥摤㘲㕣敤㐹㘵慢〵晣搰〹攳㈷捣㔹ㄸ慦㡢㔷摢昱摡㑣㌲㔹㥤㑥㔴㔶㔴㈷ㄳ㜶戶扡愶㈲㕥㤱㐸㔵㤶㈷㙡敡㘲戲㌸㤴㍥㕡㘱ㄳ攳㜲㔰愹慥㡤ㅣ搷㠵ち㐷㔹愴ㄸ㠷慡慢㙢昶愰㕦愴敡㔴㕡㘵㤴㕤搲扤扢ㅡ敡晢㈱扡挰ち捦昶㕦昲戲㉣㉥昰㡣慣〲㔸㕤㌳㘲〳㜳挷㠲挶扦挱㐷㉦㐷ㄳ昴ち㤰㘸慣ㅢㅡ捥〶㔹㉢㐱㌷㥤㌰㝥㈱㝥㘱捡晣收ㄴ攳挷㍡〴攵㥢愰㍣晦㤷户慤㐳㔱摣ㄳ挵戲戸ㄵ㍦改摤㙡ㅤ㠶㤲摥㈸昱慣㜴㡦㤵戸摥昵㍡㔶㝢㌸㌴昴㘰敥つ〲㔱ㄱ〸〵挱愳㔰㙥㌶搵摤㤴ㅥ㡤㔲㡡攵愳㔱捡㠱愰㝥㡦扥㌳晣愸慦ㄹ㔳っㅦ㜵㈸㑡ㄸ㐲昹㈱㄰㠵ㄱ㌵昴昱愰晡〴㤰㕥挵戱ㅥ慥㝦敢㐴昰㑥ㅣ㔴㈴慡敢戲㜶㘵㙤戵㕤㤹㐸㈴㤲ㄵ㜵ㄵ㠹㘴㑤㙤㈶㤵捣挶㙢攲改慡㜴慣愷㘹搳㐹戰㠹昵㌲摣㉡㜲扤つ㐷㤹摡〴ㅣ㘳㐱戵愱㌵㍣㑥㌱搶㝦㉡㐴晡㌴㤰愸摡搴愸㥦づㄶ㝦昲㠹昵㐱㈹ㄹ捤愳愰㠹慤㈶㥣㥡攰挷晡ㅡ攱㍡㙡っ㈳搹㠱攴㍣〸搵㘶挶摦昹攴㔰㉣㥦捤㔱㉡㜰㉤㐲ㄳっ㕣搶㠵㔰㈹㌸〴㤵つ搵㈰㠶晤㑤攵ㄷ挳ㄸ挳㘸ぢ户㍥敢ㄲ昰づ㝣㤵挹捡㔴㘵戲慥㌲㤵㡣搷㈶㉡㙡慢敢搲㌵攵改㘴㈶㕤㕥ㄹ慦挹搴〱扥㉤㑤ㅢ㉦㠵㑤㙣㉢挳㕤㐶㙥㠰攱㈸㔳〳挱〹㝣ぢ㕤昸㈴㕣慦㠴㐸㕦〵ㄲ㡤つ㠲〲㜶㡡慣慢㐱挳挲昵ㅡ㤴攷挷攵戵㈸昱挵愵㜵ㅤ捡㠲㐱ㅤㅢ散㝡㜷挲戵㥣㈰敦㑣㜲ㄳ搴搵戶愶愵㜹攱㍡搴㤴摥㐲ㅤ㈸换㘷㝢㤴ち晥㜳㍣昸攷挲㜵㡦㔰愸㜷㌰戵摦づ㔷晡づ㄰㠴敢㌰搷扦㜵㈷㜸〷敦㜴㍡㔱㤱戶攳㤹㑣㘵㌶㤳挸㈴㙢㙢搳㔵㠹㐴㔵㈶㔵㔱㕢㔱㔷㔵㔳㔵ㄷ摢搱戴㘹つ㙣㘲挳つ㜷ㄷ戹ㄱ㠶愳㑣敤っ㑥昰㥥收攲㉤攱扡ㄶ㈲㝤㉦㐸㔴㤵ㅢ昵晢挰攲捦〹搷㌸㑡挹㠴㠶㙢㠵ㄱ慥愳㐶つ㐹㌵挹㈳戰㔰㤵挶㕦ㅥ㠸㔵愶昴㌱敡㐰ㄹ㝣㤱慡〱ㄵ㄰㜷〹〵戱㌶ㄴ挴㈴㡣愴㘹㑦㠲敡愷㐰〰㘲慤敢摦㝡ㅡ扣〳愲㥤戱戳㜵挹摡敡㐴㑤㜹㔵愲㌶㔵㕥㠷ㄷ㍡㈴㌲㜶㙤㑤㘵㉡㥥挸㔴㤶挷㐶戹㌶晡ㄹ搸挴㜶㌱摣戳攴㜶㌵ㅣ㘵㙡っ㌸〱戱挲ぢ攲ぢ㄰改ㄷ㐱愲㙡慣㔱㝦〹㉣晥ㅣ㄰挷愱㤴㡣〳㈲㐷㝡㙥攰挷挶ㅢ攱㍡㙡扣㐶攱㙥摣ㅢつ愲㈶ㅡ㝦㙦愲扣㍤收㈶愳㔴攰ㅡㅡち搷戶愱㜰㑤㌱昵晣ㄵ慥㌰扣愷扡慥慤㜷挱扢戳㘳㐵ㅣ慦扡㐸㈵㉢慡㌳挹㐴戶扣㈶㔹㤷愸慡慥挶㜰㡦㘷捡戳㜵〹㍢㌶捤㌴攷㍤搸挴㜶㌷㥣㥣㈵愷ㅢ㡥㌲㌵ぢ㥣㈰㌵挰㐵㑡㠶昷㠷㄰改㡦㐰愲戱搹㔰挰㑥㜸㘰敤㘱㠴敢愸㌱㠹㘴㈲挹㤷戰㔰㜳㈰㈴ㄴ晡㉢㜲搸㤱捦㍣㤴ち㈶㥢㜸㌱攱㍣㈸愷㡤戲㔰㑣收㥢㝡扥㠱ㅥ㌰㔹攰扡戶扥〵敦㐶㑦㙤㜹扡㍡㙢挷搳㤹昲昲㐴㐵㕤㕤慤㕤㥤慥慡㑣搷㔴愴㉡ㄳ搹㡡㔴㉡戶愷㘹捥㜷戰㠹敤㘵戸敦挹敤㙤㌸捡搴扥攰〴ㄳ敤挵㘴〳㐴晡㥦㈰搱搸㝥㔰挰づㄶ〵戰㡣昳㥢收㤴愶㌹㠷挵昶㌷挲㜵搴㤸㐱㌲㥤㐴㐵攰晡〰〸〵㤳㘲㜲㈸㤶㑦ㅤ㑡〵㤳㥦晦㤵㍢㌷攸㜶㑣㝥㐴㘹昰㌴㤰㌶昵㔸㜰〵㑣㌲慥㙢慢㍢㜸〷㤳捡㙣㑤㈲㘵搷㔶㘵慢㉡敤〴㑥愵㈹搰㡡慡㥡捡扡㜸㕤㜵㔵㙤㘵㌲㘶㥢收㤴挲㈶㤶㌵㥣㘰戲挸㜰㤴愹〳挱〹㈶摦愳㌱㍣㡢㑡㥣昴㠴㐸昷〲㠹挶づ㠲〲扡ㅦ㡥㐹㠳ㄱ慥愳挶㕣㤲㌹㈴晤攸扡ㄱ㐲挱㘴㌳㜰㘶㔳捤愶昴㌷搴㐱戱㝣づ㐶愹㈰昵愹〷㈹慢㍦㔴ち㥦㐵㍦づ㠵慦〵㥥愴扤㕢挲㔸㙦〵㠲㔹愹搵慤搴ㅡ〰摥挱㄰㔸㈵㉡戲㜶㍡㕥㥥捥㈴散㌸摥㌱㤳㐸㘷昹㤳㥥㔵㔵愹㐴㑤㍡ㄹ㙢㌳つ摤ㅡ㌶戱愵㠶摢㠶摣㌲挳㔱愶㔶㠲ㄳっ摦㜵㌱㤴愹㝤㌰㐴㝡㕢㤰愸攲㑡㌵㐱㘲〸㔸㌶㡥㥦搸愱㈸攵㡥㌵ㄴ愵㘱㈷搸敤㔰㥥㝦㠲摤ㅥ㈵晥ㄳ散づ㈸ぢ㌹挱ㅥ收㝡㜷㑥戰晣㝤㌴扤㌷挹〸愸慢挳㑤㠳㜶㈲㠷㘲昰㔸㐴〹㉡〷攱㘵捦㐱挸㠵敢㡢愱㜸ㅦ㘵敡㠹挳ㄵ挲昵㘸搷戵㔵〱摥㠱㍡〹㘰换㤳搵ㄵ愹㜸㕤㈶㠱愹扦㉥㠹ㄹ捥慥慡慤挸攰愷换㌱戵挵㡥㜱㙤㜴㈵㙣㘲挷ㅡ㑥慥㕡㡥㌳ㅣ㘵敡㐴㜰〲昵搳㉥搴ㄲ慥㌵㄰改㈴㐸㌴㜶ㄲㄴ攴昰换㄰收挰捤㡤攳搸㉡㈳㕣㐷㈴㜶愳㔵㡡㝢〷戰昷㈷㐳㈸〷㈹敦㝣㜹慡㈹ㅤ捦敡愹挷捦改㈸ㄵ愴ㅥ昴㈲搵㝥㡤㝣㝦㈸㔲㘷挰㐸㥡㌶㤹ㄵ㑦〱㐱㘴㥥改晡户愶㠲㜷㐷㜷㙤㍣㤹㤲㤱㡤㡢づ㍢㥤愸慢㑢攰㤴㤹挱戴㔷㕢㔵㔳㤱㑣挴捥㌲㙤㥡〶㥢搸搹㠶摢㥤摣㌹㠶愳㑣㥤〷㑥攰㕡攳挲㈵㤱㌹ㄳ㈲㍤ぢ㈴慡捥㌷敡戳挱戲㜱晣挴㉥㐰愹戴㌴散ㅡ㤹ぢ挱㐴戸づ慡昲㉥づ扤㠸㝢㝢戲挲㡢㡣扦㍣㄰㉦㌱愵㝢㔳〷捡昲戹っ愵〲攲戵愱㈰㕥ㅤち攲攵㌰㤲摡昷㠳㉢扤㍦〸㐰扣挲昵㙦㉤〴敦㠰㔸㕤㤹慡戱搳挹㜸㑤㈵〶㜶㔵㘵㍣㠵晦慢慡敤㡡㘴㉡㕢㥥㈸慦愸㠹㕤㘹摡㜴〰㙣㘲㔷ㄹ㉥㐵敥㙡挳㔱愶慥〳㈷㈰㕥攲〵㌱〳㤱戶㐱愲敡㝡愳㥥〵换挶昱ㄳ扢〱愵搲搲㌰㄰㙦㌴挲㜵㠴慥㤹㠴摦㜵搶㝣戳㤷扡搹昸㙢㈶㠷㘲昹摣㡡㔲㠱敢㡣㔰戸㑥ぢ㠵敢㌶㔳㑦㉢㕣㘱㜴慥㜶㕤㕢㙤攰ㅤ愴㌲戸ㄱ慦慤㡤㔷搷㔵㘴慢ㄲ搹㜸㈲㤵戴㙢戲㜶〵愶挷捡昲昲㘴扡㍣㜶扢㘹捥㔲搸挴敥㌰㥣㕣㜴摣㘹㌸捡搴摤攰〴愹ㄳ㕤愴㘴㜴慥㠴㐸ㅦ〲ㄲ㡤摤〳㠵㠲㤸慣㌵挲㜵㐴㘲ㄹ挹㔲㤲愳改晡㕥〸〹㠳捥ぢ慣晢㑤改戱搴㠱㔸㍥て愲㔴㤰㍡㌴ㄴ愹㤵愱㐸晤〱㐶搲戴ㄳ搹摣㤳㐰㄰㔸て戹晥慤㔵攰ㅤ戸捡慢㙢散㐴㈶㔱㤹〴㙣㠹戸㕤㠵㝢搸㤴㕤㕥㔳㔵㔱㥢慡㑣㈵㉡㙢㘳て㥢㌶㥤っ㥢搸ㅦつ㜷ち戹㐷っ㐷㤹㝡ㅣ㥣挰搵攲挲㈵愳昳㜴㠸昴ㄹ㈰㔱挵㜵㐵搲改㌳挱戲㜱晣挴晥㠴搲㠲㈰㍥㘹㠴敢〸搶敦㐹昸晢㜲晡〲㔶昸戴昱㜷㈱㌹ㄴ换攷㔹㤴ち㕣㜶㈸㕣改㔰戸㥥㌳昵㕣ち㔷〸慣攷㕤搷搶㘵攰ㅤ愴ㄲ㠹㔴㍣ㄹ㑦搷挴昱挰㈷㠱愱㤸戲㌳ㄵ㜶㐵㐵㜵㔵㜵㥤㕤㤱挱ㄹ昶〵搳㥣换㘱ㄳ㝢搱㜰ㄲ㔸㉦ㄹ㡥㌲昵ち㌸㐱㙡㍦ㄷ㈹〹慣慢㈱搲搷㠰㐴㘳㝦㠱㐲㐱㑣㕥㌵挲㜵㐴攲㔸㤲㘳㐸㙥愱敢搷㈰ㄴ㡣昳〲敢つ㔳㝡ㅢ㜵っ㔲㙦愱㔴㤰摡㈳ㄴ愹㔹愱㐸扤つ㈳㘹摡㥤㙣敥ㅡ㄰〴搶㍢慥㝦敢㉥昰づ㕣㈹ㅢㄳ㝣㍡㤹慤㑡㈷㔲㠹㑣ち㈷挹㘴㌲㔱ㄱ挷挳戲㜸慡愶㉡㤹㠹晤搵戴改㙥搸挴摥㌵摣㍤攴摥㌳ㅣ㘵㙡ㅤ㌸㠱㙢㡡ぢ㤷〴搶㝤㄰改晢㐱愲敡㐳愳晥〰㔸㌶㡥㥦搸㐷㈸㤵㤶㠶捤㔸㕣㡢㈳挲㜵㠴敥㘴㤲㔵㈴㡦戱挲㑦㡣扦㍣㄰㍦㌳愵㑦㔰〷捡昲昹ㅢ㑡〵挴摡㔰㄰㙢㐲㐱晣〲㐶㔲晢搳㜰愵㥦〱〱㠸㕦扡晥慤㘷挱㍢㈰搶㔴昰㘱㔲㍣㘱㔷愴㜰敦㔴㔷㔵㥢㑣㔶愵㙢敤㑣㕤㑤㔵㔵搲㑥愵㘳㕦㤹㌶㍤〷㥢搸搷㠶㝢㥥摣㝡挳㔱愶扥〵㈷㈰㤶㝢㐱㝣〹㈲晤㌲㐸㔴㝤㘷搴晦っ㤶㡤攳㈷昶㍤㑡愵愵㘱㈰晥㘰㠴敢〸摤㔹㈴晣改㍢晤ㄶ㉢晣㠷昱㤷〷攲㍦㑤改㍢搴㠱戲㝣㝥㐴愹㠰㌸㌸ㄴ挴㠱愱㈰晥〴㈳㘹摡晢㜰愵㍦〰〱㠸㍦扢晥慤㜵攰ㅤ㄰搳搵愹㡣㕤ㅤ慦慡㑢㔵㔷㈵捡㌳昱扡昲昲㑣㔵㙤㜹㔵扣慥戲挶㑥愶㉢㘲扦㤸㌶㝤〸㥢搸㐶挳㝤㐴㡥㌵戰㠹㥡㌲搵つ㥣㠰搸摦ぢ攲愷㄰改捦㐰愲㝣㝦愰愳晥㌹㔸㌶㡥㥦㔸〴㤴㍢愱㑦㍤㉣㈳㕣㐷㡤ぢ㐸捥㈷昹㠶ㄵ㜶㠷㔰慡捦〳㔱㥢搲敦愸〳㘵昹昴㐰愹㠰搸㈳ㄴ㐴ㅤち㈲搷㜳攰慦㐸㙦㠰㉢晤㑦㄰㠰搸换昵㙦晤ぢ扣㍢㥣㌳㔹扣挳戲搶㉥慦㑣摡㠹㜸㑤㜹慡㍡㔵㔵㠱摢戵扡摡㔴㌲㤳慡㑥挶㝡扢㌶晡㐷搸挴捡っ昷ㄳ㌹㉥昵㤰㕥㔰愶晡㠰ㄳ㄰㡢扤㈰㙥㠴㐸攳㈷〸〰㘲㕦愳捥昷敦㘱摦〱戱ㅦ昶挸㠴㠲挸搵ㄱ㈲ㄴ㄰㉦愷摡㘵㈴㝣㕦愸摡ㅣㄲ愹㍥㑡づ挵昲搹〲愵〲搷昷晦昴摣捤戶㕦昴㝥㡢搲攰摤㉣搷㍥㐸㍤扤攱ち攷㠹慤㕣搷㔶ㄹ㜸〷愹捡㜲扢愶愶愲㉥㤱慡㡥㈷ㄳ戸㍣㑢愵㤲㜸㔶㠴㕢㔹㍣昱愸慡愸㑥挴㘴㔹〴ㅢㄷ㠳㑤㙣㙢搷㠳㤶昳挴㌶㠶愳㑣つ〶㈷㐸㝤㠹挶戴摦捤昶㠵㐸昷〳㠹挶戶㠵〲晥挲㌱ㄹ㘲㠴㠲挹㜵㔴扢㤶㘴〰㕤㙦〷愱㘰戲㌵㌹ㄴ换㘷〷㤴ち㈶敦㠷㘲昲㙥㈸㈶挳㑣㍤㠳攱ち㤸散攸扡戶戶〵敦㘰㤲挵㐴ㄶ慦捣搸愹敡ㅡ㥣っ攲㔹㠰㔱㥢愸愹㐹愶㙢戱ㅦ㉦捦挶㠶㥢收っ㠱㑤㡣慢ㅤ愴㜱㠲挹㑥㠶愳㑣㜱㌱㠳㘰昲㠶ㄷ㤳ㅤ㈰搲挳㐰愲戱㌸ㄴ昰ㄷ㡥㐹㠵ㄱち㈶晣㘹㍤捤ㅦ敡搳㜱扡㑥㐰㈸搵㔶㤰㌳㤸㜰晤㠲㘰昲㕣㈸㈶捦㠴㘲㔲㘳敡愹㠶㉢㘰㤲㜴㕤㕢㌵攰ㅤ㑣攲搵㤹㙡㍣㌶㉣慦挴搹㄰㜷散㈹摣㑥攲㝦扢㍣㕤㘷搷㔴摢㌵㤵戱㕡搳㥣㈴㙣㘲愳っ㈷㤸挸摡〶㌶㥣㌲戵ㅢ㘴㠲挹攳㕥㑣㜶㠵㐸㡦〶㠹挶挶㐰〱㝦攱㤸㡣㌵㐲挱攴㉥慡慤㈱㤹㐴搷攳㈰ㄴ㑣昲㈶愰〹愶㜴ち㜵愰摣つㅦ㌵〹愵㠲搴摡㔰愴敥づ㐵㙡戲愹㝤㍡㥢㍢〳〴ㄳ搰ㄴ搷扦㌵ㄳ扣〳㔷㌹㈶昰慡㙣ㄶ㘹㠲㑡挰㠴㘹㈸㥤慣挸㔶摡愹㜲㍣㑣〳㤰㜵戱愹愶㑤戳㘰ㄳ㥢㘶戸搹攴㜶㌷ㅣ㘵㙡㈶㌸㠱敢㌶ㄷ㉥戹㥥㤸〳㤱㥥ぢㄲ㔵㑣晥㑢愷攷㠱挵扥㝣㘲戳戱㐷㈶昴戱㉢㔷〳㠸㔰㐰摣㠷扥昸戳㝤㥡㍦〲愸收㐰㈲晥昶㐳㜹㍢㕣昳㔰㉡㜰㕤改㠵慢晤㜱摡攵愱㜰捤㌷昵愴攰ち㠱挵ㅣ㍥㍤㕡㜵攰ㅤ愴㙡㌲㌸慦㤵愷慡搲㜵〹㈰㔵㔱㔹㔷㤳㐹攲㕥戱ち戳㜷㍡㡤㘷ㄵ戱㍤㑤㜳搲戰㠹敤㘵戸っ戹扤つ㐷㤹摡ㄷ㥣㈰㜵愱㡢㤴㕣愸㉥㠲㐸㉦〶挱㈳㐶㈸攰㉦晣㜱摡晥㐶㈸㤸㍣㑡戵㐷㐸㤶搰昵〱㄰ち㈶〷㤳㐳戱㠴㔰ㅤ㑡〵㤳搳扣㤸戴㑦捡愷㠴㘲㤲㌶昵㉣㠵㉢㘰㤲㜱㕤㕢换挰㍢㤸㔴㈷慡㤲昱㜸㜵戲扡ㅡてㄷ敢慡搳戵㌵改っ㘶㥥㙡摣㐶愷敤㘴㘵㜵捣㌶捤㔹づ㥢㔸搶㜰㉢挸㉤㌲ㅣ㘵敡㐰㜰㠲挹昱㕥㑣づ㠵㐸ㅦ〶㠲㐷㡣㔰挰㕦㜸㥣㌰㕤㉦㐲挱攴㘸㕡㍤㑤㕤晥㔴㘰慣搱〸㡦㐳㜹慦㙥ㄱ㈶愰㜷昱攵㜸挳㝦ㄹ㙣戸晦㍤㙤㤳昰摥㌵慥捤㉢敡㠶㥦㐴㜲㝥㐸愸愴㜸搴㝦收㡢㔹㘴晥㡥ㄸ㍦㤱㐳搰敢晦㠵ㅦㅥ改㕣㕥㤹ㅥ户挱㐷㥦㠰づ㐷㤸て㉦て㙢㘲㐷㉦㔴㠶㘱㔱扦挶㘹慤挸㈴攳挵摣昳㥡挷戵扦搵㜹ㄳ㤳㘱ㅥ㙥㕥ㅦ㌶㌴㔷㌲慥慥ㄵ扦㐱搷㘶ㅢ戳搹㉤敤㜶㜸ㅤㄷ搶ぢ㐰㌰㥣㉦ㅢ敢㤷攳㍣㍦挴戴㘵慥㜴㕡㔳㉢㕥㡣㘷㘷㡣挷㔶晣㈲㔱㐹㜱㌷ㄵ晡摢㘸敥晢㥢昹换㑢昴㠶㔷攳㑤换㄰㠰㉤㐳㝥㠶㙡㝣㝤㥢晣ㄶ捦㔶㤰㉢摤〲㜰慣㤳搰㕢㙢昴㤰㐹㐳慡㙡㈲换㜰㈰扡㕣㐷㍥散慣㤱戱ㄱ搵㈷挳愱攲ㄹ㠵摥㔸㔴戶ㅣっ晥㜸㈵收摤搶㡦㜱戹戱捥晦愵㘳换㔶ㄸ捤晤搴愰戳挶㐵摥㍢攲戲扦摦戸换搰㑢㙥摢攸晥㝦挴戰㝤㑦㝦攴晢ㅤ㍥ㅣ愳づ㠷收㔰搸改昷㐹㍥㈰㘱昸慢㠳㔱改㥢昸㙤愹挰㡢愶㤶戸〲晦㡢愶㘲收㉣ㄴ㍢摡慤㕣㥦㠹㠶昶敡愶㡥〷捦攱愲㥡㘰捡ㄸ㤵戰㍡㥢摤㍢挱㠸ㅡ㕣ㄱ㘷ㅡ㝤㉥㐵㈷㐱挴愸㔳㥡㌹㝤敢㍣㤴昵ㅣ㍤㘴攲㤰㘴㜲ㄴ㐰慥㡤㐷ㄶ挳挴扦㘰㐲㐶愰㜹ㄱ户晣戰愱晣昰ㄶ㥣收〲㥢戵ㄳ㜳㝤〱㕣敡ぢ㔹搷㉡搴㐰㜷㉣㉥㍢ㄵっ㥢〱㠱㜷换愱㕣挶愴扦㘸ㄴ㐲㌷㜶㍡㌴昰㔷愴㉦㘲ㅤㄷ㤳㕣㐲㜲㈹㠸㍡て㤲㌰挸昷㐷ぢ㐲㈱摦捦ㄵ昸㕦㙤ㄵ㍢摦㔴㜳㌵晣〲㘹愶昳〵改摦挱愲ㅤ改㙢㔹改愵㄰㌹㜰㌲挷㙦㕤㡦㌲㐴敢㝣㐴慢摡ㄳ捡㈶挶愲晡㐶㙡昳㜹戸㈹㉡扢ㄲっ晥ち〳攲挰㠴戰扢捡㘸ㄶ〲收挲ぢ戸扤㍦㐶摤〴捤㌰っ收ㄴ挲攰户慥挰晦㜶慢搸㉤㙥㥤㝡戵㠳挱敤攰〵㠳搹㕥っ敥㘰慦敥㌰愲㤹慥㐸愲㙤つ㐵㙢㈰㜲攰戹ㄳ㝢搶摤㈸㐳戴㡤㤳㘸ㅢ㡦㘸㔳搳㘰㘲㐲㐴慦㠵㔸摦㑢扢扢愰㙤㡡换搶㠲改㌸㜲敥㌵ㅡ㠵〰㡡摤〷つ晣ㄵ改晢㔸挷晤㈴て㤰㍣挸摡ㅥ㠱㈴っ戵㌱㉥㌸㠱挱扡㥢㉢昰扦ㄲ㉢昶㤸愹收㔱昸㐵攴㌰戱㉥愸敤敡㐲㈳㘳昴㜱㔶晡㤴ㄱ㡤㜲㐵㠲摡㥦㈸㝡〶㈲〷戵愷戱㘷㍤㠵㌲愰㌶㐵㔰㥢㑡搴慡㘱㘲攰搱捦㐰慣㥦愵ㅤ昳敤愶戸散〵㌰ㅤ愳挶㠴扢㘸ㄴ㐴敤㈵㘸攰て摦㌹㘴ㅤ捦㤳扣㐰昲㈲㙢㝢つ㤲㌰搴㐶戸攰〴㔰ㅢ敥ち晣敦搱㡡扤㘹慡㜹ㄵ㝥㠱摡㕦挱ぢ㙡挳㕣㘸〴戵搷㔹改㝢㄰㌹搰扣㡢㍤敢㑤㤴戹㘷〷㌵ㄴ捡㘶㜰㐵昵摢㤰㤴㝤攸㍡挶扥㜷换捤㌹㑥㈹㠶搸㐷㐶戳㄰ㄶ敤㌳晢㤷搰っ敢昶挰㐲摤摥挶ㄵ昸摦㥥ㄵ㘳昶ㅤ㝦㌸㍤愰㝤攸昶㌷㘰愴摢〳扣摤晥㄰㐲昵ㅤ㐴㑥户扦挵㥥昵㌱捡搰敤㤹㥣㘶晡攷㜵晢㔳㙡㌳㑢㙣㤰㈸摢〰〶㝦㕤㤸㘶晥㘹㌴ぢ㘱挰㜳摢扥愷㝦㌰㐶愹㐸㌸〶㝤ぢ㘱搰挷ㄵ昸㕦愰ㄵ㉢㠶㈷戶㑥㝦攵㘰㘰㠱ㄷっ㌶昱㘲戰㥥扤㉡㠵挸挱㠰㜹㜴敢ㅢて〶扤昲㌰昸づ㤲㌲㈶挰扢搶敤㕥㐶戳搳㙥㌳㈹㍥㤴㡤昵㥤搴㑢ぢ㜵扢扢㉢昰扦㌶㉢㘶ㄲ敡㌱收搰愵晦晦㜲晡扦㈵㜸改㝦挴摢晦㥦搸㝦㘶挲㐵搴捤ㄵ挹㠴昱ぢ㐵㑣㘲㍢搰㌰㍤㙥ㄵ攱摢敢昹搳散挶つ㥥〹愳ㄸ㘲摤つ㐴㌱ㄵ摥㍥㘱っ〶搳昱㠴挱㕣㜸挷ㄳ挶㄰㘸㐸㜷㑡㔸㐷㠴挴㈲改捥摡㤸戸ㅥㅡ〲摦昷㘸㕣攸〹晡㍢㔷攰㝦改㔶㙣㈷㔳㑤㉦昸挵挸㘱收㕡愰昹〶ㄶ敤㈷攸㌲㔶捡愴戳〳つ搳搹搶㈶㈸㌳㈷攸慦愰㙣㠶㐹㔴昷㠱愴㡣㜹攸慥㐵つ㤳搵愲㔹㈸㙡摡捦挹捣㔲てつ改昶㘷㠵扡晤愹㉢昰扦㙡㉢㌶摥慤㔳昷㜷扡捤㌴戴㜴晢㘳㙦户户㘴户㤹㥣ㄶ搱㠷慥㐸㠲㐵慥〰㤹㔷㜶㄰㘱挶摡摡〶敡㜹㔷㠰敡㍤㤸㤸愸搰㠳㈰搶㠳改㤲搹㘹㔳㕣㌶ㄳ㑣挷挱挲昴㜴挷挱㘲㌲搶㝡㕢搶㌱㠴㘴㈸挹㜶慣㡤挹攸愱㈱愸扤敡㠲ㄳ㌸扢晣挵ㄵ昸摦捦ㄵ㘳捡㕡㘲㜲〴晣㈲㔸㤸㜷ㄶ㘸晥散㐲㈳㘷㤷㤱慣㤴搹㘸ㄱ扤攴㡡〴㌵㌹㈷㌳㤱散愰挶ㄴ戵㔵〱昵晣㜳昲㜳㌰㌱昰攸〴挴扡㡡㉥㔳搰㌶挵㘵ㄹ㌰ㅤ愳挶㝣㜴挷愸㤹ㄴ戵慥㘶ㅤ㌵㈴㐹㤲㕡搶挶散昳搰㄰搴ㅥ㜵挱〹愰昶㠸㉢昰扦搴㉢挶捣戵愰㌶〶㝥㠱ㅡ搳捦〲捤挳㉥㌴㠲摡㌸㔶捡捣戱〳つ㜳搲搶〴㤴㤹㜳昲〳㔰捥つ戱㐹㤰㤴㌱㤹摣戵㈱挶㡣㜳㠷㐳慣晤㥣㝣㌴㌴㠷㠶㜴晢㥥㐲摤扥摢ㄵ昸㕦攵ㄵ㍢搶慤㔳㑦㜷扡捤㕣戲㜴㝢㡤户摢㌳搹㙤㘶㤸㐵㜴㠷㉢㤲㘰㤱换㕥㈶㠷ㅤ㐴㤸㜶戶㝥ぢ昵晣昹昸㔶㤸㤸愸搰㜳㈱搶昳攸㤲㈹㘶㔳㕣挶㌴㜲挷挱挲ㅣ㜳挷挱㘲搲捥㝡㍥敢㔸㐰戲㈷挹㕥慣㡤ㄹ攵愱㈱愸㕤敤㠲ㄳ〸㤶慢㕣㠱晦晤㕦㌱㘶愳㈵㔸昶㠷㕦〴ぢ㔳捡〲捤ㄵ㉥㌴ㄲ㉣〷戰㔲㘶㠳ㅤ㘸㤸㘷戶敡㔰㘶㠲攵ㄲ㈸攷㠲㈵〳㐹搹搵慥㘳㥣攴扣㕢挸〵ㅣ戳挸㕤ぢ㤶㕢愰㌹㌴愴摢攷ㄷ敡昶㜹慥挰晦搶慦ㄸ㔳换搲敤〳㥤㙥㌳㍦㉣摤㍥搷摢敤〶㜶㥢㔹㘳ㄱ㥤敤㡡㜲挱挲㠴慦㠳〸㔳挹搶ㄲ愸攷〷换改㌰㌱㔱愱㕢㈰搶慤㜴挹戴戱㈹㉥㘳㙡戸攳㘰戹摦㘸ㄴ㍡㘱挵㑣㉡㔹户戱㡥愵㈴换㐸㤶戳戶挷㘰㍥㌴〴戵攳㕣㜰〲挱㜲慣㉢昰扦㉡㉣挶㕣戲愰昶㝢昸㐵戰㌰㈱㉣搰ㅣ敤㐲㈳挱㜲〴㉢㘵㥡㔸㐴㐷扡愲ㅣ㙡捦㐱攴愰挶摣戱㜵っ搴昳㔱㍢っ㈶〶ㅥ㝤ㅣ挴晡㜸扡㘴㥥搸ㄴ㤷㌱ㄷ摣㌱㙡㑣ㄴ㡢㐶㐱搴㑣敥㔸㥦挰㍡㑥㈴㌹㠹㘴ㄵ㙢㝢ぢ收㐳㐳㔰㙢㜱挱〹愰㜶戰㉢昰扦㕦㉣挶攴戱愰㜶〶晣〲戵昷挱ぢ㌴捤㉥㌴㠲摡㔹慣昴〳㈳㙡㜴㐵㠲摡㌹ㄴ㝤〸㤱㠳ㅡ㤳挵搶晦愰㉣ㅦ戵㝡㤸ㄸ㜸昴昹㄰敢ぢ㘸挷挴戰㈹㉥㘳昲户㘳搴㤸ㄹ敥ㄸ㌵㤳㉣搶ㄷ戲㡥㡢㐸㉥㈶戹㠴戵㌱て㍣㌴〴戵㠵㉥㌸〱搴昶㜷〵晥㤷㤲挵㤸㉤ㄶ搴慥㠲㕦愰挶㤴慦愰戶慦ぢ㡤愰㜶つ㉢㘵㈲㔸㐴晢戸㈲㐱㑤愶㜳收㜰ㅤ搴㤸ㅤ戶㙥㠰㝡㍥㙡ぢ㘰㘲攰搱㌷㐱慣㙦愶㑢㘶㠲㑤㜱ㄹ戳扤ㅤ愳挶㕢戴㡥㔱㌳搹㘱㝤ぢ敢戸㤵攴㌶㤲搵慣㡤㠹摦愱㈱愸捤㜰挱〹愰㌶摤ㄵ昸摦㘴ㄶ㘳搲㔸㔰扢ㅢ㝥㠱㕡㙦昰〲捤㌴ㄷㅡ㐱㙤㉤㉢㡤㐱攴㐰挳㜴戰㜵ㅦ捡捣㜴㍥〹捡戹改晣〱㐸捡晡扡㡥昱㥦㜷ぢ㤹捥㤹散㘵ㄳ慣㐲攳慥晤摣㍦〰㥡㘱摤ㅥ㕢愸摢㘳㕣㠱晦晤㘵㌱收㠵愵摢㡦㌸摤㘶㜲㔷扡㍤摡摢敤挷搸㙤收㘵㥤㙥㌳攳㙢㍤攱改㜶㙤㕥户㥦㘴户㤹慡㤵捥㜸㍢㡤搷㐶㡣㜱昹戱捥晦㜸っ挱㝣㙥搷扡捤昴㙤㔸户ㄳ㠵扡㕤改ち晣㙦㉤㡢㌱昵㉢摤㝥摥改㌶昳户搲敤戸户摢㉦戲摢㑣扤㍡摤㘶㔲搷㝡搹搳敤㥤昲扡晤ち扢扤慢敢ㄸ晦㜹户㤰㙥㡦㌶㥡㥤ㅥ㙤㘶㘸挳扡扤㐳愱㙥㙦敦ち晣敦㉡㡢㑤㜱敢搴㙦㍡摤㘶㌲㔶扡㍤搴摢敤户搹㙤愶㘸㐵戴慤㉢捡㑤つ捣慥㍡㠸㌰㙦㙢扤〷昵晣愹㘱ㅢ㤸㤸㌹㐰㝦〰戱㕥㐷㤷捣搱㥡攲㌲收㘱㍢㥥ㅡ㤸愴敤㜸㙡㤸〷つ㌹㡡ㅦ戲㡥㡦㐸㍥㈶昹㠴戵敤〳㘱ㄸ㙡晤㕣㜰〲㔳㐳㕦㔷攰㝦挱㔹㙣㍦㔳捤㤷昰㡢愹㠱㌹㔹㠱㘶㔳ㄷㅡ㤹ㅡ扥㘶愵㑣愷㍡搰㌰㔱㙢晤ㅤ㘵摤昱散㜷〲ㅦ㕡昵㠶㜶㙥㙥昸㤶敡捣挵㥡愲戲㐵㘰扡㌶㘲㤸㤴敤㜰挴㍣昷㉣㌷愴㘴㤶㐰㌳っ〴㕤〸㠴㔲㔷攰㝦挹㔹㡣昹㕢挱晡㥦づ〸㑣挲ち〸㤶ㄷ㠴ㅦ搹㉢收㑦ㅤ㄰㤸㤹戵㝥㐶ㄹ收㐷㜹㜰㔷㥣㠷挱㐶㙡㌳昷摡㡥〱昳慢㕤挳攰㌰愳㔹㘸昸戴㍦戸㘳昶㌵っ㠳㥦晦㔱攰ㄱ捣㑦慥㘰㤷挳㔷敦㔶戱晡挸愹㌷㔵ㅤ㌴攵晤搷㐷㍤ㅣ㘱扥戶戳昷㥣昱㉢换㜶慢扣㡢慢っ㌳㐰㈴换㉦挹昶挸㍡挵㑣戱攲㙢搶昵つつ昲つ攵㥥㜸㉤㔱换㐱㜶换っ扣㝤ぢ㉦㈳㥡㕢摦攸㝥㠹ㄶ㙦攵㘲戲挹扣昸㐶ぢ㐷㘳㉢㍢扢〵㙦挲改㥥㥤搶㡡户愶㘵㑡ㅢ昷㐸戵戵搹㉤㑤晦ㄷ摥㔹㠴敦㡣昳户〲戱㌹㙦㉢ち晤扡㌶扦㠷ㅤ㥡捥ㄴ挴㐶收昰㤸㠱昷㘹㌱㙦㕣捣户ㄹ晤㘷㉦㔰戳㈲愵戹ㅦㄵ挸㜸摥捦㔵慣晥㠵㐳散㉣晢㍡戲㘸㈳㥢捣㑣愹敥づ㝤慢ㄴ愴ㅢ扥攴㉣㠹㍤㤰愸搶㈸㤱慦敤ぢ㈹㡡㥣㠰㌰昰㜷㡥㕦愰攷㡦㝤ㄵ㐵㤶搷㘷摡ㄶ㕢㡢敤晡㐵㡢摢昰㐵昹ㅥ散戱搹㑡㤸㠸敤㈸〹捣昹慥㝢攳挲㔴㑢㑢㙡㘵㘹攳挲〶扢㘹㔱摢攲搲㠵换㤰昳挶㝢挵㌰㕣㑡㑢㑢㜵て戴挷〱ㅡ挳㠷㠹㔱挶愵搵ㄳ愵收搷愲扣㥤㉤㔱摦㠶㜶戶㌷㝢挵捥收㍡ㅡ㘳ㄱ㝦㥦挰改愸㘲㕥㤵㥤㌵㕢㠴捦搲㙡㝣愹晢晣㙦愳㍢㙦昹㤱戴昹㜰㘷摦㝤晤㄰㝦㐷摤㤳㌹攵㔷捤㔹ㄲ㘱收㜴戰捦愵㌷昵㡡戱㜱㔰㙡㤱捤晥敡㘹慤ㄳ㔷攲慢晥昵㘹扣ㄶ㘷挲搲挶愵つ愹戶晡㘵㌶ㅣ㈹捥挰㜸㈷捣㠵㜰㐶㠸昵愶攸〹攷ㄱ㙥ㄱ㈶㑥晤㌱㔷戰搵搰㉤戲ㅡ愵〳扡㜱㤲晢愶戰㐸㈳㠶㘲㕤㈹㜹敥㐴ㅡ攷戶搹㑢㝡㌴㍡ㅤ攴戸㤴㡡㑡㉣㙥〹㕦㘷ち搶攴攲㐳昳㔶挲挱㡦戳挵挶㍡晦㙦搸㜸捤㌹㜳㜶ㅦ㜶捤㘳敥㐵搳〶㌷㔴㌷㙣㡣㝣㠹㘳晡ㅦ搵ㄴ㝥ㄸ搴挵攸㌷㜱㜲戶扥㘳㥤晦㌷㙣㍣㈵晥挴收改㔳㕥ち㌴㐰㝤㠱〶戰ㄱ昴愷㉥挹戳摥扣摤㝡㤳昱愵㠳㡥㡤扤ㅣ戴晥㥢搷㥡㤹散㕣摤㕢㜵㙥晤戹搷㥡昹㙡ㄹ〰扦挱㌱㌷㍦㈱攲ㅤ〰挵敡㔳攸〷㐷㝢㝦攸㕢㕢㠰攴㡦昶㉤㔱攲ㅤ〴㑣㜹㝢〷㠱㘲㔶㕢㠲㙣〰㌴摢挷攱㙡搳㡣慤㔱ㅡ㍥づ摦て㙤挶㐰搶㤷㍦づ〷晢㥡挰㡣㜳㕥ㄳ㜸㠷㈶捦戵〹㍥㌳挸ㅣ㐵㠸㝦收㤱愵㘹㐳攰挱挴扦扡て愵㌹㝣㜳挱㜵㙣㡣㠷攷攱攰搱㜹换㡢敦晤㜹搶戹挸㜸昷搰慦ㅦ晣挷㕦㥦〹㕡扦改戵㝥㈰捦㍡ㄷㄹ㑥摤慦〷慤摦昰㕡㍦㤸㘷㥤㡢っ㡣〹っ㡣㤰愸㝣摤㙢捤㝣戴㐴挶戰㠲㠷攴㔵攸〷㈳㘳㜸昰㤰散攴㍢㈴㡦挳㜷摥㈱昹ㄳち摡て挹㌳㘰摣㐳挲㈴戵ㅣ㤲㥤扤㠷㠴戹攵戰㐳昲挹挵慤捦搷㝥昲㐰㄰㤶ㄷ扤ㅤ㘳㔲㍡㘷㥤㍢㈴㉢㍦摢㉥㕥㝡昳㉢㐱敢ㄷ扣搶捣㘶攷慣㜳㠷㘴晤㜵㑦㑣慦㌹㈹〴搴攷扤搶㉦收㔹攷づ挹戹㥣愸捥〹ㄹ敡捦㜹慤㤹散收㈱搱㍣㌵ㄷ慢㘷㈰ぢ挲㕦ㅤ㠴㍦改㠳㥦㜹昱㍣昸摦㐶㠱挰㍣㡡㡥㌱㉣戸㈹㈶㤹㈵〲㜶㐱㘹昸摣昰㔸㘸ㄳ㐶戳㍥捥つ戹㤳攳ㄸㄶ㜹㑥㡥捣㔱攷㌵㠱㘹㘸㘹挲㌸㘸戶㌷㠱㌹㕥改㌱㥢㔰慣ㅥっ慤㙥㈲㝤攷㔷㌷搹㔷摤㝡㝦㜵摦㤹敡愶㝡慢㘳㑡㔵㝡㍣つ愵攱搳搰摤愱㑤㤸づ㝤㙢〶㐸晥㙣㌸ㄳ㈵摥㕥晦攴㙦〶㜳戱敤㜱㕦㡣㉢ㄴ㌷敥扢㘱㔷搰㤸つて敤㔳㔱〹㑡㜳戱搷㠵愹㘸㌵ㅡ摢㝥㥡㠹攴㔹攷攲扥攰㔴㜴㥢搷摡捡戳捥挵㝤挱愹攸㔶慦㌵戳戹戹㤶攷攲扥攰㔴㜴㡢搷㥡㌹㕢㠹〲㥥愴㡡搵㑤㤰〵攳㝥〱戱捥㡦㠲扤㝣昰㌳扤㥢ㄷ㜴捣攰ち捣晢搰戱㐴㍤㘲㤶戹㔲愹㡥ㄷ㠵㈵敡敡搰敡昶愳敦晣ㄳ捦㐲㕦㜵㑣慢收㔵挷捣愸㝢㠰〷㥢㥡㔳慣挳搴扣㉤㑡㜳㌰攵づ㜰愱ぢㄹ㜵愹ㄷ愶㈱㜹搶戹〳㕣昰㉡攴ㄲ慦昵搰㍣敢摣〱㉥㜸ㄵ㜲戱搷㝡扢㍣敢摣〱㉥㘸㝤㤱搷㥡㜹㔶㐱㥣攷㥡ㄲ㜵〱㘴挱〳扣㌸㠸昸㠱㍥挴㤹㤲捤㐳㍣㠱〲ㄷ㜱收㔶攵㔸㌷㜸ㄱ慦㐶㘹ㄸ攲〵㑦㈵㘷㝢摢捤㕣㙡捥㍡㠷㜸挱㔳挹㔹㕥㙢㈶㘱㜳搶㌹挴ぢ㥥㑡捥昴㕡㌳㝢㥢戳捥㈱㕥昰㔴㜲㠶搷㥡㌹㕡㐱摣㌹㤵㥣〶㔹㄰昱搶㈰攲㑢㝤㠸㌳㥤㥢㠷昸㈴ㄴ〸捣换愱搹㍥愴㤸ㅢ㤵敡㜸㝤㔷愲㑥〸慤敥㤰㘰㜵㠷昹慡㘳ㅡ㌵慦㍡㘶㐲摤〳㍣捦搴㝣㌸敢㌰㐳㡡㘹捣ㅣ㑣戹㈱㔵昰昲敤㈸㉦㑣ぢ昲慣㜳〷戸攰㥣㜹愴搷㥡㠹搳㕣摤戹〳㕣㜰捥㍣挲㙢捤㡣㙢捥㍡㜷㠰ぢ捥㤹㠷㝢慤㤹㔷昵ㅣ攰挳㈰ぢㅥ攰攳㠲㠸㥦攰㐳㥣㈹搸㍣挴㌳㈸㤰〳㝣ㄲ㌴摢て㌰昳㤹㥥〳扣㌴戴扡㔳㠲搵㥤收慢㡥愹捦扣敡㤸扤㜴て㌰㜳㤸㔲昳ㄹ㌰㙡㍦挰㙤㈸捤挱搴㠵〳摣散㠵㠹㌹换㥣㜵ㄷづ㜰㤳搷㝡㔹㥥㜵ㄷづ㜰愳搷㥡㔹搲㕣摤㕤㌸挰つ㕥㙢收㐲㍤㠸ㅦ〸㔹昰〰㥦ㄷ㐴晣〲ㅦ攲㑣㥢收㈱㝥ㅣち㕣挴㡦挷慥㈰㝥㤱ㄷ㜱愶㉤㜳敤敥〲攲ㄹ㙦扢㤹敦捣㔹㜷〱昱戴搷㥡㠹搲㥣㜵ㄷ㄰慦昳㕡㌳挳㥡戳敥〲攲㈹慦㌵昳愸㐴摣扡ㅣ㘸㠴㕦ㅤ㉥㠴㝥昰㈸㕣㐹挸㍦攰㡣挴晢㝤㤰愸扥摡㜷ㄴ㤸㠶捤㍢ち攷愰愰晤捡㤰㘹㔵昷㤰㌰戹㉡㠷攴㕡敦㈱㘱㑥㌴搷戱㉥ㅣ㤲扤扤ㅤ㘳㌲㌵㘷摤㠵㐳戲㤷搷㥡㔹搸㥣㜵ㄷづ挹㥥㕥㙢愶㙦㜳搶㕤㌸㈴ぢ扣搶㑣搲㝡〶挱㍣挸㠲昰摦㐲慣昳㉦搵㙥昳挱㝦つ晣攴挱捦㤴慣㡢㌸ㄳ戳㠲昸敤㕥挴㤹㑦捤戵扢ぢ㠸捦昲戶㥢㠹搸㥣㜵ㄷ㄰㥦改戵㘶〶㌷㘷摤〵挴㘷㜸慤㤹晡捤㔹㜷〱昱改㕥㙢㈶㜸〵㜱攷挲㘱ㅡ㘴㐱挴搷〶ㄱ扦捦㠷㌸㜳挱㜹㠸㌳摤㉢㌰㍦〰捤昶昳ちㄳ慢㥥敡挶㠷㔶昷㔰戰扡㍦晡慡㝢捣㕦ㅤ搳慣㔲摤愳摥敡㤸搰昴㔴户㑢㘸㜵㑦〴慢㝢搲㔷ㅤ㜳㥦㜹扤㝢挵㔴昷戴户㍡㈶ㄲ㍤攱㥢〸慤敥戹㘰㜵㉦昸慡㘳捥㌱慦㍡愶つ摤昰㘵昲㔰㍡晡ㄲ㡣摡捦㥡ㅦ愲㌴ㄷ〴㕤〸摦㤱㘸㕢晢慤攴㐷㜹搶㕤〸摦㥤扣搶捣㌲收敡敥㐲昸㡥昰㕡㌳㍤㤹戳敥㐲昸づ昷㕡㌳〹㐹挴慤㔷㠱㐶昸㌳㡤㘱搰て㠶昴敢㠴㍣晦昶昲㑤摦㔱㘰づ㌳敦㈸㌰㑢㈹搰扦つ㑤㠶㌴㍦㡡㈹㐰㘹挲㍢〵㥢㌰㌸戴〹敦戲扥晣㜹散㝤㕦ㄳ㤸㐱捣㙢〲㤳㠴搲㠴㜵㙥ㄳ㜸〲㡡㌰㔵攳㝦愶敦昹捥㘴㝥ㅥ㠹攷慣㍥挸戸㌵搸改㌶愴㔱挶愷㕡敤攱つ挸〷㜵摢㉡攴晢㜸昲㘵㍣㤳㝤搲ㅦ愲ㅥ愵㐹攰㐳㝦攴敥㤰㈹㘳ㅡ㠶㍢昸て㍢㑣愷戰㔱晡㘳ㄶ㌳㤳㈲ㄶ㥦戸㍢㘲挱慣㐴捥㠲捦㥦挵攲㔳ㄶ昳戱戳㔸㝣收敥㠸〵ㅦ㌱攷㉣昸愸㔸㉣㍥㘷㌱㥦ㄲ㡢挵摦摣ㅤ戱攰㤳摦㥣〵㥦㘴㡡挵ㄷ㉣收㐳㑣戱昸搲摤ㄱぢ㍥㤸捣㔹昰攱㥢㔸㝣挵㘲㍥㜷ㄳ㡢慦摤ㅤ戱ㄸ攵㌲昸て㘲㍥㉢ㄳ㡢昵㉣收㘳㌲戱昸扢扢㈳ㄶ㝣㈴挶ㅤ晣㠷ㅤ㍥敥ㄲ㡢㙦㔸捣㈷㕤㘲昱慤扢㈳ㄶ㔳㕤〶晦㐱捣愷㔳㘲昱ㅤ㡢㘷扡㌲晤扤扢㈳ㄶ戳㕤〶晦㐱㠷て㔳挴攲〷ㄶ昳㌹㡡搴昱て㜷㐷㉣昶㜱ㄹ晣〷㌱㥦㠷㠸挵〶ㄶ昳㔱㠸㔸晣搳摤ㄱぢ㍥敢攰づ晥挳捥㘲晣㈷ㄶ晦㘲㌱㙦攵挵攲㐷㜷㐷㉣㜸慦㥥戳攰晤愸㔸晣挴㘲摥㡡㡡挵捦敥㡥㔸昰戶㌳㘷㜱〸㌸戱昸㠵挵扣㥢ㄴ㡢㡤敥㡥㔸昰㜶㌱㘷挱㕢㈲戱挰て㙤攰㙢㤱挶㐲㤱㘳慢昱㈹攳㥤㑦捥㠲㜷㌵㘲㔱㑣ㅤ摥搰㔰愶扢㜹㉤㜸挷㤲戳攰㔵戹㔸㤴㔰㠷ㄷ攴㘲ㄱ昱㕡昰㡡㍢㘷挱㉢㐸戱戰愸挳㡢㐷戱攸敥戵攰〵㘱捥攲ㄶ㘳㔱㑡㥤摢㡣㠵昶㕡昰㠲㈶㘷戱搶㔸㐴愹㜳㥦戱攸攱戵攰戹㌹㘷昱㤰戱攸㐹ㅤ㥥㜲愵㔵扤扣ㄶ㍣扤收㉣㜸敡㤴㝥昴愶捥㤳挶愲捣㙢挱㌳㘴捥攲㌹㘳ㄱ愳捥ぢ挶㘲ㄳ慦〵捦㙣㌹㡢搷㡤挵愶搴㜹搳㔸昴昱㕡㜰㐲ㄶぢ愶㡣搵扢挶愲㉦㜵㌸愷㔲愶晢㜹㉤㌸㝦收敡㤰㠹㡤㍡收扢戶搸挷㡦㈹㐱㠷㘷㔸晤ㅢ㔸㘲愹㡢㑣㘶〱慤㑦㡣㔶㝦㐷㑢㈶㌰㙡㙤〱摥㙣㌱㑥㘴攲㙢㑢㐷㑢㈶㉤㙡攵搵挸挹㑢戴〶㌸㕡㌲㔱〵戴㌸㘱㠹搶㌶㡥㤶㑣㑥〱㉤㑥㔲愲㌵挸搱㤲〹㠹㕡㜹敤攲挴㈴㕡摢㍡㕡㌲〹〵戴㌸ㄹ㠹搶㔰㐷㑢㈶ㅥ㙡㤹慦㌱㘱ㅦ扦㥢㘴戴戶㜷戴㘴戲〹昸攲愴㈳扥㠶㌹㕡㌲挱㔰㉢て〹㑥㌴愲㌵摣搱㤲㐹㈵愰挵挹㐵戴㜶㜲戴㘴㈲〹㘸㜱㐲ㄱ慤㥤ㅤ㉤㤹㍣〲㕡㥣㐴㐴㉢敥㘸挹㠴ㄱ搰攲挴㈱㕡㤵㡥㤶㑣ㄲ〱㉤㑥ㄶ愲㔵攵㘸挹挴㄰搰攲〴㈱㕡㌵㡥㤶㑣〶〱㉤㑥ち愲㔵敢㘸挹〴㄰搰攲㐴㈰㕡扢㌸㕡㌲攸〳㕡ㅣ晣愲㌵摡搱㤲㠱ㅥ搰攲㠰ㄷ慤㌱㡥㤶っ敥㠰ㄶ〷戹㘸㡤㜳戴㘴㐰〷戴㌸戰㐵㙢㠲愳㈵㠳㤸㕡㜹㔱挸挱㉣㕡㤳ㅣ㉤ㄹ戸〱㕦ㅣ挰愲㌵挵搱攲戰㤴㔵㔷㙢㝦㜰扥昴㌵ㅥ㈶愵挸晣㜲㈴㡡攰㥥㝣㐱捣㔴慡㌸ち㐵攳敥㝣つ挵㠱㈷㠲扢㝣〲㡥㌵ㄱ慣昱〹㌸扣㐴㜰愷㑦挰ㄱ㈵㠲㍢㝣〲づ㈲ㄱ摣敥ㄳ㜰摣㠸㘰戵㑦挰愱㈲㠲摢㝣〲㡥づㄱ摣敡ㄳ㜰㐰㠸攰ㄶ㥦㠰㘳㐰〴㌷晢〴っ㝢ㄱ摣攴ㄳ㌰搲㐵㜰愳㑦挰攰ㄶ挱つ㍥〱攳㔹〴搷晢〴っ㘱ㄱ㕣攷ㄳ㌰㙡㐵㜰慤㑦挰㐰ㄵ挱㌵㍥〱㘳㔳〴㔷晢〴っ㐷ㄱ㕣攵ㄳ㌰〲㐵㜰愵㑦挰愰ㄳ挱ㄵ㍥〱攳㑣〴㤷攷ぢ㝡晣㍦ㅣㄷ〷㤶</t>
  </si>
  <si>
    <t>㜸〱摤㝤〷㜸ㅣ挵昹扥㐶搶慤㌵㘷ㅢ慤挱㔴㔳㙣㘳搳っ㐶愷㉥㠳㜱㤳㙤㡣ㅢ搸挶㐰㈰㤸搳ㄵ㉣㔰戱㈵戹㐱㈸愱昷〰愱㥢ㅡ㕡㐲㠷㔰㐳ぢ扤昷摥㐲㌱㌵愱㐳〲〴〸晦昷晤㜶收㙥㙦㜷㑦㔲昲换晦㜹昲戰搶㝤摥㙦扥㌲㌳敦㝥㌳㕢扥戹摢ㄲ㔵㔲㔲昲ㄳ㌶晥捦慤㡣㍢ㅢ捥㕢搹搵㥤㘹ㅢ㌳戹愳戵㌵㤳敡㙥改㘸敦ㅡ㌳戱戳㌳戹㜲㘶㑢㔷㜷㍦㈸㌸ぢ㕢㈰敦㡡㉤散㙡㌹㈰㔳扥㜰㔹愶戳ぢ㑡戱㤲㤲昲㜲㕤ち昹晡收攳㕡㐶搳㑡㤷㤱㐰慢㐴㍢㈴晤㐹捡㐹㌴㐹㥣㘴〰挹㐰㤲㐱㈴㙢㤰㔴㤰戸㈴㠳㐹搶㈴㔹㡢㘴〸挹摡㈴敢㤰慣㑢戲ㅥ〹敢搷ㅢ㤰っ〵ㄹ戸㈱挸晣挹㤳收㌴敦㠷摥捣敢敥攸捣㙣㍤㙣㠱搷收㜱㠹挴㤸挴㤸㥡摡㐴搵㤸捡慤㠷㑤㕥摡摡扤戴㌳㌳慥㍤戳戴扢㌳搹扡昵戰㥤㤷㌶户戶愴㘶㘴㔶捥敦搸㍦搳㍥㉥搳㕣㔹摤㥣慣㘹㐸搴搴搶㘶ㅢㅢㅢ〶㙥〴捦戳㈷㑦摡戹㌳㤳敤晡㙦昹摣㤸㍥攷㑣㥥㌴㘶㜶愶晢扦攵㜳ㄳ昸㠴换愶㡥戶㘴㑢晢㝦挹㘹㡣挷戴戶㈹㤳㙡攱挱捦㘴㍡㕢摡昷ㅤ㠳㘶ㄷ〰つ慥㝥捣挴慥慥愵㙤㡢ㄹ㐷㤳㌳慤慤㜳㌳㔹㌹攸㙤㑤㕤摤㍢㈷㍢摢扡〶戶ㄱ扦㑣㘷愶㍤㤵改㕡愳㙤捡㡡㔴愶搵㈸㜶㤵户㉤㐸㜶捥㑥戶㘵捡戸㔳搱收ㅤ挳改改㑣㝢㜷㑢昷捡㐱㙤扢㜶㘵收㈶摢昷捤㔰㈵搶㌶㙤㘹㑢㕡㤵㤵攱慦愴摦收㔱㉤㤳〳㠵昶戴㑤㕥㤴散散ㄶ㡥㠷㌰ㄱ愵敢ぢㄷ改㐵㐱扢ㄸ㔲挳〲㔶㍣㘶昳㕡摡㘶㘴㍡摢㌳慤慣㠴㐷㜲㜴㐰㐹〰昲㡥㐳づ㈹摢ㅤㅥ㈵㌵挰っ㍥昶㠵戵㌸挳㐰摣愶㍤㌲㕤戳㍢戶摥戹戳愳㜹㕣攵㤸摡〶㍤ㅣ愵㝡〴攵㥢㠲挴㜷㙢㘹㙦捦㜴㡥㑤㔴㡤搵㈳㈹ㄹ〵愲捡㕥挵挸昶晢攳攸㉡㕤㤸㉣㕤搸㕣扡㌰㔵扡㌰㕤扡㌰㔳扡㌰㕢扡㜰摦搲㠵㡢㑡ㄷ戶㤴㉥摣慦㜴攱晥搰戱㕢㜹晦晥愵㘶㍢㘰㡢扤㔷㑣㍦攳散㌹㤷扣昶搴㡢ㅢ㝣晤昱㠵㡡㠳㔹收㠲捤戱ㄳ㙥摦ㄶ㈸搵㕢㠲㌸㕢㠱攴摡㤷ㄸ慢㐷㔳戲㌵㠸㔲捦愱㝤㙣攳戱ㄷ晦戰攷㜶戱ぢ愶ㅣ㤹晥攱敦㤵〷㤴㕥愸㌸㐹㠸昳㌱搸〹㌸慦慢搶摢搲㐵㈵㠸㤳攰㥥改㍣晡㕥㐵戶ㅡ㐴愹挷㡤敦〱摦㕣㜴晥攸捦㡥摥㘹搵昹ㅦ晤攳晤户搷㙤㔷㥣㝢挴㜷㉤㜶挲扥敢攸愲ㅥ挴㘹攰㥥昱㕤㌷㔶㌷㤲ㅤぢ愲搴〳挶昷㈹愳愷㙥晦攸㠵搵㤳㡦㥡㝡昱㤲㈷㔶㜶㉤㔲㥣搲挴昷昶搸〹晢ㅥ㐷ㄷ㍢㠰㌸攳戹㘷㝣搷㡦搵ㄳ挸㑥〴㔱敡㉥攳晢扢挷㜶㕡昹攱昲㈱㑤挷㔶㝤戸昳㡦搳捡戶㔱ㅣ㌴攲㝢㌲㜶㥣挹㑢扢扡㍢摡㜴ㄳつ愷戰㘰㉡㐸昹㌴っ㠳慥戱戵㘳昵㌴㤶敦〸愲搴㉤挶攱ㅤ愷摦㝡戲昳摡戱㑤户て㕢晢挹ㄱ㌷晣收㐲挵㔹㤷づ㌵ㅤ敡ㄹ㈴㌳㐱㥣㔹摣昳㍣㈵攰㙡㌶搹㌹㈰㑡㕤㘷㕣ㅤ晢挷㠷㝦晡收㤶搷愶㕣搵㝥攴つ愷摦㝤摥㑦㡡㜳户戴㙤ㄷ散㠴晢㍤㤷㉥收㠱㌸昳戹㘷晡㕤㍤㔶敦㑡㜶〱㠸㔲㝦㌰扥愷ㅦ㝦敢愲摦㥥戴慡改㥡㜱ㅢ㥣扥攳攳ㄷ㥦愰〶㐰㉣扥㜷挷㑥挰㌷〶挲ㅥ㜴昱ぢ㄰㘷㑦㤰㕣愰㔵㡥搵㝢㔱昲㑢㄰愵㝥㘷㥣户慥㍤晣㠱扤㍦摣㜵昲㌵慢晥㔱昵搰㥤ㄷ㉥㔰㍣搵攴㌱搸㠷ㄶ㐹㄰愷ㄹ挴愰搹㌸㔶愷㔸㥥〶㔱㙡㤵昱昴敤てて㙤扥昸捥愵㔳㙥搸㜸㔲晦て晡户㝥愶㜸扥㤲㘶㘶戱ㄳ㙥收扥㜴戱〸挴㘹攱㥥㠱〰扥昷㈳扢㍦㠸㔲愷ㄹ摦㤷㔶㝥搷㌶昴晡愱㌳づ㍦㜳昸㤴晤晦晡捡っ挵搳㘰扥㤵敤戴攸〰㜱ㄶ㠳㤸㔶搶㡣搵㑢㔸摥〹愲搴㠹挶搳摢㌷㥥戸挷ㅤ㔷晣㝥搲愱㍦敥㔸昹㜰攷㍥晢㈹㥥㑢愵㤵摤搸〹戴ㄲ〳㙢㈹㕤㉣〳㜱㤶㤳㜸慤搴㉢㔸扡ㄲ㐴愹愳㡣攳㝦捤摡㝤㐵㜹昹挶㔳㙦㍦㐷㙤搹㜰昲㜹换ㄴ捦捦昹㈶晥㡡ㄶ〷㠱㌸〷㜳捦〴ㄳ〶攸㈱㘴て〵㔱敡㄰攳敡戴㔷慥㥢晢攱㡤ㅢ敤昴晢㥢摥㝤晥晥㑤づ㉣㔷㍣换攷㕤ㅤ㑥㡢㈳㐰㥣㈳㐱㑣㙦ㄱ㍡㐷戱晣㘸㄰愵㔶ㄸ㑦㘷㙤戰㙡搸ㅤ攳捥㥤㜸搱㕦㝦㔸搴搲㍥戴㐶昱㔲㈱敦改㌸㕡ㅣて攲㥣〰㘲㍣㘱昰㥤挸昲㤳㐰㤴㕡㘲㍣ㅤ㝤昲愰㤳㍥ㅢ㍣㜴搶㜱〳づ摦㘰捡㘷愳づ㔳扣摥挸㝢㍡㠵ㄶ愷㠲㌸扦〵㌱㥥㌰㐵㥣挶昲搳㐱㤴摡捦㜸ㅡ㜲搳晤㘳㡦㝤㜶挹捣㔳敦扡昳愹晡て㈶ㅤ慡㜸搱㐲㑦捥㤹㈰㠱㈳㔰㕢慢捦㐲愹㍥㥢昲㜳㐰㜲攱㡣挳扢㡡㤲㜳㐱㤴㑡ㄹ攷搳㑢㔷摤戰昰捤㌹搳づ扦攳㥡散〱㘷㍦戱戳㕡ㅢ攲㝣㌳㉦愰挵㠵㈰捥㐵㈰愶㤹つ㘳昵敦㔸㝥㌱㠸㔲㝢ㄹ㑦挷㍦㜰敦愷㕦㑤㍢㘷挶捤摢ㅦ晢捣㘳〷㝣扥㤱攲ㄵ㤵㌴昳㔲散㠴㥢㜹ㄹ㕤㕣づ攲晣ㅥ㈴搷㑣ㅣ㤷㍦㔰㜲〵㠸㔲扢ㅡ攷挳㉥搸㉢㜱㔹晤㈷㜳㉥扣晤挹ㄵ换敦㡦㙤愶㜸愵㤶㙦收搵戴戸〶挴戹ㄶ㈴㈶挱愲慦㘳攱昵㈰㑡捤㌶㙥㙥ㅦ昶㥢㡥㠳慦昸摢戴㤳扥㍦挰㌹昶搴愶㔲戵ㅥ挴㜹㌷㌷搲攲㈶㄰攷㘶㄰搳㕢㠴摣㉤㉣扦ㄵ㐴愹㘹挶搳昸慡愷戳愳慦㝡㘰收㉤㝢搶愶㌷㕣扣㙡戹㕡ㅦ㘲改敤㥦戰ㄳ攸㙤㕤慤扥㥤㉥敥〰㜱敥〴挹昵ㄶ㤳攳㕤㤴摣つ愲搴〴攳晣㠴㌷慢收捣搹搴㙤扡攲摤攷㕦㌸改搱慢㌶㔳ㅢ㐰㉣捥敦挱㑥搰㜹戵扥㤷㉥敥〳㜱敥攷㥥㤹ㄹ㜰㤸ㅥ㈰晢㈰㠸㔲㡤挶昷㍤摦㍢㥦戴㙣㔴戲攳㡤慢㠶㕣昸昸晡㉦㍥愸㜸㝤㉢扥ㅦ挶㑥搸昷㈳㜴昱㈸㠸昳ㄸ昷㡣㙦戴晢㜱戲㑦㠰㈸㔵㘵㝣㙦户愴㘳敡㈵㈷摥㌶敢戴攱敤摦㕣戹㝢昷挹〳㥦㠲㜸ㄷ㜳㌵搲搴㤹㕣㡥敢扢晣愵㈳慥㤷昹慦昷㙢㘶㕣㌲㘷㙢戳昵搹㐴㈲㕤㕢㤹慣㑥挶㠶挳㙤㕦㉦捥㌸慢っ捣愲搹改㡥攵㜲戵戶攱愴㘴㔷㈶㝦昱㌶摡挸㈶㜵㉣㙤㑦㜷つ㡤ㄶ捥敢㑥㜶㘷㌶〸捡昲㑥㐲㘶昳㜰㉤㥢改㤲晡㌶づ㥡㉤㐸戶㉥捤㑣㕣搱攲㠹㌷ち㠸㜱㈵摢搱㕣㕣㍡戵㌳戳㈴㈷つ戵㘸㈲㙥戵㤶㠹敦㔰㉦㍤㤱搷慥㘱㤳ㄷ㜵㜴㘵摡愵㜹愳摢㜶㙥㐹敤㥦改㥣㤷攱㡤㕡㈶㉤㕤㕤㥢㈲㜳㌹㍤㝡㑥㍢㍡㡡ぢ攴昴〸㝦㘹㜶捡㡡敥㑣㝢㍡㤳㐶㝢ㄷ㘷㍡扢㔷捥㑦㌶户㘶搶㈹㔰昱敡㠴㘰晤㠲攲愹ㅤ愹愵㕤㤳㍢摡扢㍢㍢㕡ぢ㈵ㄳ搳换㤲戸㠴㑦捦敡㐸㘷㜰〵㕥挶慤㐴㤵昴敢愷㔴挹㔶㔱㤷挱昴摢㌵㐶づ㠴敦㄰㙦㠴㘳扥㕥㘱搸㡤㤹㡢摥愱ㄷ慤ㄹ挶㘴改挸㕥㥣㠹㕦扡搹戲戸愲慦㑦扣慢愵昶ㄶ挵戵愵㡤戹㈳昷晦㔷戹戴㜴㉤搳晢㈹换㜰㥢戳㘳戲㍤摤㥡改散昱㥥㕣戱㐵晡㘹㤰搸戶ㄸ捤㐵搱㉢㠳㠶㕡愱㔶挶㤶户愴扢ㄷ㌹㡢㌲㉤晢㉥攲㠵〰敥摢换换〹㙤㘸搳捦愲㐸㍦㐷昲㍣㐸㍣㕥攲扣㐰㈵㈷慥㕦昴昸ㄸ㙦㐲晥晤ㅢ愸㔲㔸㘹戹㘱挳摤㜵㔷慣㙤㙡㐷㘷㔷扦㝥㔱扤摣㌱搹戵愸㥢攱搹戳㤰晥㕥㈲㜹ㄹ㈴㌶ㄲ愴搷晢戳ち㈸㤵昱㌶㜴㔰㕢㔳㈶㥢挴捤扦㡣㙥㤵㡣戵㜹昷㤳㑤㤹慥㤴收㡤攷㜴㡣㤵ㄵづ昶㌰昸〷戶㌱晡㌳㉢扡㥢㤲摤挹晥㙤戸㠵挵㔱搲㔰ㅡ㉤㔶摥ㅥ㉤〷㐹㤹戵㡥ㅢづㅥ㕣搹昵㜹ㄹ㈰〵㥥㈷っㅣ㡣㤷㤲㝥㠶昶摣〹戴㥤㌷㤹㑥㌰搰ぢ㙦㐵㜱㠷㥣㥥㤶㘹㥦扦㜲㜱愶㡢敡攵㑥㡦㔰〶㠷ㄷ㥤捤㐹㌵敦摡摤搲摡㌵〶㉤㥤搶搹戱㜴昱㝦搳て㝤改㔷㐰散ㄶ摢っ㔱摣昷㍥〱慥㤲晥换㜸㙣ㄶ㉥㉣㈹愷㌷㤶攸㑤㐹ㄸ慤㜰昶ㄳ晥㤳㑤扦㠱晦攲㍤挹㘲愳愰昱敦摣戶挷愰㍦戰つ〸捤敦捣挸㠳㠸㜲㘱㠰昶愰戶摤㍡㍡昷㙦敥攸搸㥦昱戴㠶㜰㕤㡢㌲㤹㙥摥摣て㌰て㌳攴愱㠵㔲晤晡ㄵ摣愹晢㥥〲㙣〲晦捥摢㈰㠳㈶戶戶づ戳ㅥ扢㥣㜷㔰搴て㡦ㄹ㥣搵搸ㄹ㍥㝢挷㤹挳㜶㙥㑤慥散挸㘶扢㠶㘱㕡攷戳慥㘱㤵搵㤵昵㠹挶攴㤸ㄵ慤㕤㉢搴㠶㠰㠱㜷摢㙦㍥戱换㥥挳㍥㍥㝣捥㤹㥤㠳㕦㕣户敡㤵㉦搵㔰㈳〸摤攳㙦㐱挷昸攸昷㐱搴晡㔰攳昴㠲晤挲㑤㝦〸㕥㝦㐴昲㔷㄰㑣ㄲ〲㍢收㠸㡦㍤㔶㙤㠹晦㌹㑦攸㑦㐸㍥〵㔱愳㐱㌸㑡昵㘷㈰㜶㔳㉥晣昳攰换〱摣ち挵攱〳昸ㄵ㑡攳扡〷㤹摡ㅡㅡ㍣㠸㥡愰㘹挲愴〹㤱㜲攰㌸ㄲ㠰㤸ㄱ㠴㥥㐳㙣ぢ㌳〱攰〷摡昷㠳㕡㌴〰晦㘲ㅤ〴㐶㌳昴㝣〰㤴㝡慣慡㠴㑣〰攸㠷〲捤愷慣慡ち㐵〲㐰っ㥣摤搴㍦晦攵〳㈰㠱攲㌰〰㥡㍥㜵て㌲㔵つ扢㈸〰㍥㠷昳㐸〰㍥㌳㠲搰挳㤲㍡㜸ㅡ捥㔶慣挹㈶㝦〲戵㘸〰㠶㐰慣搷㈶㔹〷挴〷挰㝡ㅥ慢敡攱㐴〰㔸㥦㑡ㅢ㠰愸㐶ㄴ〹〰㐳挱搹㑤扤敢〷愰〱挵㘱〰㌶愱㑦摤㠳㑣㡤㠵㕤ㄴ〰慦ㄶ〳攰ㄵ㈳〸㍤搱ㄹ〷㑦挳搹㡡㉤搸攴㤷㡡〲戰ㄵ挴㝡㌴挹搶㈰㍥〰挶㜸慣摡〱㑥〴㠰㙤愹㔴〹愲㈶愰㐸〰㐸㠰戳㥢㝡搲て挰㜸ㄴ㠷〱愸愵㑦摤㠳㑣㑤㠴㕤ㄴ〰昷ㄷ〳攰㍥㈳〸㍤㜶㙡㠲愷攱㙣挵づ愸㔴摤㔳ㄴ㠰〹㄰敢㠹㈴㤳㐰㝣〰㌴㜹慣㥡〲㈷〲挰ㄴ㉡㑤〵㔱㝣㑡㈵〰㑣〳㘷㌷㜵慢ㅦ㠰愹㈸づ〳㌰㠳㍥㜵て㌲戵㈳散愲〰戸愶ㄸ〰㔷ㅢ㐱攸㌱搹っ㜸ㅡ捥㔶捣㘷㤳慦㉣ち挰〲㠸昵㙥㈴扢㠳昸〰昸㠵挷慡㤹㜰㈲〰散㐹愵扤㐰搴㙣ㄴ〹〰扦〴㘷㌷昵㍢㍦〰戳㔰ㅣ〶㈰㐹㥦扡〷㤹㥡〳扢㈸〰捥㉡〶挰㤹㐶㄰㝡戸㌷ㄷ㥥㠶戳ㄵ晢戱挹愷ㄷ〵愰ㄵ㘲摤㐶搲づ攲〳㘰戱挷慡㜹㜰㈲〰㉣愱㔲㈷㠸摡ㄵ㐵〲㐰ㄷ㌸扢愹ㄳ晣〰捣㐷㜱ㄸ㠰攵昴愹㝢㤰愹〵戰㡢〲攰戰㘲〰晣摡〸㐲㑦㈰昷㠰愷攱㙣挵愱㙣昲㈱㐵〱㌸っ㘲㝤㌸挹ㄱ㈰㍥〰㡥昲㔸昵ぢ㌸ㄱ〰㡥愶搲㌱㈰㙡㉦ㄴ〹〰挷㠲戳㥢㕡收〷㠰捦㌵挳〰㥣㐸㥦扡〷㤹晡㈵散愲〰㘸㉤〶挰晥㐶㄰㝡㑡扡て㍣つ㘷㉢捥㘰㤳㕢㡡〲㜰ㄶ挴晡㙣㤲㜳㐰㝣〰㥣敢戱㉡〹㈷〲挰㜹㔴㍡ㅦ㐴愵㔰㈴〰㕣〰捥㙥㙡ㅦ㍦〰捤㈸づ〳㜰㌱昴攳扡〷㤹㑡挳㉥ち㠰〵挵〰搸搵〸㐲て㜷昹昴㜶㌸㕢㜱ㄵ㥢㍣慦㈸〰搷㐰慣慦㈵戹づ挴〷挰つㅥ慢ㄶ挱㠹〰昰㐷㉡摤〸愲昶㐳㤱〰㜰ㄳ㌸扢愹㥤晣〰戴愰㌸っ挰㙤昴愹㝢㤰愹晤㘱ㄷ〵挰㠴㘲〰㡣㌷㠲搰ㄳ攸㜶㜸ㅡ捥㔶摣换㈶㡦㉢ち挰晤㄰敢〷㐸ㅥ〴昱〱昰戰挷慡づ㌸ㄱ〰ㅥ愱搲愳㈰㙡〹㡡〴㠰挷挰搹㑤搵昸〱㔸㡣攲㌰〰㑦搱愷敥㐱愶㍡㘱ㄷ〵挰㔶挵〰搸搲〸㐲て捥㤷挲搳㜰戶攲㘵㌶㜹昳愲〰扣ち戱㝥㡤攴㜵㄰ㅦ〰㝦昱㔸戵っ㑥〴㠰㌷愹昴ㄶ㠸㕡㠱㈲〱攰㙤㜰㜶㔳ㅢ晢〱㔸㡥攲㌰〰敦搱愷敥㐱愶㔶挲㉥ち㠰㈱挵〰㔸换〸㐲て昸㝦〵㑦挳搹㡡㑦搹攴挱㐵〱昸ㅣ㘲晤〵挹㤷㈰㍥〰扥昶㔸㜵㄰㥣〸〰㝦愷搲㍦㐰搴㈱㈸ㄲ〰扥〱㘷㌷㔵敥〷攰㘰ㄴ㠷〱昸㥥㍥㜵て㌲㜵㈸散愲〰昸搷㡦㐵㉥㠵㝦㌴㠲㔰㕡攲㜰㜸ㅡ捥㔶㤴㤵愲挹摦㐳㉤晡㔲搸㠱㔸昷㈷㈹〷昱〱㄰昷㔸㜵〴㥣㡣愰愳〱㔴ㅡ〸愲㡥〲㉢〰っ〲㘷㌷昵㈵敡挸摤っㅤ㠹攲㌰〰㠳愱ㅦ搷㍤挸ㄴ㔳㈴㔱〰㝣㔸っ㠰て㡣㈰㤴㑤㌹づ㥥〴㠰つ搸攴昷㡡〲戰㈱挴㝡㈳㤲㡤搹扡晣摤攰㌰㡦㔵挷挳搱〸㜶㘷㌸㤵㐶㠰愸ㄳ挱ち〰㥢㠲戳㥢㝡摤て挰〹㈸づ〳戰㌹昴攳扡〷㤹㍡〹㜶㔱〰㍣㕢っ㠰㘷㡣㈰㤴〴㍡〵㥥〴㠰㑡㌶昹愹愲〰㔴㐱慣慢㐹㙡搸扡㍣〰㜵ㅥ慢㑥㠵愳ㄱ散㑥㍤㤵ㅡ㐰搴㘹㘰〵㠰㐶㜰㜶㔳て晡〱昸㉤㡡挳〰㡣㠳㝥㕣昷㈰㔳愷挳㉥ち㠰㍢㡡〱㜰扢ㄱ㠴㜲㔷㘷挱㤳〰㌰㤵㑤扥慤㈸〰㍢㐲慣愷㤳散挴搶攵〱㤸改戱敡㙣㌸ㅡ挱敥捣愲搲㙣㄰戵ち慣〰㌰〷㥣摤搴㜵㝥〰捥㐱㜱ㄸ㠰㜹搰㡦敢ㅥ㘴敡㕣搸㐵〱㜰㔹㌱〰㉥㌵㠲㔰㝥敤〲㜸ㄲ〰昶㘲㤳㉦㉥ち挰摥㄰敢㠵㈴晢戰㜵㜹〰㥡㍤㔶㕤〸㐷㈳昰搱㈹㉡愵㐱搴敦挰ち〰ㄹ㜰㜶㔳攷昸〱戸〸挵㘱〰㕡愰ㅦ搷㍤挸搴挵戰㡢〲攰攴㘲〰晣挶〸㐲㘹挱换攰㐹〰攸㘴㤳㑦㉣ち㐰㌷挴㝡㈹挹㌲戶㉥て挰ち㡦㔵捣ㅤ㡥㘰㜷㔶㔲改〰㄰昵〷戰〲挰㠱攰散愶㡥昰〳昰㝢ㄴ㠷〱㌸〴晡㜱摤㠳㑣㕤〱扢㈸〰づ㈸〶挰㑡㈳〸愵㉥慦㠶㈷〱攰ㄸ㌶㜹㜹㔱〰㡥㠳㔸ㅦ㑦㜲〲㕢㤷〷攰㈴㡦㔵搷挰搱〸㜶攷㌷㔴㍡ㄹ㐴㕤〷㔶〰㌸〵㥣摤㔴扢ㅦ㠰㙢㔱ㅣ〶攰㜴攸挷㜵て㌲㜵㍤散愲〰㐸ㄷ〳㈰㘵〴愱愴敢㡤昰㈴〰㥣捦㈶㈷㡢〲㜰㈱挴晡㈲㤲摦戱㜵㜹〰㉥昱㔸㜵ㄳㅣ㡤㘰㜷㉥愵搲㘵㈰敡ㄶ戰〲挰攵攰散愶㜶昷〳㜰㌳㡡挳〰㕣〹晤戸敥㐱愶㙥㠵㕤ㄴ〰戳㡢〱㌰换〸㐲戹攲摢攱㐹〰戸㤱㑤㥥㔱ㄴ㠰㥢㈱搶户㤰摣捡搶攵〱昸㤳挷慡㍢攰㘸〴扢㜳㍢㤵敥〰㔱㜷㠱ㄵ〰敥〴㘷㌷㌵挹て挰㥤㈸づ〳㜰て昴攳扡〷㤹扡ㅢ㜶㔱〰㌴ㄴ〳愰摥〸㐲昹散㝢攱㐹〰㜸㤴㑤慥㉤ち挰攳㄰敢㈷㐸㥥〴昱〱昰戴挷慡晢攰㘸〴扢昳っ㤵㥥〵㔱て㠰ㄵ〰㥥〳㘷㌷戵戵ㅦ㠰晢㔱ㅣ〶攰㈵攸挷㜵て㌲昵㈰散愲〰ㄸ㔱っ㠰攱㐶㄰㑡扡㍦〲㑦〲挰㕢㙣昲㈶㐵〱㜸〷㘲扤㥡攴㕤戶㉥ㅦ〱敦㝢慣㝡ㄴ㡥㐶戰㍢ㅦ㔰改㐳㄰昵㌸㔸〱攰㈳㜰㜶㔳敢昸〱㜸っ挵㘱〰㍥㠱㝥㕣昷㈰㔳㑦挰㉥ち㠰㠱挵〰ㄸ㘰〴挱㤵〱戱愷攱改摦挸攸づ㘰㠳戳ぢ㕡㌲换㤹㠲㕡㈳㡢㐵㥢摥昲㌵㘶㐵〶㘵㥢㍡㘶㜷㜴㌷戵㜴㉤㐶昶㘲慤慣搹搹㙤㔱愶ㅤ搹散㑥㈴戵〳㘵ㅤ㡢ㄷ㘷搲㍡㍢慦㘳㘹㘷㉡㌳扤改㝦㈱摢㡤晥攱搰㐹愲扢㔴㘱晢捦ㄲ戸㈵戰㐴㤴㘰㉢㠹㍤ぢ㠷挱㍣㥣㉣ㅤ昵攵捣㘵搷㠵㘲㐵ㅥ搱昹㉤摤慤㤹〱㔹挹㔷换㝥㜹ㄶ㈸㘲㠹㐰扡㝦㜶晥㈲攴愷㥡〶㘵愷㜵戶愴㕢㕢摡㌳㍣ㄸ㐳㍣搵㤹㤹㝤戱ㅣ㘰攷㡥慥ㄶ慥搲ㅤ㤴㥤摦㤹㙣敦㕡捣捣㘶㙡攵㥡〵㥣愴㐰㘳搹㐹㉤敤㕤愸㐶ㄶ㈱㜲扦㈲㍢㙦㔱挷㜲㉣ㄸ㕦摡搶㍥㉤戹戸敢㝦攲愸㈸ㅥㄶ搹攴搰愸㔲㔵㕡慡捡㑢换晦搳攳攳晣〳㘳㙣㉤慣挴摤㘶㜶挷㌰挴㘹㜷㘷㑢昳㔲〲㈶㜵㔴㠱㤶㤱挸㌱㉣㠹㍤㠷扤㘰づ搳㜷〸〳ぢ㄰搸搶㠲㠵搰㤱戹昰摣㉡晣㡤愰慥扦㐱㜳〶㝥ぢ戲搳戴㕤愷攷㤷收晣㥦㤶戴挷㥥㠷攷㍥慦㠴㔸ㅢ捡㙢㜸㈱挴搵ㄱ㡣㈸㡣㑣㐴〲戹㘰㔸挶戳愲挳〸㕤㈳扦㍢ㄵ挹昴㠱搹㤹挹收㑣㉢搶〰戴㈵扢搷昰ㄸ㉥挶㘸㑢戶㜶ㄹ搹攴㡥戶戶㈴㐳㡥ぢ户攷愵㤲慤㤹昲散挴愵摤ㅤ戳㕡摡㜵ㄶ㐴攲搲ㄴ㈵㔷愰㈸戹挲换搶㘷攷㜲㙤㤰散搳㔷挷扥挹捥㤶敥㐵㙤㉤愹㜲㌲㕣扦昳㍦ㄱ慢㤸㍦捡〰愶摤散㕣ㄲ㑣晦㝢㐹㜸ㅣ敥㌱㔸㌱㐳攸㜸昸ㄱ搱愵捡挱㍦昵ㅦ㉥ㅤ挱捣㈳㈷ㄴ晤㑦㜸㡢攱㈳㔳㤱戴攵㜳㐹挵㘲昷昳㐳㄰愲㌲㌹愹ㄷ愹㠰㡦晥ㅥ慡摣攱愷散㈵㤰ㅥ搷ㄵ昴㠷㐲㝣㘶㐷㌲㍤㌵㤹挲㤷㌰晡㥢慦㘰㤴攳搰㜲慡改㜴戹搲㘳㌲ㄶて㈱㝢扤慣㈵㥤改㉣㘷挱㍣㝣挵愴㡣㙢㐴ㅣ敦ㄸ㈲攷摤慦㈴ㄶㅢ㔰ㅥ㔵搷㜴敢㙢愴挹㥦晢扦挲㌲㍤攴晦攳㕤ㅡ挶戳敤昱㜸㍦㔰晤〳扡愳㝦㘴㥦㕥〶换晥〴ㄴ晥㐵㠵㥦㐰㘲慦㐰ㄸ㍣㌶㠵㡢㉥戰㌴㐳㐳愹㡣攷戸㌲㉥〷㈹挷搲〹㔹㐷ㄲ㤳㡥っ昰慤晦㜰扣愵ㅦ攵昶ㅢㄱ捥㍣㐴㜹㈶ㅤ昷收㔷慥㌳挱㤹愱愴戴戴っ㠷摡〹慥㥤ぢ㔵ぢ㘷㙤昳㌲戲㌰㐴㙤㡣㈶㌸㕣㈱戸㈶〷ぢ晣㉦㐴摣搸㙦ち扣〰㈱㔲摡㍦攱㍦搹攲㜱㕤㑡㈰攲敡つ㔰摢晦㌵㔹ㄲ攷挱搳㐰ㅥ㡦扦㐰搴晢㘰㜹ㄵ攰㍢㘷愹て挱昲扣㔵攲昰慢㈱㝤㥤㈷搵㐷戰攰㕣愹ㅤ㍡晥㉢昶㌸〵攵㐲戲ㅣ愵扤㠷攴挷戴挰㐷昳㥢㐶摣㤱捦㈷搸戱摤㘰㠱㌹捥㍣摡㝡〰ㄵ㍦㡤㔶ㄸ㐸㠵㐱㔴昸っち㍣搶捥ㅡ攰㐲ㄸ攲摢っㄱㄸ扡㔰〵㠶㕦昹㝣晢㌰ㅣ㑣摦㙢搲昷て㔰〸㘲昸㉦㤴㜹ㄸ慥〵㤵㍥㘳挸㐳㈸ㄸづ愱㘳㜶扥〰挳㜵㔰摡㍢㠶愵㌰㈳㑡㝡㕤㜱攲㌱㡡ぢㄶ㈲㌰㕣て㍡㝡㝤㉡㜲㌱㐳㠴挲〶㔴ㄸ㑡〵慥㙦㄰っ㌷〴㌷㌸㄰㠷㔸愰ㅢ〱攱挶搰〴㠴㕣改㘰㕤晢㈰摣㠴慥㠷搱㌵㔷㈵〴㈱攴㔲〴㠱㔰ㄳ㐲搹慡㐰㝤愷㘶挵㠵ち〲搷〸㍡攱㡡㠵〲戸㐶愲戴㜷戸戸戲〱㝦昸慥つ㥤㘰㐷㍥㕣摥㘰㥢捣〲ㄳ㜲㥢㐱㐷㙦㑥㐵㉥㝤㠸㔰搸㠲ち㕢㔲㠱慢㈱〴慥慤挰〵攱挲㈲昳〸戸戶㠶㈶攰摡挴攷摡〷搷㌶㜴㍤㠶慥戹㠶㈱〸ㄷㄷ㉥昴〲ㄷ㤷㌵〸㕣㤵㜴挲昵つ〵㜰㔵愱戴㜷戸戸づ〲㝦㜸㌰㑡㈷ㄶ㉥㉥㠶㠸㐰愳〶㍡扡㤶㡡㕣㈸ㄱ愱㔰㐷㠵㝡㉡㜰敤㠴挰搵〰㉥〸ㄷ㔶昷㐷挰㌵ㄶ㥡㠰㡢慢㈸慣㙢ㅦ㕣摢搱昵昶㜴捤ㄵて㍥戸昴㌸ㄴ攲攲㕣㑤㐰戹㐰收散㠰㤲戵扣㔹扡搷ぢ㐲㌵ㄱ㘶〲攳㜸㍡㥦〴慥〰挶㠹㈸敤ㅤ㐶慥愶挰ㅦ㔶㔹㐰ㅤ㘷㈲昹㈸㉥愹戰㕤愱搴㐴摤㘴攸攸㈶搶挶攵ㄶㄱち㔳愸㌰ㄵ㈴挶ㄵㄸ扤㥥搰攲㜰晤㕦㍡愱つ㥣摥㌵㉦戳㘴㈹扦挷㤷㙣戵㘷户㝥㔸㥡昸㙦㥤摥愲慥〱㜲搷挸摥挹㙦ㅡ㝡攷摡㐹㈷昷晤愸㠸愸㤸づ㐵㍣戰㈶㔵㕣㕦㘲攱慡㄰㍣攵晣㌷〳㐲㍤ㄳ㐴㜱㉤㠸㍦㌴㘶愱㤰愱挱㐵㈰㕥㘸捣㐶㐹㥦㐳㠳换㐶㈴㌴收搰㌹搷㡦ㄴ㠴挶㉥㈸敤㍤㌴戸捥〴㝦㈵㝡㉥搴㜳愱挱挵㈶戶㉢㤴㥡搰㤸〷ㅤ㍤㥦戵㜱㈱㑡㠴挲慥㔴㔸〰ㄲ攳摡㤴㥦㘵㘸散㠶摥攵㘶㡣晣ㄷ摥㈲㘲㘳て㘸攲㕢㘶愴㉡改挳换ㄷㅢ㝢㐲愸昷〲㔱㕣㈶攳㡢つ摥捦㉢慥㡤改㘵㤶攵捡ㄹ㠹㠱扤改㠴㑢㘸ち㘲㘰ㅦ㤴昶ㅥ〳㕣㙡㠳扦ㄲ㥤愴ㄳ㌶㤷ㅦ慥户㠹㌸挴捤搰搱㈹㉡㜲㉤㑥㠴㐲㥡ちㄹ㉡㜰㜹㡥捣戲㔹㜰㌹捣捣戵㈴扥昵ㄳ㠱搹㈲㘸㘲㤶攵㐲ㅤ敢摡㌷换戶搰昵㝥㜴㝤㈸ㄴ㠲㜰ㅤ㠶㌲て㉥摥㜲换㔶〵敡㍦㠷㜳㥤㡤挰搵㑡㈷㕣㜰㔳〰㔷㍢㑡㝢㠷㡢ぢ㜳昰㠷慦搳搱〹㜶攴挳搵㌹戶挹㉣㌰㐳㘶㌱㜴昴ㄲ㉡㜲攵㑥㠴㐲㈷ㄵ扡愸挰挵㍣〲ㄷ扦㉥ㅦ扡㙣挴㜷ㄳ㈳昰㕡〶㔵攰挵㜵㍤搶户て慦攵昴扤㠲扥戹〶挷㠷㤷㕥㠹㐲㠶ㄸㄷ摦〸㘶捥〱㈸改昳搴挳攵㍡㠲攳㠱㜴捥㜵㍢〵㌸ㅥ㠴搲摥㜱攴晡ㅥ晣㤵攸㠳愱㥥㥢㝡戸挸挷㜶㠵㔲㠳攳㈱搰搱㠷戲㌶㉥〰㡡㔰昸㌵ㄵづ〳㠹㕤〰㠵㥦攵搴㜳㌸㝡ㄷ㌸㉢攱扢愰ㄱ㔱㜱㈴ㄴ㑢昴㔱愴㡡㉢㥥㉣㕣扥㤹攷㘸〸昵㌱㈰㡡慢㤳㝣愱㈱㌳て㤷㈴昵㌲㤴戸㘰㐹㐲攰㌸㍡攱捡愵㠲㄰㌸〱愵扤㠷〰㔷㌸攱慦㐴㥦㐸㈷㙣㉥㍦㕣收㘴㥢捣〲ㄳ〲㈷㐱㐷晦㠶㡡㕣〲ㄵ愱㜰㌲ㄵ㑥愱〲㔷㐵挹㔰㍡ㄵ㕣㜰收㠹挶散㌴㘸㘲㈴㜱㝤㤴㜵㍤㔴敡ㅥっ慡㑦愷敢㌳攸㥡㙢㤹㝣㜰改㌳㔱挸㤱挴㐵㑣摥㐸㍡ぢ㈵㝤ㅥ㐹㕣昶㈴㌰㥥㑤攷㕣晦㔴〰攳㉡㤴昶づ㈳搷㐹攱て摦昴㠴㝡㙥㈴㜱戱㤴敤ち愵〶挶昳愰愳捦㘷㙤㕣㐸ㄵ愱㜰〱ㄵ㉥〴㠹㜱㙤搵捦㜲㈴㕤㠴摥〵㐶ㄲ扥㉣ㅢ㌱㤲㉥㠶㘲㠹扥㠴㔴㜱攵㤸㠵换㌷㤲㉥㠵㔰㕦〶愲戸捡换ㄷㅡ㌲㤲戸戴换ㅢ㐹㐵㙦㉣戹昰㑢㐲攰昷㜴挲ㄵ㘰〵㈱㜰〵㑡㝢て〱慥ㄴ挳㕦㠹扥㤲㑥搸㕣㝥摥〴戵㑤㘶㠱〹㠱慢愰愳慦愶攲㕢搱ち搷㔰攱㕡㉡扣つ〵ㄹ㐹搷㠱㕢挳㕥ㄲ㝢攷昰㈸挰㙥㠰ㅡ㠶ㄱㄷ㤹搹㡡㤹㤹㡡挷㘵ㄸ晤㤱㝥㙦愴㕦㉥〸昳㘱愵㙦㐲㈱㠷ㄱ㔷㠲㜹挳攸㘶㤴昴㜹ㄸ㜱敤㤸㘰㜸ぢ㥤㜳ㄱ㔹〱㠶户愱戴㜷っ戹搸っ㝦㈵晡㑦㔰捦つ㈳慥㌸戳㕤愱搴㘰㜸㍢㜴昴ㅤ慣㡤慢搱㈲ㄴ敥愴挲㕤㈰㌱㉥㔰晢㔹づ愳扢搱扢摣散㥡晦扥㝥挴㌸扡〷㥡㔸〷㑡慡戸晥捥攲攵ㅢ㐷昷㐱愸敦〷㔱㘵挰摥ㅦㅢて愰㤰戱挱㐵㜲㕥㙣㍣㠸㤲㍥挷〶㤷搵㐹㙣㍣㐴攷㕣㕦㔷㄰ㅢ㡦愰戴昷搸攰㍡㍣ㅥ㝤晤㈸搴戱㉦ㅦ挵挵㜸戶㉢㤴㥡搸㜸っ㍡晡㜱搶挶㠵㝡ㄱち㑦㔰攱㐹㤰ㄸ搷敥晤㉣㘳攳㈹昴㉥㌰挵㐶㕦昲㍦〳㐵㈴昲㐹ㄵ㔷㈶㕡戸搶ㄳ㍣㘵摡㜸づ㐲晤㍣㠸攲㉡㐲㝦㘸扣㠰㐲㠶〶㤷て㝡搳散づ㜴挴慤ちㅦ晦戵㍦ㄷㄷ㑡ㄸ扣㐴㐷㕣㘵㔸㄰〶慦愰戴昷㌰ㄸ〶㌳〹㠳㔷愱㡥㝤㉦っ㠶㘳捦㌶摢ㄷ〶慦㐱㐷扦捥摡戸㕣㌱㐲攱つ㉡晣〵㈴挶ㄵ㡣㍦换㌰㜸ㄳ扤ぢ㠴㐱昴昳戵户愱㠸敦摤㤱㉡慥捦戴㜰昹㘶㠸搵㄰敡㜷㐱ㄴ搷㔲晡挳攰㍤ㄴ㌲っ戸㠸戲㤷㌰攰ㄲ㑢〹㠳て攸㠸㙢㉤ぢ挲攰㈳㤴昶ㅥ〶㜵㌰㤳㌰昸㉢搴戱敦㠵〱ㄷ㘶摡㘶晢挲攰㙦搰搱ㅦ戳戶㠶㘸㠵㑦愸昰㈹㐸㡣敢㌸㝦㤶㘱昰ㄹ㝡ㄷ〸㠳攸愷搲㕦㐰ㄱ慢挰㐹ㄵ㔷愹㕡㍣㝤㘱昰ㄵ㠴晡㙢㄰挵ㄵ愵扥㌰㤰ぢ㉥㉥㈳昵㑥ㄲ㝦㠷㑡㥦㤳㈱㕣㜸㉡㘱昱て㍡收ち搴㠲戰昸ㄶ愵扤㠷〵㔷慡㑡㔸㝣㐷㈷散〲㍦㕣慥㙡扢攱ぢ㡢㝦㐲㐷㝦㑦㐵㉥㘵㡤㔰昸㠱ち㍦㔲㠱慢㕢攵㈲散㕦攰㐲㑦〶愲慦㕣㑢㤸ㄹ㡥㉢㉥㜴戵扥搷㘲㠹㤷㤴㘳摥㔸㈳㌵㠸㈷㜹㔰昰㘱愸晢愱㤰㐳㠹慢㔱㝢ㄹ㑡㕣慢㉡㤸挵攸㘸ㅦ㜰〵㤸昵㐷㘹敦㤸㜱㜱慢㘰㔶づ㜵散㝢㐳㠹㉢㕣㙤戳㝤㤸昱搷〰㜵㥣戵愵愳ㄵ〶㔰㘱㈰㐸㉣〳㠵㥦攵㔰ㅡ㠴摥〵㠶ㄲ㝥昷㈵攲㥡慢〲㡡昸つ㐴㔲挵攵扥ㄶ㑦摦㔰ㅡっ愱㕥ㄳ㐴㜱㘹慥㉦っ㘴㈸㜱㍤慥ㄷ〲ㅣ㑡戲㔵㠱晡㑦慡㕣慤㉢㈱㌰㠴㑥㤶㠱㉢〸㠱㜵㔰摡㝢〸慣㠰㤹㠴挰扡㜴㠲ㅡ攴挳㌵扥戶挹扥㄰㔸て㍡㝡㝤㉡㜲晤㙦㠴挲〶㔴ㄸ㑡〵㉥〹㤶㘱戳㈱戸搰戰㠹扥ㅡ搹ㄸ慡ㄸ㌶㕣ㅤ㙣㝤晢ㅥ〳㙣㐲摦挳攸㥢㉢㜹㝤㜸改攱㈸攴戰攱ㄲ㕥㙦晡ㄹ㠱㤲㍥㕦愳㜲搱慦攰戸㈹㥤㜳昵㙦〱㡥愳㔰摡㍢㡥㕣㈵㉣㌸㙥〶㜵散㝢㐳㠹㑢㠵㙤㔷㝣㌸㙥づㅤ扤〵㙢攳㌲攲〸㠵㉤愹戰ㄵ㐸㡣㉢㡢㝦㤶㐳㘹㌴㝡㌷挸摥搳㝡㍦㈱ㄵ㌱㡥戶㠱ㄶ㜲愱愴㡡㡢愶㉤㔶扥ぢ搴㙤㈱搴㤵㈰㡡ぢ㥣晤㜱㤱㐰㈱攳攲㐲㤴㝢㘳㠹昷戵戲〵挷搲㐵㔰㤱ㄸ愸愶㈳㉥㠰㉥㠸㠱㕡㤴昶ㅥ〳㕣㈸㉤㌱㔰〷㜵散㝢㌱㜰㈹昶㙣戳㝤㌱㔰てㅤ摤挰摡戸㤲㍡㐲愱㤱ち㘳㐱㘲㕣㕣晤戳㡣㠱敤搰扢挰㜴ㅡ扤扣㘰ㅣㄴ昱㠵㜶㔲挵愵攳ㄶ㉥㕦ㄸ㡣㠷㔰㑦〰㔱㕣收敤ぢ〳㤹㑥㙦㐶㤹㌷㌵㑣㠴㑡㥦慦㑣戸ㅡ㕣挲㘲ㄲㅤ摦ち慥㈰㉣㥡㔰摡㝢㔸㜰昹戸㠴挵ㄴ㍡㘱ㄷ昸攱ㅡ㜲摢つ㕦㔸㑣㠵㡥㥥㐶㐵慥㉦㡦㔰搸㤱ち搳愹挰㈵攷㌲挵敥〴㉥㌴挵攲㌷挳㈲挶搳㑣愸㘲㡡扤挷攷㝢㑤㤶㜸㔷㈶戳攸㝢㌶㝤㜳愵㜸㄰㐳㉥て昷㠶㔱搱挷㘹㕣㍣㉥㜸敤㑣㈷㕣㐵㕥㠰搷㕣㤴昶㡥ㄷ㔷㥢ぢ㕥昳攸挴攲挵㈵攷ㄱ㜰捣㠷㡥摥㤵㡡㕣㡥ㅥ愱戰㠰ち扢㔱㠱㉢搴〵慦摤挱攵ㅥ㥤㤸㤴㔸昴㘹晣ㄷ搰〴㕣㕣慢㙥㕤慦㤵㠷㙢㑦扡摥㡢慥摦㠲㐲㄰㉥㉥㈶敦〵㉥㉥㌵ㄷ戸昶愶ㄳ慥㌹㉦㠰㙢ㅦ㤴昶づㄷ搷愶ぢ㕣㐹㍡戱㜰㜱㠱扡㙤㌲ぢ捤搳㤱㘶攸攸ㄴㄵ戹㜸㍤㐲㈱㑤㠵っㄵ戸㥥㕤攰捡㠲ぢ挲ㄵㅤ㕤㡢愰〹戸戸戲摤扡昶㐵㔷ぢ㕤敦㐷搷㕣〷㉢㑤摥㥦㥣㘹㜲㡣㙢ㄹ㠳搳㕣㘸昹愴搴㤰攵㐲捡㜹摤㉢㕢戱㜸㤵扢㕣戲攷敤㜱昱㘱㕣捡戰㤰戰愳ㄳ㑢㥤捡㠲㍦慥㤵戳㝤ちㄵてㄸㄲ昸攱㌲㌱愳㠴敢㌴㘳愷㝤ㅦ晥㜱慥㥣㍤ㅢ㥥晦ㄵ㈳摡㜰㜳摡搰挴㈱戳㕡㔲㥤ㅤ㕤ㅤ搹敥㘱昳戰㌰㝢ㄸ㝦〸㉥㕢㔲㔲㌹㌱㜶㉡㍣㐶搶挹㡥㤵戵愳㈳戱㘵晣㘱愴昸晥敤ㅤ换摢愵㌵戱㉥晥ㅥ㥥攰搵扦㍦慢攱慡づ搹㌶〵㜸㉥搷㜴搲㔸㜷㠰づ敡攷㜲㔱㈴㤵㥤挵攰㐷㑤㥥㌴㜹敥挲摡㠶收敡㙣愲戲愱扡戲戹戹㈶搳搸摣㔸㕢㥢捡㌶搶㔴搵搴㌵搷㔴搷愶戳慥慣愱愴㡦㈵戰㜱戹㙡㔲慡敢㈴挷攵㤳挲㔱ㄶ㉢挵ㄹ戴慦㉢㍥愰㕦愲㥡㔵㑡愵㔵愶慣㝦㝦㌵㉡昰㝢㙤愱㠵㤰戹ㅦ扣㜲ㅣ慥㠳㡣㥤〰戰晡㘶挴〶收㡦〵㡤搷挵㐷㉦㐵ㄳ昴㌲㤰戸摢てつ㘷㠳㥣攵愰㙢㑥㥥戴㄰㍦挴㘴㝦㥡㠹昱攳慣㐰昹㐰㤴换㘲㑦晣收㜵㤷戳ㄲ㈵㠳㔱㔲昸ㅢ搶捥〱㈸㕥〳挵扥〵攱㙥㤹昱慥㔷戳摡ㄱ㈴〷㐱㑤て挷㥥㜲㈰ㄴ〴て㐱ㄱ㜷攴㔳㡥㔲㠶扣㍡ㄴ扤㘴愰㐱㔰攲晣ㅡ㉡㐵愳㐷ㅤっ㌵㐶㔰㘱〴㘸㕢昹攱㌰㐶〴挴㑤㝤捥ㄱ攰扤〸㐸㌴搷㘶戳搹挶㐴㔵㑤㜳㘵㑤愲戱戲戱㌲㤳慥㙢㘸㐸㘴ㅢ慢ㄲ捤昸㜹㜴㜷㠰㙤攳㤱戰㜱〷㕡敥㈸㜲㠳㉣㐷㤹㜲挱㌱ち搴ち㌴㠴㐷㐸㤰㍥ㄶ㈲㝤ㅣ㐸摣ㅤっ㈱㜶㑡㥣攳㐱愳㤰㍥〱攵㠵㐸㥦㠸㤲〸愴㑦㐲㜱㄰改㌵㡤㜷て改㉤㔱㡦㍥〵㙡㝡ぢ散愹㈱㙣ㄷ㡢㝥㡢愲ㅣ搲敢愰㔴㤰㙥㐵㙢㉤搲㥡攳㤴㐳㔲敤㠷搲㌰愸敢摡㝡捥㠴ㅥ㐰㕤捦戸㜶捥〲敦㠱摡搸㤰愹慢㑣㘴慢㙡㉢ㄳつ㌵㌵挹挶㘴㝤㐳戶㌶㔵㔵㥢㙤慥挵㕥㘵㡤扢扥㙤捥搹戰㜱㌷戰摣㌹攴㠶㕡㡥㌲戵㌱㌸〱㌵敤〷昵㍣㠸昴昹㈰㜱㜷ㄳ㈸㘰愷㐴㌳㝣㌵㘳㔵㌳㍣㌵㠳搱ㅤ㘶㠵慢愹㔱㐹㜲㈹㠵摢㘲㑦㡤㠰㔰㌰戹ㅣ㐵㌹㑣㐶愲㔴㌰搹㍤ㄲ㤳〵㤱㤸㡣戲昵㕣〹㔷挰㘴㌳攳摡戹ち扣㠷㐹㑤㜵㜵愶扥戲戶慡㌹搹㕣㕦搳㤸慤㙣慥㙥㘸㑣搵㔵搷㈶㌳㜵昵つ㌵捤㈹㜷㜳摢㥣慢㘱攳㙥㘱㌹挱㘴㑢换㔱愶戶〶㈷㤸散散挷攴㝡㠸昴つ㈰㜱㜷ㅢ㈸㘰㈷ㅡ㤳㌱㔶戸㥡ㅡ昵㈴户搱戴㡥㤸㔴㐲㈸㤸摣㡥愲ㅣ㈶㔵㈸ㄵ㑣㥡㈲㌱㤹ㄴ㠹㐹戵慤攷㙥戸〲㈶㌵挶戵昳㘷昰ㅥ㈶㔵搵㈹㑥扤㔵㠹敡慡㔴㑤㘵戶慥㌱㔳㕢㔹㔵㈳㐵搵㔵つ㠹㠴㕢㙢㥢㜳て㙣摣㍡换〹㈶昵㤶愳㑣㡤〵㈷㤸㙣敦挷攴〱㠸昴㠳㈰㜱㜷㍢㈸㘰㈷ㅡ㤳敤慤㜰㌵㌵㜶㈰㜹㠲愶攳㠸挹㌸〸〵㤳愷㘸㙦㌶㌵摥㤶㍥㡤搲ㅣ㔲ㄳ㔱㉡㐸㙤敢㐳捡㜹ㄶ㉡挵攷慥㙤㈲攱㥢〴㑦慣㑦㍦て慡㕦〰ㄹ㔴敡㑥㌶㤵㍡㉦㠲㌷ㄳ㔸㕤戲愶戹扥ち㍦㡦㔷搳㔰㔳㕢㤷㙣慥慥捤㌴㈴ㅡ㙢㤲挹㑣㍤〶㘰慤摢㘴ㅢ晡ㄲ㙣摣㈹㤶㝢㤹摣㔴换㔱愶愶㠳ㄳっ㌷㌳ㄸ扡慣晦㌵㠸昴敢㈰㜱戵㤳㔵㝦〳㉣晥攴攳捥㐰㈹ㄹ攷㉦愰㔱搳摡㥢㈸㉦㥣搶摥㐲㐹㘰晥㜲摥㐶㔹㜸慡㜳㘷ㅡ敦摥戴㌶㠵㉤㙡㈲㜹て敡㙡㤶㙤搰晢攰散愶收搸搲て愸㠳㘲昹散㠲㔲㌹㌴敢昹づ㡤收愱㤱挹㙥㥤挸愳㌰搷搶晥㌷攸改㡦㐱㜰ㄴ收ㄹ晦捥㈷攰捤攸㑥搶搵搷搶搶愴昱晢挰〸攰㑣㜳㐳㈳㘲扡愶㍥㤵㑤㌶㔴㔵㔶㈵㤲敥㝣摢愶㑦㘱攳敥㙡戹捦挸㉤戰ㅣ㘵㙡て㜰㜲ㄴ㉡晣㐷攱㑢㠸昴㔷㈰㜱昵ぢ慢晥㌵㔸晣㜹㐷㘱㑦㤴㤲搱㍣ち㥡㤰㙢愲慣〹慢扢㤷ㄵ慥愶挶㑣㤲ㄹ㈴㍦㐰愸昶戶晥㝥㈴㠷㘲昹㜰㤵㥥挰㔵敡㠷慢つ㉡〲㔷㐹㈴㕣㐹㕢㡦㡡挹㤸㙦㌶慥㥤㔲昰ㅥ㔲搹㜴㜳㙤㈳㑥扡㤹㙣㔵㝤㑤㜵慡扥戱㍡㤹㑣愴搳㌵㤵〹㤴㌵㌷㈴摤㤴㙤㑥㍦搸戸㘹换挹㤸捦㔸㡥㌲戵〸㥣㈰昵捦㝦晡㑥戸晤㈱搲攵㈰㜱户〵ち㙣㜰攴戹㘱㍦㉢㕣㑤㡤㜹㈴ㄵ㌴㥤㡢㍤搵ち㈱㘱搰㠳㔹ㄱ㑢昸㘹㐷愹㘰昲㈹㉡っ㥦㉦㍦㐶㘹昸㝣搹㘱敢㔹ㅢ慥㌰て㉥㌶慥㥤㜵挰㝢㤸㔴愷㌱昵愵慢戲改ㄴ㉥㍤㔳㌸㐵㔴愷㥢㙢敡㙡㤳戵㜵㌵昵戵㌵愹愴扢挴㌶㘷㕤搸戸㥤㤶敢㐴攷摣㉥换㔱愶㤶㠱ㄳ㑣摥昷㘳㌲ㄴ㈲扤㈱㐸摣㕤づ㠵愲㤸㜰㔹㥥〸㔷戳敦晣㤱㉦扤㈹㑤昷㘰敦㔷㐲㈸㤸ㄴっ戶〳㙤改㘶慣㥥㝡晣ㅣ㠴㔲㐱敡ㄵ㍦㔲戹挱昶㔲㈴㔲〷挳㐸㙡摦㡡㜵㡥〶挱㘰㍢挴昸㜷戶〶敦挱搵㠰昹㉥㤵㐹㈵搳改㘴愶㈶㤱㙤㘸㙣㐸㔶㔷㈶㜱愱㔱㥤㘹慥㙡㑣搵扡戲㈴㡦㡤摦〶㌶敥慦㙤ぢ挷㤰㍢捣㜲㤴愹㈳挱〹㕣㑦ㅢ戸㘴捡㑢㐰愴慢㐰攲敡㈸慢㕥つ㤶㡤攳挷攵㐲㌵㘹㘹搴㘰㍢挶ち㔷戳〹㐹㤲㝤㐸戶㘳㠵挷㔹㝦摢㤳㐳㌱㜸㍣㕢〵ㄵ戸敥昳挳㤵ㅢ㙣昷㐴挲㜵㈲㡣愴ㄱㄳ攰ち㠱㜵㤲㜱敤㑣〴敦㈱㤵捣搶愷慡ㅡ㙡㤲改捡㙣㜵㑤ㄶ搷戸㡤㔵㡤搹㔴戲慥愶㉥㠳㑢戱摡㐶昷㌷挶㐶㑦㠲㡤㝢戲攵㈴戰㑥戱ㅣ㘵敡㌴㜰㠲搴敤〶㈹戹扡㥤ち㤱㥥〶ㄲ㜷㑦㠷㠲㌴㐷㉥挴攴ㅡ㑣慥挶攴㐲散っ㉢㕣㑤㈴㘶搱㙡ㄱ昷昶㘵敦捦㠴㤰㔰攸㠲ㄳ散搹戶㜴ㄷ㔶て㌱㜸晣戸ち愸㈰㜵㡤ㅦ愹㕣㘰㕤ㄵ㠹搴戹㌰㤲愶敤捡㡡ㄷ㠰㈰戰捥㌳晥㥤摤挰ㅢ戸㌲搵挹慡收挶晡㘶㕣㠲搴愴㤳愹㈴㉥搰ㅡㅡ敢慡㤳つ改摡挶扡慡㠴㝢扥戱搱扢挳挶扤挰㜲㝢㤰扢搰㜲㤴愹㡢挱〹㕣㤷ㅡ戸㈴戰昶㠲㐸晦ㄲ㈴慥㉥戱敡㝢㠳㘵攳昸㜱㉦㐵愹戴㌴㉡戰㉥戳挲搵㔰㤵昷㘶㘸㝥㘱㔷㘷㔹攱敦慤扦㝤挹愱ㄸ㝣㠹扡〲㔴攰㍡换て㔷㉥戰捥㠸㠴敢㑡ㄸ㐹㈳昶㠷㉢〴搶㔵挶戵搳ち摥㐳慡慡扡㌹㠳ぢ㡣敡㥡㥡慡㘴㑤㈶搳摣㤸捥攰攷㜹戳㜸㤹㔴㝤㔵愶㉥㤵㜱慦㌶㌶扡つ㌶敥㌵㤶㤳㔹晣㕡换㔱愶㙥〰㈷㐸㥤㙣㤰㤲挰㕡〲㤱敥〴㠹扢㝦㠴㠲㌴㈷㉡戰㙥戴挲搵㐴㘲〵慤㤶㜱㙦㈹㝢㝦ㄳ㠴攱挰扡挵㤶晥㡡搵㔳㡦㥦摢㔰㉡㐸ㅤ敥㐷㉡ㄷ㔸扦㡥㐴敡㑦㌰㤲愶ㅤ捡㡡㝦つ㠲挰扡摤昸㜷づ〳敦挱搵㥣挴散㡥㥦㌰㐶㘰㘵㙡敡ㅢ㙢㤳㔵㤸敡慢ㅢ慡㌲搵㤹扡㐴㈶搳攰摥㘱摢㜴㌸㙣摣㍢㉤㜷〴戹扢㉣㐷㤹扡〷㥣挰㜵㠰㠱㑢〲敢㘸㠸昴㌱㈰㜱㜵慦㔵㍦ㄶ㉣ㅢ挷㡦㝢ㅦ㑡愵愵㔱㠱㜵扦ㄵ慥㠶慡扣敤㐴昳㐷搲昴㈹慣昰〱敢慦㘰㜴捡戲㈵敡晣㤶㍡搸㠱㔶㠹㝡〴㔴㐰㙣㡤〴㜱扦㐸㄰ㅦ㠵㤱㌴敤㑣戸搲㘷㠱〰挴挷㑣慤捥搹攰㍤㄰ㄳ㔵㈹っ挶㜴㑤㔵㜳㔵愶㈶㤵慥〷愶㤹㥡收敡㜴愲㉡㤹挹愶㌲戵敥攳挶㐶㥦〳ㅢ昷〹换慤㈲昷愴攵㈸㔳捦㠰ㄳ㄰㔳㝥㄰捦㠷㐸㕦〰ㄲ㔷捦㕡昵ぢ挱收㐰㝣づ愵㜹㄰㜹㘵㤵扦搰㜲㥦户挲搵㠴攵㌲晡㍡㠲㝢㠷ㄳ㤸ㄷ㈰っ㐷攲㑢戶昴ち㘸攷㈲昱ㄵ㤴ち㠸扢㐶㠲㌸㉦ㄲ挴㔷㘱㈴㑤扢㠶ㄵ㕦ぢ〲㄰㕦㌳晥㥤敢挰㝢㈰搶㌵搷㘵ㄳ㜵㠹㘴㘳ㄵ㈲戱㈱㤹㘹挸㘶㥢敢搲㈹㥣㌹慢敢敢昱㠲ぢ昷㜵摢愶敢㘱攳扥㘱戹ㅢ挸晤挵㜲㤴愹户挱〹㠸㌳晤㈰摥〴㤱扥ㄹ㈴慥摥戱敡户㠰㘵攳昸㜱㔷愳㔴㕡ㅡㄵ㠹敦㕡攱㙡㐲㜷㍣挹㜱㈴㜷戳挲昷慣扦㠲㐸㤴㈵㌳搴戹㠷㍡搸㤱捦㐷搰ㄵ㄰㜷㠸〴㜱晢㐸㄰晦㙡㙢㝦〰慥昴㠳㈰〰昱㙦愶㔶攷㈱昰ㅥ㠸搵戸㌰慢㘹愸㑤㌵㔶㌶搴搶㘴ㅢ㌳㡤㤵挹㠶摡㠶㐴㙤㐳戶扡扥㌹摢㤸㜴㍦戶㉤㝤ㄸ㌶敥㈷㤶㝢㠴摣愷㤶愳㑣㝤〱㑥㐰慣昵㠳昸㌸㐴晡〹㤰戸晡搲慡㍦〹㌶〷攲㔷㈸㉤ち攲搷㔶戸㥡戰㥣㑡㜲ち挹㡢慣昰ㅦ搶摦㑢攴㉣㕣㕣㑡㈲㜰㙤攱㠳换㜹〵㉡挵敦㕢㌷㡢挴昰㍢㕢昹㙢㌰挶挹攳㥦愶㍥攷㜵昰㘶㌶捣㌴搶㈶搲愹扡㔴愲㈱㕤㤳慥慡㙤㑥㈶ㅡㄲつ愹㔴㜳㜳㕤慡戹慥㍥攵㝥㙦摢昸〶㙣摣ㅦ㉣昷ㄷ㜲㍦㕡㡥㌲㍣挵㌶昰つ㌳昰挹挹攳㙤㠸昴㍢㈰㜱㔷㐱㠱㐰㌹慢挱㐶摤㥣扥㡢昲挲㥢搳昷㔰ㄲ扥ㄱ㜵摥㐷㜱攰㥥搵攵㘲ㄵ㝡搷慢㐹捥㈶昹〸㙡昲敥㈳挵㐵㉢〴戸昰戲㈶㘶㑢㍦㠶㘲づ晦晥㈸ㄵ晣搷昲攱㥦扦㌹ㅤㅣ〹㌵ㄷ愷攰慦㐴㝦捥㍡扦〰㐱戸㙡攳摦昹ㄲ扣㠷㌷挲㌲㕢㥢㙥捥㌴㔶搵㘱攲慣㙢㙣㑥㔵搶㈶敡㐱㥡搳㜸晡㕤㥢㜴攳挶㐶㝦〵ㅢ㜷㠰攵扥㈶㌷搰㜲㤴愹ち㜰ㄲ慥㜱㠳户㥣㝤扥㠱㐸㝦ぢㄲ㔷慥㔵晦づ㉣昶攵攳づ挶ㅥ㤹挸㥢搳㌵慤㔰㐰扣㤰㙡ㄷ㤰昰晤㜶㑡㤶㜰㤰㉢㈵㠷ㅤ昹慣〳ㄳ㠱敢挷敦㝣㌷㘲っ㔷戹㌹晤ㅥ愵攱ㅢ戱㜵㙤㍤づ㕣㈱㌲搷〳㑦㙦㑥㝦昰ㅥ㔲愹㙣㝤㕤〳㙥挰ㄲ㔵㤵㜵㌵㜸㘲搹㤸㐸㈶戲㌵㡤㔵㤹摡㜴㘵㈳㙥挹摣昵㡤㡤㉥㠷㡤扢㠱攵㈴㌲㠷㕡㡥㌲戵㌱㌸㐱敡敦㘸㑣敥㘹昰㐰㠸昴㈰㄰㍣戸㠴〲晥㄰㍢㐴㡦㐱愷ㄹ㡢㥡㜱收づ换〹愹戱ㄶ慤㉥攷摥㘵㈰㙡㌸㠴㙣戸㉥戸ㄱ㤳㐵ㅡ㉣㕤ㄷ摡㌹愴㐶㐱㔷㤰晡搰㡦㔴敥戲收晤㐸愴㌶戳戵て㘵挵ㅢ㠲㈰戰㌶㌷戵㍡ㅢ㠱昷攰挲改户㍥㠳搳㌰〶㙤㙤㑤㙤㜳㘳㐳㜵㌲㤱捣愶搳㔹㥣愹㤳㌵昵㘹㔷㤶㜲戰㑤ㅢ挳挶摤搲戶㝢ㄳ㜲㕢㔹㡥㌲戵つ㌸㠱敢㑤〳㤷〴搶〸㠸昴愶㈰㜱㌵挶慡㡦〴㡢㝤昹戸摢㘲㡦㡣ㄷ㔸㠱㌳㜲愵ㄵ㑡㘰㙤㐵㕦晣慤㍡捤㕦扥㔳〹〸〵挴㠲㤳㠹慣㜲愰捥ㄸ㘸㔳㡣搹〶扦っ〶㕤〱昱㤹㐸㄰㥦㡡〴戱捥搶㕥挵㡡慢㐱〰㘲扤愹搵愹〱㙦㐰㙣愸慢挱㠵㑤㈲㤵挸㔴搶㌴㈷敡ㅡ慡ㅢ戳㜸㉥㥡挶㘰慤㑡愴戳〹户挱戶戴ㄶ㌶㙥愳攵敡挸㡤戵ㅣ㘵㙡ㅣ㌸〱昱㘱㍦㠸㡤㄰改戱㈰㜱戵㠳㔵摦づ㉣昶㍤㄰挷㘳㡦㑣㈴㠸ㄳ慣㔰㐰㥣㐸㕦㌷㔱昷㐶〲㈳搹㝦㜲㑤㈸捦挱挵散扦挰㜵扢ㅦ慥摣攸扣㉤ㄲ慥㈹戶㥥ㅤ攱ち愳㜳㉡㜸㝡㜴愶㠳㌷㐸㈵㜰捡挰㈳愳㑣ㄶ㡦搰戳㌸㘵㌴㈴敢敢㌲挹㥡㜴㉡搵㤰愸㙥愸㜶愷ㄹㅢ扤ㄳ㙣㕣㉥〸㤰㈳㍣㠳摣㜴换㔱愶㘶㠲ㄳ愴晥㘸㤰㤲昳挶㙣㠸昴ㅣ㤰戸㍢ぢち昸㌳愳㔳〶愶っ㔱ㄹ㥤戳㜳㐲㙡昰搷敦昴〲㥡昲〷昵搴捥㄰㑡戵扢戳㈲㤶昰㌳ㄷ愵㠲挹攵㝥㑣㜲㌷㘲㤷㐶㘲挲㍣㍦晥㤰㑢㠷㉢㘰挲㥣㍥扤㌹扦〴敦㘱㠲挷ㅤ挸㔶㔶㈵ㅡ㤰㐴挰㈳㜴摣散㈳㥢㔹㡢㘴㘶戶慥㈱㤱慥㙦㜰㘵〹〰㝤散つㅢ㜷㠱昱愰攵㐶㙣㌷换㔱愶㝥〱㑥㌰戹挰㡦㐹㌳㐴㍡〵ㄲ㜷㤹搶挷㕦昴攳㌴愶晢㐵㈸㜱㜲ㅦ搵昶愳改扤搸㔳㝢㐳㈲㤸戴戲㈲㤶昰戳て㑡〵㤳摦㐶㘲㜲㑡㈴㈶㐹㕢捦㘲戸〲㈶㑣摣ぢ㈶㑢挰㝢㤸搴㈴㥡㌳搵戵㔵ㄸ㍤㡤㠹ㅡ摣㥤㌶㔴攱收慢ㅥ昹㠵㑣㐳㐳㘵戶愱搶㤵㍣㍦㕢搸〹ㅢ㤷㤹㝤㘹㥣㘰㤲戱ㅣ㘵㡡㠹㝢挱攴㜸㍦㈶换㈰搲换㐱昰㠸ㄱち昸㡢挶㠴㌹㝤ㄱち㈶㡦㔲敤㘰㥡昲㘷昷摣晤慤昰㔰ㄴつ敡ㄷ敢〰扦㕤㈰ㄱㅣ晤㉢㕢愳㠳敦㍣㥢㠲㜷㤸㜱㘵㘲㐹㍦晣扣㤰昷愳㍣㘵愵㘳晦㌳㕦㑣㌵昳㌷戹昸㠹ㅤ㠲㕥晦ㅦ晣㄰搵㝣昲㤹ㅥ㌷挱㐷ㅦ㠶づ挷㤶愰扢㤵㔱㑤散改㙤挵㌰㉣㔹扢㙤㝡ㄷ戲搰㜸敢昵晣㡥㠹戹㔷㈶て戶搹改搱昶㔵㕣愳昲㈵ㄳ㥢扢昰㝢㙥摤ㄹ㙢㌶愷㌳㘷㠷㔷㕢㘱㔱〱〴愳昹攲慥戵昳㥣敦㐷㡤㠶收㑢愷户㜷攱㈵㜳㤹戴昵搸㠵㕦昷㈹㉢敤愷㈲㝦㘷捣扣ㅣ㤹扦㘲㐴㙦㜸捤摣昴㌴〱ㄸㅡ昱㤳㑥㤳㕡扡攵攷ㅥ㌶㠴㕣改挵〰挷㌹㠲㌰㡤ㅢ戹换挸敡搸㠱㌸づ㝤慥愲㄰㜵㔶挸搰㠸敢愳攰㑦㜵挲㌳扤戱愸㠲慢〰昰㠷摦㔵㉡搸㍥ㅦ㙦搸〹摥晦攵ㄳ㉡㤶㔹捤㕦慡攱愷㑥㡣扤㜵挸〵㕦㕣戱摤愸昳慥晤挹晣㝦挸㙦敥晤晢ㄶ㝢晤收㥤昱敡㈰㘸㡥㠲㥤㝥㥢攴ㅤㄲ㐶扦㕡㠶㑡㕦挵㑦㌴㠵摥搹戴搴〸㠲敦㙣㜲て㌱㜵敡ㄳ搰扥㐱晤ㄴ㤳昸ㅣ㈴慡ぢㄶ㡣㑣〹愶㤳搸慢㈳㔱捣㠰㔲㥡㤹㝤攷㘴㤴㜹挸愹づ攸搹晥挶昵愹㔴㍥ち㉡戶愸攲㔸㌰昸敢〳〴捣攱㡢㘶慦㄰㥣〲戵㈸〸昶㌳㍤つ㐱搰㘲〴挱户㌶戹捣搶戳㑥㝤㤶〷挱㤹㘰〴㠲㝤㘱㤱㠳攰ㅣ昶敡㙣㠸㍣〸捥挲㥥㜳慥〷挱昴㤱搵㉡㔵〰挱昹㔴收㑣㤷㠳攰㍣㌰昸敢〳〴攷㕢捤㘲㄰㙣戹ㄷ攳攰摤昱敡㔲㘸㐶㐱戰㜷㌱〸㝥㘹〴挱昷㌶戹㤷㥢㍡昵㈵ㅥ〴㔷㠲ㄷ〸昶昴㐳㜰ㄹ㝢㜵㌵㐴ㅥ〴㑣扢㍢扦捦㐳戰㕢〱〴㔷㐰㔰㜱扤昱㡢㝤晦ㄶㄱ晢㌷㔸捤㕥㝢㝤ㅢ㌴愳㝡㍤户㔸慦㜷㌱㠲攰换㥡㕣愶摦昱㠷户㙦愰㝤㠸晤扢挱㐸慦攷昸㝢㝤〳㠴敡ㅥ㠸扣㕥晦ㄹ㝢捥㡤㈸㐳散昳挰捦㈸攸昵捤㄰㔴㍣〰ㄵ晣昵攱㔸㍦㘸㌵㝢敤昵ㄳ搰㡣敡昵搴㘲扤㥥㘲〴挱㌷㌴戹㑦戱㘹搸摣愷㑤攵晡づ慦晢捣㠱㑢昷㈷晢扢㝦ㄷ扢捦捣戸㠸㈶ㅡ㔱㍦㌸搰㝦愶攸㈵㠸㍣㘴㕥挴㥥㜳㉦捡〶㡥ㅢ㌹㜱㘴㑤摤搸㤱㤳㐶搶㌴挶挶挱㈴戸㡣㑡㑥戹昶戵昶昲慢愰昲慢㜵㜰㥡㍦㤳㜱攲㤱㉢㠶晢攱㔲㍦挰扡㕥㐶つ㜴挷攲ち愶捣搹っ〸晣㕢㍥戶㉡㤸㑦ㄷ㡤㘲攸扡㙦㐰〳㝦㜸っ挵㍡ㅥ㈲㜹㤸攴ㄱ㄰昵ㅥ㈴㔱㤰㔷愳〵㤱㤳㙣㤵ㄱ〴摦〹攵扥捦㍡戰戹ㅦ搸晡㥥㐲〵㠸㌸㈶扣〵搷㑡㤸收愶㥡㘷㔸㍢搳攰㈲ㅡ㘳㐴〲昹㜳ㄴ㌱㠳敤㐱晥〹昶㥣ㄷ㔰〶挸愷〹攴㍢〲㜲戵ㄵ㑣㉣㑥晡㈵㠸昵换戴晢っ摡戶戸攲㑢㌰㍤挳挷㐴㜸捦昰搹摣戸㝥㠵㜵扣㑡昲ㅡ挹敢慣㡤㘹敦㈸昸㠶ㄹ㤴㐲ㄳ昴㈶㐶㄰㝣愳㤴晢㈳㍣攱て㈷㍡昸〵㙡㉡㘶愰搹挸㐰㈳攷愸㜷㔹㘹㍦㠸㍣㘸㑡戱攷扣㡦㌲㌳㑥搷㠷慥㥤㡤攳晡㐳〸㉡晡㐳㠵㝥戱敦摦昲ㄱ攴㤵攲捣捣㑣户㘸ㄶ㡢愴摣㥣捣散昶㈸搸〵捦捣㐳㡡昵㝡㉤㈳〸扥㐶捡ㅤ㙣敡搴㥦愲㝤攸㌵㌳摢ㄲ㄰㠳晤扤晥ㅣ㐲戵㉥㐴㕥慦㤹敥㜶扥㐴㤹㌹㌳て㉡攸昵搷㄰㔴㌰㑤摤户㕥㙦㘸㌵㡢昵㍡㜷㍤戲㈹㌴㐷㐵昴扡扣㔸慦晢ㅢ㐱昰摤㔱敥㘶愶㑥晤㑦慦搷捣㔲㑢慦㘳晥㕥晦挰㕥㌳㜷㉤愲㝥㐶㈴㈳㐴㈶愵㙤㈰昲〰㘱㐲摢㈹挱捦㜱ㄵ㑣㑡敡愷㙦㝤㈳愴ㄴ㘲摤て㐴㌱㜹㥤ㅢ㈱〹㌰㍤㡦㄰㘶慦㝢ㅥ㈱㌶愱慤换㔸㐷㡣挴㈱改捦摡㤸慢ㅥㄵ㠱摡摦搱戸挸〹收㙢㈳〸扥㜰捡摤ㅥ㥥㘴㠴っ㠲㕦挴ち㤳搵〲捤㤷戰挸捤㉢ㄵ慣㤴㜹㘶て㥡㠹搸㜳〶愳捣挴捡愷搰捤㡦㤰戵㈰愸㤸㙡晣〲㙥晦ㄶ㌱㐲愶㔹捤㕥㘳㘵ㄶ㌴㐷㐵昴晡愳㘲扤晥搰〸㠲㙦㤹㜲㜷㌱㜵敡昵扤㕥㌳昱㉣扤㝥摦摦敢愱散㌵搳搱㈲㝡搷㠸㈴㔶㌶愲㠸㤹㘴て㤰摤戰攷㙣㠲㌲挴捡㑥㌲㥢捥攰㙣晡ㄶ㑣㙣㔰攸攱㄰敢ㄱ戴摢〳摡戶戸㘲㉦㌰㍤挷ちㄳ搲㍤挷㡡捤㔱敢㑤㔹挷㐸㤲㔱㈴㥢戱戶㉣捣㐷㐵愰昶愲〱㈷㌴㥢扥㘰〴挱㔷㔳戹晢挲㤳挴捡搶昰㡢㔸㘱晥㔹愰㜹捥㐰㈳戳改ㄸ㔶捡搴戱〷つ㤳搲㑥㈵捡捣㙣晡ㄴ㜴昳戱㔲〵㐱挵ㄲ攳户昷㔸㘱挶戹㙦戳㈹㔳捤愳㈲㝡晤㘸戱㕥㍦㘲〴挱昷㔱戹扦㌲㜵敡〶慦搷捣㈵㑢慦ㅦ昲昷㝡㉣㝢晤㙢㉢㝡挰㠸㈴㔶戶愷攸㜰㠸㍣㐰㤸㜶㜶㜶㐰ㄹ㘲愵㐹㘲㘵ち㘳攵ㅥ㤸搸愰搰ㄳ㈰搶ㄳ㘹挷ㄴ戳㉤慥㌸ㅡ㑣捦戱挲ㅣ㜳捦戱㘲搳捥㝡ㄲ敢㤸㑣搲㐴㌲㠵戵㥤〲昳㔱ㄱ愸摤㘲挰〹挵捡捤㐶㄰㝣㠹㤵换扣戳挴捡っ昸㐵慣㥣〹㕥㔰扢搱㐰㈳戱㌲㡢㤵㌲愵㉣愲ㅢ㡣㐸㔰㤳敢ㄵ㘶㠳㍤搴捥挶㥥戳ぢ搴ぢ慦㔷慥㠱㠹㠵㐷捦㠳㔸捦愷㑢收㤴㙤㜱〵昳挶㍤愳挶愴㜲捦愸搹㍣戳摥㤵㜵㉣㈰搹㡤㘴㜷搶㜶ㄹ捣㐷㐵愰㜶㠹〱㈷㠴摡挵㐶㄰㝣昳㤵换㐴戳愰戶㌷晣〲㌵㘶㡢〵㥡㡢っ㌴㠲摡㍥慣㤴㌹㘴ㄱ㕤㘰㐴㠲㥡㥣挳慥㠷挸㐳㡤㠹㘵㈷つ昵挲㜳搸㉡㤸㔸㜸㜴ㄶ㘲扤㉦㕤㌲㠹㙣㡢㉢㤸㈸敥ㄹ㌵㘶㤱㝢㐶敤ㄶ㘸㐸㜷ㄶ戱㡥ㄶ㤲晤㐸昶㘷㙤捣ㄹ㡦㡡㐰敤ㄴ〳㑥〸戵㤳㡤㈰昸扡㉣昷ㅥ㕢捤ㄲ昸〵㙡㑣てぢ㌴㈷ㄹ㘸〴戵㉥㔶晡愰ㄵ㥤㘰㐴㜹搴㤸敦昵㔰㝢〸㝢捥㜲愸ㄷ愲㜶っ㑣㉣㍣㝡㈵挴晡〰扡㘴搶搸ㄶ㔷㌰㌳摣㌳㙡㑣ㅢ昷㡣㥡捤㈴敢〳㔹挷慦㐸づ㈲㌹㤸戵㌱㐹㍣㉡〲戵㠳つ㌸㈱搴づ㌲㠲攰㍢戶摣㤷攰㐹づ捥ㄱ昰ぢ搴㤸㄰ㄶ搴づ㌴搰〸㙡㐷戱㔲收㜲㍤㘸㕥挷㥥㜳っ捡㌰㥢敦㠱㝢搸攵搰捤捦收挷㔱㤹挹㌶㕢㔴昱㌶ㄸ㔶搲晢搴捥㝣戰㘸ㄶ扢っ㌸攷㙣㙥㙦㡦㔷㑣攱㡥㡡㠰愰戳ㄸ〴㑢㡣㈰昸㤶㉤㤷㌹㕥㠱攰㘴て〲㈶㙡〵㠲づ㍦〴愷戲㔷㕦㔸㔱㥢ㄱ攵〳㠷㤹㔷てㅤ收㜴㥤㌳愰㕥ㄸ㌸㉤㌰戱ㄱ愲捦㠲㔸㥦㑤㤷捣摦摡攲㡡㙦挰昴ㅣ㌸㑣攰昶ㅣ㌸摦㐱㐳扡㜳づ敢㔸㐵㜲㉥挹㜹慣㡤改摡㔱ㄱ愸㉤㌴攰㠴〲㘷㙦㈳〸扥㥡换㉤㠵㈷愹收㘲昸㐵攰㌸攰〵戵扤っ㌴ㄲ㌸㤷戲搲㜲㠸㍣㘸㤸挴㜵㉥㐷㤹〹㥣摤愱㙢愳㈴慥晦〰㐱〵㤳慦ㄲ〱㘸愵㙦㡢戸㘴㘴㠶㔶㌴㝢㡤ㄵ愶㘶愳㝡㍤慦㔸慦攷ㅡ㐱昰㝤㕣㉥搳戶搲敢㙢扤㕥㌳昷㉡扤摥搹摦敢敢搹敢つ慤㘸戶ㄱ攵㘳㘵㘳㠸㍣㐰㤸愶㜵㙥㠲㝡㘱慣散〴ㄳㅢㄴ晡ㄶ㠸昵慤㜴挹㤴慣㉤慥ㄸ〱愶攷㔸㘱㑥戶攷㔸ㄹ〹つ改捥㙤慣攳㑦㈴户㤳摣挱摡戶㠲㌰ち戵〹〶㥣㔰慣㡣㌷㠲攰㑢扣㕣收㘹愵㥡㝢攱ㄷ戱㔲〵㕥㔰ㅢ㘷愰㤱㔸戹㥦㤵㌲〵㉢愲敤㡣㐸㔰㤳㡢㈷㘶㑦㍤搴㤸㤷㜵ㅥ㠶㍡㔰昳㕤㍣搵挳挴挲愳ㅦ㠵㔸㍦㐶㤷捣挱摡攲ち收㔹㝢㐶㡤㐹搸㥥㔱戳㜹㔹晤㌸敢㜸㠲攴㐹㤲愷㔸ㅢ㤳慦㔱愸㙤㘳挰〹愱戶戵ㄱ〴摦晣攵㌶挱㤳愰昶〲晣〲戵ㅤ挱ぢ㌴㕢ㄹ㘸〴戵㤷㔸㈹搳愵ㅥ㌴㑣挴㍡慦愰捣挱㐳戴㘹㤸㥢㌷㠳㜲㝥㠸扤㐶㙤愶㕡㙤㔱〵搳愹慣〵晦昹户㠸昱挶㥣慢㘸ㄶㅢ㙦㑦㍣捥つて㤶㤹㘷㡤挲㘰㜸㌱っ㠶ㄹ㐱昰攵㕦㉥搳戳㠲挱摢ㅥ〶㝢㠱ㄷっ㌶昶㘳戰㥡扤摡ㅢ㈲て〳㈶㕥㥤昷㔰㘶㙥㌶㌶㈸㠰攰〳〸㉡㥡㡤㕦晣攷摦㈲㝡捤慣㙡㡦扤捥㍤扡㘱㈶㌵慡搷㙢ㄷ敢昵㄰㈳〸扥昱换㘵〲㔶㝡晤㠹搷㙢㘶㔱愵搷㙢晡㝢晤ㄹ㝢摤〹㤱搷㙢愶㔶㥤㉦昲扤㕥愳愰搷㕦戱搷㑣㠹㑡㕦晣㝤挶扢㔶挶ㅢ㝥㠲昷㍦ㅥ㔸㌱㙦摡户㕥ㅦっ捤愸㕥敢㘲扤㉥㌷㠲搰㙢扥づ㠵愷摥㕥昳挵慦㈲㘷扡攴㔵㔴ㄵ㘸㙣㉣换㉦扦づ挸㝡挵捣㡡攲敢搳㉤慤慤昲捤攳㠱㜸㉢㑦攷晥㤹捥㤹㜸昹ㄴ摥挵㌳慦愵捤㝣ㄵㄶ㉦愵攲攳㘲晢摥ㄷ㉤ㅣ㡤㥤散㥣㑥扣〸愶㝦㜶㝡ㄷ㕥ㅡ㤶㉥㙦摢㌹搹摤㥤改㙣晦㕦㜸㘵て㔶搱昱搷つ戱㜹㉦敢㠹晣ㅡ㌶扦㕦ㅤ㤹㠲ㄴ挴挶攴昱㤸㠹搷㐹㌱搵㕢捡㤷昹晣㘷敦て㜳扥㐳㐸搹摦愲㐸晢㕥㑦㠵㤷〳攱㄰㝢㑢扢づ㉤昹㠹㑤㘶㜶㔳㝦て㝤攷〷㤰㝥昸昲戲㍣㥡〷㠹敢ㅦ㔱㈲㍦昶㈰愴㈴㜶ㄸ挲㈰搸㌹㝥㌱㥥㍦搹㔵ㄲ㕢摥㤲敥㕥攴㉣捡戴散扢愸ㅢ㕦㠰ㅦ挰ㅥ摢慤散㈸㤸昶㤴户攵戴摥扦㙤㘱戲戳㌳戹戲扣㙤㘱㙢愶㝤摦敥㐵攵ぢ㤷㈱㑤㡤搷㙡愱ㅤ攵攵攵晡㈷晣敦〱㡤攱挵慣㈶攳搲㈹㈹㉦搶搹㥦扥㠹敡㙣㈹昴㥤㝥㈰㠵㥤㉤㐳㠹慦戳㡡㠹㔱㜶搸㙥敡㔴㌰散㠶㜶愰㤹㙢〶㌳㡢搲㡣晥㈸㡤挶晣摢挸㘶㘸搶㐷捣昳㜸て〸㌴㠱㠹挹㠲㈶㥣㙦㥢㌰挸摦㠴㑢㑣ㄳ㌴㥢㔰慡扥㠸慣捥つ㔷户㘶愰扡换㠲搵㌱搱㈷㍤ㅥ攲慦㡥㈹㌵昶搸㔴昷搷挸敡搶つ㔷户㝥愰扡ㅢ㠲搵㌱挳㈶搵つ昵㔷㜷㠷愹捥搹㄰愵昶户㤷晣㐱㕤愶㔶㐷㌶㘱㘳攸㍢㥢㠰ㄴㅥ攷㘱㈸昱ㅦ攷扢〲捤㠸晤ㄹ〵昵㠱㤵ㄵ㠵扦㈸攰扤攷㐳㔶㌵㡣昶昶捤㥢㤶昸攳昸扥㍣ㄷ㝦㉥㠰㈵戱晢攱㜲㐴挰愵㍦㔱㠶㜹㜰晦攴扥ㄹ〶㤵㥥摥搵戴ㄲ㍦搷搰㤲挲㡢㌱㈶㉦㙤㕢摡㥡散㙥㔹㤶㠱㈳挵㡢ち扣搲㠷昹㌲㠱㘹〴㝡挲㌳〱户搸㠳㈸つ捥㉦㐵㕢つ㕤晣㥥㠴㜴㐰户㑤㌱㉦㐵㡢戵㘱摡㙤㉥㈷捦㥤㔸摢扣敥捣攲〱㙤㕥〷㌹〷㑢㐵㘵づ户㥡㐰㘷㡡搶㘴昰愱㜹ㄷ攱攰挷摢摣〹摥晦摦晥㜴㠴㍢愹㝣昸ㄱ㝦㌶愷扡㙦捤戴昴敤㑦戱㌷㜰㕣晦愳㥡愲て㠳㘲ㄶ㤰㌸㜹摢㤰〹摥晦摦晥昴收㠱㥦摤昹捤㕦ㅥぢ㌵㐰扤㡥〶戰ㄱ昴愷㤸㍥捣㕢慦㤷戳昶㥡晦㜲搸晡㌵扦㌵昳㡥㜹敢つ㜳搶㍢㙤㜹改㘹㜳㜷㝡㈶㙣晤慡摦㥡㐹㐵㤹㘵㌶挷㌱㡦ㅥ〴㉦㐳㍦㍣戳㙦挹㘸攷㈰挸捦㌲愳㔹挴㥦昰昱㘶㜵挵㥣㘴挱㉣挳㈷㝢ㅣ〴搲㙢收ㄸㄹ扥〸㍣㘶ㅡ㡦挲㐷㙦〳て㌶昰ㄴㄳ㠴昹㡥攵㡦敡〷攷㜶㍤搹昸挱ㅤ攱㡥㍤敢敦ㄸ㌳㡢㜹敢晣㈱㔹昹搱㘶㠹昲慢㥥て㕢㍦攳户㘶㑡㌲㙦㥤㍦㈴㥦㕦晥攰㡣晡㘳㈳㐰㝤摡㙦晤㝡㠱㜵晥㤰㥣㍥㤷〷攵搹㜰摤㑦昹慤摦㠱㌵て㠹㤹〶㥦㠰㉣っ㝦つ戱㉥㥣攴敢〲昰扦ぢㅦ〵昰㌳㠱㈹㌰㌷㐰㌳㜷㥥㘱慡㔰慡攳戹扤㔴㍤ㄸ㔹摤㜶攱敡挶〵慡㘳㔶戱愰㍡㘶づ愵扡昱晥敡㤸愳㤳敡㌸敢㤶愹扢㈳慢㥢㐴摦㠵挱搵ㄴ愸敥㠷㘰㜵捣挸㤹㜸敡㠷㕤愹㜹㉡敢㐰㐰㜲㔳㘵㈸捤ㅦ搳㝣㍣ㄵ㥢㈵搴㙤晥愳ㄲ㉢戰捥挷㔳搱㈱㝥慢摦㥡〹扣㝣摤昹㜸㉡㍡挴㙦昱㕢㌳昳㤷户捥挷㔳搱㈱㝥戳摦㥡昹㍤摦〱扥ㄱ戲㜰㍣捤㈲扣㠵昱㌴㈷㠰㌸㔳㠱〵〷㤸改㍥㠱㜹ㄷ㘸收攲㘹㝤㔳㥤㌳ㄷ愵搱㌳捡搵㤱㑤㤸捦晡ちて晡㠲㐰ㄳ㠶〶㥢挰㙣摣㥦ㄱ〹㌲愳㌰捦㘶㈲㠰搹㌶㘹摡敥昰挰〸攰㐷㙤㡡搲㍣㡥昹〸昸摤㤴㥢扦晡昱昹㠷挳攳昲㜲㍦㡥㈳ぢ慣昳ㄱ㔰搴晡㌲扦昵愸〲敢㝣〴摣扡昱㤱㝦摢攵搶ㄷ挳㜵㕦敡户㘶㍥㉦摦昲㝣〴㜸昱昳㜴搸晡ㄲ扦㌵戳㜶ㄲ〱摥㜵摣敦㈰ぢ㐷挰㐲㘲㕤ㄸ〱挹〰晣㑣昰ㄵ㐴〰㤳㜸〲㜳ち㥡戹〸㘰扡㡣搵㌹㘹㤴㐶㐷挰慡挸㈶㘴㔹㕦㘱〴㉣ち㌴㠱搹戶㠲㈶㙣㡦㠲㕣〴㌰㝢㘶㈲㠰㌹㌴㘹摡㝥昰㤰㥢〳㤸晡捡攳㤸㡦〰㥥㉡户扣昴晥㌰㡥愷晢㜱㥣㕣㘰㥤㡦㠰ㄳㄲて慥㤷㍡㈱攲慣㜰㥡摦扡愹挰㍡ㅦ〱㠳㜹㤱攲㐶㥣ㄵ㝥敢户㥥㔲㘰㥤㡦㠰愲搶愷晡慤㤹㡢㤳〸攰㘹扥㑣㥤っ㔹㌸〲㤶㠴攱敦ち挰捦戴㕤〱晣捣扣ㄹ挴㤹㝦ㄳ挴㤷晡ㄱ㘷摡㉣ち昱愲㘷昱攳晣敤㘶扥㉤㙦㥤㐷扣攸㔹晣㔸扦㌵ㄳ㜵㜹敢㍣攲㐵捦攲挷昸慤㤹攱换㕢攷ㄱ㉦㝡ㄶ㍦摡㙦捤㍣㥥㈰敥㥤攷㡥㠴㉣㡣昸慦挲㠸ㅦㅣ㐰㥣㈹扦〲挴㤹戵㌳㠸㌳㜷㜷ㄴ〶㥡㍥搴㡦㌸㔳㙥昹㜶攷㘳扣攸㜹敥㄰㝦扢㤹慢换㕢攷ㄱ㉦㝡㥥㍢搸㙦捤㈴㕦摥㍡㡦㜸搱昳摣㐱㝥㙢㘶〷昳搶㜹挴㡢㥥攷㝥攵户㘶づ搰㠷昸〱㤰㠵ㄱ㍦㍡㡣昸戱〱挴㤹㉥㉣㐰㝣㈵ちっ攲捣晢ㅤ㐵挴㡦昷㈳㝥㈰㑡昳敤敥〳攲摤晥㜶晦慡挰扡て㠸㜷昹慤㤹㈰捣搷摤〷挴㍢晤搶捣㉣收慤晢㠰昸ㄲ扦昵ㄱ戰㈶攲捥挹㐰㈳晡ㄱ㐵〷昴挳㐷攱㔴攸㍢扦〵㈹扣㠳㍥つ㈵晥ㅢ〸愶㈰ぢ㡥〴搳㡣〲晦ㄹ搰捣㥤㙦㤸挳昳ㅤ昸㐵㤱㔵㥥㑤摦㠵攷㤶㔵㠱敡㤸敥㉢愸㡥ㄹ㍢㜳攰捦戶㌵㥦〷愳摣改㠴改戶㍣㝣㝤㌸昰捤㝥昸㔶ㄵ㔸昷攱挰㈷晤搶攷ㄶ㔸昷攱挰敦攳户㘶㘶㌰摦昲㍥ㅣ昸㠵㝥敢㡢㘱㉤㠸昳挰㤷慡㕦㐲ㄶ㍥挸㤷㄰㕥ㅥ攴晣ㅤ攲㘵㉣昲摤㈱㕥ち㍦〵㠸㌳ㅤ㈸〷昸昷㜴っ㔳㙥㡡㠹㌷摦〱㕥㄰㔹摤㤵昴㕤㜸㠰慦づ㔴挷ㅣ㕤㐱㜵㑣戳㤹〳捣㘴㥢搴㝣㉤㡣㜲〷昸㌶㤴收㘱敡挳〱摥搹てㄳ㤳㙢㜹敢㍥ㅣ攰㌹㝥敢摢ぢ慣晢㜰㠰㘷晢慤敦㈸戰敥挳〱㥥攵户㘶搲㑥㄰攷㈵㕣㤹㥡〱㔹昸〰摦ㅣ㐶晣搶〰攲昷挳㑦〱攲㑣搱ㄹ挴㤹愸ㄳ挴晦攴㐷㥣昹戵㍣㘶㜹挴㡢㕥愱㑤昱户㥢㠹戹扣㜵ㅥ昱愲㔷㘸㑤㝥㙢㘶昴昲搶㜹挴㡢㕥㘳㑤昶㕢㌳ㄵ㤸户捥㈳㕥搴㝡㤲摦㥡〹㍦㈲敥摣つ㌴愲攷搲〹搰てㅦ㠵㝢〸㜹攱㌰扢㉦㜰ㄴ㤸㉦㉣㌸ち慦愱攰㈸㥥挶ㅥ㠰㈶㠷ㄹ㍦㡡昹㌶㌹攸摥㙤㐲㘳㘴㜵て搳昷て搰捣㡦敡㐷〳搵慤づ㔶挷昴㥢㔴昷戸愹づ搶㈵㡡㠹㉥㕦㜵㔵㤱搵㍤ㄵ慥敥㤹㐰㜵捣㠹ㄵ昴㡥㜹㉦愹敥㌹㕦㜵戱敦㔱ㅡ㝣㡥改晢ㅡ㕦㘱㥥㠴昷㤳㙢㈱愳搴㥡㐹㜵㈳㑤㌰㈹搹㤵ㄹ摤㡡㝣㐷扦ㅥ㕦〷捣散㡡㝥ㅥ㤵㉡㈶㌸攸㐳扦㐰㡥扤挵愷㠲㘹〶敥愰っ㍢㑣ㄷ戰㔱晡㐵敡㤴ㄹ㐵晤㤲搹ㄱぢ㘶〴昲ㄶ㝣戲㉦ㄶ㉦戳㤸て昵㈹搳慦㤸ㅤ戱攰〳晣扣〵ㅦ捥㡢挵慢㉣收㜳㜹戱㜸捤散㠸挵㄰挳攰㍦㠸昹㝣㕤㉣㕥㘷㌱ㅦ慤㡢挵ㅢ㘶㐷㉣昸ㄸ㥤㍢昸て㍢㝣ㅣ㉥ㄶ㝦㘱㌱㥦㠲㡢挵㥢㘶㐷㉣昸㐴㌹㙦挱㘷㠷㘲昱ㄶ㡢昹搸㔰㉣摥㌶㍢㘲挱㐷㠱㜹㡢ㅡ㜰㘲昱づ㡢敢㡣㑣慦㌶㍢㘲挱愷㕡㜹ぢ㍥戱ㄲ㡢㜷㔹捣㠷㔵㤴改昷捣㡥㔸㡣㌷っ晥㠳㤸て㥤挴攲㝤ㄶ㌷ㄹ㤹晥挰散㠸挵㔴挳攰㍦攸昰愱㠹㔸㝣挸㘲㍥㉦㤱㍡㍥㌲㍢㘲挱㘷㈳摣挱㝦搸㤹㡦晦挴攲慦㉣㕥㘰㘴晡㙦㘶㐷㉣昸挸㐲㉣㤸敤㔴ぢ挱㠹挵挷㉣收ㅤ㌹㘵晡ㄳ戳㈳ㄶ扣晢ㄶぢ愹㈳ぢ㑥㉣㍥㘵㌱㙦愰挵攲㌳戳㈳ㄶ扣㈹捥㕢昰挶㑦㉣㍥㘷㜱㤷㤱改㉦捣㡥㔸昰愶㉥㙦挱ㅢㄷ戱昸㤲挵扣㘷愱㑣㝦㘵㜶挴攲㔰挳攰㍦㠸㜹攱㉤ㄶ㕦戳㤸搷摣㘲昱㜷戳㈳ㄶ挷ㅢ〶晦㐱捣㡢㐴戱昸〷㡢㑦㌳㌲晤㡤搹ㄱ㡢㌳っ㠳晦愰挳㙢㍣戱昸㤶挵扣扣㤳㍡扥㌳㍢㘲挱敢㌷敥攰㍦散㕣㠲晦挴攲㥦㉣扥捣挸昴昷㘶㐷㉣㜸㈹㤲户戸ㄲ㥣㔸晣挰攲慢㡤㑣晦㘸㜶挴㠲㤷㄰㜹㡢㥢挱㠹挵扦㔸㝣慢㤱改㥦捣㡥㔸昰ㄴ㤸户攰㤴㉥ㄶ㈵ㅡ挵㥣捤㈹搳㡡ㅣ㕢㡤㑦〵㘷㙥戱㘰㠲㔳㜱㔶ㄶ㡢㔲敡㜰㐲ㄶ㡢㝥㝥ぢ㑥扥㘲〱〳扣㥦搲㕡㤴㔱㠷㜳慡㔸挴晣ㄶ㥣㍦昳ㄶ捦㕢ㅤ〷㍡㜶㜳㌹挱昱㜲㐹昷㐷㈹㔶慣扣㘸戵捡晤㕡㥣搴㐴㑢㝢㕡㉦㕢慤〲㕦㥣挸㐴㙢㠰愷㈵㤳ㄶ㝤ㄷ㘸扤㘶戵〶㜹㕡㌲㔱㠵戴㌸㘱㠹慦ち㑦㑢㈶㈷㙡㍤挵㔲戳戹㥣愴㐴㙢戰愷㈵ㄳㄲ㠴〵扦攰攱㜲㘲ㄲ慤戵㍣㉤㤹㠴愸㔵搰㉥㑥㐶愲戵戶愷㈵ㄳ㑦㐸㡢ㄳ㤰㘸慤敢㘹挹㘴ㄳ慡㤱㤳㡥㘸慤敦㘹挹〴ㄳ昲挵㠹㐶戴㠶㝡㕡㌲愹㔰慢愰㡦㥣㕣㐴㙢㈳㑦㑢㈶㤲㤰㉦㑥㈸愲戵㠹愷㈵㤳㐷挸ㄷ㈷ㄱ搱ㅡ敥㘹挹㠴ㄱ搲攲挴㈱㕡㥢㝡㕡㌲㐹㠴戴㌸㔹㠸搶㈸㑦㑢㈶㠶㤰ㄶ㈷〸搱摡摣搳㤲挹㠰㕡㕢㠰户㥢换㐹㐱戴戶昴戴㘴〲愰㔶〱ㄲ㥣〸㐴㙢戴愷㈵㠳㍥愴挵挱㉦㕡摢㜸㕡㌲搰愹㘵扦㤲挷㕡㕤づ㜸搱摡搶搳㤲挱ㅤ昲挵㐱㉥㕡〹㑦㑢〶㌴戵ち㕡捦㠱㉤㕡搵㥥㤶っ㘲㙡ㄵ挴ㄷ〷戳㘸搵㝡㕡㌲㜰㐳㌵㜲〰㡢㔶扤㘸戹搶㠵攲昸㤴〵㐵て晦挳晢㝥捦㈴搸㤶攳攷昸敤㐰㔵ㅣ㥢愲昱㔰愱㠶攲㜰ㄴ挱㠳〱〱㐷愰〸ㅥ〸〸㌸攸㐴㜰㝦㐰挰㜱㈶㠲晢〲〲づ㉤ㄱ摣ㅢ㄰㜰㌴㠹攰㥥㠰㠰〳㐸〴㝦づ〸㌸㘶㐴㜰㜷㐰挰㘱㈲㠲扢〲〲㡥っㄱ摣ㄹ㄰㜰㌰㠸攰㡥㠰㠰昱㉦㠲摢〳〲㠶扣〸晥ㄴ㄰㌰捡㐵㜰㕢㐰挰挰ㄶ挱慤㠵〲搷挶㠸㘲㔰㡢挶㉤㠵ㅡ㡡㜱㉣㠲㥢〳〲㠶慥〸㙥ち〸ㄸ慤㈲戸㌱㈰㘰㠰㡡攰㡦〱〱㘳㔲〴㌷〴〴っ㐳ㄱ㕣ㅦ㄰㌰昲㐴㜰㕤愱㘰挰晦〳昷ㄹ搷㝥</t>
  </si>
  <si>
    <t>㜸〱捤㔸捤㙦ㅢ㐵ㄴ昷慥扤敢㕤㝦戴愱㑤扦扦っちㅦ㈵挵㡤㥢㠶㝥愰慡㡤敤收〳㑡ㄲ戰㐹㑥戰㕡㝢㘷攳㙤㜶㜷捣捣㍡㠹㑢㠵愸㔴㈴慥㜰〰㔵攲㑦㐰㠸ㄳ〷挴㠱ぢ〷㉡〱㈷㉥ㄵㅣ摡㕥㐰㐲㐲㕣戸昱昱摥慣㥤搸㡥㑢摢㄰愴㑥㥢昱捣扣㜹㙦㘶摥扣昷㝢㙦㌶㈲㐵㈲㤱扦愱攰㉦㤶ㄸ㌶づ㤶㥡㍣㈰㕥戶㐰㕤㤷㔴〳㠷晡㍣㍢捥㤸搹扣攴昰㈰ちㄳ㔴挳〱㍡㔷っ敥㕣㈱㥡戱㑣ㄸ㠷㐹㑡㈴愲㘹扡っ㜴ㄴ㠲㝦〳敤㡥㡥㕣愹ㄸ㔴攵㐲㝥戶㜲ㄹ愴㤶〲捡挸戱捣㝣挸㝢㉥㤷换收戲㈷挷㜲㈷戲㈳挷㌲㠵㠶ㅢ㌴ㄸ㌹攷㤳㐶挰㑣昷㔸㘶慥㔱㜱㥤敡㑢愴㔹愶㑢挴㍦㐷㉡㈳愳ㄵ昳攴改摣挹戱㌱晢捣㤹搳㈹㔸㍡㌲㔷挸㑦ㄱ户づ昲戶㑡慡ち㔲㘷ち昹㌹㐶散慤㤲愹愰㈲㜲㐵㔲㜵㔰㘳㠴㌰挷㕦捣ㄶ昲昰扦㐳㉢搰㍢㤵㥤㉤㤵㠸捦㥤挰㔹㜶㠲㈶㥥㑦昷㘶慢㤵㜹搳㙤㄰搵ㄳ㕢搲扣㜹㤳捤㤸ㅥ㐹㝢慦㜱昲慡改㉦ㄲ散㈹摥㘴挳戱㘲㜰㤳搱愳晤ㄶ㙡㈹㈹㍢㕢挸ㄷ㙡㈶ぢ㠴㐸㕣攰㜸扦搹㘲愵㙣挷㔶〴㡦ㄸ㐵昵㐸挹㤶慤㠸㌵㜱㤷㜱慣㌴愸㔴ㅤ慡㥤ㅤ㥣ㄹ挱㥡挹㐹戱㍦挰攲㍡ㄹ㤳㌰㔳㌶㑣搹愸挸㐶㔵㌶㉣搹㈰戲㘱换挶愲㙣搴㘴挳㤱㡤换戲戱〴㜳摡㐵㡢挷攵㔶ㄹ扣㜶昳㠷㜷ㄶ㔲挵㙢搹て㡦㈷敦㍣㜹㌷㠵戲㘶攰㙣搹ㄹㄲ㙣㤱㈱㈸㜸愶〷搷㘵ち㘶㉢㕥㜸ㄵ㐵挲慢㍡摥搳戴㙦㤱㔵ㄵ㕡㜰㝦㈹慦㐰晤㠰慣〶㐵㌳㌰攳摥㥣挹㠸ㅦ攸㌰㘹㔸㜰㠵㉤攴㑣㡢戱㌶㜷愲搵〳〹〳愲搹㈱㈵㈹〶㐲㐹ㄲ戸㕥㌴ㄶ搶㥡摡捦㤹愷㑣㕥ぢ捣㡡㑢㠶㝡慥ㅣ昵〶㔶昶㕡攰戸㍣ぢ㈲㈷ㄹ㙤搴㔱愳㕢㈵㐷ㄸ㌲ㅡ㠶㥡㠶㑡㐰て晥挲〲ㄷ昴㙤昰㤳搰㤱愸㈳ㄱ㘱〹㝥愰戴㘹愹ㅤ搰㠱㉤ㄶ愹㘷㍡晥ㄶ㕤㙥㙡㈷〸㝤愵㘵挵㐵㘶慥㠰㐷慥㡢〶㌸挲㝦昷㠷㈴㐰㈴㝢捣㍥㘵攷㜲搶搸㠸㌹㙡㉡攸〲て敢㔱㠳挰㤳昲ㄶㅣ摦愲㉢挲挵㜶㜸攰㍦挲㙤捡捤㍡ㄱ㐳㈹扢㙣戲㐵〲㙥换愶㡢㠳㜶㠱㌲㐶㕣㌳㈰㤶ㄸ㐰㠴摥搳㍤挸㈷ㄸ昵㜰晣㘰摥攴㘴摤㝤㠷敤㜰愱㍣㙤昸ㄶ㍦搰㥦㔸ち㐰昴晥㕥摡扡㤰つ㙣㈵㠰㌴挲挵㑥て昷戲〹攳ㅦ㕦㜵㐲昲愱ㅥ㌲㠰ㅡ慤摣㥢㍡挱挸㥢㙢搴つ㍢ㅡ㠷㌰戵㑣㤰扥攱㤴㈱㈹摣ㄷ㐰㄰攵挴ㄷ摢ㅢ昶收㥣敡ㄲ㘱㈵㠲㐱㡥㔸攲愸扢㤰㐴挰ㅦ慢㠴て捦愲敡〱㔵慤㈷㍡㐷敤㡢慢〱〱㙦戶㘰扦㄰㙤㠲㘶ㄹ㍤㘹㜷搷㤴㜰㑤㈰散敢ㅡ㥥愰搵〶㐷慦㘵搴敤愶㡣㕢换㈶慣㘹扤㑣㉤ㄲ㡢挹搱㐸㉣ㄲ挳〲㘱㌴ㅡ〵㔷ㅥ改㜱㔴ㄱ㌲㔰㌶敦挴收づ换㐱㜰ㅥ㝤㈰愶㙥昳㐲扥㝥㤰戱ㄶ晦愵扤摤扥㤲㝤ㄵ戴〷㕡㜲〹㍡㤲摣㡢㈸ㅤㅢ㕤户ㅡ㕣愴㉦㥥㠶㈷敡搰ㄹ摡㉤捥㝥收摥㐷ㄱ㘲搷㉣攳晦㥤㉣换㍢㕢愷扦戸っ㤸㍤㘵晡㤶㑢搸扦敢ぢ㜷愴愳㘷敢扢戰摡つ㔵㈲愲晣〲攸㜶㑦㑤㘲愲㈴慤㑡㑤㘵挵戱㠲㥡㕡㈳捥㘲㉤㠰㌱挸慦㌴つ搵㝣愲昵㜷ㄳ愰晥㘷捣戴昴扤㔸敤㠳㉡㤱㐸㠴昸愹㈶昴〳愲ㅦ㠹㈱戲昶摢攴㕡ㅣ挰〰㤷戸㐴㑤㙢挲慣㐲㕥ㄶ㙦㘵㘵㕡㠱㝡㜵㠸㑥㙣〰㘷ㄶ挰㌶挱收㤷ㅤ㡢㌰つ〷㑡㤰晤挵㈰㈹攳慡昰㙣づ㘱㈷ㅡ㔱㤴愴搶㙦慤改戶慣愱㤶〶㍢戳换改つ昲㝦㝤攵昴㜹捣ㅥㄳ〹捣㤸昴㠳㔸ㅤ㠲㑡㐱㑤㍥戴㌷㙣〷愶摤㕥愹㐶㔷愶㐰㤵㠴㠷㐹て㉦㌰㈷搸戳㜱ㄸ挲愸改敤ㄳ攳㤳㡣〰〰戲㌲攰㠰㌸㈳㜲散敦㑢ㄱ㑣晢㠵㌱㜶戸攱戰㍤敦㤰ㄵ〴敦㈳ㅢ㐹㤰戵ㄵㅡ㍣愰㈲敡ㅦ摥㐸㉦搲ㄹㅡㄴㅤ㕥㜷捤收㔰ㅦ㜲㐸㔹愸ㄱㅦ戰㡢〱㠴摤㙦ㄲ慤搷㠹搵㘷㡦㈵摡㘰㔵㌲㕤㝣ㄴ搰て㙥㉡㉣㤲〰㍥㐹㤳㔴㔹㠲戲㌹挷㤳搰㈵㈲㙦つ㝥㍡㜹晢捡昵昳㉡挰愹〴づ〲㉥愲愰㌳㙥〶㈰㌱㍦㐹㜷㠵攵㕤㤸㝥扦っ㑦ㄶ愷敥㤲扣挹挰戰㈹攳扡搷㙥㠶㠶搷㤱〸㠷摥昲㈸㈸ㅢ愲㑣ㄸ㕦戲昷挶搷㡥㡤ぢㅢ㐴㘳㐶㑣㤳〶㝢〲㠱㌸㌷愲搳㈶敦㑡戹〳㤸昸㤰ㅢ㐱散㡢㉦㘳㔲㙤ㄸ㤰愴㐲て㡢愴摣〶㔱㝤昷㠷搰ㅡ昳昱㤹㈴戸ㄲ㑢㍥㕤昱挵捥ㄵ㡥戹㡥〰搳㜸ㅣ㡦㤱㐰㔱㔸挶摡㘶ㄳ㔱㄰扤㠷晢改㉡捣㐹搷摥㜱搳ㄶ㠴㠷搶挳㉤㠵て户㌲㈳攲㜵愶㠹づ愸㌰敤㉤㔰戶㔴愱㜴〹㕦ち摢㐴㡦搷〸〹昰㈵㤵昴挲攷㈰戶挱昶愳搱慥搷㔲㑢敦㐸挴㡣㔸㘴换敡攳搰㡡㑥戰慡攸㐹㍦挱昹昱㤵昵挶㥥ㄳ敦㕥ㅦ晡慣㜸敤㤳摦捦慦㤲挱摦愴ㅦ㕢㠴㕢㕦晤昵晥慤扢㕦㕦昸搸戸㕡愲ㅦ㥤㥡㔰㌰㠰㍣㔰昰ㅥ㠰㠹摢敤㌵散㉡㍢㠱㑢㤲㜶㘸ㅡ搸搶㙣㐰㈳㐸慣慣戸㕤慥挱愹㡢㘹㝢㤲㌹㤶敢昸〴㑤〷㔲㔶㝣㜵㕥㈲㡢㤰㐴捤㔱㝣攱㔲㍦㙤㤷㤹改㜳㡣㌵㝥戵戹愳慢㈷扣㐵戱昳㡥捦㘱ㄹ㠱㤷搸摥㙥㈳㥣挳捤㌵㍣㝦搲慣昳㐷挱㥤挴㐷て㔰て㤴㄰扣㘴㐹㤶㈵㑤搶㌶改ㄱㄱ昵㐹㄰㤵敥昰挰戳ㄹ挸戱㘴㠱㙡㌲㈶〱ㄸ敥〱捣㄰攵ㅥ㍣愱㐲ㅢ㑦㠹㙦〸慤㑣㌷摡㉦㘰慦㘵㝣㈲㠱㜹ち㜸㈴捣㈷㠴㠳㍣摤㙡㘰㘷〰㘳㌳㠶㙡昵ㄹ愸ㅥ㉢攴㡤搰㜶摢㉥愰ㅥ㠵攱㙤㌰摣㤱搶つ㘰㈸㐷ㅥ晤㔹慣昰慤㈴㠹ㄵ戰㜷っ慡㜶ㄹ挰㤵搰㘷昵攷愰㑡㐷㈵㥣㡦㑥愸㘶戱㍦敥扡㤹戶ㅢ㜱昵㌸づ㜵㝤搶㔰㐷㘰攸昱㤹愹㑢㤹㌹㠸愱搴戶㜹〶㌲ㄸ晣晣㤴ㄹㄹㅤ㌹㤵㍢㘳㘶㔷㕤扥㉡㝤摦昲㡡ㅤ捦捦㝦昷摥㤷㔷㕦扣昱昶攷㠹㝤ㅦㄴ扥㤱扥㙢ㄱ㝡㍦㌳っ戴㌷愹攰扥㕥攸㠷〸ㅢ㜲搹攱摥㠷挳㐵㜸〸㌴㔱ぢ㔱㐸愲ㄴ㘱攷㌱昹散收㘴戵㔱ㄹ㉦㑢昹ㄶ㜶晤ㅦ攴攰慤㜶㠳敡ㄱㄸ搱㑦愲㘸慣㝡㠱ㄵ昳挰〹㍣㐷㑦扥㥡㑣㈲㡣㤶㙥㝣㜱攱捦搱搷挷㤳晦〰㔷昲㜵晣</t>
  </si>
  <si>
    <t>㜸〱摤㝤〷㤸㔴搵昹晥㥥㘵㘷搸㌳㤴扤㈸ㄸㄵぢ㈰愸㠸攲㤶搹㠶㐱㝡㐷㔰〱戱㈱㑥㠵挵㉤戰扢㌴㡤㈵㡡ㅡ㙢慣㌱搶㄰㕢搴㔸搰愸㘸散㈸挴〶ㅡ㙢散〵㘳敦㈶㤶搸晥敦晢摤㜳㘶敥摣戹戳扢挹㉦晦攷挹攳㘵攷攳㝥攷㉢攷㥣昷㝣攷戶敦捣摣㈲㔵㔴㔴昴㈳㌶晥捦慤㠴㍢摢捤㕡搹搶㥥㙡ㅡ㍥慥愵戱㌱㤵㘸㙦㘸㘹㙥ㅢ㍥愶戵㌵戶㜲㝡㐳㕢㝢㌷㈸㠴攷㌷㐰摥ㄶ㥡摦搶㜰㘴慡㜴晥戲㔴㙢ㅢ㤴㐲㐵㐵愵愵扡ㄸ昲㙤捣挷戱㡣愶㤵㉥㈱㠱㔶㤱づ㤳㜴㈷㈹㈵搱㈴ㄱ㤲ㅥ㈴㍤㐹㝡㤱昴㈶㈹㈳㜱㐸晡㤰㙣㐱戲㈵㐹㕦㤲㝥㈴㕢㤱晣㡣㘴㙢ㄲ搶慦户㈵改て搲㜳㍢㤰搹攳挶捥㡣㉦㐲㙦㘶戵户戴愶㜶ㅦ㜰㠰摢收㤱ㄵㄵ挳㉢㠶㐷慢㉢㉡㠷㤷敦㍥㘰摣搲挶昶愵慤愹㤱捤愹愵敤慤戱挶摤〷散扢㌴摥搸㤰㤸㤶㕡㌹扢攵㠸㔴昳挸㔴扣扣㉡ㅥ㡢搶㔵㐴慢慢搳昵昵㜵㍤户㠷攷ㄹ攳挶敥摢㥡㑡户晤户㝣敥㐰㥦㌳挷㡤ㅤ㍥㈳搵晥摦昲戹㈳㝣挲攵昸㤶愶㔸㐳昳㝦挹㘹㠸㘳㕡㍤㍥㤵㘸攰攰愷㔲慤つ捤ぢ㠶愳搹㌹㐰㠳慢ㅤ㍥愶慤㙤㘹搳㘲挶搱戸㔴㘳攳晥愹戴っ㝡搳昸戶昶㝤㘳慤㑤㙤㍤㥢㠸㕦慡㌵搵㥣㐸戵昵㙥㥡戰㈲㤱㙡㌴㡡㙤愵㑤〷挴㕡㘷挴㥡㔲㈵摣㈹㙢㜲挷㜰㑡㌲搵摣摥搰扥戲㔷搳㥣戶搴晥戱收〵㈹慡㠴㥡㈶㉤㙤㐸慡㤲ㄲ晣ㄵ㜵摢㈵愸㘵㌲㔰㘸㑦搳戸㠵戱搶㜶攱㌸㠴ㄵ㐱扡㥥㜰㤱㕥攴戴㡢㈱㌵挰㘷挵㌱㥢搵搰㌴㉤搵摡㥣㙡㘴㈵ㅣ挹㘱㍥㈵〱挸ㅤ㠷っ㔲戶㍢ㅣ㈵搵挳㑣㍥昶㠵戵㠴〷㠰㌸攳て㑡戵捤㘸搹㝤摦搶㤶昸挸昲攱㌵㔵㝡㈰㑡昵㈰捡㜷攲摥摣㠶收收㔴敢㠸攸〸㍤㤸散㄰㄰㔵昲㈲㈶戶搷ㅤ㈷㔷昱晣㔸昱晣㜸昱晣㐴昱晣㘴昱晣㔴昱晣㜴昱晣〵挵昳ㄷㄶ捦㙦㈸㥥扦愸㜸晥ㄱ搰戱㕢㘹昷敥挵㘶敢㜱晣敡晤㙥敢㜵敡戴敢挷㝣㤴摡戴扣摦㘳㡡㜳㔹づ〵扢㘰㈷㍣㙥㘹㕢㝢㑢㤳摥ㄵ晢㝡㈸ぢ㜶〳㈹㥤㠴㐱㘹ㅢ㔱㌹㐲て㘳昹敥㈰㑡㍤㡤㌶戱㕤愷㡣晤愲㝢搳㌷搱㈹攷摥㜰搴㡥昳㘶㕥扦戳攲㜱㐱ㅣづ挷㡥慦扦搵搵㝡㑦扡㈸〷〹㔷㠰㐴㑣㝦㉢搰攱㑡㑡慡㐰㤴㝡摣㌸扦㜷攵收ㄷ㔶晦㜸敥搴㍢て摢㙤捦昴扣换慥㔴㍣摥搰戹㘶㙢㜵つ㐹㉤㐸戸㡥㝢㙥㌳㉢慡㐶攸㝡戲㈳㐰㤴㕡㙦㕣慤㍣㙥昳㍤㑢㑦扤㜷摣㍤敢㈶晦㜰搰摣晡㝢ㄴ㡦㕡㔹㔷㈳㘹戱㌷㐸㜸ㄴ㠸改㜱捤〸㍤㥡攵㘳㐰㤴扡搷㜸㕡昳攸晥㘷ㅣ户摢㡡搱㜷晤攳愹㔱攷㥦㔹晣戱攲㉣㤰ㅥ㡦挳㡥慦挷ㄸ攱昱㜴㌱〱㈴㍣㤱㝢愶挷㘸攵㈴戲㤳㐱㤴㕡㙢㝣㈷摡昷㕣㍤㝣摤摣愹㤷晥攳改㈷摥㕢戴敢㥤㡡㐷搴㙣㉢愷搱㘲㍡㐸㜸ㅦ㄰搳㑡㜸㥡挱昲㤹㈰㑡慤㌱㥥敥㥡㜸攰㠱扦㕡昱攵㍥㘷㕣晦昱昴ㄱ㍦㑦昴㔰㍣㉣㑢㉢昷挳㡥慦㤵搵㜵㝡㝦扡㤸〵ㄲ㥥つ㤲ㄹ㤷昲ㄱ㝡づ㈵〷㠰㈸㜵慤㜱晥㡢晢㤷昴㑢捦摢㘹晣敤搷㍡㉦敤㝥挷慦㙥㔰㍤㈰捥㌶昳㈰㕡ㅣっㄲ㍥㠴㝢㘶㕣㌰挴㠷㤲㥤〷愲搴攵挶搵ㄹㅦ摦扥㜶挳㤹扦㤹㜱收晡㥢㡦㕥㔷戹昱昷㡡㈷㡤慣慢挳㘹ㄱ〳〹挷戹㘷㕣愱㔵〹戲㐹㄰愵㉥㌶慥昶敦㝢昲敡挵㥦摦㍣敥扡㕥㥦慤㙡㕢戸攰㝥挵㔳㡦㜴㌹㡤㥤戲摣愹㔷慤ㄷ搰挳㐲㤰㜰〳〹㈶收㥥㌳㕡昴㈲㤶ㅥ〱愲搴㜹挶敦㤲户捡㡥㝣㘱挷㙦挶慤ㅤ㜴㙣攵慤攷慥ㅢ愹㜸㌶ㄳ扦㑤搸挹昳摢㑣て㉤㈰攱挵摣㜳晤㜲昶㉣㈱摢ち愲搴ㄹ挶昵摥㔵㕢扦㜶挶㈷愱㈹愷摥㝢攵㤵㥢昴㕤㕦㈸㥥㈳挵㜵㍢㜶㝣愳㔴㔳慤㤷搲挵㌲㤰昰㜲㤰捣㈸㔵㡦搰㉢㈸㔹〹愲搴㐹挶㜹敤敢搳ㅦ㉤㥢昳攳挴㍦昵㌹㜱慢㍦摥㍤㙦㤵攲戹㔷㥣ㅦ㠵㥤扥戹㜸搴㜰慢搵扦愰㥢愳㐱挲挷㜰捦㌴ㅥ㈱㜶㉣搹攳㐰㤴㍡搶昸㝦敥晥㘷㕦㕢㌳攲摣搱㘷㡥摢晤摤慦㡥㍣昰ㅢ挵搳扡昸㍦ㅥ㍢挱晥㑦㠰㐴慦〲〹㥦挸㍤攳ㅦ愱㜱ㄲ搹㤳㐱㤴㕡㘱晣昷摢晢㤶㙢㉢ㄷ摥㍦㜳捤搰㠳搷㡥㍡敢攵愱㡡㔷っ昴敦捥晥㔳戹㜷ㅡ㐸昸㜴㄰㌳ㄹ敡㐷攸㌳㔸㝥㈶㠸㔲㑢㡣愷扤ㅢ㔶敦昵昴㜳㈷㑣㕡㔵昶搵㈱慦散搲昳㐴挵换㡥慣愷戳㘹㜱づ㐸昸㕣敥㤹㈰挳㠸㥤㐷昶㝣㄰愵ㄶㄹ㔷㍤㈷晣扤敦攳㙦㝣㌴收扥㍥搷㙣昱挳㐹㤷㕦愸㜸昱㈲㥤扥〰㍢扥ㄱ挳扣晡㉤㕤㕣〸ㄲ扥㠸㝢㘶昶愳㤹ㄷ㤳扤〴㐴愹㠴昱晤搱㠹㙦㥦㍤㘵摤攱ㄳ慦㥢㝢搶ㅥ㘳㌶㉦扢㐰昱㥡㐸㝣㕦㠶ㅤ㥦㙦ㅣ㔹㝥㐷ㄷ慢㐱挲扦攷㥥昱㕤㌷㐲㕦㑥昶ち㄰愵づ㌵扥㝦㜹晣攷敢ㅦ㍣㜱搵愴㙢㙥㠸㌴㈴〷㍤戵㐱昱㔲㉢ぢ挱搵戴昸〳㐸昸ㅡ㄰〳㈶挲敡㕡㤶㕦〷愲搴ㅣ攳改戹ㄱ㜷扤㜲敥㐷㤷㑦戸戹愶㈵㍤晢㤶挶㡤㡡搷㙢搲捡敢戱攳㙢㈵㡥昸㌷搰挵㡤㈰攱㥢㐰㌲㌱㡢㤸㕡㐳挹捤㈰㑡捤㌰捥㔷捥扢散搴敤㘶づ㥦㜸㠲㜳㘹户慦㥦㍤㜴㉦挵敢挰㙣㌳㙦愵挵㙤㈰攱摢㐱㑣㌳搱攱戵㉣扦〳㐴愹㐹挶搳挶㈷㉦ㅦ㌹昳㌷昳㈷㕦晡搶㠰㍦摤㜸㘴㙣㠰摡〶攲慣愷扢㘸㜱㌷㐸昸ㅥ敥㤹㌱㐷㡦敦㈵㝢ㅦ㠸㔲愳㡤慢搷戶㔱㉢扥扣攴搵㌱昷晥㜱㜰㥦㍥㕦㡣ㄸ慡㜸㐹㉡㍤㝥〰㍢扥ㅥ㘳㕣搶搱挵㠳㈰攱㠷戸㘷挶〵昱戴㥥散〶㄰愵敡㡤敦㠷摥扦敦扢㍤㍦晦㘸摣摡戶㥤摥㔹㕢扡敤搳慡㍦挴攲晢㘱散攴晢㝥㠴㉥ㅥ〵〹㍦挶㍤攳ㅢ㘷慡挷挹㙥〴㔱慡搲昸㍥㉥昶昳㌳㌷ㅥ晣晥攸㤳㕡㔷慦扢晡晤ㄹ挷昷㝣〲攲晤捣㜵挹昸搶搸㜲㕣改㘵㉦㈲㜱攵捣㝦㥤㕦㍤攳攲㌹㕤㥤慥㑤㔷㔴㈴慢换㘳㔵戱搰㐰戸敤敡㘵ㅡ㡦㐱㍤搳㘸㜶戲㘵戹㕣户㙤㌷㌶搶㤶捡㕥挶つ㌳戲戱㉤㑢㥢㤳㙤晤㠳㠵戳摡㘳敤愹㙤晤戲慣㤳㍣戳㔹戸慡㑤戵㐹㝤㍢昸捤づ㠸㌵㉥㑤㡤㔹搱攰㡡户昷㠹㜱㑤摢ㄲ㉦㉣㥤搸㥡㕡㤲㤱收戵㘸っ㙥扡㤶㠹敦扣㕥扡㈲户㕤〳挶㉤㙣㘹㑢㌵㑢昳㠶㌵敤摢㤰㌸㈲搵㍡㉢挵㕢戶㔴㔲扡摡㡦㈲㜳㘱㍤㙣㘶㌳㍡㡡㑢攵攴㈰㙦㘹㝡挲㡡昶㔴㜳㌲㤵㐴㝢ㄷ愷㕡摢㔷捥㡥挵ㅢ㔳㕢攵愸戸㜵㐲戰㑤㑥昱挴㤶挴搲戶㜱㉤捤敤慤㉤㡤戹㤲㌱挹㘵㌱㕣捣㈷昷㘹㐹愶㜰㉤㕥挲慤㐸ㄵ㜵敢愶㔴搱㙥㐱ㄷ挴昴摢㌶㕣〶挲㌳挴摢㘳捣户捥つ扢攱晢愳㜷攸㐵㘳㡡㌱㔹㍣戸ㄳ㘷攲㤷㙥㠶ㄶ㔶昴昴㠹昷户搴摥戵戰戶戴㌱㌳㜲晦㝦㤵㡢㡢户㌴扤㥦戰っ㌷㍣㤳㘳捤挹挶㔴㙢㠷㜷攷㡡㉤搲㑦㠲㠴昶挴㙣㉥㠸㕥〹㌴搴ち戵㌲戴扣㈱搹扥㌰扣㌰搵戰㘰㈱㉦ㅤ㜰〷㕦㕡㑡㘸昳㌶晤ㄴ㡡昴搳㈴捦㠰㐴㈲㐵攱㘷愹ㄴ㡥攸攷㕣㍥㌴〸晦晦晢户㔲挵戰搲㜲敢㠶晢散戶㔰搳挴㤶搶戶㙥摤㠲㝡㌹㌹搶戶戰㥤攱搹戱㤰晥㥥㈷昹ㅢ㐸㘸㌰㐸愷㜷㙡㘵㔰㉡攱つ㘹慦愶昱愹㜴っ㡦〱㘴㜶慢㔸愸挹扤戳ㅣ㥦㙡㑢㘸摥㠲㑥挱㕣㔹ㄱ挶ㅥ㈶㝦捦㈶㐶㝦㙡㐵晢昸㔸㝢慣㝢ㄳ㙥㘶㌱㑡ㅡ㑡挳挴捡摤愳㘵㉦㈹戳搶ㄱ挳挱㠳㈳扢ㅥ㉦㍤愴挰昵㠴㠹㠳昹㔲搴捤搰㡥㍢㠱戶敦㠰㑥㠴晤㠱㥥㝢㔳㡡㝢攵攴愴㔴昳散㤵㡢㔳㙤㔴㉦つ㜷〸愵㝦㝡搱搹捣㐴㝣㑥㝢㐳㘳摢㜰戴㜴㔲㙢换搲挵晦㑤㍦昴愵㕦〰戱㕢㘸㘷㐴㜱搷晢〴戸㡡扡㉦攳搸捣㥦㕦㔴㑡㙦㉣搱㍢㤱㌰㕡攱散㐷晣㈷㥢㝥〵晦㐵㍡㤲㠵㠶㐰攳摦戹㠱て㐱扦㘷ㄳ㄰㥡摤㥡㤲㐷ㄲ愵挲〰敤㕥㑤㜳㕢㕡㡦㠸户戴ㅣ挱㜸敡㉤㕣摢挲㔴慡㥤户昹㍤捣㘳つ㜹㝣愱㔴户㙥㌹㌷敤㥥攷〱㍢挲㝦昸つ㤰㕥㘳ㅡㅢ〷㔸㡦㙤攱㌷㔱搴つてㅣ挲㥢戱㌳㜰挶攴改〳昶㙤㡣慤㙣㐹愷摢〶攰戰捥愷㕥〳捡慢捡㙢㉢敡㘳挳㔷㌴戶慤㔰摢〱〶摥㠴ㅦ昶戳捡ㄳ㔷つ㕥㌳晥㤷搷㝦㌶㙡㐵慡敦㈷慡扦ㄱ攴摤敥敦㑡挷昸攸户㐱搴㌶㔰攳攱〵晢戹㥢㝥ㄷ扣㝥㡦攴㝤㄰ㅣ㈴〴㜶ㅣ㈳㍥㜴㔹㌵ㄴ晦昳㌸愱㍦㈲昹ㄸ㐴つ〳攱㉣搵㥦㠰搸㑤㌹昰捦挱㤷〱摣つ挵昹〳昸〵㑡㈳扡〳㤹摡ㅤㅡㅣ㐴㑤搰㌴㘱搲㠴㐸㠵攱㌸㄰㠰㤰ㄱ攴㍤㥥搸ㄳ㘶〲挰㜷戴敦〶戵㘰〰㝥㘰ㅤ〴㐶㌳昴㍣〰ㄴ扢慣㉡㠷㑣〰攸㠶〲捤攷慤慡ㄲ㐵〲㐰〸㥣摤搴扦㝥昰〰㔰㠱攲㝣〰㌴㝤敡づ㘴慡ち㜶㐱〰㝣ち攷㠱〰㝣㘲〴㜹㡦㔰㙡攰㘹㈰㕢戱〵㥢晣ㄱ搴㠲〱攸ぢ戱敥㐷戲ㄵ㠸〷㠰慤㕤㔶搵挲㠹〰戰つ㤵戶〵㔱昵㈸ㄲ〰晡㠳戳㥢㝡换ぢ㐰ㅤ㡡昳〱搸㤱㍥㜵〷㌲挵愷㌹㐱〰扣㔸〸㠰ㄷ㡣㈰敦挱捦㐸㜸ㅡ挸㔶散捡㈶㍦㕦㄰㠰摤㈰搶挳㐸㜶〷昱〰㌰摣㘵搵摥㜰㈲〰散㐹愵㜲㄰㌵ㅡ㐵〲㐰〵㌸扢愹㑤㕥〰㐶愱㌸ㅦ㠰㙡晡搴ㅤ挸搴ㄸ搸〵〱昰㔰㈱〰ㅥ㌴㠲扣攷㔵攳攱㘹㈰㕢戱㌷㉡㔵てㄴ〴㘰㌴挴㝡っ挹㔸㄰て〰攳㕤㔶㑤㠰ㄳ〱㘰〲㤵㈶㠲㈸㍥搳ㄲ〰㈶㠱戳㥢扡挳ぢ挰㐴ㄴ攷〳㌰㡤㍥㜵〷㌲㌵ㄹ㜶㐱〰摣㔸〸㠰ㅢ㡣㈰敦愱摡㌴㜸ㅡ挸㔶捣㘶㤳晦㔸㄰㠰〳㈰搶㜳㐹づ〴昱〰㜰戰换慡改㜰㈲〰ㅣ㐲愵㐳㐱搴っㄴ〹〰昳挰搹㑤㕤敥〵㘰ㅦㄴ攷〳㄰愳㑦摤㠱㑣捤㠴㕤㄰〰扦㉤〴挰〵㐶㤰昷㉣㜰㝦㜸ㅡ挸㔶㉣㘲㤳捦㉦〸㐰㈳挴扡㠹愴ㄹ挴〳挰㘲㤷㔵戳攰㐴〰㔸㐲愵㔶㄰㌵〷㐵〲㐰ㅢ㌸扢愹搳扤〰捣㐶㜱㍥〰换改㔳㜷㈰㔳〷挰㉥〸㠰攳ぢ〱昰㑢㈳挸㝢㕥㜹㄰㍣つ㘴㉢㡥㘳㤳㡦㉤〸挰昱㄰敢ㄳ㐸㔶㠱㜸〰㌸挹㘵ㄵ㥦㜲ち〰㈷㔳改㔷㈰敡㔰ㄴ〹〰愷㠰戳㥢㕡收〵攰㄰ㄴ攷〳㜰〶㝤敡づ㘴㙡ㅥ散㠲〰㘸㉣〴挰ㄱ㐶㤰昷㤴昵㜰㜸ㅡ挸㔶晣㠶㑤㙥㈸〸挰㙦㈱搶ㄷ㤲㕣〴攲〱攰ㄲ㤷㔵㌱㌸ㄱ〰㉥愵搲㘵㈰㉡㠱㈲〱攰㜷攰散愶づ昷〲㄰㐷㜱㍥〰㔷㐰㍦愲㍢㤰愹㈴散㠲〰㌸愰㄰〰㜳㡣㈰敦搹㌰㥦晥づ㘴㉢慥㘷㤳㘷ㄵ〴攰㐶㠸昵㑤㈴㙢㐰㍣〰摣攲戲㙡㈱㥣〸〰㝦愲搲慤㈰㙡ㄱ㡡〴㠰摢挰搹㑤㑤昵〲搰㠰攲㝣〰敥愴㑦摤㠱㑣ㅤ〱扢㈰〰㐶ㄷ〲㘰㤴ㄱ攴㍤挴㙥㠶愷㠱㙣挵㍡㌶㜹㘴㐱〰ㅥ㠲㔸慦㈷搹〰攲〱攰㘱㤷㔵㉤㜰㈲〰㍣㐲愵㐷㐱搴ㄲㄴ〹〰㡦㠱戳㥢㡡㝡〱㔸㡣攲㝣〰㥥愰㑦摤㠱㑣戵挲㉥〸㠰摤ち〱㌰搴〸昲ㅥ戵㉦㠵愷㠱㙣挵摦搸攴㕤ち〲昰㈲挴晡㈵㤲㤷㐱㍣〰扣敡戲㙡ㄹ㥣〸〰慦㔱改㜵㄰戵〲㐵〲挰ㅢ攰散愶㜶昰〲戰ㅣ挵昹〰晣㥤㍥㜵〷㌲戵ㄲ㜶㐱〰昴㉤〴挰㤶㐶㤰㤷づ昸〵㍣つ㘴㉢㍥㘶㤳晢ㄴ〴攰㔳㠸昵㘷㈴㥦㠳㜸〰昸㠷换慡愳攱㐴〰昸㈷㤵扥〴㔱挷愲㐸〰昸ち㥣摤㔴愹ㄷ㠰㘳㔰㥣て挰户昴愹㍢㤰愹攳㘰ㄷ〴挰て摦ㄷ戸ㄴ晥摥〸昲昲ㄵ㈷挰搳㐰戶愲愴ㄸ㑤晥ㄶ㙡挱㤷挲㘱㠸㜵㜷㤲㔲㄰て〰ㄱ㤷㔵慢攰㘴㄰ㅤ昵愰㔲㑦㄰㜵ㄲ㔸〱愰ㄷ㌸扢愹捦㔱㐷收㘶攸㐴ㄴ攷〳搰〷晡ㄱ摤㠱㑣㌱㑢ㄲ〴挰扢㠵〰㜸挷〸昲ㄲ㉡愷挲㤳〰戰㉤㥢晣昷㠲〰㙣〷戱摥㥥㘴〷戶㉥㝢㌷㌸挰㘵搵㘹㜰㌴㠸摤ㄹ㐸愵㐱㈰敡っ戰〲挰㑥攰散愶㕥昶〲㜰㍡㡡昳〱搸〵晡ㄱ摤㠱㑣㥤〹扢㈰〰㥥㉡〴挰㕦㡤㈰㉦て㜴㌶㍣〹〰攵㙣昲ㄳ〵〱愸㠴㔸㔷㤱㐴搹扡㉣〰㌵㉥慢捥㠱愳㐱散㑥㉤㤵敡㐰搴㜹㘰〵㠰㝡㜰㜶㔳ㅢ扣〰㥣㡢攲㝣〰㐶㐲㍦愲㍢㤰愹昳㘱ㄷ〴挰摤㠵〰戸换〸昲戲㔷扦㠵㈷〱㘰㈲㥢㝣㘷㐱〰㈶㐳慣愷㤰㑣㘵敢戲〰㑣㜷㔹㜵㈱ㅣつ㘲㜷昶愱搲っ㄰㜵㌱㔸〱㘰㈶㌸扢愹㌵㕥〰㈴㈷㤶昷㐰㘷ㄶ昴㈳扡〳㤹扡〴敥㠲〰戸扡㄰〰㔷ㄹ㐱㕥㡡敤㜷昰㈴〰ㅣ捡㈶㕦㔱㄰㠰挳㈰搶昳㐹づ㘷敢戲〰挴㕤㔶慤㠶愳㐱昸攸〴㤵㤲㈰敡㜲戰〲㐰ち㥣摤搴㐵㕥〰㝥㡦攲晣〸㘸㠰㝥㐴㜷㈰㔳㔷挰㉥〸㠰戳ち〱昰㙢㈳挸换〳㕥つ㑦〲㐰㉢㥢㝣㐶㐱〰摡㈱搶㑢㐹㤶戱㜵㔹〰㔶戸慣㘲昶㜰㄰扢戳㤲㑡㐷㠲愸㙢挱ち〰㐷㠱戳㥢㕡攵〵攰ㅡㄴ攷〳㜰㉣昴㈳扡〳㤹扡づ㜶㐱〰ㅣ㔹〸㠰㤵㐶㤰㤷扥扣〱㥥〴㠰㕦戱挹换ぢ〲㜰㉡挴晡㌴㤲搳搹扡㉣〰㘷扡慣扡ㄱ㡥〶戱㍢扦愶搲㔹㈰㙡つ㔸〱攰㙣㜰㜶㔳捤㕥〰㙥㐲㜱㍥〰攷㐳㍦愲㍢㤰愹㥢㘱ㄷ〴㐰戲㄰〰〹㈳挸㑢戱摥ち㑦〲挰㘵㙣㜲慣㈰〰慢㈱搶扦㈷戹㥣慤换〲㜰愵换慡摢攰㘸㄰扢㜳ㄵ㤵慥〶㔱㙢挱ち〰㝦〰㘷㌷㜵愰ㄷ㠰摢㔱㥣て挰ㅦ愱ㅦ搱ㅤ挸搴ㅤ戰ぢ〲㘰㐶㈱〰昶㌱㠲扣捣昰㕤昰㈴〰摣捡㈶㑦㉢〸挰敤㄰敢戵㈴㜷戰㜵㔹〰晥散戲敡㙥㌸ㅡ挴敥摣㐵愵扢㐱搴扤㘰〵㠰㝢挰搹㑤㡤昵〲㜰て㡡昳〱㜸〰晡ㄱ摤㠱㑣摤〷扢㈰〰敡ち〱㔰㙢〴㜹昹散㜵昰㈴〰㍣捡㈶㔷ㄷ〴攰㜱㠸昵㐶㤲㑤㈰ㅥ〰㥥㜴㔹昵㈰ㅣつ㘲㜷晥㑡愵愷㐰搴㝡戰〲挰搳攰散愶㜶昷〲昰㄰㡡昳〱㜸ㅥ晡ㄱ摤㠱㑣㙤㠰㕤㄰〰㠳ち〱㌰搰〸昲㤲敥㡦挰㤳〰昰㍡㥢扣㘳㐱〰摥㠴㔸㙦㈶㜹㡢慤换㐶挰摢㉥慢ㅥ㠵愳㐱散捥㍢㔴㝡ㄷ㐴㍤づ㔶〰㜸て㥣摤搴㔶㕥〰ㅥ㐳㜱㍥〰ㅦ㐱㍦愲㍢㤰愹㡤戰ぢ〲愰㘷㈱〰㝡ㄸ㠱㝦㘵㐰攸㐹㜸晡㌷㌲扡㍤搸攰昴〱つ愹攵㑣㐱昵㑥㘳昹愶扢㜴㤰㔹㤱㕥改昱㉤㌳㕡摡挷㌷戴㉤㐶昶㘲换戴搹㤹扢㌰搵㡣㙣㜶㉢㤲摡扥戲㤶挵㡢㔳㐹㥤㥥搵戲戴㌵㤱㥡㌲晥㝦㈱摢㡤晥㘱攸㈴搱㕤慣戰晤㘷〹摣㈲㔸㈲㑡戰ㄵ㠵㥥㠲㐳㝦ㅥ㑥ㄶ㤱㝡㜲收戲敢㐰戱㉣㡢攸散㠶昶挶㔴㡦戴攴慢㘵扦㌴つㄴ戱㐴㈰搹㍤㍤㝢㈱昲㔳攳㝢愵㈷戵㌶㈴ㅢㅢ㥡㔳ㅣ㡣扥慥敡昴搴〲㉣〷搸户愵慤㠱敢㜵㝢愵㘷户挶㥡摢ㄶ㌳戳㤹㔸戹㐵づ㈷㈹搰㔰㝡㙣㐳㜳ㅢ慡㤱〵愰摣㉦㑢捦㕡搸戲ㅣ㑢挷㤷㌶㌵㑦㡡㉤㙥晢㥦ㄸㄵ挵㘱㤱㑤㠶㐶ㄵ慢攲㘲㔵㕡㕣晡㥦㡥㑦昸㑢捣戱㉤戱ち㙤㡦ㄹ㉤〳㄰愷敤慤つ昱愵〴㑣敡愸〴㉤㈱㤱㌱㉣ち㍤㡤㍤㝦づ搳㌳㠴扥〵〸㙣㙢捥㤲攸挰㕣㜸㘶㍤晥昶㔰搷㕦愱㌹㍤扦〶㤹㍡㘹捥㤴散搲㥣晦搳攲昶搰㌳昰摣攵㤵㄰晤愰摣摢つ㈱慥㡥㘰㐴㘱㘶㈲ㄲ挸昹挳㌲㤲ㄶㅤ㐶㘸敦散敥㐴㈴搳㝢愶愷挷攲愹㐶慣〱㘸㡡戵昷㜶ㄹ㉥挶㘸㡡㌵戶ㄹ搹戸㤶愶愶ㄸ㐳㡥㑢戸㘷㈵㘲㡤愹搲昴㤸愵敤㉤晢㌴㌴敢㌴㠸挴愵㈹㡡慤㐰㔱㙣㠵㥢慤㑦敦捦戵㐱戲㑦㕦㉤ぢ㘲慤つ敤ぢ㥢ㅡㄲ愵㘴戸㝥攷㝦㈲㔶㜱晣㈸〱㤸㜶戳挷ㄲ㝦晡摦㑤挲㘳戸㠷㘳挵っ愱攳昰㈳愲㡢㔵ㄸ晦搴㝦戸㜴〴㐷ㅥ㌹愱攸㝦挱㕢〸ㅦ㌹ㄴ㐹㕢㍥㤵㔴㉣㜶㍦㍤ㄶ㈱㉡〷㈷昵ㅣㄵ昰搱摦㔲搵㙣㈵捦㘳愷挳㜵〵摤愱㄰㤹摥ㄲ㑢㑥㡣㈵昰㜵㡣敥收换ㄸ愵ㄸ㕡ㅥ㙡㕡ㅤ慥昴ㄸ㠷挵㐳挸㕥㉦㙢㐸愶㕡㑢㔹㌰ぢ㕦㌶㈹攱ㅡ㤱戰㍢㠶挸㜹㜷㉢ち㠵㝡㤴〶搵㌵挵晡ㅡ㙣昲攷摥㉦戳㑣挹昳晦攱㝥㜵愳搸㤱㐸愴ㅢ愸晥づ摤搱摦㠳愸扦㠱㘵㝦㝣ち㍦㔰攱㐷㤰搰ぢ㄰晡挷㈶㜷搱〵㤶㘶㘸㈸㤵昰ㅣ㔷挲攵㈰愵㔸㍡㈱敢㐸㐲搲㤱ㅥ㥥昵ㅦ㘱㜷改㐷愹晤㙥㐴㜸ㄶ愲㍣㤵㡣戸挷㔷慥㌳挱㤹愱愸戸戸〴㐳ㅤ昶慦㥤换慢ㄶ捥㥡㘶愵㘴㘱㠸摡〱㑤〸㜳㠵㘰ㅦ㑥ㄶ昸㥦㡦戸㌱摦ㄹ昰摦㐹㐷㈲扡㤸㌸㐴搴㉢愰戶晢㘵㉣㠹㜰散㌴㠰挷搳㉦㄰昵㌶㔸㕥〴㤸㔳㤶收户㐲㜰摡㔲敦愲㠸愷慥愲㜰ㄸ㈵㕢扡敤敦昴㔰愹摥㠳〵て㤷扡㍢㥤扦㡦㍤ㅥ㠵㌲㔱挹敦ㄱ㜵ㅥ㤵ㅦ搲〲ㅦ捤挱挴ㄸ挹㐷㝤㠴ㅤ摢ㄵ捦㔰昷㠰㡥敥挹摡㍥づ㔶攸㐵㠵摥㈰愱㑦愰搰改㔰㐷愰昴㕦ㅡ敡㥥㔳摡㘶愵㤶㉣攵㜷㕤㘲㡤㜶摣扢㘱搱捥扦㌵昰㐱戳㈳㜳昶㜰挳愲っ扤㜳㙣㔸戸㑢㕡戱敡㌴㈰㉡晡㐰ㄱ㉢〰㐸搵ㄷ㈰ㄶ㑦㑦㘸㙣〹愱敥ぢ愲扥㠳㠲㈷㌴㜸㌵愳㝥㐰㤹ㅢㄶ晤愰搲搵㌳愸晡ㄱ㘶ㄲㄶ㕢搱㌱〷㌷㈷㉣戶㐶㘹攷㘱㔱っ㌳〹㡢㙤挴㠹换㈸㉥挳戰摤愰搴ㅣ〱戶㠵㡥敥㑦㐵㉥搱〸㔰搸㡥ち摢㔳㠱慢㌶㜸ㄴ〸敦〰㙥ぢぢ愳㤹㕤晣㠶㑡〰㤰〳愰㡡改挵〵ㅣ搶户〷挳㠱昴㍤㠸扥戹搸挲㠳愱摥〹㠵挴㤱慢㉣㕣ㅣ〷愳愴换搳㡢敢㌲〴挷㈱㜴捥〵ㅡ㌹㌸敥㠲搲捥㜱攴㐲づ晣㘱㈱〴搴㌳搳㡢慢㌹㙣㔷㈸㌵㌸づ㠵㡥摥㡤戵㜱愵㐷㠰挲㌰㉡散づㄲ攲攲㡦㥦攴昴摡〳扤换ㅣ㜵捤㡡㜱㉣㘳て〸㡢㍤愱㠹㈵㈱愴㙡㐷て㕥㕢ぢ愰㝤㈸慣㠰㔰㔷㠲㈸慥㐳昱挶㐶ㄵちㄹㅢ㕣㠰㈲戱愱㜹攸㤵慤ㄲ搴㜳㐵慡戸㍣㐵攲愰㥡㡥戸㑥㈵㈷づ㙡㔱摡㜹ㅣ㜰㍤ぢ晥昰搸ㅡ敡㤹㌸攰愲㤶㠰㘱慥㠷㡥ㅥ挱摡戸攰㈵㐰㘱㉦㉡晣ㅣ㈴挴㌵㌰㍦挹㌸ㄸ㠹摥昹づ戳㔸㠰ㅦ㄰〶愳愰㔸愴㐷㤳㉡慥昰戱㜰㜹づㄱ㘳㈰搴㘳㐱ㄴ㔷攳㜸挲㐰づ戳愳㔱收㠶〰㙦㔴㘴昳㠷挰ㄸ愸㐸〸㡣愷㤳戱攰㜲㐲㘰㈲㑡㍢て〱慥攸挱㕦敥昵㥦攲戲ㅥ摢㘴㑡捤愱㘰㌲㥢㍣㠵戵㜱挹㑦㠰挲㔴㉡㑣愳〲㔷〱挹㈱㜵㍡戸捣搴㌱㠷搴攰愹㌳〳㥡㌸愲㜲㍤㤰㜵敤㠱㙢㈶㕤敦㑢搷㕣扢攳㠱㑢敦㠷㐲捥ㅡ㉥摡改㘴搶㜰㐹㡦㐰㌶㡢㡥戸戶㈷〷戲㌹㈸敤ㅣ㌲慥〱挲ㅦ扥ㅡ〷昵捣慣攱㐲㈰摢㙣㑡つ㘴㜳愱愳て㘴㙤㕣㈴ㄴ愰㜰㄰ㄵづ〶〹㜱摤搰㑦㜲搶ㅣ㠲摥昹㘶㑤㜰〴捣㠳㘲㤱㍥㡣㔴挵㍣㜰㜹挲㘰㍥㠴晡㜰㄰挵ㄵ㑣㥥㌰㤰㔹挳㘵㑢ㄲ〲攱ㄸ㔴扡㝣㜱挲㠵㑥ㄲㄶ㜱㍡收㡡愷㥣戰㐸愲戴昳戰攰捡㈸晣ㄵ改ㄴ㥤戰ぢ晣㜰㜹㔴挰愸愷愱愳ㄷ㔰㤱㑢愷〲ㄴㄶ㔲愱㠱ち㕣㑤㈵㌳㘹ㄱ戸扣㡢ㄳ㝣㈱㌲攰昰搳〸㔵㑣㈵㉥慣戲扥㍤ㄸ㌶搱㜷㌳㝤ㅦ〷〵て㠶扡〵㠵㥣㑡挷愳摣挵㜱㌱㑡扡㝣㜱挲昵㔲㠲攳ㄲ㍡攷挲愹ㅣㅣ摢㔰摡㌹㡥㕣㘰㠵扦㈲捤ㅦ㉡挸㑣㉦慥戲戲㕤愱搴㑣慦愵搰搱换㔸ㅢ㔷㘰〵㈸㉣愷挲ち㤰㄰ㄷ㘵晤㈴愷搷㑡昴㉥㜳㠴㌵ㄷ㈷挱搷慣㐷㐱戳㐸晦㠲㔴㜱捤㤹挵换ㄳㅢ㐷㐳愸㡦〱㔱㕣ㅦ收㡤㡤㘳㔱挸搸攰挲㌰㌷㌶㡥㐳㐹㤷㘳㠳㑢挹㈴㌶㝥㐹攷㕣㔳㤶ㄳㅢ㈷愰戴昳搸攰摡㌳晣㘱㔱ㅥ搴㌳戱挱〵㘸戶㉢㤴㥡搸㌸ㄱ㍡晡㈴搶挶挵㘹〱ち㈷㔳攱㔷㈰愱摦㐱攱㈷ㄹㅢ愷愰㜷晥搸〸㍥㘴㥣〶㑤㈴㌸㐹ㄵ㤷攳㔹扣㍣戱㜱〶㠴晡㑣㄰挵愵㜳㥥搸㤰㘳㉦搷换戹㜱昱㙢愸㜴昹搸换ㄵ㜶ㄲㄷ㘷搱㌱㤷摡攵挴挵㌹㈸敤㍣㉥戸㈴て㝦㐵晡㕣㍡㘱ㄷ昸攱扡㍣摢つㄶ㤸戸㌸て㍡晡㝣㉡㜲捤㕥㠰挲㙦愸㜰〱ㄵ戸㡣㑦㡥扤扦〵搷摢摥ㄸ扡摦㕤づ㍡敥㕥〴㌵ㅣ㜷戹㥡捦晡摤㔶㉡㤶ぢ晦㡢改昷ㄲ晡攵捡㍢㍦㝥㕣㙥㈷昸㘹攲㈷㕢㈵愸昷愲㥦㡢昱〴慢换攸㠴慢昲㜲戰㕡㡤搲捥戱攲敡㍤晣㈱愱㑢㈷搸㤱て㤷昰搹㈶戳挰㘰㜵㌹㜴昴ㄵ㔴攴昲扥〰㠵㉢愹㜰ㄵㄵ戸攲㑦戰扡ㅡ㕣㈶收捣昷扣㠳ㅦ㐶㕣〳㑤挰挵戵㝦搶戵㈷摣慥愵敢敢攸㥡敢昴晣㜰㜱㜱㥥ㅢ㙥㝦㠴㑡㤷挳㡤换昹〴挲敢改㤸敢晡㜲㈰扣ㄱ愵㥤㐳挸昵㝦昸挳昲㔰㍡戱㄰扥㠶㍤摢つㄶㅡ〸搷㐰㐷摦㑣挵搷㠳ㄵ㙥愱挲㥦愸昰〶ㄴ〴挲㕢挱攵㥤敡㠳敦㌴㙥㠷㉡㌰攴昲㐱㕢戹〷挳戵昴㝤〷㝤㜳愹㥦ㅦ㐳慥敦㜳㌱扣ㄳ㉡㕤挶㤰㉢〲〵挳㍦搳㌱㤷〶收㘰㜸㌷㑡㍢挷㤰㑢〸昱㔷愴敦愱ㄳ㡢㈱搷ㄱ摡㙥戰搰㘰㜸㉦㜴昴㝤㔴攴ㅡ挳〰㠵晢愹昰〰ㄵ戸散㔰㌰㕣〷捥ㅦ㠶挱㤷㥤て㐱ㄳ㄰㜲〱愲㜵扤㡤搴㉤戳㜶㍤㕤㙦愰敢ㄲ㥣㜱晣㄰㜲㠵愰㍢㙢〹愱㙣晥㔹换昵㠳〲搷挳㜴挲㠵㠴㌹㜰㍤㡡搲捥攱攲㠲㐳〲愲ㅦ愳ㄳ散挸㠷慢づ㙤㤳㔹㘰攰㝡ㅣ㍡㝡㈳ㄵ戹㈲㌱㐰㘱ㄳㄵ㥥愰〲ㄷ㈹ち㕣㑦㠲昳挳ㄵ㝣ㄵ昱ㄴ㌴〱ㄷ㤷㉢㕡搷㥥㠸㝢㥡慥㥦愱㙢㉥㉤昴挰愵㥦㐵㈱㉦㈰戸愶搰㡤扡攷㔰搲攵ぢ〸慥㐲ㄴㄸ㥦愷㜳㉥㐷捣㠱昱〵㤴㜶づ攳〰㤸〹㡣㉦㐲ㅤ晢昲㔱〳戱㘷扢攲㠱昱㈵攸攸㤷㔹ㅢ搷㌵〶㈸扣㐲㠵㔷㐱㐲㕣敡昸㤳扣㠰㜸つ扤昳摤扢攱㈷㉣〲㙥㌹摥㠰㈲扥愰㐷慡戸㤰搳挲攵㜹昰戵ㄹ㐲晤ㄶ㠸攲愲㑢㙦㘸晣ㅤ㠵っつ慥戶㜴㘷ㄳ慦㉤㘵昳捦㈶慥挵㤴㌰㜸㠷㡥戸㈸㌳㈷っ摥㐳㘹攷㘱㔰〳㌳〹㠳昷愱㡥㝤㌷っ戸㠲搳㌶摢ㄳ〶ㅦ㐰㐷㝦挸摡敡㠲ㄵ㍥愲挲挷㈰㈱㉥昸晣㐹㠶挱㈷攸㕤收攸㘰敥㌱㠲捦改㥦㐱ㄳ敢挵㐹ㄵ搷戳㕡㐰㍤㠷㠸㉦㈰搴晦〰㔱㕣㝢敡㠹〳戹㡥攴㠲㔳㌷〶㘲㜴挲捤ㅦ〳㕣㡥㉡㌱昰㈵㥤㜰㕤㙡㑥っ㝣㡤搲捥㘳㠰敢㔷㈵〶扥愱ㄳ搴㈲ㅦ㉥㘲戵㑤昶挴挰扦愰愳扦愵㈲ㄷ戸〶㈸㝣㐷㠵敦愹挰㌵慦㜲㐴晤〱㕣〶㌳昳攴㉢㜸敥ㄴ㌱㕤ㅣ㔱㕣晤㙡㕤て㘰㐹㐴㑥㐰㑣㈶㙢攴ぢ昱〸〹ち㝥戸戸㍣搵㠵慢攰㠳㐲㉥㕥ㄵ戸昰ㅢづ㐵敡㜰㜰㌹㜰㠵㔱摡㌹㕣㕣敤㉡㜰㜹ㄳ挵㡡㑢㕥㙤㤳㍤㜰㤵戲挹晣戵㐰㤵っ㔶㠸㔰愱〷ㄵ㔲㔰㄰戸㝡㠲昳挳㠵ㅦ㜸〹㌸搴昴㠶㈶攰攲㕡㔹㕢户㈷扡捡攸摡愱㙢慥㙢昵挰愵晢愰㤰㐷ㄹ㉥㘸㜵㈱ぢ㘳㠸㘴昳㐷ㄸ㤷扢ち㘴㕢搲搱㌲㜰㌹㤰昵㐳㘹攷㤰慤㠰㤹㐰戶ㄵ搴戱敦ㅥ㘵戸㐸搶㌶摢〳搹捦愰愳户㘶㙤㕣㐰ㅢ愰戰つㄵ戶〵〹㜱㑤敤㑦昲㈸搳ㅦ扤昳㥤㙣昰扢㍣〱ㄱ戰㍤ㄴ昱㤵〴㔲挵ㄵ挳ㄶ㉥㑦ㄸ散〸愱ㅥ〰愲戸扡搷ㄳ〶㜲㤰攱㤲㕥㌷〴晡ㄵち〱㉥昸㤵㄰ㄸ㐴㈷㕣昹㥢ㄳ〲㠳㔱摡㜹〸㜰㠵戰㠴挰㄰㍡㘱㜳昹攱㌲㘱摢㘴㑦〸散っㅤ扤ぢㄵ戹㠴㌸㐰㘱㔷㉡っ愵〲㔷ㄵ换慣搹つ㕣摥㥤㐲昰㘵敥敥㔰挵戴攱〲㘳敢摢㜳㜲摥㠳扥㠷搳㌷ㄷ〳㝢昰搲㝢愲㤰搳㘶㌵捡〵戳㜰㌹㑡扡㝣摤昶㝢㤸〹㡥ㄵ㜴捥〵挴㌹㌸㔶愱戴㜳ㅣ戹搰㔸㜰㡣㐲ㅤ晢敥㔴扡ち㝢戶㉢ㅥㅣ慢愱愳㙢㔸ㅢ㔷㈲〷㈸搴㔲愱づ㈴挴挵挹㍦挹愹㔴㡦摥昹愶㔲昰挱㜴㉦㈸㈲㙤㐷慡戸昴摡挲攵㤹㑡㈳㈱搴㝢㠳㈸㉥㤳昶㠶挶㈸ㄴ㌲㌴㙥㐷戹ㅢㅡ愳㔱搲攵搰攰㡡㙡〹㡤㌱㜴㝥〷戸㥣搰ㄸ㠷搲捥㐳㠳㑢戰㈵㌴挶㐳ㅤ晢㙥㘸㜰ㅤ戶敤㡡㈷㌴㈶㐰㐷㑦㘴㙤㕣愳ㅤ愰㌰㠹ち㤳㐱㐲㕣戶晤㤳っ㡤㈹攸㕤收㐴㙢慥攵㠲㥦㉤㑣㠳㈶㝥㜶㤲㔴㍤攰挱换ㄳㅢ晢㐰愸㘷㠰㈸慥㈰昷挴㠶ㅣ㘶戹㙣摣㍤捣ㄶ扣㌸攱愲㜲㠹㠱㝤改㠴慢换㜳㘲㘰㝦㤴㜶ㅥ〳㕣㠵㉥㌱㤰㜳㜱挲愵攸〱㐳㍣㥢㑤㥥挳摡戸㑣㍤㐰攱〰㉡捣愵〲㔷慥换㘱昶㐰㜰ㄹ捣捣戵㕣昰昵敦挱搰挴㔱㤶㙢搸慤㙢て㕣㠷搰昵愱㜴晤㍡ㄴ晣㜰㜱㤱㜹㈷㜰㜱〹扡挰㜵ㄸ㥤㜰㉤㝡づ㕣㠷愳戴㜳戸戸㘶㍤ㅦ㉥㉥㕣户㑤昶㑣㤹㌸㥢㥣㘰㙤㕣搴ㅥ愰㤰愴㐲㡡ち㕣攷㉥㜰愵挱昹攱ちづ戱㠵搰〴㕣㕣昱㙥㕤㝢攰㙡愰敢㐵㜴捤昵戱搲攴㈳挸㌱㈰昱〹㜱㡤愳㝦㡥收㉤慢㤴ㅡ搲㕣㘰㌹慢㝤㘵㈳ㄶ戵㜲㤷㑢昹摣㍤㉥㑡㡣㐸ㄹㄶㄸ戶戴㘲戱㔰㠹晦㐷户㌲戶㑦愰搲ㅥ㝤㝤㍦㘸㈶㘶㤴㜰晤㘶攸扣㙦昳㝦戴㉢㘳捦㐶㘷㝦摤㠸㌶摣挲㑤㘸㘲摦㝤ㅡㄲ慤㉤㙤㉤改昶〱戳戰㘰㝢〰㝦㈰㉥㕤㔴㔴㍥㈶㜴づ㍣〶搶挹㡥㤵㌴愳㈳愱㘵晣挱愴挸ㄱ捤㉤换㥢愵㌵愱㌶晥㑥㥥攰搵扤㍢慢攱㥡㌶搹㜶〲㜰㡥㥤㈵づ㔷㐹㔲㉢摣〲㕦㐳挶㡤ㅤ户晦晣㘴㙤㜵扡扡㉡㔹㕤㔷ㅥ㡢㐷慢㙡愳㜵昱㘸㕤戲慥愲㍥㔵㕢ㄷ慤㑤㈶㤳㡥㉣慡㠴㡤㕥っㅢ㠷换㈸愵㥥㈵攴戸㥥㔲㌸捡㐲挵戸戴敡敡㐲㌷攸ㄷ愹戸㑡愸愴㑡㤵㜴敦慥㠶昸㝥挰㉤㙦㘵㘴收ㄷ戰挲㘱㉥㡣っ㥤〱㤴扡㘶挴〶㘶〷㠱挶㍦挳㐷户愳〹㝡㈹㐸挴改㠶㠶戳㐱攱㘵愰㕢㡣ㅢ㍢ㅦ扦捣㘴㝦慢㠹㠱ㄳ㕥㡥昲㥥㈸㤷搵㥦昸㌹散戶昰ち㤴昴㐶㠹㘷㈹㜸㜸㈵捡晡愰㉣昷㈷慦㥤ㄲ攳㕤㙦㘶戵㠳㐸〶㤲ㅣつ㜵ㄵ㠲㔰㄰戴㘳〴㐹㤱敡㙥㑢㡦愵づ㑢昸搱㈸攵っ㔰挷愱敦㡣㍢敡㙡〶ㄳ攳㐶ㅤ㠳ㄲ挶㑥敥搸㐷㘰㐴つ㝤〲愸㕥〵搲慢搸改㘱晣㠷㑦〴敦挶㐱㝤㕤㔵㜹㜹㍣㔶㤷愸慦慡㠹㈶㉡敡敡㙡敡敢㉢捡换慢慢㉢换㙢换㤳㔵㔱愷愷㙤搳㐹戰㜱㝡㔹敥㘴㜲扤㉤㐷㤹敡〳㡥戱愰㤶愳㌵ㅣ㈷㠷昵㥦ち㤱㍥つ㈴愲戶戰敡愷㠳挵㥦㝣㥣㉤㔱㑡㐶㜳ㄴ㌴㈱搷㐴㔹ㄳ㔶愷慦ㄵ㙥愶挶㔰㤲㕤㐹捥㠳㔰㙤㘵晤㥤㑦づ挵昲搹ㅡ愵〲搷㈲㌴挱挲ㄵ扥〰㉡〵攷㥥㕡〸搵㝣っ户戱㤵㕦〸攳㕥摤㥣㙤㑤㝤攱㡢挰扢昰搵愶敡慢换㤳㠹㐴㙤㘵㐵㕤㌴㤱慣〱㔷ㅤ慤慦愸慣㑣㔴㔷挵慡㘳㘹愷扦㙤攳挵戰㜱戶戳摣㈵攴戶户ㅣ㘵㙡〰㌸㠱㉦㙥攰㤳㜰晤ㅤ㐴㝡㌵㐸挴ㄹ〸〵散攰挷㘰㐱㠳挲昵㜲㤴攷㠶敢ㄵ㈸昱㠷敢㤵㈸ぢ〸搷㐱挶扢ㅢ慥攵〴㜹㑦㤲㙢愰慥㜶戲㉤扤ㄶ㥣摤搴㄰㕢㝡ㅤ㜵㔰㉣㥦㕤㔰㉡昸捦昱攰㥦つ搷㔹㠱㔰敦㙡㙢扦ㄱ慥昴㑤㈰〸搷愱挶㝦㜸つ㜸ㄷ敦捡晡㔴㉡ㄵ㑤愴㉡敡慢敡愲㜵攵㠹扡敡㜴㜹戲㌶ㅡ慤㉥㉦㑦愷攳戱ㅡ㘷㌷摢愶㥢㘱攳っ戳摣㉤攴㜶户ㅣ㘵㙡㑦㜰㠲昷㜴㠳户㠴敢㙤㄰改摢㐱㈲慡摣慡慦〵㡢㍦昹㌸ㄵ㈸㈵攳㠶㉢㠳㌴ㅢ戳㑥愵ㄵ㙥愶挶㍤ㄴ搶㜲慦〶㐴㔵㔹㝦㌹㜳扥摡㤶㍥〰敤っ㠸戵㈸ㄵ㄰昷づ〴昱攷㠱㈰搶挱㐸㥡戶㥥ㄵ㙦〰〱㠸昵挶㝦昸㉦攰㕤㄰㙢㔲戵㌵戱㐴㝤㘵㌲㔹㤱㡥㔶愵㙢攳㤵改昲㥡捡㘸㑤㜹㍣㔵㔵㤱㑡㔴㌹㈳㙣㥢ㅥ㠶㡤戳㤷攵ㅥ㈱昷㜳换㔱愶㐶㠱ㄳ㄰慢扤㈰㍥づ㤱摥〸ㄲ㔱愳慤晡㈶戰昸㜳㐱ㅣ㠳㔲㌲㠱㜳㝥慣ㄵ㙥愶挶摥㈴㈳㐹㥥㠳㠵ㅡ㙦晤㍤㑦づ挵昲㤹㠸㔲㠱㙢搷㐰戸㜶づ㠴㙢戲㜱ㄵ㝥〹慥㕣㘴㘲昱扡敡摡摡慡㌸㘲㉡ㄶ慤㐸㔴搶挷慡慡ㄲ㌵㔵㠹㜸愲ㄲ㍦㠶㕢㕥攳㑣戱搵扦っㅢ㘷慡攵攴慣㌸捤㜲㤴愹ㄹ攰〴㤹㠱〶ㄹ㤹捥慦㐳愴摦〰㠹㌸㌳愱㠰㥤㘰っ昶戵挲捤搴㤸㐰㌲㥥攴㍤㔸愸晤㈰㘴户㜳扥捣愱㘶搹搲て愸〳戱㝣收愰㔴㤰改ㅢ㠸捣ㄶ㠱挸ㅣ〰㈳㘹摡㈷愰晡㔳㄰〴搲㕣攳㍦晣ㄹ㜸〳㔷㜵㙤㜹㙤㜵ㄴ昳㌱㔹ㅤ㉤慦㑡搶愵㉡愲㜵㔵戱扡㡡㡡㔴㑤㘵㈲㥤㜰づ戴㙤晡ㅣ㌶捥㐱㤶晢㠲摣挱㤶愳㑣捤〳㈷㜰昵㌰㜰挹㙣晣ㄲ㈲晤ㄵ㐸㐴ㅤ㘶搵扦〶㡢㍦昹㌸昳㔱㑡㈶㌰㤰づ户挲捤搴㤸㑥㌲㡤愴㈸㠴ち攳搶㥦㈲㠷㘲昹㈴㔱㉡㜰晤昰慦散挹㈳㝢昰晡づ愵昹攷㠹㤴慤㈷〴㔷㌸㑦愴㡤敢㜰ㄸ扣㡢㔴慡㉥㔹㔹㔳㥦愸愹愹慡㑥㐷㉢捡㜱昰㑡愷愲昵㌵昵㌵昱晡㘸戴愶慡摣㔹㘰㥢搳ㅤ㌶捥㐲换㤵㤲㙢戰ㅣ㘵慡ㄱ㥣㈰昵㈵ㅡ挳搳慣〴㔶て㠸㜴㑦㤰㠸搳〴㠵㠲㤸㌴㕢攱㘶㈲㌱㡢㘴㝦㤲扥㜴摤〲㈱㘱搰晤挰搹㑤㉤戱愵㕢㔱〷挵昲㘹㐳愹㈰昵㥥ㄷ㈹㥥㘶攵慡攴㥤㐰愴摡㘱㈴㑤摢ㄶ慥㜴㝦㄰〴搶㔲攳㍦扣ㅤ㜸ㄷ慥〴㉥㐴攳昱㥡摡捡㔴㘵㈲ㅡ慦慦㡣搷搵挷㤲㜵㠹㥡晡㜸慣慡㌶㔱㤱㜰㤶搹㌶㙤てㅢ㘷戹攵㜶㈰户挲㜲㤴愹愳挰〹㕣慦ㅢ戸㈴戰〶㐲愴〷㠱㐴搴㉦慣晡㑥㘰搹㌸㝥㥣愳㔱㉡㉤攵挹㔶昳捣慡㜹㌲搵㍣㝢㍡挷㔸攱㘶愸捡㡢㄰昴㐱摣ㅢ挶ち㡦戵晥㜲づ昳扦戴愵㝢㔰〷捡昲㌹〱愵〲攲㔳㕥㄰㌳㤷㜶㑦〶㠲戸ち㐶㘸〵㔶㤸挳㤵慥〴〱㠸㈷ㅡ晦攱㉡昰㉥㠸㤵㜱㠴㔹戲㌶㔹㔵㕤㔱ㅦ慤慡㑣搷㔵挶㄰㙣㠹㜴㘵扣㌲㤱愸慣㑢㌹㈷搹㌶㐵㘱攳㥣㙣戹㙡㜲扦戲ㅣ㘵敡㌴㜰〲攲㈳㕥㄰敢㈰搲昵㈰ㄱ㜵扡㔵ㅦ〱㤶㡤攳挷㌹〳愵搲搲愰㑢扢㌳慤㜰㌳晢ㄲ㈳㌹㥣㘴㉣㉢㍣换晡ㅢ㐷づ挵攰㡢搴㌹愰〲搷摤㕥戸㌲㌱昷攷㐰戸捥㠵㤱㌴㘲ㄲ㕣㘱㜶㥥㘷㕣㠷㈷㠳㜷㤱慡㠹挷㉡㙢捡敢慡㔲㜵㌵㤸㡤昱㘸慣㈲挵〳㕢ㅣ㈷㐴捣摡㥡㤴㜳扥戱搱㔳㘰攳晣挶㜲㔳挹㕤㘰㌹捡搴㐵攰〴愹㕢つ㔲㌲㍢昷㠱㐸捦〰㠹㌸ㄷ㐳㐱㥡㈳㠱挵㜰捡㐶㤷㜳㠹ㄵ㙥㈶ㄲ戳㘹戵㤰㝢ぢ搸晢换㈰㈴ㄴ㝡㉥㉢㘲〹㍦慢㔱㉡㤸㕣ㄳ㠸挹搵㠱㤸晣摥搶㜳〸㕣〱㤳换㡤敢昰愱攰捤ㄴ慣慣挲㐵㙤㍡㔶㤵㈸㑦㐶慢慢敡敢㉡攳昱㘸㙤㝤㜵ㅤ收㘰㙤㐵㔵挲戹挲㌶㘷ㅥ㙣㥣㉢㉤㈷㤸㕣㘵㌹捡搴㌵攰〴㤳搵㕥㑣㘲㄰改㌸㐸挴戹ㄶち㔹㑣㝣㤳敤㍡㉢摣捣扥户㤰昰摢扢㝡ㄱ㕤㕦て愱㘰㜲〴㌹攲挱捦㡤㈸ㄵ㑣捥ぢ挴攴㥣㐰㑣㙥戲昵戴挰ㄵ㌰㔹㘳㕣㠷ㄷ㠳㜷㌱愹㑢挷㔳戵㌱㕣㌱㤵㔷挷愳ㄵ㜵愹晡ち㕣㍥愵攲㠸㤴㔴㜹㜵㑤㉣收摣㙣㥢戳〴㌶捥㉤㤶㙢㈵昷㈷换㔱愶㙥〷㈷㤸㥣敥挵㘴㈹㐴㝡ㄹ㐸挴㔹ぢ㠵㠲㤸摣㘱㠵㥢㠹挴㌲㤲愵㈴挷搰昵㥦㈱ㄴ㑣㡥㈵㠷㘲昰㜸㄰ち㉡㤸ㅣㄷ㠸挹㌱㠱㤸摣〳㈳㘹挴〹㜰〵㑣敥㌵慥挳慢挰扢㤸㈴㔳搵㤵㜵挹㐴ㄴ㠷㤴㝡㥣搱捡敢㤳攵㤵㠰㈵ㄶ慢㡢愵攳〹㘰㜲㥦戱搱㈷挲挶戹摦㜲㈷㤱㝢挰㜲㤴愹㠷挰〹㈶㉢扣㤸㥣〲㤱㍥ㄵ㈴攲慣㠷㐲ㄶㄳ摦摣搹㘰㠵㥢㠹挴㔹戴㍡㥡㝢晣ㄵ㌴昵㌰㠴㠲挹戹慣㠸㈵晣㍣㡡㔲挱愴㌱㄰㤳㐵㠱㤸㍣㘶敢戹〰慥㠰挹攳挶㜵昸户攰㕤㑣㘲㤸㌸㤸㌵㐹ㅣ㜸昱㜰〵㜷㠲改㘸㈵㝥慤扣〲慦㔴㐸攱㥡扢摡搹㘸㥢㜳㈱㙣㥣㑤㤶ㄳ㑣㥥戰ㅣ㘵敡㈹㜰㠲㐹搲㡢挹愵㄰改换㐰㈲捥搳㔰挸㘲攲㥢㍢捦㔸攱㘶㈲戱㡡攴〴㤲慢改晡㔹〸〵㤳㥣㥢扡攷㙤改㌵搴㈱㑡晣扣㠰㔲㐱㙡慥ㄷ愹捣㠹㙡㑥㈰㔲㉦挲㐸㥡㜶㍤㥢㝢〳〸㑥㔴㉦ㄹ晦攱ㅢ挱扢㜰㔵㔵愵㙡㔳攵ㄵ愹㘸㌲㥥㡡搶愴㤳戱㜸㍡㔵㠱摤㕡㕣㈹挵攳攵㘹攷㘵摢愶㥢㘰攳扣㘲戹㌵攴㕥戵ㅣ㘵敡つ㜰〲搷っ〳㤷㥣敤晦〴㤱扥ㄵ㈴愲摥戴敡户㠱㘵攳昸㜱㌶愳㔴㕡㉡㈷㉡摦㑤摤㕢㔶戸ㄹ慡晡㉥晡㍡㡤㝢愷㠲愸扦㕢㝦㌹㘷晢㜷㙣改㝤搰捥㠰昸ㅥ㑡〵挴搱㠱㈰敥ㅤ〸攲晢㌰㤲愶㍤挸㡡ㅦ〲〱㠸ㅦㄸ晦攱昵攰捤戱愹㉥㠶㤳㔶慡愲愲㉥㤹挶〹慣㉡㔶㥢㠸㔷㔷挵ㄳ昵改㜸戴ㅣ㑦晡㥣て㙤㥢㌶挰挶昹挸㜲㝦㈱昷戱攵㈸㔳㥦㠱ㄳ㄰㙢扤㈰㍥ち㤱㝥っ㈴愲㍥户敡㡦㠳捤㠰昸〵㑡戳㈰㉥挷慥攷㐱捥㍦慣㜰㌳愱㍢㠷攴㙣㤲㘷㔸攱㤷搶摦戳攴〸㉢㍦㕦愳㔴攰摡㉤㄰慥㕤〳攱晡挶搶昳〲㕣㘱㜶晥换戸づ扦〸摥㐵慡扣㈲㔱㕢㕤ㄹ慤愸㑣攳㐰㔵ㄷ㡤攳㌲㈹㔶㔹㔹㥤慥㑣㔷㔵㈷ㄳ㤵㜱攷㕢摢㥣㤷㘰攳㝣㘷㌹戹ㄶ晦摥㜲㤴攱ㄹ戲㐱㙡㤰㐱㑡捥昶慦㐱愴㕦〷㠹㌸ちち㔹㑣㝣㠱㔵㙣㠵㥢㠹挴摢戴扡㤰㝢扦㘵敦㑢㈰㈴っ晡㍤愹挸㘵㔴ㄸ愵㠲挹㔶㠱㤸昴つ挴愴搴戸ち㝦〴㔷㉥〶昵搵㌵戵搱㔸㘵慣扡愶扥㉡㕡ㄵ慤慥慦慡㠸挵慢㙡慡㜰ㄹㄴ㡤〱〵㐷摢敡㍦㠶㡤ㄳ戱㥣摣攸昶戰ㅣ㘵慡㌷㌸㠹㤶㌲㉦〶㥦㐳愴扦〰㠹㌸㘵㔰挰㕦昰㍤㥡㘳㠵㠲挱㙡慡昱ㄷ摢昴户㜴摤〷㐲挱㈰㘷㜲挹㕡つ敡㝣㑦ㅤ散挸愷ㅦ㜴〵㤹攲㐰㘴㡡〲㤱搹捡搶捥ㄷ捦改㘲㄰㑣慥㥦㤹㕡挳摤挰扢㜰搵㈴㉢㔲愹㡡慡敡㜸㘵㘵㘵戴㍥ㄵ㡤㐷㔳㠹㐴㜹㘵ㄵ㉥ㄴㄳ挹昲晡㠴戳戵㙤㘹〹㙣㥣㙤㉣ㄷ㈲挷挵ㅣ搲ぢ捡ㄴ搷㌴〸㕣摦㝣攳㜹㑡㕡ち㤱收摢㌶㈳㡡换ㅤ㐴㍤〲ㄶ晢昲㜱戸捥㠱㑣攰㡤敥〰㉢ㄴ㄰昹㍢㙤晡㙡㤲㉤攰㐱つ㠲㔰晣㙤㐹づ挵昲ㄹ㡣㔲㠱敢㐳㌴挳㍥㈵搵㤹㑢改昷㔱㥡㝦愳㍢挴搶昳㌳戸挲攴摡搹戸づ㙦つ摥㐵ち搸㔴攱㈹㘸㕤慣㉥ㄹ㡤搶攳攵㥢㜸㥦㐱㐵戴㍣挱㐷愴搱㡡摡㕡㐷ㄶ㍥戰㜱摢挰挶搹搵㌶㑥ㅥ㠸づ戵ㅣ㘵㡡ぢㄹ〴愹户っ㔲㌲戹戶㠷㐸敦〰ㄲ㜱昶㠰〲晥戰挴ㅤ㔴敥捣㍣㤷搲挳慤㔰㌰ㄹ㑣㉢晥㝥㥢扣慤㑡敤〹愱㘰㤲㜳敡慢戰愵扢戲㝡㡢ㄴ㔷㉥〸㔲捦㝢㤱捡㥣晡㥥つ㐴㡡敢ㄷ昰㠷㉦㑣戳攲㍤㐰㄰㔸搵挶㝦㜸㌸㜸ㄷ㉥摣㘸昰㘰㤴慣愸挱㥤㐷㍣㕡㔹㥦挶㐳㌹㥣昶㙡愳㠹敡晡㔸慣摡愹㌱㌶㝡㑦搸㌸戵㤶㉢㈷㔷㘷㌹捡搴㕥攰〴慥㑤〶㉥㌹昵㔵㐱愴愳㈰ㄱ昵㜳慢㕥つㄶ晢昲㜱㤸昵㈷ㄳㄸ㔸㕣つ㈰㐲〱昱㌶慡摤㑡㌲㤲ㄵ㜲㔵㠰㠰搸て昳搰㙥㙡㡣㉤ㅤ㐵ㅤㄴ换㘷ㅣ㑡〵挴晢扤㈰㘶挲敤摥㐰㄰挷挳〸㝦㐵㝡ㅣ㕣改昱㈰〰㜱㠲昱ㅦ㥥〰摥〵㌱㔶㔷㕢㕦㤱㠸搵㈲㥤㔵ㄵ㑤㔷搶搴挵㘲改晡㍡㕣㍢㔴㔵搷挷㌱㕦㥤㠹挶㐶㑦㠴㡤挳摣扦戴㝢ㄲ戹挹㤶愳㑣㑤〳㈷㈰慥昵㠲㌸ㄵ㈲㍤つ㈴愲㤸㈵ㄷ攳改㘰戱㉦ㅦ㘷ㅦ散㤱㜱㈳搱㜷ㄱ㌶挳ち〵㐴晥㠴㥣收て搲改搹慣㜰㕦〸挵摦ㅣ㜲㈸㤶て搳攱〲搷㜵㕥戸㌲㌱㜷㑤㈰㕣㑣㜸搳㍡㝣㄰㕣戹挸㔴攳㈱㔳ㄴㄷ㥣昱〴㥥㥡愷㔲挹㝡㥣昲㉡㜱愹㥥㑥㔷搵挷敢㙢ㄳ捥ㅣ㕢晤挱戰㜱づ戰㥣ㅣ收攷㕡㡥㌲挵㠴户㈰㜳㠵㐱㐶㘶攳㘱㄰改昹㈰ㄱ攷㄰㈸攰㉦㌸㤰づ戵㐲挱攰㐱慡慤㈳㔹㐰搷㤲攳㈶户㤰ㅣ㜶攴㜳㌸㑣〴㠳ぢ〲㌱㌸㍦㄰㠳㌸㡣〴㠳㐶戸㜲㌱㠸愶㤳㌸摢攱摥愴〲㌷戰㜸戳ㄹ敥昵慢㘳挹㔴扣愶㈶㔵㡥㈹ㄷ㜳ㄲ挶㐶㌷挱挶㐹㕡㑥㌰㐸㔹㡥㌲戵㄰㥣㘰㜰㤶ㄷ㠳㈵㄰改㔶㤰㠸搳〰〵晣〵㘳挰〴户〸〵㠳㐷愹挶㥦愵搳㐷戲摡㈳慣昰㈸㜰扤扡㠵ㄶ㠳㉦昷㈵㐷攵愷愸㍡㝡摢㉤㑣㡢晡㌵㑤㘹㐳慡ㄲ㙦㑤㥥摤㌲㈶昳捡摤㍥㌶㠵㌹捣扥挰㘹㐸戶㘴㑣扣つ扦〲搶㥥戲㘶㌳㕢㌳㜶㜸㈱ㄲ㔲捥㄰っ攳敢㥥晡㘵㌹捦㑦攱昴捦㤶㑥㘹㙥挳慢挹㔲㐹敢戱つ㍦〸㔳㔲摣㑤〵晥㍡㤵㜹戹㉥㝦晢㠶摥昰㜲戲㈹挹ㅤ搱㠳晥〱㍦〴㌴戶愱㕤㝥ち㘵㍢挸㤵㙥〱㌸攱愳搱摢昰挸挱ㄳ〶㐷㉢㐳挷㘳㍣扡㕣〷攳㈳㥢ㄸ㘶㡤㐸慥攲㠷昸㡥㠵㐳挵㔱愷㌷ㄶ㤵㌱㔷㡣㍦晣ㅣ㑦捥昶改㈸挳㡥㜶晦㉦ㅤ㕤戶搴㙡捥㔳〳捦ㄹㄳ㝡晤搸摦㝤㜶摤㕥㐳㉥扤改㐷昳晦戱㐳て晤昵扡㝦敥晡搶㈸挵昴敦㄰搸改㌷㐸摥㈴㘱㍣愸愳㔱改㡢㜸㕢㑤摥慢㝥㝥㘱〴晥㔷晤㌸㑣ㄲ戳㜵晡㐴戴て㈱㜳〲㤸扤㠲㐲挶晤〱㍡㑦捡㝡㤸晦㕤㜲ㄳ〰㍦ㄷ慣ㄶ㜵挳捦㌶戹㍦㜶㔴㔲㍣攲㍦昳挵㡣㍤㝦敢㡣㥦搰㤱㘸晣晦挱㑦敥㔰搱㈳㠷㑢㥦捣㤱㕡㠵敥戲换㙡〵敡㘰㍤摤㈸㍡㠵愲㤳㔰捣〹愴昴㠹愰攱搳㔰搶㜳攴攰㌱㠳㙢愳㈳〶㡦ㅤ㕣㕢ㅢ㙡㠷扡㝦ㄵ㠱捣㉥晢挲㘷昹㤵㍣昹ㄵ㈷㌸捤つㄶ戶㐹㥦〱㤷晡㑣搶挵㐴㌸摤戱戸㡣挹㙥㌶〳〲敦㤶つ㤸戲搳慣㐶愱㐰㜱㙣㜲㕣晦㥡㜵㥣㐵㜲㌶挹㌹㈰㡡㜹敦愰攸㔹㠴ㄶ〴㐶㑦㠳ㄱ昸摦㤳攴㥣て㑦昸挳摤〶晣昶敡愶㉥〴㈳㜰㉥㠰〵攱ㄴ愴㉦㘲愵㑣㑦扢㜰㌲昱ㅤ扥〴㘵㤸㜸㜳㌰昱㔴〲㡡㜶扡㐴昴㘵搴收㤵㥣㉤㉡㘳晡ㅡ㝦㠵〱㜱㘱挲っ㕡㙤㌵ぢ〱㜳搱㠵摣摥ㄸ愵慥㠱㘶㄰〶㠷㤹慥收捤愰㜹㐶攰㝦㔵㤲㘳慦晥ㅣ㈶戰搹㑣㝤愵ぢ挶㡤㘰〴㡣㐳㘰㥡〱攳㙡㜶敦㈶㉢㍡挸㠸㈴散慥愱攸㘶㠸㕣㥣搶㘰㉦㝣ㅤ捡㄰㜶㤳㈴散㈶㈳散搴ㅣ㤸搸㔸搱搷㐳慣㙦愰ㅤ㤳搳戶戸散㌶㌰ㅤ㠷搰敤㔶愳㄰㔲捥㕡㘸攰て㔷扣慣攳㈶㤲㌵㈴㌷戳㌶㘶愵㠳攰㥢㘶㔰捡㠳㙦慡ㄱ昸㕦戴攴㍣㘰慢㔹ぢ扦〸愱昵攰〵戵挹〶ㅡ〹愱㍢㔹改〶㉢㥡㘸㐴搹挹晡㌰㐴㉥㙡捣㔰㠷敦㠱㝡捥㘴㔵㘳㘱㘲攱搱昷㐱慣敦愷换㐷愰㙤㡢换㤸㜱敥ㄸ戵㡤㔶愳㈰㙡㥢愰㠱㍦㝣挱㤰㜵慣㈳㜹㤰攴㈱搶昶ㅣ㈴㐱愸搵ㄹ㜰昲㔰慢㌵〲晦摢㤹㥣攷㙤㌵㡦挲㉦㔰㝢ㄹ扣摢㝦收愱挳㡦愳搴㥣搶㔴ㄵ㝣搸愹ㄴ搱㥢㈰㈹㝢摤㔸㘳摦扢㘵㡦㌰㙥㈹㈶搴ㅢ㔶戳㔰㠷㌳愷愴昷愰ㄹ搴户攱㠵晡戶㠷ㄱ昸㕦扣攴㝣㘰敡搴捦戸㝤晢〴扣㐴挴㌰㔸㘴收搱㜳㄰慡㑦慤㘸愸ㄱ㘵㈳㠲〹㘱ㄷ㤱捦戰ㄷ㝥ㄱ敡戹ㄱ㌱〴㈶㜶攸昵换㄰敢㔷攸㤲㘹㘵㕢㕣昶㈵㤸㡥㈳攲㉢慢㔱〸㈰挷愶㥡昵慢慣攳㌵㤲搷㐹摥㘰㙤捣㈲〷愱搶摦㠰㤳ㄷㄱ摢ㅡ㠱晦㙤㑤㡥㠲㈷戴〵扦㈹っ扦㠸〸愶㤱〵戵慤つ㌴㌲㡦摥㘳愵捣〰扢搰㠴戱ㄷ晥〰㘵〸㤶㝤㜸㈸敥ぢ攵㙣戰㝣㐴㙤㍥戱戲㐵㘵捣㄰戳ㄶ〸扣㕢㐰攴㌰㡤㉣㥡㠵㠰攱愵捣愱扦㝥㜳㤴敡ぢ捤㈱昰收扦㤸㈹㉢㠴㐱㙦㈳昰扦戰挹戱昷㤰づ㤳捣〲挶ㄷ㘸㈸挰㘰愶㔸挰攸改〵攳㥦散㕥㝦㉢㡡ㄸ㤱㠴搰㔷ㄴ㙤て㤱㡢ㄳ㤳捡攱㙦㔰㤶㝢㈸づ挳挴挶㡡晥ㄶ㘲晤ㅤ敤㤸㐰戶挵㘵〳挱㜴ㅣ㐲捣㈰㡢㐶㈱愴ㅣ㥢㔴搶摦戳㡥ㅦ㐸㝥㈴㈹挲捦㌳㉡收㡢㠷〴挰昷摤搷〵捥收摦ㅡ㠱晦㜵㑦づ戳捡㠲㕡ㄸ㝥㠱ㅡ㔳挳㠲摡㌷戰挸㑣扣㔲㔶捡㠴戱㠸扥㌲㈲㐱㡤㍦ㄷ愹愲㄰戹愸㌱㡢ㅣ敥㠹㌲愰㌶㕥㑥㘰ㄳ㜸〲晢〲㈶ㄶㅥ摤ㅢ㘲㕤㐶扢㙡㘸摢攲㌲㘶㠵㍢㐶㡤㈹攳㡥㔱戳㔹㘴敤戰㡥㍥㈴㕢㤰㙣挹摡㤸㈰ㅥㄲ㠰摡㝢〶㥣扣㠹昷慥ㄱ昸摦ㄱ攵㌰戹㉣愸㙤〳扦㐰㡤ㄹ㘲㠱收㙤〳㡤㑣扣晥慣㤴挹㕤ㄷㅡ愶㡤挳摢愳㉣㌴㜲昰㤴挱㌵敡㑤攸摡㐹ㄶ搱㍢㔲㤹㌹㔰㕢㔴挶摣慦捣㈶敦慣挳㡦戳㡥㌲晣㘸昷㝦ㅣ戱㤹㈰ㄶ捤㐲搱攴㙡扥㍥㑡捤㠶收㄰㜰晥㜹昷㑡㈱〸㕥㌶〲晦㕢愲ㅣ收㤲〵㠲㈱㉥〴㠷㠰ㄷ〸㕥昴㐲戰ぢ㝢挵㕣慥ぢ〱戳挴攱愱㔹〸㥥换㠱㘰ㄸ〴㘵㌱攳ㄷ戱敥摤〲㝡捤ㄴ㜰搷㝡捤㡣敦㤰㠰㕥晦戵㔰慦㥦㌴〲晦慢愱ㅣ㘶㡢愵搷ㄵ㙥慦㤹昲㤵㕥㙦昲昶扡㡡扤㘶戶搶敤㌵昳挰攱㙡㤴㜵挷扤挴㌸ㅥ㜲ㅦ捤改㜷㉤搵㤹敡捤っ晤㔲㌰搲㌵㉦〴㠱㐳捦㥣㙦㠷㈰㙣㝣㥣ㅢ敥ㅦ㤹攲ㅤㄲ〰挲晡㐲㈰㍣㘴〴晥搷㐳㌹㑣てぢ〸㈳㕤㄰㤸攳ㄵ㄰搶㜹㐱ㄸ挵㕥㌱㍤敢㠲挰挴㙦㜸っ捡㈴晡敢搵扤㌹㄰㡣愳昲㐹㔰挹㐰挰散㙤搷㈰㘰㡡户㐳〸收敤㌷戵昴㠰㌹㝦ㅦ愵㤸摢ㅤㄲ〰挱㥤㠵㈰戸挳〸晣㉦㠸㜲㤸つㄶ〸愶戸㄰㌰愵㉢㄰摣敥㠵㘰ㅡ㝢挵㙣慣ぢ〱昳扣攱㝤戲㄰摣㤲〳挱㑣〸捡㤸㥦敤㕡慦㤹挴敤㕡慦慦㠶收㤰㠰㕥摦㔰愸搷搷ㅢ㠱晦慤㔰づ㌳扢搲敢㌹㙥慦㤹㥥㤵㕥㕦攷敤昵㕣昶㥡㐹㕢ㄱ㕤㘳㐴搹㤳〵昳慤㉥㈰捣攴㠶て㠱㝡敥挹攲㑡㤸搸戳㠲㥥〷戱㍥㡣㉥㤹戵戵挵㘵捣捣㜶㝣戲戸搵㙡ㄴ㍡㈸㍡户㐱㐳扡㌳㥦㜵ㅣ㑥ㄲ㈳㠹戳戶扢㈰ㅣㄲ㠰摡㐵〶㥣扣㤳挵㠵㐶攰㝦㤵㤴挳㔴慥㔴戳㄰㝥㜱戲㘰㍥㔶愰戹挰㐰㈳㈷㡢㐵慣㤴㔹㕡ㄱ㥤㙦㐴㔹搴㌶㐰攴愲挶搴㙤戸ㄹ敡戹愸㥤つㄳぢ㡦㕥っ戱㕥㐲㤷㑣搳摡攲㌲愶㘲㍢㐶㡤㜹㕡搱㈸㠸㥡㑤摤敡㔶搶搱㐶搲㑥戲㤴戵㍤〳昳㈱〱愸㥤㙣挰挹㐳敤㈴㈳昰扦㝦捡㜹ㄶ㥥〴戵愳攰ㄷ愸㌱㉤㉢搰慣㌲搰〸㙡㐷戳搲㤷㈰㜲愱㘱慥㌶㝣㉣捡散戵敤㜱㔰戶㠷㤴㠸晥㈵㈴㘵㑣戲搲㜱攷㈷ㄸ㘶㘲㐵戳㄰ㄶ㤹换搹户愱㌹㈴愰摢㐷ㄵ敡昶㤱㐶攰㝦敢㤴挳愴慤㜴晢㘴户摢捣㤴扡㝤㘳づ㌶㝣㡡摢㌷㍥扢㔴换㜲晡㜶ㅡ晢挶攴㘹搷晡挶っ㙢㠷㝤换摣攴㝤ぢ捤㈱〱㝤㕢㔲愸㙦㡢㡤挰晦㐲㈹㠷㘹㔷改摢搹㙥摦㤸㍢㤵㈱㙤㠶㐵收㕡昳㕣〸ㄵ㌳慡㈲㙡㌴㈲㤹〸昲㡣慥〴㈲ㄷㄱ愶㔹挳ㄷ㐰ㅤㄳ㈱晢㡣㑥㉤㠴㠹㡤㜸㝤㈱挴晡㈲扡㘴㑡搵ㄶ㤷㌱㙤摡昱㐴㘰㑥戵攳㠹㘰搳慣晡㘲搶㜱〹挹愵㈴㤷戱㌶㘶㔰㠳㔰㍢捣㠰㤳㌷ㄱ收ㄹ㠱晦㉤㔴づ戳慦㠲摡㤵昰㡢㠹挰ㄴ慡㐰㜳㠸㠱㐶㈶挲搵慣㤴搹㑦ㄷㅡ收㔵挳搷愰っㄳ㐱㥥户捤㠵㜲㜶㈲㕣〷㐹搹昶挶㌱晥昳㙥〱㔷㕡㍢㔸捤㐲ㄳ㈱昳㠸㙤㌰㌴㠳扡扤㝦愱㙥敦㘷〴晥㜷㑦㌹㑣愵㑡户搷戸摤摥ㅤ扣㜴㝢愶户摢户戰摢㝢㔸搱㍥㐶㤴つㄶ㈶㌸㕤㐴㤸㍡つ摦づ昵摣㘰㤹〲ㄳㅢㄵ晡づ㠸昵㥤㜴挹㌴愹㉤㉥㘳㉡戴攳㘰㘱㥥戴攳㘰戱愹㔳晤㘷搶㜱ㄷ挹摤㈴昷戰戶㤱㌰て㐲㙤㤴〱㈷㉦㔸昶㌶〲晦ぢ慢㥣㔱昰㈴愸㍤〸扦〸ㄶ㈶㐰〵戵㥦ㅢ㘸㈴㔸搶戳搲昱㔶㌴挲㠸〴戵扦㔰挴㡣愶㡢ㅡ㜳愵攱㐷㔰〶搴愶捡敤摣㌴摥捥搵挰挴挲愳ㅦ㠳㔸㍦㑥㍢收㐵㙤㜱ㄹ㜳㥦ㅤ愳挶挴㘸挷愸㑤㠷㠶㜴㘷㈳敢搸㐴昲〴挹㤳慣㡤㘹搰㈰搴㜶㌷攰攴愱㌶捣〸晣㙦戹㜲㤸㐲㤵㙡㥥㠳㕦愰挶扣愵摢㝦㘶㐴挳㝦㐳愹㝤戲戶ぢ㝣㘴攷搱㡢㤰㤴ㅤ㘶慣昱㥦㜷ぢ㤸㐷昳慤㘶愱㜹㤴㌹攸㌲扤ㄹ搴户㐱㠵晡㌶搰〸晣㉦戰㜲㤸ㅡ㤵扥扤敥昶慤〹扣摢户㐶散㠵摦昴昴㙤晢㥣扥扤挵扥㌱㐵㐹㙢晣攷摤〲晡挶㍣愶㘸㜶摡㌷愶㉤㠳晡戶㜵愱扥晤捣〸昲摥㑤挵㤴㘷㘷敦愶攲昷㘴㔳㙤㤲挹㉡㐳ㄷ㐲㘹㝥㐱戳㐷摡㉤㘶捡〹摦敤㙤㘸㙣㤴慦挵昶挴慢㘴㕡㡦㐸戵㑥挷ㅢ㤳昰〲㤹㔹つ㑤收慢㤹㜸㤳ㄲ㜳㍡昶㘵㈵㕡㌸ㅡ㠷搳㌳㕢昱昶㤲敥改㈹㙤㜸搳㔵戲戴㘹摦㔸㝢㝢慡戵昹㝦攱㍤㌳㔸㘴挶㕦愴挳收扥㘱㈶昰㍢挲晣昲㙦㘰〲搴捤晤㘵昱㤸㡥㜷㈰㌱㡦㔶捣㌷搰晣㘷㉦扤ち扦㡦㤰戲扦㈲㤸昴扣㔳愹㔸昵挳㄰扢换㠶㡥㉢晡㤱㑤㘶㙥㔵㝦挸攰晣〸愴ㅢ扥㘰㉢改㜹㤰㠸晥ㄸ㈵昲慢㉦㐲㡡㑡㡥㐵ㄸ㜴㤴晢攵㌱愶㝢搳晣㔸㙢㙢㙣㘵㘹搳晣挶㔴昳㠲昶㠵愵昳㤷㈱搵㡤ㄷ㍡挱㔹㘹㘹愹晥ㄴ晦扢㘸攱搰挲挴㈸㠳㉢晣ㄹ㑡敤捦㔵㜸㕢㕣愲㝡〷戶昸ぢ㌶㡤㉤捥戶昶㥦㉣攲㙦搴戸慤つ㌱〷改ㅦち㝥挷㥣扦㜵㔵ㄴ㕡摥㤰㙣㕦ㄸ㕥㤸㙡㔸戰戰ㅤ摦㈵敦挱昱戱㕢㠸搷㍦戵扥攴㙡敥ㄷ㥦摤户戰㐸㕥㝤㤸扢㙦摥㄰挳㕦㠹昶攴㈳昹慤㘶㤶㠴捥㠰换㐱㍥㤷摥㠴㈶愶挲ㄱ戱〵㈹戶㑤㑦㘹ㅢ扦ㄲ㕦㈷㙦㐸攰戵㈵攳㤶㌶㉤㙤㡣戵㌷㉣㑢挱㤱攲㔹〵㉦敤㘰㕥㤳㠳愱扦㐲㥦㜹㌰攰ㄶ㘲㍡搲ㅦ㘲〵㕢つ㕤㝣摦㕤㍡愰㥢㈶㤸㤷㌹㠵㥡㌰昳攲愵攴戹ㄳ㙡㥡搵㥥㕡摣愳挹敤㈰愷愱㔴㔴ㄲ收ㄶ昵㜵愶㘰㑤〶ㅦ㥡户ㄱづ㝥摣捤ㄹ敤晥晦昵㡦慢㥣戱愵〳㔷摤㍦捡昲昶晦㔰㈹㐶晦㍦慡㈹㜸ㄸㄴ戳戵挴挹摤晡㡥㜶晦晦晡挷搷㡥晡攴㥥慦㕥㝤㉣慦〱慡㍢ㅡ挰㐶搰㥦㘲㥡㌷㙢扤㜵挶摡㙤晥摦昲慤挳㕥㙢收㠷戳搶摢㘵慣愷づ扤敡扣晤愷晥㌵摦㍡攴戵㘶ㄶ㔸愶捡㜷ㄸ昳攰挹摤つ晡昹㤳晢〷攸㠷㝦〴挹㥤摣㐵愵㌹搳㐵㌱㤱捣㈹㘳㌷㜵ㄹㄸ〹戲㘲㘸㘶㘶散㤵戶ㄹ摤㔰ㅡ㍣㘳扦晢㉡愸ㄹ㈱搶㤷㍢㘳扢晢㥡挰昴㙤㑥ㄳ㤸戴㤵㝢ㄱ㌴㑡㕤て㠶戳〸昱㝦〳晥㤳愶㘹㜸戰昱慦㤸㑢捤攲㥢つ慥㜷㉥㘹摢㔴晦捥摤昹昸㝥㠹㠶㘶挶昶愶ㅣ敢㙣㘴慣㝣㙦攷㡡搲敢㥦挹户晥愷搷㥡搹摢㙣摤搹挸昸昴てㅢ愶搵㥥ㄲ㌰戶晦昰㕡㌳敤㥢戵捥㐶挶昹晢㌳㌶㥥捡慦晢ぢ慦㌵㤳扢㡣っ捤㠳㘸㠹晡っ戲晣㈸㜰昲攱摦挲〷㍦昳挰㌹昰摦㠷〲㠳昸晤搸ㄵ挴晢㝡ㄱ㘷ㅥ㌶摢敥㉣攲㠵愶戳晡挰摢㙥㈶㜰戳搶㔹挴ぢ捥挵昷扤搶捣晣㘶慤戳㠸ㄷ㥣㡢敦㜹慤ㅦ捡戱捥㈲㕥㜰㉥扥敢戵㘶㘲㔸㄰攷㠹戶㔸扤つ㔹㍥攲晤昳ㄱ摦摥㠷㌸ㄳ挶㠲敡㡥㄰㘴愶ㄸ㔳戳㥥昱㝣㉤搰晢愰㝣敦㠳㝤摥㤹挵捤ㄹ㑦㈶㘲捤㜸㌲ㅤ㉢㌵敦っ愳捣っ㝡ㄵ愵㔹㑣扢㌰㥥㉦㜸㔱㜹㉤挷扡ぢ攳昹㌷慦昵敢㌹搶㕤ㄸ捦攷扤搶㑣昸㘶㕢摥㠵昱㝣捥㙢晤づ慣攵搸㍡っ㘸〴ㅦ㕢㥦㠱㝥晥ㄸ敦㤱㍦ち㝢晡㐶攱㍤昸捥ㄹ㠵㡦㔰㈰搰㔷㐰㌳㌳攸㑣愶㑡ㄳ㉡搹〴昷㡣㍢㈰昷㑡㘸㘳㘰ㄳ愲慣㡦㠷昷散㤵㔰㡤慦〹捣挵收㌴㠱ㄹ搸捣㜱昵㕢㌰㈶㉡㤸㘱㤵愶搵挱㐳㈶㉡㤸ㄸ捤㘲㥢㡤㡡㠲挷搵扦㜸戱晤㈱挷㍡ㅢㄵ〵㡦慢ㅢ扣搶㍦收㔸㘷愳愲攰㜱㜵扤搷㥡㌹摣㙣换戳㔱㔱昰戸晡㤰搷㥡㤹㕡ㄹ㤲㤱〵㠷㘴ㅤ昴昳愳㘲ㄴ昱捦㍤搵㡤昱つ〹ㄳ扤㌹㐳ㄲ㐱㐱㘶㐸㝡㠳㌱㐳挲昴慤っ挹㌸敦㤰㌸㈸捤㜶㉣㍢㈴扣㤰ㄸ㝡搵㐳昹㈷㡣扢扤ㅤ敢㤳㘳㥤ㅤ㤲搳㉢㌶㙣㥤㌸㍤攰㘴㜵㤷搷㥡㜹摥㙣摤搹㈱改挳㑢㌸㈷攰㘴昵㘷慦昵㤶㌹搶搹㈱㈹㘸㝤愷搷㥡㘹㘰ㄹ㤲挹ㅣㄲ昳搶㔸敦㉣㈹㔶㙢愱㥦㍦㈴㔳㠹㝦敥㉣㤹敥ㅢ㤲晥昰㥤㌳㈴㍢愲㐰愰㥦〱捤捣㐴㘵ㅡ㤶㑤搰㙣㐲戱㕡ㄳ㔸摤㝥昹搵捤昲㔵挷㡣㙤㑥㜵捣捡㑡㜵㜳扣搵㔵㤸敡挲〷愰㌴戸挷搷〶㌶攱挰晣㈶ㅣ散㙢㐲㤵扦〹㑣㤰㑡ㄳづ㌵㑤㘰慦搵㐸摢㠴㜹〵㥢㜰㜹㘰ㄳ收攷㌷㈱收㙢挲㈸㝦ㄳ㤸愰㤴㈶㈴㑣ㄳ㜸㍤慡㤸晤ㄳ搰搹㠴㘲㜵㜱㘰㜵改晣敡ㄶ晡慡㘳愲㌰〷㜴㈶〳愵扡㐵摥敡㤸㜶㤳敡㌸昳㑢搴㜹㠱搵㌵搱㜷敥㉣㙦昱㔵挷っ㕤㑥㜵昳㔰㘰㈶㌶㔳㙤㔲昳ㄲ搶挱㕥㘲㔳昳㔱㥡㥤㕣㕤㤸搸㘷愲㙤㤹㙢㔸愶搶戲搶㕤㤸搸㘷㜸慤㤹㤳换㕡㜷㘱㘲㥦敥戵㘶㌲㉦㙢摤㠵㠹㝤㥡搷㥡㈹㍢て攲愷㐰㤶㍦㠹㔷攴㈳㝥愴て昱㐵昰㤳㠳昸㘲ㄴㄸ挴㤷㘰㔷㄰晦㠵ㄷ㜱㘶搷戲敤敥〲攲㈷㜸摢摤㤶㘳摤〵挴㡦昷㕡㌳㥦㤷慤扢ぢ㠸晦搲㙢捤㐴㘰搶扡ぢ㠸ㅦ攷戵㘶扡㑦㄰攷㌵㑦戱㍡〶戲㝣挴㑦挸㐷晣㐴ㅦ攲㐷挳㑦づ攲㑣晥〹捣㈷搳戱ㅢ搷㔸㠵㙤慢㜳㉦㤹㤷〷㔶㜷㙡㝥㜵愷晢慡㘳晡㑤扣㥦改昵㝥戶昵晥ㄹ㜶㑡搴攲㐰敦㘷攷㝢㍦搷攷晤㕣㤸攷㜴㠶㘹㉤ㄳ㍥㑣㙥㐹捤攷挳㈸㌳㘱㤹㤳捡づ㐲㌶㝣ち摥〲㉤昲づ〲㤳㔹㔹敢㙣昸ㄴ扣〵㙡昰㕡㕦㥡㘳㥤つ㥦㠲户㐰ぢ扤搶㑣㥦㘵敢捥㠶㑦挱㕢愰〵㕥㙢㈶挹㈴㝣昸㌸愲㔸愵㈰换て㥦㑢〸㙦敥㔹昷㌲ㅦ攲捣愷攵㈰㝥ㅤち〴收搵搰捣㠴捦ㅡ㕢㥤㍢挰㠷〵㔶㜷〵㝤攷ㅥ㤱慦昲㔵挷㍣㔶㑥㜵㑣㐵㤹〱㘶㐲㑡㙡晥〳㡣㌲〳捣㍣㔲ㄶ愶㉥っ昰㠱㕥㤸㤸㠰捡㕡㜷㘱㠰攷㝡慤㤹戹捡㕡㜷㘱㠰て昰㕡摦㤳㘳摤㠵〱㥥攳戵㘶㘲㡢〳ㅣ扥ㅥ㘸〴摦㤰捣㠲㝥晥愰摦㐸挸㜳〷㝤㡤㙦ㄴ㤸ㄷ换ㄹ〵㘶挳㌲㔷扦捣㜳㤹㈱㘱戶㑢㠶攴ㄶ㌳㈴ㅣㄶ戵ㄱ愵㔹㔸戲㐳㜲昹㠴摢扦昸晥㤹㠷昳慦㝥昷昱㜶㡣搹慤慣㜵㜶㐸ち㕡㑦昷㕡㌳㉤㤶戵捥づ挹ㅤ㍢㥣昸挱㝥㜷㍣㤷㕦昷㌴慦昵㤳㌹搶搹㈱㜱㘷散㤳昹搶㔳扤搶捣㥡挹㥣㜳㡦愱㤳㈱换㠷晦㑥㘲㥤㍢〹敥昲挱捦㙣㥡愰㝡て〴㤹㈹挶扣㤵挷晢㤸㐰敦昷攷㝢㕦攷昳捥㝣㤶㜸㝦挸攳㍤挴ㄴ㠳晦攱戴㍣晦づ捡㝦昰㘱敢㤶挸ㄴ㌵愶ㄲ敤挸ㅣ㡣㡤戵愵㠶㌵㈲㡦搱慤挳㌷㜰㌳㙢愲搷愳㔲挵挴〵㝤攸つ攴ㄸ㌲昸㤴㝤㙡㑡㔱㠶㤲㉦挰戱㔱晡㉦搴㘱昲㐰㉣ㅥ昶㕡昰昱㍡㑢㕤ぢ㍥㐸ㄵ㡢㐷㐴挷㈸敡㐷扤ㄶ㝣㔶㥡戵攰㌳㑦戱㜸㡣挵㝣摣㈹㜵㍣㙥㜶挸㤴昱ㄱ㘶搶㠲㡦改挴㘲㈳㡢昹㠴㑥㉣㌶㤹ㅤ戱攰㈳戸慣〵ㅦ㌳㠹挵ㄳ㉣摥摥挸昴㤳㘶㐷㉣昸㜸㈹㙢挱㐷㐷㘲昱㔷ㄶ昳愹ㄱ㘵晡㈹戳㈳ㄶ㝣㉣㤴戵攰㘳づ戱㜸㥡挵㝣挲㈱ㄶ捦㤸ㅤ戱愸㌰っ晥㠳㤸㑦㈵挴攲㔹ㄶ昳㠱㠴㔸㍣㘷㜶挴㠲てㄹ戸㠳晦戰挳㥢㘶戱㜸㥥挵扣㕦ㄶ㡢扦㤹ㅤ戱攰㍤㜰搶㠲昷㜴㘲昱〲㡢㜹㍢㈷ㄶ㉦㥡ㅤ戱攰慤㕢搶㘲㍦㜰㘲昱ㄲ㡢㜹㐷㈶ㄶ㉦㥢ㅤ戱攰摤㔷搶㠲㜷㔱㘲昱ち㡢㜹〳㈵ㄶ慦㥡ㅤ戱攰捤㤲㔸㌰晦愵㜸搳㈳ㄶ慦戱㤸昷㍢㘲昱扡搹ㄱぢ摥摢㠸㠵昴㥣昷㉤㘲昱〶㡢㜹换㈲ㄶ㙦㥡ㅤ戱攰敤㐹搶㠲户ㅥ㘲戱㤹挵扣敢㄰㡢户捣㡥㔸㉣㌱っ晥㠳㤸㤷捥㘲昱㜷ㄶ昳慡㔹㉣摥㌶㍢㘲挱换㘲敥攰㍦散㥣㠰晦挴攲ㅤㄶ㥦㘸㘴晡㕤戳㈳ㄶ㈷ㅢ〶晦㐱㠷㔷㙦㘲昱ㅥ㡢㜹攱㈶㜵扣㙦㜶挴㠲㔷㙤搹㍡捥〶㈷ㄶㅦ戰㤸ㄷ㘳㘲昱愱搹ㄱぢ㕥㙤㘵㉤㜸㐵㈱ㄶㅦ戱㤸ㄷㄳ㘲昱戱搹ㄱ㡢搵㠶挱㝦㄰㕦㠱晦挴攲ㄳㄶ㕦㘵㘴晡㔳戳㈳ㄶ㝦㌰っ晥㠳捥㡤昸㑦㉣㍥㘳㌱捦㕤㔲挷攷㘶㐷㉣㜸㍥攲㑥㈹㜳摤㡡挷㕣戱昸㠲挵㍣摣㡡挵㍦捣㡥㔸昰㔸㉢ㄶ㔲挷晤攰挴攲㥦㉣收㈱㔴㉣扥㌴㍢㘲挱攳㘷搶㘲扤搵昱晥搴㠶挳〳ㅣ捦㠹晡㙢散㘰㐵挵㕦〲戵㜸㔰ㄳ慤㝦戹㕡敥〱っ㔶晤㐲㙣㡤扢㌹㡦㕡慤敦㕣㉤㌹㘸㐱愶敤户昰愸攷昰攰㈵扥㝥㜰戵攴㐰㐵慤㥣㜶㙤戲㕡昸㈲〵摢㈵〷愷㍣㉤ㅥ愴挴㔷戱慢昵㔷昰㠲㐳㡥㉦ㅥ㤸㐴慢挴搵㤲㠳㔰㥥㉦ㅥ㡣㐴㉢散㙡挹㠱㠷㕡㌹㝤攴〱㐸戴㑡㕤㉤㌹搸攴昹攲㐱㐷戴㈲慥㤶ㅣ㘰昲㝣昱㐰㈳㕡㍤㕤㉤㌹愸攴㘹扤㙣戵㝡扢㕡㜲㈰挹搳攲〱㐵㝣㌹慥㤶ㅣ㍣昲戴㜸㄰ㄱ慤㉤㕣㉤㌹㘰攴㘹昱挰㈱㕡㝤㕤㉤㌹㐸㔰㉢㘷ㅣ㜹戰㄰慤慤㕣㉤㌹㌰㔰㉢〷㝢ㅥ㈰㐴㙢㙢㔷㑢づ〶㜹㕡㍣㈸㠸搶戶慥㤶ㅣ〰昲戴㜸㈰㄰慤敤㕣㉤㤹昴㜹㕡㥣晣愲戵㠳慢㈵ㄳ㥤㕡㌹攳挸〹㉦㕡〳㕣㉤㤹摣搴捡改㈳㈷戹㘸つ㜲戵㘴㐲攷昹攲挴ㄶ慤挱慥㤶㑣攲扣㜶㜱㌲㡢搶捥慥㤶㑣摣㍣㉤㑥㘰搱摡搵搵攲戴㤴㜵㘱捦㝦改㉥扤ㅣぢ㤳㔲愴㌰㌹ㄳ㐵昰㥣㑦挰挹㈷㠲㘷㝤〲捥㌷ㄱ㍣攳ㄳ㜰㡡㠹攰㘹㥦㠰戳㑡〴㑦昹〴㥣㐸㈲昸慢㑦挰戹㈳㠲㈷㝤〲㑥ㄷㄱ㍣攱ㄳ㜰㠶㠸㘰㤳㑦挰㐹㈱㠲㡤㍥〱攷㠱〸ㅥ昷〹ㄸ晡㈲㜸捣㈷㘰戴㡢攰㔱㥦㠰〱㉥㠲㐷㝣〲挶戴〸ㅥ昶〹ㄸ挶㈲昸㡢㑦挰挸ㄵ挱〶㥦㠰挱㉡㠲昵㍥〱攳㔳〴て昹〴っ㐹ㄱ㍣攸ㄳ㌰ち㐵戰捥㈷㘰攰㠹攰〱㥦㠰戱㈶㠲晢㝤〲㠶㤷〸敥换ㄵ昴昸㝦㘵㔴㈶敤</t>
  </si>
  <si>
    <t>Western Conference</t>
  </si>
  <si>
    <t>Eastern 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</si>
</sst>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00"/>
    <numFmt numFmtId="166" formatCode="0.0000"/>
    <numFmt numFmtId="167" formatCode="_(* #,##0.000_);_(* \(#,##0.000\);_(* &quot;-&quot;??_);_(@_)"/>
  </numFmts>
  <fonts count="10" x14ac:knownFonts="1">
    <font>
      <sz val="11"/>
      <color theme="1"/>
      <name val="Calibri"/>
      <family val="2"/>
      <scheme val="minor"/>
    </font>
    <font>
      <sz val="11"/>
      <color theme="1"/>
      <name val="Calibri"/>
      <family val="2"/>
      <scheme val="minor"/>
    </font>
    <font>
      <i/>
      <sz val="11"/>
      <color theme="1"/>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b/>
      <sz val="8.6"/>
      <color rgb="FF990000"/>
      <name val="Verdana"/>
      <family val="2"/>
    </font>
    <font>
      <sz val="8.6"/>
      <color rgb="FF000000"/>
      <name val="Verdana"/>
      <family val="2"/>
    </font>
    <font>
      <i/>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rgb="FF00FF00"/>
        <bgColor indexed="64"/>
      </patternFill>
    </fill>
    <fill>
      <patternFill patternType="solid">
        <fgColor rgb="FF00FFFF"/>
        <bgColor indexed="64"/>
      </patternFill>
    </fill>
    <fill>
      <patternFill patternType="solid">
        <fgColor rgb="FFFFFFFF"/>
        <bgColor indexed="64"/>
      </patternFill>
    </fill>
    <fill>
      <patternFill patternType="solid">
        <fgColor rgb="FFEEEEEE"/>
        <bgColor indexed="64"/>
      </patternFill>
    </fill>
    <fill>
      <patternFill patternType="solid">
        <fgColor theme="3" tint="0.79998168889431442"/>
        <bgColor indexed="64"/>
      </patternFill>
    </fill>
  </fills>
  <borders count="27">
    <border>
      <left/>
      <right/>
      <top/>
      <bottom/>
      <diagonal/>
    </border>
    <border>
      <left style="thin">
        <color indexed="64"/>
      </left>
      <right/>
      <top/>
      <bottom/>
      <diagonal/>
    </border>
    <border>
      <left/>
      <right style="thin">
        <color indexed="64"/>
      </right>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medium">
        <color rgb="FF747678"/>
      </left>
      <right style="medium">
        <color rgb="FFDDDDDD"/>
      </right>
      <top style="medium">
        <color rgb="FF747678"/>
      </top>
      <bottom style="medium">
        <color rgb="FF747678"/>
      </bottom>
      <diagonal/>
    </border>
    <border>
      <left style="medium">
        <color rgb="FFDDDDDD"/>
      </left>
      <right style="medium">
        <color rgb="FFDDDDDD"/>
      </right>
      <top style="medium">
        <color rgb="FF747678"/>
      </top>
      <bottom style="medium">
        <color rgb="FF747678"/>
      </bottom>
      <diagonal/>
    </border>
    <border>
      <left style="medium">
        <color rgb="FF747678"/>
      </left>
      <right style="medium">
        <color rgb="FFDDDDDD"/>
      </right>
      <top style="medium">
        <color rgb="FF747678"/>
      </top>
      <bottom style="dotted">
        <color rgb="FFDDDDDD"/>
      </bottom>
      <diagonal/>
    </border>
    <border>
      <left style="medium">
        <color rgb="FFDDDDDD"/>
      </left>
      <right style="medium">
        <color rgb="FFDDDDDD"/>
      </right>
      <top style="medium">
        <color rgb="FF747678"/>
      </top>
      <bottom style="dotted">
        <color rgb="FFDDDDDD"/>
      </bottom>
      <diagonal/>
    </border>
    <border>
      <left style="medium">
        <color rgb="FF747678"/>
      </left>
      <right style="medium">
        <color rgb="FFDDDDDD"/>
      </right>
      <top style="medium">
        <color rgb="FFDDDDDD"/>
      </top>
      <bottom style="dotted">
        <color rgb="FFDDDDDD"/>
      </bottom>
      <diagonal/>
    </border>
    <border>
      <left style="medium">
        <color rgb="FFDDDDDD"/>
      </left>
      <right style="medium">
        <color rgb="FFDDDDDD"/>
      </right>
      <top style="medium">
        <color rgb="FFDDDDDD"/>
      </top>
      <bottom style="dotted">
        <color rgb="FFDDDDDD"/>
      </bottom>
      <diagonal/>
    </border>
    <border>
      <left style="medium">
        <color rgb="FFDDDDDD"/>
      </left>
      <right style="medium">
        <color rgb="FF747678"/>
      </right>
      <top style="medium">
        <color rgb="FF747678"/>
      </top>
      <bottom style="dotted">
        <color rgb="FFDDDDDD"/>
      </bottom>
      <diagonal/>
    </border>
    <border>
      <left style="medium">
        <color rgb="FFDDDDDD"/>
      </left>
      <right style="medium">
        <color rgb="FF747678"/>
      </right>
      <top style="medium">
        <color rgb="FFDDDDDD"/>
      </top>
      <bottom style="dotted">
        <color rgb="FFDDDDDD"/>
      </bottom>
      <diagonal/>
    </border>
    <border>
      <left/>
      <right style="medium">
        <color rgb="FF747678"/>
      </right>
      <top/>
      <bottom style="medium">
        <color indexed="64"/>
      </bottom>
      <diagonal/>
    </border>
    <border>
      <left/>
      <right style="medium">
        <color rgb="FFDDDDDD"/>
      </right>
      <top style="medium">
        <color rgb="FF747678"/>
      </top>
      <bottom style="medium">
        <color rgb="FF747678"/>
      </bottom>
      <diagonal/>
    </border>
    <border>
      <left style="medium">
        <color rgb="FFDDDDDD"/>
      </left>
      <right/>
      <top style="medium">
        <color rgb="FF747678"/>
      </top>
      <bottom style="medium">
        <color rgb="FF747678"/>
      </bottom>
      <diagonal/>
    </border>
    <border>
      <left style="medium">
        <color rgb="FF747678"/>
      </left>
      <right style="medium">
        <color rgb="FFDDDDDD"/>
      </right>
      <top style="medium">
        <color rgb="FFDDDDDD"/>
      </top>
      <bottom style="medium">
        <color indexed="64"/>
      </bottom>
      <diagonal/>
    </border>
    <border>
      <left style="medium">
        <color rgb="FFDDDDDD"/>
      </left>
      <right style="medium">
        <color rgb="FFDDDDDD"/>
      </right>
      <top style="medium">
        <color rgb="FFDDDDDD"/>
      </top>
      <bottom style="medium">
        <color indexed="64"/>
      </bottom>
      <diagonal/>
    </border>
    <border>
      <left style="medium">
        <color rgb="FFDDDDDD"/>
      </left>
      <right style="thin">
        <color indexed="64"/>
      </right>
      <top style="medium">
        <color rgb="FF747678"/>
      </top>
      <bottom style="medium">
        <color rgb="FF747678"/>
      </bottom>
      <diagonal/>
    </border>
    <border>
      <left/>
      <right style="thin">
        <color indexed="64"/>
      </right>
      <top style="medium">
        <color indexed="64"/>
      </top>
      <bottom/>
      <diagonal/>
    </border>
  </borders>
  <cellStyleXfs count="4">
    <xf numFmtId="0" fontId="0" fillId="0" borderId="0"/>
    <xf numFmtId="43" fontId="1" fillId="0" borderId="0" applyFont="0" applyFill="0" applyBorder="0" applyAlignment="0" applyProtection="0"/>
    <xf numFmtId="0" fontId="4" fillId="0" borderId="0"/>
    <xf numFmtId="43" fontId="4" fillId="0" borderId="0" applyFont="0" applyFill="0" applyBorder="0" applyAlignment="0" applyProtection="0"/>
  </cellStyleXfs>
  <cellXfs count="90">
    <xf numFmtId="0" fontId="0" fillId="0" borderId="0" xfId="0"/>
    <xf numFmtId="43" fontId="0" fillId="0" borderId="0" xfId="1" applyFont="1"/>
    <xf numFmtId="0" fontId="0" fillId="0" borderId="0" xfId="0" applyAlignment="1">
      <alignment textRotation="45"/>
    </xf>
    <xf numFmtId="43" fontId="0" fillId="0" borderId="0" xfId="1" applyFont="1" applyAlignment="1">
      <alignment textRotation="45"/>
    </xf>
    <xf numFmtId="0" fontId="0" fillId="0" borderId="0" xfId="0" applyAlignment="1">
      <alignment horizontal="center"/>
    </xf>
    <xf numFmtId="43" fontId="0" fillId="2" borderId="0" xfId="1" applyFont="1" applyFill="1"/>
    <xf numFmtId="164" fontId="0" fillId="0" borderId="0" xfId="1" applyNumberFormat="1" applyFont="1"/>
    <xf numFmtId="0" fontId="0" fillId="3" borderId="0" xfId="0" applyFill="1"/>
    <xf numFmtId="0" fontId="0" fillId="0" borderId="0" xfId="0" applyAlignment="1">
      <alignment horizontal="right"/>
    </xf>
    <xf numFmtId="0" fontId="2" fillId="0" borderId="0" xfId="0" applyFont="1"/>
    <xf numFmtId="0" fontId="2" fillId="0" borderId="0" xfId="0" applyFont="1" applyAlignment="1">
      <alignment horizontal="center"/>
    </xf>
    <xf numFmtId="0" fontId="3" fillId="0" borderId="0" xfId="0" applyFont="1"/>
    <xf numFmtId="0" fontId="0" fillId="0" borderId="0" xfId="0" quotePrefix="1"/>
    <xf numFmtId="0" fontId="0" fillId="4" borderId="0" xfId="0" applyFill="1"/>
    <xf numFmtId="0" fontId="0" fillId="5" borderId="0" xfId="0" applyFill="1"/>
    <xf numFmtId="3" fontId="0" fillId="0" borderId="0" xfId="0" applyNumberFormat="1"/>
    <xf numFmtId="4" fontId="0" fillId="0" borderId="0" xfId="0" applyNumberFormat="1"/>
    <xf numFmtId="0" fontId="4" fillId="0" borderId="0" xfId="2"/>
    <xf numFmtId="0" fontId="4" fillId="0" borderId="1" xfId="2" applyBorder="1" applyAlignment="1">
      <alignment horizontal="center"/>
    </xf>
    <xf numFmtId="0" fontId="4" fillId="0" borderId="0" xfId="2" applyAlignment="1">
      <alignment horizontal="center"/>
    </xf>
    <xf numFmtId="0" fontId="4" fillId="0" borderId="2" xfId="2" applyBorder="1" applyAlignment="1">
      <alignment horizontal="center"/>
    </xf>
    <xf numFmtId="43" fontId="0" fillId="0" borderId="0" xfId="3" applyFont="1" applyAlignment="1">
      <alignment horizontal="center"/>
    </xf>
    <xf numFmtId="43" fontId="0" fillId="0" borderId="1" xfId="3" applyFont="1" applyBorder="1" applyAlignment="1">
      <alignment horizontal="center"/>
    </xf>
    <xf numFmtId="0" fontId="4" fillId="0" borderId="3" xfId="2" applyBorder="1"/>
    <xf numFmtId="0" fontId="4" fillId="0" borderId="4" xfId="2" applyBorder="1" applyAlignment="1">
      <alignment horizontal="center"/>
    </xf>
    <xf numFmtId="0" fontId="4" fillId="0" borderId="3" xfId="2" applyBorder="1" applyAlignment="1">
      <alignment horizontal="center"/>
    </xf>
    <xf numFmtId="0" fontId="4" fillId="0" borderId="5" xfId="2" applyBorder="1" applyAlignment="1">
      <alignment horizontal="center"/>
    </xf>
    <xf numFmtId="43" fontId="0" fillId="0" borderId="3" xfId="3" applyFont="1" applyBorder="1" applyAlignment="1">
      <alignment horizontal="center"/>
    </xf>
    <xf numFmtId="43" fontId="0" fillId="0" borderId="4" xfId="3" applyFont="1" applyBorder="1" applyAlignment="1">
      <alignment horizontal="center"/>
    </xf>
    <xf numFmtId="43" fontId="0" fillId="3" borderId="1" xfId="3" applyFont="1" applyFill="1" applyBorder="1" applyAlignment="1">
      <alignment horizontal="center"/>
    </xf>
    <xf numFmtId="165" fontId="4" fillId="0" borderId="0" xfId="2" applyNumberFormat="1" applyAlignment="1">
      <alignment horizontal="center"/>
    </xf>
    <xf numFmtId="165" fontId="5" fillId="0" borderId="2" xfId="2" applyNumberFormat="1" applyFont="1" applyBorder="1" applyAlignment="1">
      <alignment horizontal="center"/>
    </xf>
    <xf numFmtId="0" fontId="4" fillId="0" borderId="2" xfId="2" applyBorder="1"/>
    <xf numFmtId="43" fontId="0" fillId="3" borderId="0" xfId="3" applyFont="1" applyFill="1" applyAlignment="1">
      <alignment horizontal="center"/>
    </xf>
    <xf numFmtId="0" fontId="4" fillId="0" borderId="2" xfId="2" applyBorder="1" applyAlignment="1">
      <alignment horizontal="left"/>
    </xf>
    <xf numFmtId="0" fontId="4" fillId="0" borderId="6" xfId="2" applyBorder="1" applyAlignment="1">
      <alignment horizontal="center"/>
    </xf>
    <xf numFmtId="166" fontId="4" fillId="0" borderId="7" xfId="2" applyNumberFormat="1" applyBorder="1" applyAlignment="1">
      <alignment horizontal="center"/>
    </xf>
    <xf numFmtId="0" fontId="0" fillId="0" borderId="8" xfId="0" applyBorder="1"/>
    <xf numFmtId="0" fontId="0" fillId="0" borderId="10" xfId="0" applyBorder="1"/>
    <xf numFmtId="0" fontId="0" fillId="0" borderId="9" xfId="0" applyBorder="1"/>
    <xf numFmtId="0" fontId="0" fillId="0" borderId="3" xfId="0" applyBorder="1" applyAlignment="1">
      <alignment horizontal="center"/>
    </xf>
    <xf numFmtId="0" fontId="0" fillId="0" borderId="5" xfId="0" applyBorder="1" applyAlignment="1">
      <alignment horizontal="center"/>
    </xf>
    <xf numFmtId="0" fontId="0" fillId="0" borderId="2" xfId="0" applyBorder="1" applyAlignment="1">
      <alignment horizontal="center"/>
    </xf>
    <xf numFmtId="0" fontId="6" fillId="0" borderId="0" xfId="0" applyFont="1"/>
    <xf numFmtId="1" fontId="0" fillId="0" borderId="0" xfId="0" applyNumberFormat="1"/>
    <xf numFmtId="0" fontId="4" fillId="0" borderId="11" xfId="2" applyBorder="1"/>
    <xf numFmtId="0" fontId="4" fillId="0" borderId="7" xfId="2" applyBorder="1"/>
    <xf numFmtId="165" fontId="0" fillId="3" borderId="0" xfId="0" applyNumberFormat="1" applyFill="1"/>
    <xf numFmtId="0" fontId="0" fillId="3" borderId="0" xfId="0" applyFill="1" applyAlignment="1">
      <alignment horizontal="center"/>
    </xf>
    <xf numFmtId="11" fontId="0" fillId="0" borderId="0" xfId="0" applyNumberFormat="1"/>
    <xf numFmtId="0" fontId="7" fillId="7" borderId="12" xfId="0" applyFont="1" applyFill="1" applyBorder="1" applyAlignment="1">
      <alignment horizontal="center" vertical="center"/>
    </xf>
    <xf numFmtId="0" fontId="8" fillId="6" borderId="14" xfId="0" applyFont="1" applyFill="1" applyBorder="1" applyAlignment="1">
      <alignment horizontal="right" vertical="center"/>
    </xf>
    <xf numFmtId="0" fontId="8" fillId="6" borderId="16" xfId="0" applyFont="1" applyFill="1" applyBorder="1" applyAlignment="1">
      <alignment horizontal="right" vertical="center"/>
    </xf>
    <xf numFmtId="0" fontId="8" fillId="6" borderId="18" xfId="0" applyFont="1" applyFill="1" applyBorder="1" applyAlignment="1">
      <alignment horizontal="left" vertical="center"/>
    </xf>
    <xf numFmtId="0" fontId="8" fillId="6" borderId="19" xfId="0" applyFont="1" applyFill="1" applyBorder="1" applyAlignment="1">
      <alignment horizontal="left" vertical="center"/>
    </xf>
    <xf numFmtId="0" fontId="8" fillId="0" borderId="14" xfId="0" applyFont="1" applyBorder="1" applyAlignment="1">
      <alignment horizontal="right" vertical="center"/>
    </xf>
    <xf numFmtId="0" fontId="8" fillId="0" borderId="16" xfId="0" applyFont="1" applyBorder="1" applyAlignment="1">
      <alignment horizontal="right" vertical="center"/>
    </xf>
    <xf numFmtId="0" fontId="0" fillId="0" borderId="3" xfId="0" applyBorder="1"/>
    <xf numFmtId="0" fontId="7" fillId="7" borderId="21" xfId="0" applyFont="1" applyFill="1" applyBorder="1" applyAlignment="1">
      <alignment horizontal="center" vertical="center"/>
    </xf>
    <xf numFmtId="0" fontId="7" fillId="7" borderId="22" xfId="0" applyFont="1" applyFill="1" applyBorder="1" applyAlignment="1">
      <alignment horizontal="center" vertical="center"/>
    </xf>
    <xf numFmtId="0" fontId="7" fillId="7"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17" xfId="0" applyFont="1" applyFill="1" applyBorder="1" applyAlignment="1">
      <alignment horizontal="center" vertical="center"/>
    </xf>
    <xf numFmtId="0" fontId="8" fillId="0" borderId="15" xfId="0" applyFont="1" applyBorder="1" applyAlignment="1">
      <alignment horizontal="center" vertical="center"/>
    </xf>
    <xf numFmtId="0" fontId="8" fillId="0" borderId="17" xfId="0" applyFont="1" applyBorder="1" applyAlignment="1">
      <alignment horizontal="center" vertical="center"/>
    </xf>
    <xf numFmtId="0" fontId="8" fillId="6" borderId="23" xfId="0" applyFont="1" applyFill="1" applyBorder="1" applyAlignment="1">
      <alignment horizontal="right" vertical="center"/>
    </xf>
    <xf numFmtId="0" fontId="8" fillId="6" borderId="24" xfId="0" applyFont="1" applyFill="1" applyBorder="1" applyAlignment="1">
      <alignment horizontal="center" vertical="center"/>
    </xf>
    <xf numFmtId="0" fontId="8" fillId="6" borderId="20" xfId="0" applyFont="1" applyFill="1" applyBorder="1" applyAlignment="1">
      <alignment horizontal="left" vertical="center"/>
    </xf>
    <xf numFmtId="0" fontId="8" fillId="0" borderId="23" xfId="0" applyFont="1" applyBorder="1" applyAlignment="1">
      <alignment horizontal="right" vertical="center"/>
    </xf>
    <xf numFmtId="0" fontId="8" fillId="0" borderId="24" xfId="0" applyFont="1" applyBorder="1" applyAlignment="1">
      <alignment horizontal="center" vertical="center"/>
    </xf>
    <xf numFmtId="0" fontId="7" fillId="7" borderId="25" xfId="0" applyFont="1" applyFill="1" applyBorder="1" applyAlignment="1">
      <alignment horizontal="center" vertical="center"/>
    </xf>
    <xf numFmtId="0" fontId="0" fillId="0" borderId="2" xfId="0" quotePrefix="1" applyBorder="1"/>
    <xf numFmtId="0" fontId="0" fillId="0" borderId="2" xfId="0" applyBorder="1"/>
    <xf numFmtId="0" fontId="0" fillId="0" borderId="5" xfId="0" applyBorder="1"/>
    <xf numFmtId="165" fontId="0" fillId="0" borderId="0" xfId="0" applyNumberFormat="1"/>
    <xf numFmtId="0" fontId="9" fillId="0" borderId="3" xfId="2" applyFont="1" applyBorder="1"/>
    <xf numFmtId="0" fontId="4" fillId="0" borderId="26" xfId="2" applyBorder="1"/>
    <xf numFmtId="0" fontId="0" fillId="0" borderId="26" xfId="0" applyBorder="1"/>
    <xf numFmtId="0" fontId="0" fillId="8" borderId="0" xfId="0" applyFill="1"/>
    <xf numFmtId="43" fontId="0" fillId="8" borderId="0" xfId="0" applyNumberFormat="1" applyFill="1"/>
    <xf numFmtId="0" fontId="0" fillId="8" borderId="0" xfId="0" applyFill="1" applyAlignment="1">
      <alignment horizontal="center"/>
    </xf>
    <xf numFmtId="43" fontId="0" fillId="8" borderId="0" xfId="1" applyFont="1" applyFill="1"/>
    <xf numFmtId="43" fontId="0" fillId="3" borderId="0" xfId="1" applyFont="1" applyFill="1"/>
    <xf numFmtId="0" fontId="0" fillId="3" borderId="0" xfId="0" quotePrefix="1" applyFill="1"/>
    <xf numFmtId="167" fontId="0" fillId="3" borderId="0" xfId="1" applyNumberFormat="1" applyFont="1" applyFill="1" applyAlignment="1">
      <alignment horizontal="left" indent="3"/>
    </xf>
    <xf numFmtId="167" fontId="0" fillId="3" borderId="0" xfId="1" applyNumberFormat="1" applyFont="1" applyFill="1"/>
    <xf numFmtId="2" fontId="0" fillId="3" borderId="0" xfId="0" applyNumberFormat="1" applyFill="1"/>
    <xf numFmtId="11" fontId="0" fillId="0" borderId="0" xfId="0" quotePrefix="1" applyNumberFormat="1"/>
    <xf numFmtId="0" fontId="0" fillId="0" borderId="0" xfId="0" applyAlignment="1">
      <alignment horizontal="center"/>
    </xf>
    <xf numFmtId="0" fontId="0" fillId="0" borderId="0" xfId="0" applyAlignment="1">
      <alignment horizontal="left"/>
    </xf>
  </cellXfs>
  <cellStyles count="4">
    <cellStyle name="Comma" xfId="1" builtinId="3"/>
    <cellStyle name="Comma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78</xdr:row>
      <xdr:rowOff>0</xdr:rowOff>
    </xdr:from>
    <xdr:to>
      <xdr:col>10</xdr:col>
      <xdr:colOff>399040</xdr:colOff>
      <xdr:row>103</xdr:row>
      <xdr:rowOff>180357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stretch>
          <a:fillRect/>
        </a:stretch>
      </xdr:blipFill>
      <xdr:spPr>
        <a:xfrm>
          <a:off x="0" y="14868525"/>
          <a:ext cx="808571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76</xdr:row>
      <xdr:rowOff>0</xdr:rowOff>
    </xdr:from>
    <xdr:to>
      <xdr:col>9</xdr:col>
      <xdr:colOff>684778</xdr:colOff>
      <xdr:row>102</xdr:row>
      <xdr:rowOff>27953</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14678025"/>
          <a:ext cx="8180953" cy="4980953"/>
        </a:xfrm>
        <a:prstGeom prst="rect">
          <a:avLst/>
        </a:prstGeom>
      </xdr:spPr>
    </xdr:pic>
    <xdr:clientData/>
  </xdr:twoCellAnchor>
  <xdr:twoCellAnchor editAs="oneCell">
    <xdr:from>
      <xdr:col>0</xdr:col>
      <xdr:colOff>0</xdr:colOff>
      <xdr:row>103</xdr:row>
      <xdr:rowOff>0</xdr:rowOff>
    </xdr:from>
    <xdr:to>
      <xdr:col>9</xdr:col>
      <xdr:colOff>684778</xdr:colOff>
      <xdr:row>129</xdr:row>
      <xdr:rowOff>27953</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0" y="19821525"/>
          <a:ext cx="8180953" cy="49809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50</xdr:row>
      <xdr:rowOff>0</xdr:rowOff>
    </xdr:from>
    <xdr:to>
      <xdr:col>10</xdr:col>
      <xdr:colOff>465714</xdr:colOff>
      <xdr:row>76</xdr:row>
      <xdr:rowOff>8905</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9534525"/>
          <a:ext cx="8095239" cy="49619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3"/>
  <sheetViews>
    <sheetView tabSelected="1" workbookViewId="0">
      <pane xSplit="1" topLeftCell="B1" activePane="topRight" state="frozen"/>
      <selection activeCell="A2" sqref="A2"/>
      <selection pane="topRight" activeCell="P42" sqref="P42"/>
    </sheetView>
  </sheetViews>
  <sheetFormatPr defaultColWidth="8.85546875" defaultRowHeight="15" x14ac:dyDescent="0.25"/>
  <cols>
    <col min="1" max="1" width="19.42578125" customWidth="1"/>
    <col min="2" max="2" width="9" bestFit="1" customWidth="1"/>
    <col min="3" max="3" width="8.28515625" bestFit="1" customWidth="1"/>
    <col min="4" max="4" width="7.140625" bestFit="1" customWidth="1"/>
    <col min="5" max="6" width="7.42578125" bestFit="1" customWidth="1"/>
    <col min="7" max="7" width="8.28515625" bestFit="1" customWidth="1"/>
    <col min="8" max="8" width="7.85546875" bestFit="1" customWidth="1"/>
    <col min="9" max="9" width="9" bestFit="1" customWidth="1"/>
    <col min="10" max="10" width="9.85546875" bestFit="1" customWidth="1"/>
    <col min="11" max="11" width="6.28515625" bestFit="1" customWidth="1"/>
    <col min="12" max="12" width="7.28515625" bestFit="1" customWidth="1"/>
    <col min="13" max="13" width="10.140625" bestFit="1" customWidth="1"/>
    <col min="14" max="14" width="7.140625" bestFit="1" customWidth="1"/>
    <col min="15" max="15" width="9.42578125" bestFit="1" customWidth="1"/>
    <col min="16" max="16" width="11.42578125" bestFit="1" customWidth="1"/>
    <col min="17" max="17" width="10.42578125" bestFit="1" customWidth="1"/>
    <col min="18" max="18" width="9.140625" bestFit="1" customWidth="1"/>
    <col min="19" max="19" width="9.28515625" bestFit="1" customWidth="1"/>
    <col min="20" max="20" width="11.140625" bestFit="1" customWidth="1"/>
    <col min="21" max="22" width="6" bestFit="1" customWidth="1"/>
    <col min="23" max="23" width="7.42578125" bestFit="1" customWidth="1"/>
    <col min="24" max="24" width="12.140625" bestFit="1" customWidth="1"/>
    <col min="25" max="25" width="10.140625" bestFit="1" customWidth="1"/>
    <col min="26" max="26" width="8.42578125" bestFit="1" customWidth="1"/>
    <col min="27" max="27" width="7.28515625" bestFit="1" customWidth="1"/>
    <col min="28" max="28" width="8.28515625" bestFit="1" customWidth="1"/>
    <col min="29" max="29" width="10.42578125" bestFit="1" customWidth="1"/>
    <col min="30" max="30" width="8" bestFit="1" customWidth="1"/>
    <col min="31" max="31" width="10.42578125" bestFit="1" customWidth="1"/>
    <col min="32" max="32" width="11.42578125" bestFit="1" customWidth="1"/>
    <col min="33" max="33" width="9.42578125" bestFit="1" customWidth="1"/>
  </cols>
  <sheetData>
    <row r="1" spans="1:33" x14ac:dyDescent="0.25">
      <c r="B1" t="s">
        <v>79</v>
      </c>
      <c r="C1" t="s">
        <v>78</v>
      </c>
      <c r="D1" t="s">
        <v>77</v>
      </c>
      <c r="E1" t="s">
        <v>76</v>
      </c>
      <c r="F1" t="s">
        <v>75</v>
      </c>
      <c r="G1" t="s">
        <v>74</v>
      </c>
      <c r="H1" t="s">
        <v>73</v>
      </c>
      <c r="I1" t="s">
        <v>72</v>
      </c>
      <c r="J1" t="s">
        <v>71</v>
      </c>
      <c r="K1" t="s">
        <v>70</v>
      </c>
      <c r="L1" t="s">
        <v>69</v>
      </c>
      <c r="M1" t="s">
        <v>68</v>
      </c>
      <c r="N1" t="s">
        <v>67</v>
      </c>
      <c r="O1" t="s">
        <v>66</v>
      </c>
      <c r="P1" t="s">
        <v>65</v>
      </c>
      <c r="Q1" t="s">
        <v>64</v>
      </c>
      <c r="R1" t="s">
        <v>63</v>
      </c>
      <c r="S1" t="s">
        <v>62</v>
      </c>
      <c r="T1" t="s">
        <v>61</v>
      </c>
      <c r="U1" t="s">
        <v>60</v>
      </c>
      <c r="V1" t="s">
        <v>59</v>
      </c>
      <c r="W1" t="s">
        <v>58</v>
      </c>
      <c r="X1" t="s">
        <v>57</v>
      </c>
      <c r="Y1" t="s">
        <v>56</v>
      </c>
      <c r="Z1" t="s">
        <v>55</v>
      </c>
      <c r="AA1" t="s">
        <v>54</v>
      </c>
      <c r="AB1" t="s">
        <v>53</v>
      </c>
      <c r="AC1" t="s">
        <v>52</v>
      </c>
      <c r="AD1" t="s">
        <v>51</v>
      </c>
      <c r="AE1" t="s">
        <v>50</v>
      </c>
      <c r="AF1" t="s">
        <v>49</v>
      </c>
      <c r="AG1" t="s">
        <v>48</v>
      </c>
    </row>
    <row r="2" spans="1:33" x14ac:dyDescent="0.25">
      <c r="A2" t="s">
        <v>79</v>
      </c>
      <c r="B2" s="7">
        <v>0</v>
      </c>
      <c r="C2" s="7">
        <v>338</v>
      </c>
      <c r="D2" s="7">
        <v>2586</v>
      </c>
      <c r="E2" s="7">
        <v>2194</v>
      </c>
      <c r="F2" s="7">
        <v>1222</v>
      </c>
      <c r="G2" s="7">
        <v>2208</v>
      </c>
      <c r="H2" s="7">
        <v>1729</v>
      </c>
      <c r="I2" s="7">
        <v>844</v>
      </c>
      <c r="J2" s="7">
        <v>1970</v>
      </c>
      <c r="K2" s="7">
        <v>1202</v>
      </c>
      <c r="L2" s="7">
        <v>1956</v>
      </c>
      <c r="M2" s="7">
        <v>1373</v>
      </c>
      <c r="N2" s="7">
        <v>2307</v>
      </c>
      <c r="O2" s="7">
        <v>226</v>
      </c>
      <c r="P2" s="7">
        <v>36</v>
      </c>
      <c r="Q2" s="7">
        <v>1520</v>
      </c>
      <c r="R2" s="7">
        <v>2452</v>
      </c>
      <c r="S2" s="7">
        <v>1768</v>
      </c>
      <c r="T2" s="7">
        <v>2428</v>
      </c>
      <c r="U2" s="7">
        <v>2444</v>
      </c>
      <c r="V2" s="7">
        <v>2444</v>
      </c>
      <c r="W2" s="7">
        <v>2358</v>
      </c>
      <c r="X2" s="7">
        <v>2375</v>
      </c>
      <c r="Y2" s="7">
        <v>2109</v>
      </c>
      <c r="Z2" s="7">
        <v>342</v>
      </c>
      <c r="AA2" s="7">
        <v>979</v>
      </c>
      <c r="AB2" s="7">
        <v>1566</v>
      </c>
      <c r="AC2" s="7">
        <v>2123</v>
      </c>
      <c r="AD2" s="7">
        <v>2154</v>
      </c>
      <c r="AE2" s="7">
        <v>1106</v>
      </c>
      <c r="AF2" s="7">
        <v>2283</v>
      </c>
      <c r="AG2" s="7">
        <v>1535</v>
      </c>
    </row>
    <row r="3" spans="1:33" x14ac:dyDescent="0.25">
      <c r="A3" t="s">
        <v>78</v>
      </c>
      <c r="B3" s="7">
        <v>338</v>
      </c>
      <c r="C3" s="7">
        <v>0</v>
      </c>
      <c r="D3" s="7">
        <v>2296</v>
      </c>
      <c r="E3" s="7">
        <v>1909</v>
      </c>
      <c r="F3" s="7">
        <v>1227</v>
      </c>
      <c r="G3" s="7">
        <v>1887</v>
      </c>
      <c r="H3" s="7">
        <v>1442</v>
      </c>
      <c r="I3" s="7">
        <v>601</v>
      </c>
      <c r="J3" s="7">
        <v>1668</v>
      </c>
      <c r="K3" s="7">
        <v>866</v>
      </c>
      <c r="L3" s="7">
        <v>1668</v>
      </c>
      <c r="M3" s="7">
        <v>1376</v>
      </c>
      <c r="N3" s="7">
        <v>1970</v>
      </c>
      <c r="O3" s="7">
        <v>256</v>
      </c>
      <c r="P3" s="7">
        <v>370</v>
      </c>
      <c r="Q3" s="7">
        <v>1275</v>
      </c>
      <c r="R3" s="7">
        <v>2179</v>
      </c>
      <c r="S3" s="7">
        <v>1446</v>
      </c>
      <c r="T3" s="7">
        <v>2128</v>
      </c>
      <c r="U3" s="7">
        <v>2145</v>
      </c>
      <c r="V3" s="7">
        <v>2145</v>
      </c>
      <c r="W3" s="7">
        <v>2086</v>
      </c>
      <c r="X3" s="7">
        <v>2071</v>
      </c>
      <c r="Y3" s="7">
        <v>1809</v>
      </c>
      <c r="Z3" s="7">
        <v>621</v>
      </c>
      <c r="AA3" s="7">
        <v>1107</v>
      </c>
      <c r="AB3" s="7">
        <v>1260</v>
      </c>
      <c r="AC3" s="7">
        <v>1785</v>
      </c>
      <c r="AD3" s="7">
        <v>1874</v>
      </c>
      <c r="AE3" s="7">
        <v>1231</v>
      </c>
      <c r="AF3" s="7">
        <v>1975</v>
      </c>
      <c r="AG3" s="7">
        <v>1365</v>
      </c>
    </row>
    <row r="4" spans="1:33" x14ac:dyDescent="0.25">
      <c r="A4" t="s">
        <v>77</v>
      </c>
      <c r="B4" s="7">
        <f>D2</f>
        <v>2586</v>
      </c>
      <c r="C4" s="7">
        <v>2296</v>
      </c>
      <c r="D4" s="7">
        <v>0</v>
      </c>
      <c r="E4" s="7">
        <v>394</v>
      </c>
      <c r="F4" s="7">
        <v>2092</v>
      </c>
      <c r="G4" s="7">
        <v>612</v>
      </c>
      <c r="H4" s="7">
        <v>858</v>
      </c>
      <c r="I4" s="7">
        <v>1750</v>
      </c>
      <c r="J4" s="7">
        <v>638</v>
      </c>
      <c r="K4" s="7">
        <v>1560</v>
      </c>
      <c r="L4" s="7">
        <v>631</v>
      </c>
      <c r="M4" s="7">
        <v>2078</v>
      </c>
      <c r="N4" s="7">
        <v>1260</v>
      </c>
      <c r="O4" s="7">
        <v>2376</v>
      </c>
      <c r="P4" s="7">
        <v>2606</v>
      </c>
      <c r="Q4" s="7">
        <v>1121</v>
      </c>
      <c r="R4" s="7">
        <v>254</v>
      </c>
      <c r="S4" s="7">
        <v>940</v>
      </c>
      <c r="T4" s="7">
        <v>201</v>
      </c>
      <c r="U4" s="7">
        <v>184</v>
      </c>
      <c r="V4" s="7">
        <v>184</v>
      </c>
      <c r="W4" s="7">
        <v>309</v>
      </c>
      <c r="X4" s="7">
        <v>280</v>
      </c>
      <c r="Y4" s="7">
        <v>496</v>
      </c>
      <c r="Z4" s="7">
        <v>2683</v>
      </c>
      <c r="AA4" s="7">
        <v>2489</v>
      </c>
      <c r="AB4" s="7">
        <v>1044</v>
      </c>
      <c r="AC4" s="7">
        <v>1186</v>
      </c>
      <c r="AD4" s="7">
        <v>441</v>
      </c>
      <c r="AE4" s="7">
        <v>2507</v>
      </c>
      <c r="AF4" s="7">
        <v>399</v>
      </c>
      <c r="AG4" s="7">
        <v>1351</v>
      </c>
    </row>
    <row r="5" spans="1:33" x14ac:dyDescent="0.25">
      <c r="A5" t="s">
        <v>76</v>
      </c>
      <c r="B5" s="7">
        <f>E2</f>
        <v>2194</v>
      </c>
      <c r="C5" s="7">
        <v>1909</v>
      </c>
      <c r="D5" s="7">
        <v>394</v>
      </c>
      <c r="E5" s="7">
        <v>0</v>
      </c>
      <c r="F5" s="7">
        <v>1736</v>
      </c>
      <c r="G5" s="7">
        <v>488</v>
      </c>
      <c r="H5" s="7">
        <v>467</v>
      </c>
      <c r="I5" s="7">
        <v>1357</v>
      </c>
      <c r="J5" s="7">
        <v>296</v>
      </c>
      <c r="K5" s="7">
        <v>1212</v>
      </c>
      <c r="L5" s="7">
        <v>241</v>
      </c>
      <c r="M5" s="7">
        <v>1738</v>
      </c>
      <c r="N5" s="7">
        <v>1188</v>
      </c>
      <c r="O5" s="7">
        <v>1982</v>
      </c>
      <c r="P5" s="7">
        <v>2214</v>
      </c>
      <c r="Q5" s="7">
        <v>733</v>
      </c>
      <c r="R5" s="7">
        <v>302</v>
      </c>
      <c r="S5" s="7">
        <v>632</v>
      </c>
      <c r="T5" s="7">
        <v>281</v>
      </c>
      <c r="U5" s="7">
        <v>291</v>
      </c>
      <c r="V5" s="7">
        <v>291</v>
      </c>
      <c r="W5" s="7">
        <v>224</v>
      </c>
      <c r="X5" s="7">
        <v>278</v>
      </c>
      <c r="Y5" s="7">
        <v>186</v>
      </c>
      <c r="Z5" s="7">
        <v>2289</v>
      </c>
      <c r="AA5" s="7">
        <v>2117</v>
      </c>
      <c r="AB5" s="7">
        <v>673</v>
      </c>
      <c r="AC5" s="7">
        <v>1055</v>
      </c>
      <c r="AD5" s="7">
        <v>68</v>
      </c>
      <c r="AE5" s="7">
        <v>2143</v>
      </c>
      <c r="AF5" s="7">
        <v>296</v>
      </c>
      <c r="AG5" s="7">
        <v>1000</v>
      </c>
    </row>
    <row r="6" spans="1:33" x14ac:dyDescent="0.25">
      <c r="A6" t="s">
        <v>75</v>
      </c>
      <c r="B6" s="7">
        <f>F2</f>
        <v>1222</v>
      </c>
      <c r="C6" s="7">
        <v>1227</v>
      </c>
      <c r="D6" s="7">
        <v>2092</v>
      </c>
      <c r="E6" s="7">
        <v>1736</v>
      </c>
      <c r="F6" s="7">
        <v>0</v>
      </c>
      <c r="G6" s="7">
        <v>2028</v>
      </c>
      <c r="H6" s="7">
        <v>1397</v>
      </c>
      <c r="I6" s="7">
        <v>900</v>
      </c>
      <c r="J6" s="7">
        <v>1674</v>
      </c>
      <c r="K6" s="7">
        <v>1524</v>
      </c>
      <c r="L6" s="7">
        <v>1565</v>
      </c>
      <c r="M6" s="7">
        <v>152</v>
      </c>
      <c r="N6" s="7">
        <v>2490</v>
      </c>
      <c r="O6" s="7">
        <v>1041</v>
      </c>
      <c r="P6" s="7">
        <v>1208</v>
      </c>
      <c r="Q6" s="7">
        <v>1049</v>
      </c>
      <c r="R6" s="7">
        <v>1868</v>
      </c>
      <c r="S6" s="7">
        <v>1699</v>
      </c>
      <c r="T6" s="7">
        <v>2017</v>
      </c>
      <c r="U6" s="7">
        <v>2027</v>
      </c>
      <c r="V6" s="7">
        <v>2027</v>
      </c>
      <c r="W6" s="7">
        <v>1789</v>
      </c>
      <c r="X6" s="7">
        <v>2004</v>
      </c>
      <c r="Y6" s="7">
        <v>1764</v>
      </c>
      <c r="Z6" s="7">
        <v>1027</v>
      </c>
      <c r="AA6" s="7">
        <v>452</v>
      </c>
      <c r="AB6" s="7">
        <v>1429</v>
      </c>
      <c r="AC6" s="7">
        <v>2286</v>
      </c>
      <c r="AD6" s="7">
        <v>1684</v>
      </c>
      <c r="AE6" s="7">
        <v>427</v>
      </c>
      <c r="AF6" s="7">
        <v>1969</v>
      </c>
      <c r="AG6" s="7">
        <v>741</v>
      </c>
    </row>
    <row r="7" spans="1:33" x14ac:dyDescent="0.25">
      <c r="A7" t="s">
        <v>74</v>
      </c>
      <c r="B7" s="7">
        <f>G2</f>
        <v>2208</v>
      </c>
      <c r="C7" s="7">
        <v>1887</v>
      </c>
      <c r="D7" s="7">
        <v>612</v>
      </c>
      <c r="E7" s="7">
        <v>488</v>
      </c>
      <c r="F7" s="7">
        <v>2028</v>
      </c>
      <c r="G7" s="7">
        <v>0</v>
      </c>
      <c r="H7" s="7">
        <v>631</v>
      </c>
      <c r="I7" s="7">
        <v>1434</v>
      </c>
      <c r="J7" s="7">
        <v>362</v>
      </c>
      <c r="K7" s="7">
        <v>1059</v>
      </c>
      <c r="L7" s="7">
        <v>501</v>
      </c>
      <c r="M7" s="7">
        <v>2062</v>
      </c>
      <c r="N7" s="7">
        <v>702</v>
      </c>
      <c r="O7" s="7">
        <v>2022</v>
      </c>
      <c r="P7" s="7">
        <v>2234</v>
      </c>
      <c r="Q7" s="7">
        <v>979</v>
      </c>
      <c r="R7" s="7">
        <v>713</v>
      </c>
      <c r="S7" s="7">
        <v>441</v>
      </c>
      <c r="T7" s="7">
        <v>416</v>
      </c>
      <c r="U7" s="7">
        <v>431</v>
      </c>
      <c r="V7" s="7">
        <v>431</v>
      </c>
      <c r="W7" s="7">
        <v>673</v>
      </c>
      <c r="X7" s="7">
        <v>337</v>
      </c>
      <c r="Y7" s="7">
        <v>329</v>
      </c>
      <c r="Z7" s="7">
        <v>2374</v>
      </c>
      <c r="AA7" s="7">
        <v>2349</v>
      </c>
      <c r="AB7" s="7">
        <v>666</v>
      </c>
      <c r="AC7" s="7">
        <v>588</v>
      </c>
      <c r="AD7" s="7">
        <v>541</v>
      </c>
      <c r="AE7" s="7">
        <v>2399</v>
      </c>
      <c r="AF7" s="7">
        <v>227</v>
      </c>
      <c r="AG7" s="7">
        <v>1339</v>
      </c>
    </row>
    <row r="8" spans="1:33" x14ac:dyDescent="0.25">
      <c r="A8" t="s">
        <v>73</v>
      </c>
      <c r="B8" s="7">
        <f>H2</f>
        <v>1729</v>
      </c>
      <c r="C8" s="7">
        <v>1442</v>
      </c>
      <c r="D8" s="7">
        <v>858</v>
      </c>
      <c r="E8" s="7">
        <v>472</v>
      </c>
      <c r="F8" s="7">
        <v>1397</v>
      </c>
      <c r="G8" s="7">
        <v>631</v>
      </c>
      <c r="H8" s="7">
        <v>0</v>
      </c>
      <c r="I8" s="7">
        <v>894</v>
      </c>
      <c r="J8" s="7">
        <v>282</v>
      </c>
      <c r="K8" s="7">
        <v>798</v>
      </c>
      <c r="L8" s="7">
        <v>227</v>
      </c>
      <c r="M8" s="7">
        <v>1432</v>
      </c>
      <c r="N8" s="7">
        <v>1184</v>
      </c>
      <c r="O8" s="7">
        <v>1518</v>
      </c>
      <c r="P8" s="7">
        <v>1748</v>
      </c>
      <c r="Q8" s="7">
        <v>348</v>
      </c>
      <c r="R8" s="7">
        <v>743</v>
      </c>
      <c r="S8" s="7">
        <v>395</v>
      </c>
      <c r="T8" s="7">
        <v>708</v>
      </c>
      <c r="U8" s="7">
        <v>723</v>
      </c>
      <c r="V8" s="7">
        <v>723</v>
      </c>
      <c r="W8" s="7">
        <v>651</v>
      </c>
      <c r="X8" s="7">
        <v>666</v>
      </c>
      <c r="Y8" s="7">
        <v>400</v>
      </c>
      <c r="Z8" s="7">
        <v>1834</v>
      </c>
      <c r="AA8" s="7">
        <v>1729</v>
      </c>
      <c r="AB8" s="7">
        <v>252</v>
      </c>
      <c r="AC8" s="7">
        <v>999</v>
      </c>
      <c r="AD8" s="7">
        <v>427</v>
      </c>
      <c r="AE8" s="7">
        <v>1773</v>
      </c>
      <c r="AF8" s="7">
        <v>599</v>
      </c>
      <c r="AG8" s="7">
        <v>722</v>
      </c>
    </row>
    <row r="9" spans="1:33" x14ac:dyDescent="0.25">
      <c r="A9" t="s">
        <v>72</v>
      </c>
      <c r="B9" s="7">
        <f>I2</f>
        <v>844</v>
      </c>
      <c r="C9" s="7">
        <v>601</v>
      </c>
      <c r="D9" s="7">
        <v>1750</v>
      </c>
      <c r="E9" s="7">
        <v>1357</v>
      </c>
      <c r="F9" s="7">
        <v>900</v>
      </c>
      <c r="G9" s="7">
        <v>1434</v>
      </c>
      <c r="H9" s="7">
        <v>894</v>
      </c>
      <c r="I9" s="7">
        <v>0</v>
      </c>
      <c r="J9" s="7">
        <v>1152</v>
      </c>
      <c r="K9" s="7">
        <v>641</v>
      </c>
      <c r="L9" s="7">
        <v>1120</v>
      </c>
      <c r="M9" s="7">
        <v>1020</v>
      </c>
      <c r="N9" s="7">
        <v>1709</v>
      </c>
      <c r="O9" s="7">
        <v>627</v>
      </c>
      <c r="P9" s="7">
        <v>861</v>
      </c>
      <c r="Q9" s="7">
        <v>680</v>
      </c>
      <c r="R9" s="7">
        <v>1608</v>
      </c>
      <c r="S9" s="7">
        <v>1012</v>
      </c>
      <c r="T9" s="7">
        <v>1601</v>
      </c>
      <c r="U9" s="7">
        <v>1616</v>
      </c>
      <c r="V9" s="7">
        <v>1616</v>
      </c>
      <c r="W9" s="7">
        <v>1515</v>
      </c>
      <c r="X9" s="7">
        <v>1554</v>
      </c>
      <c r="Y9" s="7">
        <v>1286</v>
      </c>
      <c r="Z9" s="7">
        <v>956</v>
      </c>
      <c r="AA9" s="7">
        <v>1022</v>
      </c>
      <c r="AB9" s="7">
        <v>768</v>
      </c>
      <c r="AC9" s="7">
        <v>1505</v>
      </c>
      <c r="AD9" s="7">
        <v>1324</v>
      </c>
      <c r="AE9" s="7">
        <v>1113</v>
      </c>
      <c r="AF9" s="7">
        <v>1473</v>
      </c>
      <c r="AG9" s="7">
        <v>784</v>
      </c>
    </row>
    <row r="10" spans="1:33" x14ac:dyDescent="0.25">
      <c r="A10" t="s">
        <v>71</v>
      </c>
      <c r="B10" s="7">
        <f>J2</f>
        <v>1970</v>
      </c>
      <c r="C10" s="7">
        <v>1668</v>
      </c>
      <c r="D10" s="7">
        <v>638</v>
      </c>
      <c r="E10" s="7">
        <v>296</v>
      </c>
      <c r="F10" s="7">
        <v>1674</v>
      </c>
      <c r="G10" s="7">
        <v>362</v>
      </c>
      <c r="H10" s="7">
        <v>282</v>
      </c>
      <c r="I10" s="7">
        <v>1152</v>
      </c>
      <c r="J10" s="7">
        <v>0</v>
      </c>
      <c r="K10" s="7">
        <v>926</v>
      </c>
      <c r="L10" s="7">
        <v>155</v>
      </c>
      <c r="M10" s="7">
        <v>1702</v>
      </c>
      <c r="N10" s="7">
        <v>993</v>
      </c>
      <c r="O10" s="7">
        <v>1767</v>
      </c>
      <c r="P10" s="7">
        <v>1992</v>
      </c>
      <c r="Q10" s="7">
        <v>625</v>
      </c>
      <c r="R10" s="7">
        <v>597</v>
      </c>
      <c r="S10" s="7">
        <v>337</v>
      </c>
      <c r="T10" s="7">
        <v>461</v>
      </c>
      <c r="U10" s="7">
        <v>477</v>
      </c>
      <c r="V10" s="7">
        <v>477</v>
      </c>
      <c r="W10" s="7">
        <v>519</v>
      </c>
      <c r="X10" s="7">
        <v>405</v>
      </c>
      <c r="Y10" s="7">
        <v>143</v>
      </c>
      <c r="Z10" s="7">
        <v>2097</v>
      </c>
      <c r="AA10" s="7">
        <v>2012</v>
      </c>
      <c r="AB10" s="7">
        <v>409</v>
      </c>
      <c r="AC10" s="7">
        <v>831</v>
      </c>
      <c r="AD10" s="7">
        <v>286</v>
      </c>
      <c r="AE10" s="7">
        <v>2055</v>
      </c>
      <c r="AF10" s="7">
        <v>322</v>
      </c>
      <c r="AG10" s="7">
        <v>977</v>
      </c>
    </row>
    <row r="11" spans="1:33" x14ac:dyDescent="0.25">
      <c r="A11" t="s">
        <v>70</v>
      </c>
      <c r="B11" s="7">
        <f>K2</f>
        <v>1202</v>
      </c>
      <c r="C11" s="7">
        <v>866</v>
      </c>
      <c r="D11" s="7">
        <v>1560</v>
      </c>
      <c r="E11" s="7">
        <v>1212</v>
      </c>
      <c r="F11" s="7">
        <v>1524</v>
      </c>
      <c r="G11" s="7">
        <v>1059</v>
      </c>
      <c r="H11" s="7">
        <v>798</v>
      </c>
      <c r="I11" s="7">
        <v>641</v>
      </c>
      <c r="J11" s="7">
        <v>926</v>
      </c>
      <c r="K11" s="7">
        <v>0</v>
      </c>
      <c r="L11" s="7">
        <v>986</v>
      </c>
      <c r="M11" s="7">
        <v>1630</v>
      </c>
      <c r="N11" s="7">
        <v>1121</v>
      </c>
      <c r="O11" s="7">
        <v>1053</v>
      </c>
      <c r="P11" s="7">
        <v>1233</v>
      </c>
      <c r="Q11" s="7">
        <v>853</v>
      </c>
      <c r="R11" s="7">
        <v>1511</v>
      </c>
      <c r="S11" s="7">
        <v>631</v>
      </c>
      <c r="T11" s="7">
        <v>1370</v>
      </c>
      <c r="U11" s="7">
        <v>1837</v>
      </c>
      <c r="V11" s="7">
        <v>1837</v>
      </c>
      <c r="W11" s="7">
        <v>1425</v>
      </c>
      <c r="X11" s="7">
        <v>1301</v>
      </c>
      <c r="Y11" s="7">
        <v>1065</v>
      </c>
      <c r="Z11" s="7">
        <v>1436</v>
      </c>
      <c r="AA11" s="7">
        <v>1658</v>
      </c>
      <c r="AB11" s="7">
        <v>550</v>
      </c>
      <c r="AC11" s="7">
        <v>928</v>
      </c>
      <c r="AD11" s="7">
        <v>1207</v>
      </c>
      <c r="AE11" s="7">
        <v>1752</v>
      </c>
      <c r="AF11" s="7">
        <v>1190</v>
      </c>
      <c r="AG11" s="7">
        <v>1175</v>
      </c>
    </row>
    <row r="12" spans="1:33" x14ac:dyDescent="0.25">
      <c r="A12" t="s">
        <v>69</v>
      </c>
      <c r="B12" s="7">
        <f>L2</f>
        <v>1956</v>
      </c>
      <c r="C12" s="7">
        <v>1668</v>
      </c>
      <c r="D12" s="7">
        <v>631</v>
      </c>
      <c r="E12" s="7">
        <v>241</v>
      </c>
      <c r="F12" s="7">
        <v>1565</v>
      </c>
      <c r="G12" s="7">
        <v>501</v>
      </c>
      <c r="H12" s="7">
        <v>227</v>
      </c>
      <c r="I12" s="7">
        <v>1120</v>
      </c>
      <c r="J12" s="7">
        <v>155</v>
      </c>
      <c r="K12" s="7">
        <v>986</v>
      </c>
      <c r="L12" s="7">
        <v>0</v>
      </c>
      <c r="M12" s="7">
        <v>1583</v>
      </c>
      <c r="N12" s="7">
        <v>1148</v>
      </c>
      <c r="O12" s="7">
        <v>1745</v>
      </c>
      <c r="P12" s="7">
        <v>1975</v>
      </c>
      <c r="Q12" s="7">
        <v>527</v>
      </c>
      <c r="R12" s="7">
        <v>529</v>
      </c>
      <c r="S12" s="7">
        <v>456</v>
      </c>
      <c r="T12" s="7">
        <v>487</v>
      </c>
      <c r="U12" s="7">
        <v>501</v>
      </c>
      <c r="V12" s="7">
        <v>501</v>
      </c>
      <c r="W12" s="7">
        <v>440</v>
      </c>
      <c r="X12" s="7">
        <v>452</v>
      </c>
      <c r="Y12" s="7">
        <v>200</v>
      </c>
      <c r="Z12" s="7">
        <v>2058</v>
      </c>
      <c r="AA12" s="7">
        <v>1922</v>
      </c>
      <c r="AB12" s="7">
        <v>439</v>
      </c>
      <c r="AC12" s="7">
        <v>985</v>
      </c>
      <c r="AD12" s="7">
        <v>215</v>
      </c>
      <c r="AE12" s="7">
        <v>1958</v>
      </c>
      <c r="AF12" s="7">
        <v>405</v>
      </c>
      <c r="AG12" s="7">
        <v>849</v>
      </c>
    </row>
    <row r="13" spans="1:33" x14ac:dyDescent="0.25">
      <c r="A13" t="s">
        <v>68</v>
      </c>
      <c r="B13" s="7">
        <f>M2</f>
        <v>1373</v>
      </c>
      <c r="C13" s="7">
        <v>1376</v>
      </c>
      <c r="D13" s="7">
        <v>2078</v>
      </c>
      <c r="E13" s="7">
        <v>1738</v>
      </c>
      <c r="F13" s="7">
        <v>152</v>
      </c>
      <c r="G13" s="7">
        <v>2062</v>
      </c>
      <c r="H13" s="7">
        <v>1432</v>
      </c>
      <c r="I13" s="7">
        <v>1020</v>
      </c>
      <c r="J13" s="7">
        <v>1702</v>
      </c>
      <c r="K13" s="7">
        <v>1630</v>
      </c>
      <c r="L13" s="7">
        <v>1583</v>
      </c>
      <c r="M13" s="7">
        <v>0</v>
      </c>
      <c r="N13" s="7">
        <v>2558</v>
      </c>
      <c r="O13" s="7">
        <v>1193</v>
      </c>
      <c r="P13" s="7">
        <v>1359</v>
      </c>
      <c r="Q13" s="7">
        <v>1084</v>
      </c>
      <c r="R13" s="7">
        <v>1845</v>
      </c>
      <c r="S13" s="7">
        <v>1757</v>
      </c>
      <c r="T13" s="7">
        <v>2019</v>
      </c>
      <c r="U13" s="7">
        <v>2027</v>
      </c>
      <c r="V13" s="7">
        <v>2027</v>
      </c>
      <c r="W13" s="7">
        <v>1771</v>
      </c>
      <c r="X13" s="7">
        <v>2011</v>
      </c>
      <c r="Y13" s="7">
        <v>1783</v>
      </c>
      <c r="Z13" s="7">
        <v>1172</v>
      </c>
      <c r="AA13" s="7">
        <v>558</v>
      </c>
      <c r="AB13" s="7">
        <v>1489</v>
      </c>
      <c r="AC13" s="7">
        <v>2355</v>
      </c>
      <c r="AD13" s="7">
        <v>1683</v>
      </c>
      <c r="AE13" s="7">
        <v>503</v>
      </c>
      <c r="AF13" s="7">
        <v>1986</v>
      </c>
      <c r="AG13" s="7">
        <v>738</v>
      </c>
    </row>
    <row r="14" spans="1:33" x14ac:dyDescent="0.25">
      <c r="A14" t="s">
        <v>67</v>
      </c>
      <c r="B14" s="7">
        <f>N2</f>
        <v>2307</v>
      </c>
      <c r="C14" s="7">
        <v>1970</v>
      </c>
      <c r="D14" s="7">
        <v>1260</v>
      </c>
      <c r="E14" s="7">
        <v>1188</v>
      </c>
      <c r="F14" s="7">
        <v>2490</v>
      </c>
      <c r="G14" s="7">
        <v>702</v>
      </c>
      <c r="H14" s="7">
        <v>1184</v>
      </c>
      <c r="I14" s="7">
        <v>1709</v>
      </c>
      <c r="J14" s="7">
        <v>993</v>
      </c>
      <c r="K14" s="7">
        <v>1121</v>
      </c>
      <c r="L14" s="7">
        <v>1148</v>
      </c>
      <c r="M14" s="7">
        <v>2558</v>
      </c>
      <c r="N14" s="7">
        <v>0</v>
      </c>
      <c r="O14" s="7">
        <v>2173</v>
      </c>
      <c r="P14" s="7">
        <v>2340</v>
      </c>
      <c r="Q14" s="7">
        <v>1503</v>
      </c>
      <c r="R14" s="7">
        <v>1406</v>
      </c>
      <c r="S14" s="7">
        <v>808</v>
      </c>
      <c r="T14" s="7">
        <v>1087</v>
      </c>
      <c r="U14" s="7">
        <v>1099</v>
      </c>
      <c r="V14" s="7">
        <v>1099</v>
      </c>
      <c r="W14" s="7">
        <v>1374</v>
      </c>
      <c r="X14" s="7">
        <v>1015</v>
      </c>
      <c r="Y14" s="7">
        <v>1016</v>
      </c>
      <c r="Z14" s="7">
        <v>2556</v>
      </c>
      <c r="AA14" s="7">
        <v>2722</v>
      </c>
      <c r="AB14" s="7">
        <v>1070</v>
      </c>
      <c r="AC14" s="7">
        <v>205</v>
      </c>
      <c r="AD14" s="7">
        <v>1237</v>
      </c>
      <c r="AE14" s="7">
        <v>2799</v>
      </c>
      <c r="AF14" s="7">
        <v>922</v>
      </c>
      <c r="AG14" s="7">
        <v>1896</v>
      </c>
    </row>
    <row r="15" spans="1:33" x14ac:dyDescent="0.25">
      <c r="A15" t="s">
        <v>66</v>
      </c>
      <c r="B15" s="7">
        <f>O2</f>
        <v>226</v>
      </c>
      <c r="C15" s="7">
        <v>256</v>
      </c>
      <c r="D15" s="7">
        <v>2376</v>
      </c>
      <c r="E15" s="7">
        <v>1982</v>
      </c>
      <c r="F15" s="7">
        <v>1041</v>
      </c>
      <c r="G15" s="7">
        <v>2022</v>
      </c>
      <c r="H15" s="7">
        <v>1518</v>
      </c>
      <c r="I15" s="7">
        <v>627</v>
      </c>
      <c r="J15" s="7">
        <v>1767</v>
      </c>
      <c r="K15" s="7">
        <v>1053</v>
      </c>
      <c r="L15" s="7">
        <v>1745</v>
      </c>
      <c r="M15" s="7">
        <v>1193</v>
      </c>
      <c r="N15" s="7">
        <v>2173</v>
      </c>
      <c r="O15" s="7">
        <v>0</v>
      </c>
      <c r="P15" s="7">
        <v>237</v>
      </c>
      <c r="Q15" s="7">
        <v>1297</v>
      </c>
      <c r="R15" s="7">
        <v>2234</v>
      </c>
      <c r="S15" s="7">
        <v>1585</v>
      </c>
      <c r="T15" s="7">
        <v>2222</v>
      </c>
      <c r="U15" s="7">
        <v>2237</v>
      </c>
      <c r="V15" s="7">
        <v>2237</v>
      </c>
      <c r="W15" s="7">
        <v>2141</v>
      </c>
      <c r="X15" s="7">
        <v>2171</v>
      </c>
      <c r="Y15" s="7">
        <v>1905</v>
      </c>
      <c r="Z15" s="7">
        <v>386</v>
      </c>
      <c r="AA15" s="7">
        <v>866</v>
      </c>
      <c r="AB15" s="7">
        <v>1369</v>
      </c>
      <c r="AC15" s="7">
        <v>1981</v>
      </c>
      <c r="AD15" s="7">
        <v>1940</v>
      </c>
      <c r="AE15" s="7">
        <v>992</v>
      </c>
      <c r="AF15" s="7">
        <v>2084</v>
      </c>
      <c r="AG15" s="7">
        <v>1310</v>
      </c>
    </row>
    <row r="16" spans="1:33" x14ac:dyDescent="0.25">
      <c r="A16" t="s">
        <v>65</v>
      </c>
      <c r="B16" s="7">
        <f>P2</f>
        <v>36</v>
      </c>
      <c r="C16" s="7">
        <v>370</v>
      </c>
      <c r="D16" s="7">
        <v>2606</v>
      </c>
      <c r="E16" s="7">
        <v>2214</v>
      </c>
      <c r="F16" s="7">
        <v>1208</v>
      </c>
      <c r="G16" s="7">
        <v>2234</v>
      </c>
      <c r="H16" s="7">
        <v>1748</v>
      </c>
      <c r="I16" s="7">
        <v>861</v>
      </c>
      <c r="J16" s="7">
        <v>1992</v>
      </c>
      <c r="K16" s="7">
        <v>1233</v>
      </c>
      <c r="L16" s="7">
        <v>1975</v>
      </c>
      <c r="M16" s="7">
        <v>1359</v>
      </c>
      <c r="N16" s="7">
        <v>2340</v>
      </c>
      <c r="O16" s="7">
        <v>237</v>
      </c>
      <c r="P16" s="7">
        <v>0</v>
      </c>
      <c r="Q16" s="7">
        <v>1534</v>
      </c>
      <c r="R16" s="7">
        <v>2469</v>
      </c>
      <c r="S16" s="7">
        <v>1795</v>
      </c>
      <c r="T16" s="7">
        <v>2449</v>
      </c>
      <c r="U16" s="7">
        <v>2465</v>
      </c>
      <c r="V16" s="7">
        <v>2465</v>
      </c>
      <c r="W16" s="7">
        <v>2375</v>
      </c>
      <c r="X16" s="7">
        <v>2397</v>
      </c>
      <c r="Y16" s="7">
        <v>2131</v>
      </c>
      <c r="Z16" s="7">
        <v>308</v>
      </c>
      <c r="AA16" s="7">
        <v>955</v>
      </c>
      <c r="AB16" s="7">
        <v>1589</v>
      </c>
      <c r="AC16" s="7">
        <v>2155</v>
      </c>
      <c r="AD16" s="7">
        <v>2173</v>
      </c>
      <c r="AE16" s="7">
        <v>1082</v>
      </c>
      <c r="AF16" s="7">
        <v>2306</v>
      </c>
      <c r="AG16" s="7">
        <v>1540</v>
      </c>
    </row>
    <row r="17" spans="1:33" x14ac:dyDescent="0.25">
      <c r="A17" t="s">
        <v>64</v>
      </c>
      <c r="B17" s="7">
        <f>Q2</f>
        <v>1520</v>
      </c>
      <c r="C17" s="7">
        <v>1275</v>
      </c>
      <c r="D17" s="7">
        <v>1121</v>
      </c>
      <c r="E17" s="7">
        <v>733</v>
      </c>
      <c r="F17" s="7">
        <v>1049</v>
      </c>
      <c r="G17" s="7">
        <v>979</v>
      </c>
      <c r="H17" s="7">
        <v>348</v>
      </c>
      <c r="I17" s="7">
        <v>680</v>
      </c>
      <c r="J17" s="7">
        <v>625</v>
      </c>
      <c r="K17" s="7">
        <v>853</v>
      </c>
      <c r="L17" s="7">
        <v>527</v>
      </c>
      <c r="M17" s="7">
        <v>1084</v>
      </c>
      <c r="N17" s="7">
        <v>1503</v>
      </c>
      <c r="O17" s="7">
        <v>1297</v>
      </c>
      <c r="P17" s="7">
        <v>1534</v>
      </c>
      <c r="Q17" s="7">
        <v>0</v>
      </c>
      <c r="R17" s="7">
        <v>947</v>
      </c>
      <c r="S17" s="7">
        <v>695</v>
      </c>
      <c r="T17" s="7">
        <v>1006</v>
      </c>
      <c r="U17" s="7">
        <v>1018</v>
      </c>
      <c r="V17" s="7">
        <v>1018</v>
      </c>
      <c r="W17" s="7">
        <v>855</v>
      </c>
      <c r="X17" s="7">
        <v>978</v>
      </c>
      <c r="Y17" s="7">
        <v>724</v>
      </c>
      <c r="Z17" s="7">
        <v>1572</v>
      </c>
      <c r="AA17" s="7">
        <v>1395</v>
      </c>
      <c r="AB17" s="7">
        <v>449</v>
      </c>
      <c r="AC17" s="7">
        <v>1308</v>
      </c>
      <c r="AD17" s="7">
        <v>678</v>
      </c>
      <c r="AE17" s="7">
        <v>1433</v>
      </c>
      <c r="AF17" s="7">
        <v>929</v>
      </c>
      <c r="AG17" s="7">
        <v>395</v>
      </c>
    </row>
    <row r="18" spans="1:33" x14ac:dyDescent="0.25">
      <c r="A18" t="s">
        <v>63</v>
      </c>
      <c r="B18" s="7">
        <f>R2</f>
        <v>2452</v>
      </c>
      <c r="C18" s="7">
        <v>2179</v>
      </c>
      <c r="D18" s="7">
        <v>254</v>
      </c>
      <c r="E18" s="7">
        <v>302</v>
      </c>
      <c r="F18" s="7">
        <v>1868</v>
      </c>
      <c r="G18" s="7">
        <v>713</v>
      </c>
      <c r="H18" s="7">
        <v>743</v>
      </c>
      <c r="I18" s="7">
        <v>1608</v>
      </c>
      <c r="J18" s="7">
        <v>597</v>
      </c>
      <c r="K18" s="7">
        <v>1511</v>
      </c>
      <c r="L18" s="7">
        <v>529</v>
      </c>
      <c r="M18" s="7">
        <v>1845</v>
      </c>
      <c r="N18" s="7">
        <v>1406</v>
      </c>
      <c r="O18" s="7">
        <v>2234</v>
      </c>
      <c r="P18" s="7">
        <v>2469</v>
      </c>
      <c r="Q18" s="7">
        <v>947</v>
      </c>
      <c r="R18" s="7">
        <v>0</v>
      </c>
      <c r="S18" s="7">
        <v>932</v>
      </c>
      <c r="T18" s="7">
        <v>330</v>
      </c>
      <c r="U18" s="7">
        <v>324</v>
      </c>
      <c r="V18" s="7">
        <v>324</v>
      </c>
      <c r="W18" s="7">
        <v>94</v>
      </c>
      <c r="X18" s="7">
        <v>393</v>
      </c>
      <c r="Y18" s="7">
        <v>475</v>
      </c>
      <c r="Z18" s="7">
        <v>2520</v>
      </c>
      <c r="AA18" s="7">
        <v>2278</v>
      </c>
      <c r="AB18" s="7">
        <v>968</v>
      </c>
      <c r="AC18" s="7">
        <v>1301</v>
      </c>
      <c r="AD18" s="7">
        <v>314</v>
      </c>
      <c r="AE18" s="7">
        <v>2289</v>
      </c>
      <c r="AF18" s="7">
        <v>487</v>
      </c>
      <c r="AG18" s="7">
        <v>1130</v>
      </c>
    </row>
    <row r="19" spans="1:33" x14ac:dyDescent="0.25">
      <c r="A19" t="s">
        <v>62</v>
      </c>
      <c r="B19" s="7">
        <f>S2</f>
        <v>1768</v>
      </c>
      <c r="C19" s="7">
        <v>1446</v>
      </c>
      <c r="D19" s="7">
        <v>940</v>
      </c>
      <c r="E19" s="7">
        <v>632</v>
      </c>
      <c r="F19" s="7">
        <v>1699</v>
      </c>
      <c r="G19" s="7">
        <v>441</v>
      </c>
      <c r="H19" s="7">
        <v>395</v>
      </c>
      <c r="I19" s="7">
        <v>1012</v>
      </c>
      <c r="J19" s="7">
        <v>337</v>
      </c>
      <c r="K19" s="7">
        <v>631</v>
      </c>
      <c r="L19" s="7">
        <v>456</v>
      </c>
      <c r="M19" s="7">
        <v>1757</v>
      </c>
      <c r="N19" s="7">
        <v>808</v>
      </c>
      <c r="O19" s="7">
        <v>1585</v>
      </c>
      <c r="P19" s="7">
        <v>1795</v>
      </c>
      <c r="Q19" s="7">
        <v>695</v>
      </c>
      <c r="R19" s="7">
        <v>932</v>
      </c>
      <c r="S19" s="7">
        <v>0</v>
      </c>
      <c r="T19" s="7">
        <v>745</v>
      </c>
      <c r="U19" s="7">
        <v>762</v>
      </c>
      <c r="V19" s="7">
        <v>762</v>
      </c>
      <c r="W19" s="7">
        <v>856</v>
      </c>
      <c r="X19" s="7">
        <v>673</v>
      </c>
      <c r="Y19" s="7">
        <v>460</v>
      </c>
      <c r="Z19" s="7">
        <v>1943</v>
      </c>
      <c r="AA19" s="7">
        <v>1974</v>
      </c>
      <c r="AB19" s="7">
        <v>271</v>
      </c>
      <c r="AC19" s="7">
        <v>613</v>
      </c>
      <c r="AD19" s="7">
        <v>641</v>
      </c>
      <c r="AE19" s="7">
        <v>2037</v>
      </c>
      <c r="AF19" s="7">
        <v>560</v>
      </c>
      <c r="AG19" s="7">
        <v>1089</v>
      </c>
    </row>
    <row r="20" spans="1:33" x14ac:dyDescent="0.25">
      <c r="A20" t="s">
        <v>61</v>
      </c>
      <c r="B20" s="7">
        <f>T2</f>
        <v>2428</v>
      </c>
      <c r="C20" s="7">
        <v>2128</v>
      </c>
      <c r="D20" s="7">
        <v>201</v>
      </c>
      <c r="E20" s="7">
        <v>281</v>
      </c>
      <c r="F20" s="7">
        <v>2017</v>
      </c>
      <c r="G20" s="7">
        <v>416</v>
      </c>
      <c r="H20" s="7">
        <v>708</v>
      </c>
      <c r="I20" s="7">
        <v>1601</v>
      </c>
      <c r="J20" s="7">
        <v>461</v>
      </c>
      <c r="K20" s="7">
        <v>1370</v>
      </c>
      <c r="L20" s="7">
        <v>487</v>
      </c>
      <c r="M20" s="7">
        <v>2019</v>
      </c>
      <c r="N20" s="7">
        <v>1087</v>
      </c>
      <c r="O20" s="7">
        <v>2222</v>
      </c>
      <c r="P20" s="7">
        <v>2449</v>
      </c>
      <c r="Q20" s="7">
        <v>1006</v>
      </c>
      <c r="R20" s="7">
        <v>330</v>
      </c>
      <c r="S20" s="7">
        <v>745</v>
      </c>
      <c r="T20" s="7">
        <v>0</v>
      </c>
      <c r="U20" s="7">
        <v>17</v>
      </c>
      <c r="V20" s="7">
        <v>17</v>
      </c>
      <c r="W20" s="7">
        <v>329</v>
      </c>
      <c r="X20" s="7">
        <v>80</v>
      </c>
      <c r="Y20" s="7">
        <v>319</v>
      </c>
      <c r="Z20" s="7">
        <v>2542</v>
      </c>
      <c r="AA20" s="7">
        <v>2395</v>
      </c>
      <c r="AB20" s="7">
        <v>870</v>
      </c>
      <c r="AC20" s="7">
        <v>999</v>
      </c>
      <c r="AD20" s="7">
        <v>347</v>
      </c>
      <c r="AE20" s="7">
        <v>2423</v>
      </c>
      <c r="AF20" s="7">
        <v>198</v>
      </c>
      <c r="AG20" s="7">
        <v>1281</v>
      </c>
    </row>
    <row r="21" spans="1:33" x14ac:dyDescent="0.25">
      <c r="A21" t="s">
        <v>60</v>
      </c>
      <c r="B21" s="7">
        <f>U2</f>
        <v>2444</v>
      </c>
      <c r="C21" s="7">
        <v>2145</v>
      </c>
      <c r="D21" s="7">
        <v>184</v>
      </c>
      <c r="E21" s="7">
        <v>291</v>
      </c>
      <c r="F21" s="7">
        <v>2027</v>
      </c>
      <c r="G21" s="7">
        <v>431</v>
      </c>
      <c r="H21" s="7">
        <v>723</v>
      </c>
      <c r="I21" s="7">
        <v>1616</v>
      </c>
      <c r="J21" s="7">
        <v>477</v>
      </c>
      <c r="K21" s="7">
        <v>1837</v>
      </c>
      <c r="L21" s="7">
        <v>501</v>
      </c>
      <c r="M21" s="7">
        <v>2027</v>
      </c>
      <c r="N21" s="7">
        <v>1099</v>
      </c>
      <c r="O21" s="7">
        <v>2237</v>
      </c>
      <c r="P21" s="7">
        <v>2465</v>
      </c>
      <c r="Q21" s="7">
        <v>1018</v>
      </c>
      <c r="R21" s="7">
        <v>324</v>
      </c>
      <c r="S21" s="7">
        <v>762</v>
      </c>
      <c r="T21" s="7">
        <v>17</v>
      </c>
      <c r="U21" s="7">
        <v>0</v>
      </c>
      <c r="V21" s="7">
        <v>1</v>
      </c>
      <c r="W21" s="7">
        <v>327</v>
      </c>
      <c r="X21" s="7">
        <v>96</v>
      </c>
      <c r="Y21" s="7">
        <v>335</v>
      </c>
      <c r="Z21" s="7">
        <v>2557</v>
      </c>
      <c r="AA21" s="7">
        <v>2407</v>
      </c>
      <c r="AB21" s="7">
        <v>886</v>
      </c>
      <c r="AC21" s="7">
        <v>1012</v>
      </c>
      <c r="AD21" s="7">
        <v>356</v>
      </c>
      <c r="AE21" s="7">
        <v>2434</v>
      </c>
      <c r="AF21" s="7">
        <v>215</v>
      </c>
      <c r="AG21" s="7">
        <v>1290</v>
      </c>
    </row>
    <row r="22" spans="1:33" x14ac:dyDescent="0.25">
      <c r="A22" t="s">
        <v>59</v>
      </c>
      <c r="B22" s="7">
        <f>V2</f>
        <v>2444</v>
      </c>
      <c r="C22" s="7">
        <v>2145</v>
      </c>
      <c r="D22" s="7">
        <v>184</v>
      </c>
      <c r="E22" s="7">
        <v>291</v>
      </c>
      <c r="F22" s="7">
        <v>2027</v>
      </c>
      <c r="G22" s="7">
        <v>431</v>
      </c>
      <c r="H22" s="7">
        <v>723</v>
      </c>
      <c r="I22" s="7">
        <v>1616</v>
      </c>
      <c r="J22" s="7">
        <v>477</v>
      </c>
      <c r="K22" s="7">
        <v>1837</v>
      </c>
      <c r="L22" s="7">
        <v>501</v>
      </c>
      <c r="M22" s="7">
        <v>2027</v>
      </c>
      <c r="N22" s="7">
        <v>1099</v>
      </c>
      <c r="O22" s="7">
        <v>2237</v>
      </c>
      <c r="P22" s="7">
        <v>2465</v>
      </c>
      <c r="Q22" s="7">
        <v>1018</v>
      </c>
      <c r="R22" s="7">
        <v>324</v>
      </c>
      <c r="S22" s="7">
        <v>762</v>
      </c>
      <c r="T22" s="7">
        <v>17</v>
      </c>
      <c r="U22" s="7">
        <v>1</v>
      </c>
      <c r="V22" s="7">
        <v>0</v>
      </c>
      <c r="W22" s="7">
        <v>327</v>
      </c>
      <c r="X22" s="7">
        <v>96</v>
      </c>
      <c r="Y22" s="7">
        <v>335</v>
      </c>
      <c r="Z22" s="7">
        <v>2557</v>
      </c>
      <c r="AA22" s="7">
        <v>2407</v>
      </c>
      <c r="AB22" s="7">
        <v>886</v>
      </c>
      <c r="AC22" s="7">
        <v>1012</v>
      </c>
      <c r="AD22" s="7">
        <v>356</v>
      </c>
      <c r="AE22" s="7">
        <v>2434</v>
      </c>
      <c r="AF22" s="7">
        <v>215</v>
      </c>
      <c r="AG22" s="7">
        <v>1290</v>
      </c>
    </row>
    <row r="23" spans="1:33" x14ac:dyDescent="0.25">
      <c r="A23" t="s">
        <v>58</v>
      </c>
      <c r="B23" s="7">
        <f>W2</f>
        <v>2358</v>
      </c>
      <c r="C23" s="7">
        <v>2086</v>
      </c>
      <c r="D23" s="7">
        <v>309</v>
      </c>
      <c r="E23" s="7">
        <v>224</v>
      </c>
      <c r="F23" s="7">
        <v>1789</v>
      </c>
      <c r="G23" s="7">
        <v>673</v>
      </c>
      <c r="H23" s="7">
        <v>651</v>
      </c>
      <c r="I23" s="7">
        <v>1515</v>
      </c>
      <c r="J23" s="7">
        <v>519</v>
      </c>
      <c r="K23" s="7">
        <v>1425</v>
      </c>
      <c r="L23" s="7">
        <v>440</v>
      </c>
      <c r="M23" s="7">
        <v>1771</v>
      </c>
      <c r="N23" s="7">
        <v>1374</v>
      </c>
      <c r="O23" s="7">
        <v>2141</v>
      </c>
      <c r="P23" s="7">
        <v>2375</v>
      </c>
      <c r="Q23" s="7">
        <v>855</v>
      </c>
      <c r="R23" s="7">
        <v>94</v>
      </c>
      <c r="S23" s="7">
        <v>856</v>
      </c>
      <c r="T23" s="7">
        <v>329</v>
      </c>
      <c r="U23" s="7">
        <v>327</v>
      </c>
      <c r="V23" s="7">
        <v>327</v>
      </c>
      <c r="W23" s="7">
        <v>0</v>
      </c>
      <c r="X23" s="7">
        <v>377</v>
      </c>
      <c r="Y23" s="7">
        <v>406</v>
      </c>
      <c r="Z23" s="7">
        <v>2437</v>
      </c>
      <c r="AA23" s="7">
        <v>2195</v>
      </c>
      <c r="AB23" s="7">
        <v>879</v>
      </c>
      <c r="AC23" s="7">
        <v>1257</v>
      </c>
      <c r="AD23" s="7">
        <v>225</v>
      </c>
      <c r="AE23" s="7">
        <v>2208</v>
      </c>
      <c r="AF23" s="7">
        <v>453</v>
      </c>
      <c r="AG23" s="7">
        <v>1049</v>
      </c>
    </row>
    <row r="24" spans="1:33" x14ac:dyDescent="0.25">
      <c r="A24" t="s">
        <v>57</v>
      </c>
      <c r="B24" s="7">
        <f>X2</f>
        <v>2375</v>
      </c>
      <c r="C24" s="7">
        <v>2071</v>
      </c>
      <c r="D24" s="7">
        <v>280</v>
      </c>
      <c r="E24" s="7">
        <v>278</v>
      </c>
      <c r="F24" s="7">
        <v>2004</v>
      </c>
      <c r="G24" s="7">
        <v>337</v>
      </c>
      <c r="H24" s="7">
        <v>666</v>
      </c>
      <c r="I24" s="7">
        <v>1554</v>
      </c>
      <c r="J24" s="7">
        <v>405</v>
      </c>
      <c r="K24" s="7">
        <v>1301</v>
      </c>
      <c r="L24" s="7">
        <v>452</v>
      </c>
      <c r="M24" s="7">
        <v>2011</v>
      </c>
      <c r="N24" s="7">
        <v>1015</v>
      </c>
      <c r="O24" s="7">
        <v>2171</v>
      </c>
      <c r="P24" s="7">
        <v>2397</v>
      </c>
      <c r="Q24" s="7">
        <v>978</v>
      </c>
      <c r="R24" s="7">
        <v>393</v>
      </c>
      <c r="S24" s="7">
        <v>673</v>
      </c>
      <c r="T24" s="7">
        <v>80</v>
      </c>
      <c r="U24" s="7">
        <v>96</v>
      </c>
      <c r="V24" s="7">
        <v>96</v>
      </c>
      <c r="W24" s="7">
        <v>377</v>
      </c>
      <c r="X24" s="7">
        <v>0</v>
      </c>
      <c r="Y24" s="7">
        <v>268</v>
      </c>
      <c r="Z24" s="7">
        <v>2498</v>
      </c>
      <c r="AA24" s="7">
        <v>2372</v>
      </c>
      <c r="AB24" s="7">
        <v>811</v>
      </c>
      <c r="AC24" s="7">
        <v>922</v>
      </c>
      <c r="AD24" s="7">
        <v>346</v>
      </c>
      <c r="AE24" s="7">
        <v>2404</v>
      </c>
      <c r="AF24" s="7">
        <v>119</v>
      </c>
      <c r="AG24" s="7">
        <v>1273</v>
      </c>
    </row>
    <row r="25" spans="1:33" x14ac:dyDescent="0.25">
      <c r="A25" t="s">
        <v>56</v>
      </c>
      <c r="B25" s="7">
        <f>Y2</f>
        <v>2109</v>
      </c>
      <c r="C25" s="7">
        <v>1809</v>
      </c>
      <c r="D25" s="7">
        <v>496</v>
      </c>
      <c r="E25" s="7">
        <v>186</v>
      </c>
      <c r="F25" s="7">
        <v>1764</v>
      </c>
      <c r="G25" s="7">
        <v>329</v>
      </c>
      <c r="H25" s="7">
        <v>400</v>
      </c>
      <c r="I25" s="7">
        <v>1286</v>
      </c>
      <c r="J25" s="7">
        <v>143</v>
      </c>
      <c r="K25" s="7">
        <v>1065</v>
      </c>
      <c r="L25" s="7">
        <v>200</v>
      </c>
      <c r="M25" s="7">
        <v>1783</v>
      </c>
      <c r="N25" s="7">
        <v>1016</v>
      </c>
      <c r="O25" s="7">
        <v>1905</v>
      </c>
      <c r="P25" s="7">
        <v>2131</v>
      </c>
      <c r="Q25" s="7">
        <v>724</v>
      </c>
      <c r="R25" s="7">
        <v>475</v>
      </c>
      <c r="S25" s="7">
        <v>460</v>
      </c>
      <c r="T25" s="7">
        <v>319</v>
      </c>
      <c r="U25" s="7">
        <v>335</v>
      </c>
      <c r="V25" s="7">
        <v>335</v>
      </c>
      <c r="W25" s="7">
        <v>406</v>
      </c>
      <c r="X25" s="7">
        <v>268</v>
      </c>
      <c r="Y25" s="7">
        <v>0</v>
      </c>
      <c r="Z25" s="7">
        <v>2230</v>
      </c>
      <c r="AA25" s="7">
        <v>2118</v>
      </c>
      <c r="AB25" s="7">
        <v>551</v>
      </c>
      <c r="AC25" s="7">
        <v>875</v>
      </c>
      <c r="AD25" s="7">
        <v>223</v>
      </c>
      <c r="AE25" s="7">
        <v>2156</v>
      </c>
      <c r="AF25" s="7">
        <v>205</v>
      </c>
      <c r="AG25" s="7">
        <v>1047</v>
      </c>
    </row>
    <row r="26" spans="1:33" x14ac:dyDescent="0.25">
      <c r="A26" t="s">
        <v>55</v>
      </c>
      <c r="B26" s="7">
        <f>Z2</f>
        <v>342</v>
      </c>
      <c r="C26" s="7">
        <v>621</v>
      </c>
      <c r="D26" s="7">
        <v>2683</v>
      </c>
      <c r="E26" s="7">
        <v>2289</v>
      </c>
      <c r="F26" s="7">
        <v>1027</v>
      </c>
      <c r="G26" s="7">
        <v>2374</v>
      </c>
      <c r="H26" s="7">
        <v>1834</v>
      </c>
      <c r="I26" s="7">
        <v>956</v>
      </c>
      <c r="J26" s="7">
        <v>2097</v>
      </c>
      <c r="K26" s="7">
        <v>1436</v>
      </c>
      <c r="L26" s="7">
        <v>2058</v>
      </c>
      <c r="M26" s="7">
        <v>1172</v>
      </c>
      <c r="N26" s="7">
        <v>2556</v>
      </c>
      <c r="O26" s="7">
        <v>386</v>
      </c>
      <c r="P26" s="7">
        <v>308</v>
      </c>
      <c r="Q26" s="7">
        <v>1572</v>
      </c>
      <c r="R26" s="7">
        <v>2520</v>
      </c>
      <c r="S26" s="7">
        <v>1943</v>
      </c>
      <c r="T26" s="7">
        <v>2542</v>
      </c>
      <c r="U26" s="7">
        <v>2557</v>
      </c>
      <c r="V26" s="7">
        <v>2557</v>
      </c>
      <c r="W26" s="7">
        <v>2437</v>
      </c>
      <c r="X26" s="7">
        <v>2498</v>
      </c>
      <c r="Y26" s="7">
        <v>2230</v>
      </c>
      <c r="Z26" s="7">
        <v>0</v>
      </c>
      <c r="AA26" s="7">
        <v>697</v>
      </c>
      <c r="AB26" s="7">
        <v>1712</v>
      </c>
      <c r="AC26" s="7">
        <v>2363</v>
      </c>
      <c r="AD26" s="7">
        <v>2240</v>
      </c>
      <c r="AE26" s="7">
        <v>820</v>
      </c>
      <c r="AF26" s="7">
        <v>2418</v>
      </c>
      <c r="AG26" s="7">
        <v>1498</v>
      </c>
    </row>
    <row r="27" spans="1:33" x14ac:dyDescent="0.25">
      <c r="A27" t="s">
        <v>54</v>
      </c>
      <c r="B27" s="7">
        <f>AA2</f>
        <v>979</v>
      </c>
      <c r="C27" s="7">
        <v>1107</v>
      </c>
      <c r="D27" s="7">
        <v>2489</v>
      </c>
      <c r="E27" s="7">
        <v>2117</v>
      </c>
      <c r="F27" s="7">
        <v>452</v>
      </c>
      <c r="G27" s="7">
        <v>2349</v>
      </c>
      <c r="H27" s="7">
        <v>1729</v>
      </c>
      <c r="I27" s="7">
        <v>1022</v>
      </c>
      <c r="J27" s="7">
        <v>2012</v>
      </c>
      <c r="K27" s="7">
        <v>1658</v>
      </c>
      <c r="L27" s="7">
        <v>1922</v>
      </c>
      <c r="M27" s="7">
        <v>558</v>
      </c>
      <c r="N27" s="7">
        <v>2722</v>
      </c>
      <c r="O27" s="7">
        <v>866</v>
      </c>
      <c r="P27" s="7">
        <v>955</v>
      </c>
      <c r="Q27" s="7">
        <v>1395</v>
      </c>
      <c r="R27" s="7">
        <v>2278</v>
      </c>
      <c r="S27" s="7">
        <v>1974</v>
      </c>
      <c r="T27" s="7">
        <v>2395</v>
      </c>
      <c r="U27" s="7">
        <v>2407</v>
      </c>
      <c r="V27" s="7">
        <v>2407</v>
      </c>
      <c r="W27" s="7">
        <v>2195</v>
      </c>
      <c r="X27" s="7">
        <v>2372</v>
      </c>
      <c r="Y27" s="7">
        <v>2118</v>
      </c>
      <c r="Z27" s="7">
        <v>697</v>
      </c>
      <c r="AA27" s="7">
        <v>0</v>
      </c>
      <c r="AB27" s="7">
        <v>1706</v>
      </c>
      <c r="AC27" s="7">
        <v>2517</v>
      </c>
      <c r="AD27" s="7">
        <v>2056</v>
      </c>
      <c r="AE27" s="7">
        <v>127</v>
      </c>
      <c r="AF27" s="7">
        <v>2323</v>
      </c>
      <c r="AG27" s="7">
        <v>1151</v>
      </c>
    </row>
    <row r="28" spans="1:33" x14ac:dyDescent="0.25">
      <c r="A28" t="s">
        <v>53</v>
      </c>
      <c r="B28" s="7">
        <f>AB2</f>
        <v>1566</v>
      </c>
      <c r="C28" s="7">
        <v>1260</v>
      </c>
      <c r="D28" s="7">
        <v>1044</v>
      </c>
      <c r="E28" s="7">
        <v>673</v>
      </c>
      <c r="F28" s="7">
        <v>1429</v>
      </c>
      <c r="G28" s="7">
        <v>666</v>
      </c>
      <c r="H28" s="7">
        <v>252</v>
      </c>
      <c r="I28" s="7">
        <v>768</v>
      </c>
      <c r="J28" s="7">
        <v>409</v>
      </c>
      <c r="K28" s="7">
        <v>550</v>
      </c>
      <c r="L28" s="7">
        <v>439</v>
      </c>
      <c r="M28" s="7">
        <v>1489</v>
      </c>
      <c r="N28" s="7">
        <v>1070</v>
      </c>
      <c r="O28" s="7">
        <v>1369</v>
      </c>
      <c r="P28" s="7">
        <v>1589</v>
      </c>
      <c r="Q28" s="7">
        <v>449</v>
      </c>
      <c r="R28" s="7">
        <v>968</v>
      </c>
      <c r="S28" s="7">
        <v>271</v>
      </c>
      <c r="T28" s="7">
        <v>870</v>
      </c>
      <c r="U28" s="7">
        <v>886</v>
      </c>
      <c r="V28" s="7">
        <v>886</v>
      </c>
      <c r="W28" s="7">
        <v>879</v>
      </c>
      <c r="X28" s="7">
        <v>811</v>
      </c>
      <c r="Y28" s="7">
        <v>551</v>
      </c>
      <c r="Z28" s="7">
        <v>1712</v>
      </c>
      <c r="AA28" s="7">
        <v>1706</v>
      </c>
      <c r="AB28" s="7">
        <v>0</v>
      </c>
      <c r="AC28" s="7">
        <v>870</v>
      </c>
      <c r="AD28" s="7">
        <v>654</v>
      </c>
      <c r="AE28" s="7">
        <v>1767</v>
      </c>
      <c r="AF28" s="7">
        <v>717</v>
      </c>
      <c r="AG28" s="7">
        <v>842</v>
      </c>
    </row>
    <row r="29" spans="1:33" x14ac:dyDescent="0.25">
      <c r="A29" t="s">
        <v>52</v>
      </c>
      <c r="B29" s="7">
        <f>AC2</f>
        <v>2123</v>
      </c>
      <c r="C29" s="7">
        <v>1785</v>
      </c>
      <c r="D29" s="7">
        <v>1186</v>
      </c>
      <c r="E29" s="7">
        <v>1055</v>
      </c>
      <c r="F29" s="7">
        <v>2286</v>
      </c>
      <c r="G29" s="7">
        <v>588</v>
      </c>
      <c r="H29" s="7">
        <v>999</v>
      </c>
      <c r="I29" s="7">
        <v>1505</v>
      </c>
      <c r="J29" s="7">
        <v>831</v>
      </c>
      <c r="K29" s="7">
        <v>928</v>
      </c>
      <c r="L29" s="7">
        <v>985</v>
      </c>
      <c r="M29" s="7">
        <v>2355</v>
      </c>
      <c r="N29" s="7">
        <v>205</v>
      </c>
      <c r="O29" s="7">
        <v>1981</v>
      </c>
      <c r="P29" s="7">
        <v>2155</v>
      </c>
      <c r="Q29" s="7">
        <v>1308</v>
      </c>
      <c r="R29" s="7">
        <v>1301</v>
      </c>
      <c r="S29" s="7">
        <v>613</v>
      </c>
      <c r="T29" s="7">
        <v>999</v>
      </c>
      <c r="U29" s="7">
        <v>1012</v>
      </c>
      <c r="V29" s="7">
        <v>1012</v>
      </c>
      <c r="W29" s="7">
        <v>1257</v>
      </c>
      <c r="X29" s="7">
        <v>922</v>
      </c>
      <c r="Y29" s="7">
        <v>875</v>
      </c>
      <c r="Z29" s="7">
        <v>2363</v>
      </c>
      <c r="AA29" s="7">
        <v>2517</v>
      </c>
      <c r="AB29" s="7">
        <v>870</v>
      </c>
      <c r="AC29" s="7">
        <v>0</v>
      </c>
      <c r="AD29" s="7">
        <v>1098</v>
      </c>
      <c r="AE29" s="7">
        <v>2594</v>
      </c>
      <c r="AF29" s="7">
        <v>815</v>
      </c>
      <c r="AG29" s="7">
        <v>1702</v>
      </c>
    </row>
    <row r="30" spans="1:33" x14ac:dyDescent="0.25">
      <c r="A30" t="s">
        <v>51</v>
      </c>
      <c r="B30" s="7">
        <f>AD2</f>
        <v>2154</v>
      </c>
      <c r="C30" s="7">
        <v>1874</v>
      </c>
      <c r="D30" s="7">
        <v>441</v>
      </c>
      <c r="E30" s="7">
        <v>68</v>
      </c>
      <c r="F30" s="7">
        <v>1684</v>
      </c>
      <c r="G30" s="7">
        <v>541</v>
      </c>
      <c r="H30" s="7">
        <v>427</v>
      </c>
      <c r="I30" s="7">
        <v>1324</v>
      </c>
      <c r="J30" s="7">
        <v>286</v>
      </c>
      <c r="K30" s="7">
        <v>1207</v>
      </c>
      <c r="L30" s="7">
        <v>215</v>
      </c>
      <c r="M30" s="7">
        <v>1683</v>
      </c>
      <c r="N30" s="7">
        <v>1237</v>
      </c>
      <c r="O30" s="7">
        <v>1940</v>
      </c>
      <c r="P30" s="7">
        <v>2173</v>
      </c>
      <c r="Q30" s="7">
        <v>678</v>
      </c>
      <c r="R30" s="7">
        <v>314</v>
      </c>
      <c r="S30" s="7">
        <v>641</v>
      </c>
      <c r="T30" s="7">
        <v>347</v>
      </c>
      <c r="U30" s="7">
        <v>356</v>
      </c>
      <c r="V30" s="7">
        <v>356</v>
      </c>
      <c r="W30" s="7">
        <v>225</v>
      </c>
      <c r="X30" s="7">
        <v>346</v>
      </c>
      <c r="Y30" s="7">
        <v>223</v>
      </c>
      <c r="Z30" s="7">
        <v>2240</v>
      </c>
      <c r="AA30" s="7">
        <v>2056</v>
      </c>
      <c r="AB30" s="7">
        <v>654</v>
      </c>
      <c r="AC30" s="7">
        <v>1098</v>
      </c>
      <c r="AD30" s="7">
        <v>0</v>
      </c>
      <c r="AE30" s="7">
        <v>2080</v>
      </c>
      <c r="AF30" s="7">
        <v>360</v>
      </c>
      <c r="AG30" s="7">
        <v>935</v>
      </c>
    </row>
    <row r="31" spans="1:33" x14ac:dyDescent="0.25">
      <c r="A31" t="s">
        <v>50</v>
      </c>
      <c r="B31" s="7">
        <f>AE2</f>
        <v>1106</v>
      </c>
      <c r="C31" s="7">
        <v>1231</v>
      </c>
      <c r="D31" s="7">
        <v>2507</v>
      </c>
      <c r="E31" s="7">
        <v>2143</v>
      </c>
      <c r="F31" s="7">
        <v>427</v>
      </c>
      <c r="G31" s="7">
        <v>2399</v>
      </c>
      <c r="H31" s="7">
        <v>1773</v>
      </c>
      <c r="I31" s="7">
        <v>1113</v>
      </c>
      <c r="J31" s="7">
        <v>2055</v>
      </c>
      <c r="K31" s="7">
        <v>1752</v>
      </c>
      <c r="L31" s="7">
        <v>1958</v>
      </c>
      <c r="M31" s="7">
        <v>503</v>
      </c>
      <c r="N31" s="7">
        <v>2799</v>
      </c>
      <c r="O31" s="7">
        <v>992</v>
      </c>
      <c r="P31" s="7">
        <v>1082</v>
      </c>
      <c r="Q31" s="7">
        <v>1433</v>
      </c>
      <c r="R31" s="7">
        <v>2289</v>
      </c>
      <c r="S31" s="7">
        <v>2037</v>
      </c>
      <c r="T31" s="7">
        <v>2423</v>
      </c>
      <c r="U31" s="7">
        <v>2434</v>
      </c>
      <c r="V31" s="7">
        <v>2434</v>
      </c>
      <c r="W31" s="7">
        <v>2208</v>
      </c>
      <c r="X31" s="7">
        <v>2404</v>
      </c>
      <c r="Y31" s="7">
        <v>2156</v>
      </c>
      <c r="Z31" s="7">
        <v>820</v>
      </c>
      <c r="AA31" s="7">
        <v>127</v>
      </c>
      <c r="AB31" s="7">
        <v>1767</v>
      </c>
      <c r="AC31" s="7">
        <v>2594</v>
      </c>
      <c r="AD31" s="7">
        <v>2080</v>
      </c>
      <c r="AE31" s="7">
        <v>0</v>
      </c>
      <c r="AF31" s="7">
        <v>2361</v>
      </c>
      <c r="AG31" s="7">
        <v>1159</v>
      </c>
    </row>
    <row r="32" spans="1:33" x14ac:dyDescent="0.25">
      <c r="A32" t="s">
        <v>49</v>
      </c>
      <c r="B32" s="7">
        <f>AF2</f>
        <v>2283</v>
      </c>
      <c r="C32" s="7">
        <v>1975</v>
      </c>
      <c r="D32" s="7">
        <v>399</v>
      </c>
      <c r="E32" s="7">
        <v>296</v>
      </c>
      <c r="F32" s="7">
        <v>1969</v>
      </c>
      <c r="G32" s="7">
        <v>227</v>
      </c>
      <c r="H32" s="7">
        <v>599</v>
      </c>
      <c r="I32" s="7">
        <v>1473</v>
      </c>
      <c r="J32" s="7">
        <v>322</v>
      </c>
      <c r="K32" s="7">
        <v>1190</v>
      </c>
      <c r="L32" s="7">
        <v>405</v>
      </c>
      <c r="M32" s="7">
        <v>1986</v>
      </c>
      <c r="N32" s="7">
        <v>922</v>
      </c>
      <c r="O32" s="7">
        <v>2084</v>
      </c>
      <c r="P32" s="7">
        <v>2306</v>
      </c>
      <c r="Q32" s="7">
        <v>929</v>
      </c>
      <c r="R32" s="7">
        <v>487</v>
      </c>
      <c r="S32" s="7">
        <v>560</v>
      </c>
      <c r="T32" s="7">
        <v>198</v>
      </c>
      <c r="U32" s="7">
        <v>215</v>
      </c>
      <c r="V32" s="7">
        <v>215</v>
      </c>
      <c r="W32" s="7">
        <v>453</v>
      </c>
      <c r="X32" s="7">
        <v>119</v>
      </c>
      <c r="Y32" s="7">
        <v>205</v>
      </c>
      <c r="Z32" s="7">
        <v>2418</v>
      </c>
      <c r="AA32" s="7">
        <v>2323</v>
      </c>
      <c r="AB32" s="7">
        <v>717</v>
      </c>
      <c r="AC32" s="7">
        <v>815</v>
      </c>
      <c r="AD32" s="7">
        <v>360</v>
      </c>
      <c r="AE32" s="7">
        <v>2361</v>
      </c>
      <c r="AF32" s="7">
        <v>0</v>
      </c>
      <c r="AG32" s="7">
        <v>1249</v>
      </c>
    </row>
    <row r="33" spans="1:33" x14ac:dyDescent="0.25">
      <c r="A33" t="s">
        <v>48</v>
      </c>
      <c r="B33" s="7">
        <f>AG2</f>
        <v>1535</v>
      </c>
      <c r="C33" s="7">
        <v>1365</v>
      </c>
      <c r="D33" s="7">
        <v>1351</v>
      </c>
      <c r="E33" s="7">
        <v>1000</v>
      </c>
      <c r="F33" s="7">
        <v>741</v>
      </c>
      <c r="G33" s="7">
        <v>1339</v>
      </c>
      <c r="H33" s="7">
        <v>722</v>
      </c>
      <c r="I33" s="7">
        <v>784</v>
      </c>
      <c r="J33" s="7">
        <v>977</v>
      </c>
      <c r="K33" s="7">
        <v>1175</v>
      </c>
      <c r="L33" s="7">
        <v>849</v>
      </c>
      <c r="M33" s="7">
        <v>738</v>
      </c>
      <c r="N33" s="7">
        <v>1896</v>
      </c>
      <c r="O33" s="7">
        <v>1310</v>
      </c>
      <c r="P33" s="7">
        <v>1540</v>
      </c>
      <c r="Q33" s="7">
        <v>395</v>
      </c>
      <c r="R33" s="7">
        <v>1130</v>
      </c>
      <c r="S33" s="7">
        <v>1089</v>
      </c>
      <c r="T33" s="7">
        <v>1281</v>
      </c>
      <c r="U33" s="7">
        <v>1290</v>
      </c>
      <c r="V33" s="7">
        <v>1290</v>
      </c>
      <c r="W33" s="7">
        <v>1049</v>
      </c>
      <c r="X33" s="7">
        <v>1273</v>
      </c>
      <c r="Y33" s="7">
        <v>1047</v>
      </c>
      <c r="Z33" s="7">
        <v>1498</v>
      </c>
      <c r="AA33" s="7">
        <v>1151</v>
      </c>
      <c r="AB33" s="7">
        <v>842</v>
      </c>
      <c r="AC33" s="7">
        <v>1702</v>
      </c>
      <c r="AD33" s="7">
        <v>935</v>
      </c>
      <c r="AE33" s="7">
        <v>1159</v>
      </c>
      <c r="AF33" s="7">
        <v>1249</v>
      </c>
      <c r="AG33" s="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93"/>
  <sheetViews>
    <sheetView topLeftCell="A52" workbookViewId="0">
      <selection activeCell="D69" sqref="D69"/>
    </sheetView>
  </sheetViews>
  <sheetFormatPr defaultRowHeight="15" x14ac:dyDescent="0.25"/>
  <cols>
    <col min="2" max="2" width="11.42578125" bestFit="1" customWidth="1"/>
    <col min="3" max="3" width="10.5703125" bestFit="1" customWidth="1"/>
    <col min="5" max="5" width="22" customWidth="1"/>
    <col min="7" max="7" width="13.42578125" bestFit="1" customWidth="1"/>
    <col min="10" max="10" width="12.140625" bestFit="1" customWidth="1"/>
    <col min="11" max="11" width="14.7109375" bestFit="1" customWidth="1"/>
    <col min="12" max="12" width="7.85546875" bestFit="1" customWidth="1"/>
    <col min="13" max="13" width="10.140625" bestFit="1" customWidth="1"/>
    <col min="14" max="14" width="8.5703125" bestFit="1" customWidth="1"/>
    <col min="15" max="15" width="13.42578125" bestFit="1" customWidth="1"/>
    <col min="18" max="18" width="14.85546875" customWidth="1"/>
    <col min="21" max="21" width="10.140625" bestFit="1" customWidth="1"/>
    <col min="26" max="26" width="16" customWidth="1"/>
  </cols>
  <sheetData>
    <row r="1" spans="1:15" ht="15.75" thickBot="1" x14ac:dyDescent="0.3">
      <c r="A1" t="s">
        <v>128</v>
      </c>
      <c r="E1" t="s">
        <v>158</v>
      </c>
      <c r="N1" s="41" t="s">
        <v>82</v>
      </c>
      <c r="O1" s="40" t="s">
        <v>85</v>
      </c>
    </row>
    <row r="2" spans="1:15" x14ac:dyDescent="0.25">
      <c r="A2">
        <f ca="1">RAND()</f>
        <v>0.26228135972418576</v>
      </c>
      <c r="B2">
        <f ca="1">RANK(A2,$A$2:$A$9)</f>
        <v>7</v>
      </c>
      <c r="C2" t="s">
        <v>79</v>
      </c>
      <c r="E2" s="88" t="s">
        <v>159</v>
      </c>
      <c r="F2" s="88"/>
      <c r="G2" s="88"/>
      <c r="H2" s="88"/>
      <c r="I2" s="88"/>
      <c r="N2" s="42">
        <v>4</v>
      </c>
      <c r="O2" s="48">
        <v>3</v>
      </c>
    </row>
    <row r="3" spans="1:15" x14ac:dyDescent="0.25">
      <c r="A3">
        <f t="shared" ref="A3:A9" ca="1" si="0">RAND()</f>
        <v>0.19215802469118337</v>
      </c>
      <c r="B3">
        <f t="shared" ref="B3:B9" ca="1" si="1">RANK(A3,$A$2:$A$9)</f>
        <v>8</v>
      </c>
      <c r="C3" t="s">
        <v>75</v>
      </c>
      <c r="E3" s="88" t="s">
        <v>160</v>
      </c>
      <c r="F3" s="88"/>
      <c r="G3" s="88"/>
      <c r="H3" s="88"/>
      <c r="I3" s="88"/>
      <c r="J3" s="88"/>
      <c r="K3" s="88"/>
      <c r="L3" s="88"/>
      <c r="N3" s="42">
        <v>5</v>
      </c>
      <c r="O3" s="48">
        <v>5</v>
      </c>
    </row>
    <row r="4" spans="1:15" x14ac:dyDescent="0.25">
      <c r="A4">
        <f t="shared" ca="1" si="0"/>
        <v>0.46967697877879633</v>
      </c>
      <c r="B4">
        <f t="shared" ca="1" si="1"/>
        <v>6</v>
      </c>
      <c r="C4" t="s">
        <v>68</v>
      </c>
      <c r="E4" s="88" t="s">
        <v>163</v>
      </c>
      <c r="F4" s="88"/>
      <c r="G4" s="88"/>
      <c r="H4" s="88"/>
      <c r="I4" s="88"/>
      <c r="J4" s="88"/>
      <c r="N4" s="42">
        <v>6</v>
      </c>
      <c r="O4" s="48">
        <v>7</v>
      </c>
    </row>
    <row r="5" spans="1:15" x14ac:dyDescent="0.25">
      <c r="A5">
        <f t="shared" ca="1" si="0"/>
        <v>0.62562536895934362</v>
      </c>
      <c r="B5">
        <f t="shared" ca="1" si="1"/>
        <v>4</v>
      </c>
      <c r="C5" t="s">
        <v>66</v>
      </c>
      <c r="N5" s="42">
        <v>7</v>
      </c>
      <c r="O5" s="48">
        <v>9</v>
      </c>
    </row>
    <row r="6" spans="1:15" x14ac:dyDescent="0.25">
      <c r="A6">
        <f t="shared" ca="1" si="0"/>
        <v>0.99638237578380517</v>
      </c>
      <c r="B6">
        <f t="shared" ca="1" si="1"/>
        <v>1</v>
      </c>
      <c r="C6" t="s">
        <v>65</v>
      </c>
      <c r="E6" s="43" t="s">
        <v>161</v>
      </c>
      <c r="H6" s="9" t="s">
        <v>87</v>
      </c>
      <c r="I6" s="7">
        <v>0.5</v>
      </c>
    </row>
    <row r="7" spans="1:15" x14ac:dyDescent="0.25">
      <c r="A7">
        <f t="shared" ca="1" si="0"/>
        <v>0.62227912793517937</v>
      </c>
      <c r="B7">
        <f t="shared" ca="1" si="1"/>
        <v>5</v>
      </c>
      <c r="C7" t="s">
        <v>55</v>
      </c>
      <c r="E7" t="s">
        <v>154</v>
      </c>
      <c r="F7">
        <v>4</v>
      </c>
      <c r="G7" t="str">
        <f ca="1">VLOOKUP(F7,B2:C9,2,FALSE)</f>
        <v>Las Vegas</v>
      </c>
      <c r="H7" s="13">
        <v>1</v>
      </c>
      <c r="I7">
        <f>IF(H7=1,7,0)</f>
        <v>7</v>
      </c>
      <c r="J7" t="str">
        <f ca="1">G7</f>
        <v>Las Vegas</v>
      </c>
    </row>
    <row r="8" spans="1:15" x14ac:dyDescent="0.25">
      <c r="A8">
        <f t="shared" ca="1" si="0"/>
        <v>0.92654856138317643</v>
      </c>
      <c r="B8">
        <f t="shared" ca="1" si="1"/>
        <v>2</v>
      </c>
      <c r="C8" t="s">
        <v>54</v>
      </c>
      <c r="E8" t="s">
        <v>155</v>
      </c>
      <c r="F8">
        <v>4</v>
      </c>
      <c r="G8" t="str">
        <f ca="1">VLOOKUP(F8,B12:C19,2,FALSE)</f>
        <v>Chicago</v>
      </c>
      <c r="H8">
        <f>IF(H7=1,0,1)</f>
        <v>0</v>
      </c>
      <c r="I8">
        <f>IF(H8=1,7,0)</f>
        <v>0</v>
      </c>
      <c r="J8" t="str">
        <f ca="1">G8</f>
        <v>Chicago</v>
      </c>
    </row>
    <row r="9" spans="1:15" x14ac:dyDescent="0.25">
      <c r="A9">
        <f t="shared" ca="1" si="0"/>
        <v>0.83377848226527551</v>
      </c>
      <c r="B9">
        <f t="shared" ca="1" si="1"/>
        <v>3</v>
      </c>
      <c r="C9" t="s">
        <v>50</v>
      </c>
      <c r="E9" s="43" t="s">
        <v>162</v>
      </c>
      <c r="H9" s="9" t="s">
        <v>87</v>
      </c>
      <c r="I9" s="7">
        <v>0.66666700000000001</v>
      </c>
    </row>
    <row r="10" spans="1:15" x14ac:dyDescent="0.25">
      <c r="E10" t="str">
        <f>IF(H7=1,E8,E7)</f>
        <v>Central</v>
      </c>
      <c r="F10">
        <v>4</v>
      </c>
      <c r="G10" t="str">
        <f ca="1">IF(H7=0,G7,G8)</f>
        <v>Chicago</v>
      </c>
      <c r="H10" s="13">
        <v>1</v>
      </c>
      <c r="I10">
        <f>IF(H10=1,8,0)</f>
        <v>8</v>
      </c>
      <c r="J10" t="str">
        <f ca="1">G10</f>
        <v>Chicago</v>
      </c>
    </row>
    <row r="11" spans="1:15" x14ac:dyDescent="0.25">
      <c r="A11" t="s">
        <v>129</v>
      </c>
      <c r="E11" t="str">
        <f>IF(H7=1,E7,E8)</f>
        <v>Pacific</v>
      </c>
      <c r="F11">
        <v>5</v>
      </c>
      <c r="G11" t="str">
        <f ca="1">IF(E11="Central",VLOOKUP(F11,B12:C19,2,FALSE),VLOOKUP(F11,B2:C9,2,FALSE))</f>
        <v>San Jose</v>
      </c>
      <c r="H11">
        <f>IF(H10=1,0,1)</f>
        <v>0</v>
      </c>
      <c r="I11">
        <f>IF(H11=1,8,0)</f>
        <v>0</v>
      </c>
      <c r="J11" t="str">
        <f ca="1">G11</f>
        <v>San Jose</v>
      </c>
    </row>
    <row r="12" spans="1:15" x14ac:dyDescent="0.25">
      <c r="A12">
        <f ca="1">RAND()</f>
        <v>0.59533423538948804</v>
      </c>
      <c r="B12" s="44">
        <f ca="1">RANK(A12,$A$12:$A$19)</f>
        <v>3</v>
      </c>
      <c r="C12" t="s">
        <v>78</v>
      </c>
    </row>
    <row r="13" spans="1:15" x14ac:dyDescent="0.25">
      <c r="A13">
        <f t="shared" ref="A13:A19" ca="1" si="2">RAND()</f>
        <v>0.36128058396861895</v>
      </c>
      <c r="B13" s="44">
        <f t="shared" ref="B13:B19" ca="1" si="3">RANK(A13,$A$12:$A$19)</f>
        <v>4</v>
      </c>
      <c r="C13" t="s">
        <v>73</v>
      </c>
    </row>
    <row r="14" spans="1:15" x14ac:dyDescent="0.25">
      <c r="A14">
        <f t="shared" ca="1" si="2"/>
        <v>0.10959893091694262</v>
      </c>
      <c r="B14" s="44">
        <f t="shared" ca="1" si="3"/>
        <v>7</v>
      </c>
      <c r="C14" t="s">
        <v>72</v>
      </c>
    </row>
    <row r="15" spans="1:15" x14ac:dyDescent="0.25">
      <c r="A15">
        <f t="shared" ca="1" si="2"/>
        <v>0.1660695627331199</v>
      </c>
      <c r="B15" s="44">
        <f t="shared" ca="1" si="3"/>
        <v>6</v>
      </c>
      <c r="C15" t="s">
        <v>70</v>
      </c>
    </row>
    <row r="16" spans="1:15" x14ac:dyDescent="0.25">
      <c r="A16">
        <f t="shared" ca="1" si="2"/>
        <v>8.9657707166741929E-2</v>
      </c>
      <c r="B16" s="44">
        <f t="shared" ca="1" si="3"/>
        <v>8</v>
      </c>
      <c r="C16" t="s">
        <v>64</v>
      </c>
    </row>
    <row r="17" spans="1:16" x14ac:dyDescent="0.25">
      <c r="A17">
        <f t="shared" ca="1" si="2"/>
        <v>0.85846616438229639</v>
      </c>
      <c r="B17" s="44">
        <f t="shared" ca="1" si="3"/>
        <v>2</v>
      </c>
      <c r="C17" t="s">
        <v>62</v>
      </c>
    </row>
    <row r="18" spans="1:16" x14ac:dyDescent="0.25">
      <c r="A18">
        <f t="shared" ca="1" si="2"/>
        <v>0.23593639454977799</v>
      </c>
      <c r="B18" s="44">
        <f t="shared" ca="1" si="3"/>
        <v>5</v>
      </c>
      <c r="C18" t="s">
        <v>53</v>
      </c>
    </row>
    <row r="19" spans="1:16" x14ac:dyDescent="0.25">
      <c r="A19">
        <f t="shared" ca="1" si="2"/>
        <v>0.92100303037342079</v>
      </c>
      <c r="B19" s="44">
        <f t="shared" ca="1" si="3"/>
        <v>1</v>
      </c>
      <c r="C19" t="s">
        <v>48</v>
      </c>
    </row>
    <row r="21" spans="1:16" x14ac:dyDescent="0.25">
      <c r="A21" t="s">
        <v>130</v>
      </c>
    </row>
    <row r="22" spans="1:16" x14ac:dyDescent="0.25">
      <c r="A22">
        <f ca="1">RAND()</f>
        <v>0.80403233819453745</v>
      </c>
      <c r="B22">
        <f ca="1">RANK(A22,$A$22:$A$29)</f>
        <v>3</v>
      </c>
      <c r="C22" t="s">
        <v>74</v>
      </c>
    </row>
    <row r="23" spans="1:16" x14ac:dyDescent="0.25">
      <c r="A23">
        <f t="shared" ref="A23:A29" ca="1" si="4">RAND()</f>
        <v>9.1425989393565277E-2</v>
      </c>
      <c r="B23">
        <f t="shared" ref="B23:B29" ca="1" si="5">RANK(A23,$A$22:$A$29)</f>
        <v>8</v>
      </c>
      <c r="C23" t="s">
        <v>71</v>
      </c>
    </row>
    <row r="24" spans="1:16" x14ac:dyDescent="0.25">
      <c r="A24">
        <f t="shared" ca="1" si="4"/>
        <v>0.31497199882972959</v>
      </c>
      <c r="B24">
        <f t="shared" ca="1" si="5"/>
        <v>5</v>
      </c>
      <c r="C24" t="s">
        <v>61</v>
      </c>
    </row>
    <row r="25" spans="1:16" x14ac:dyDescent="0.25">
      <c r="A25">
        <f t="shared" ca="1" si="4"/>
        <v>0.9153536587159391</v>
      </c>
      <c r="B25">
        <f t="shared" ca="1" si="5"/>
        <v>1</v>
      </c>
      <c r="C25" t="s">
        <v>60</v>
      </c>
      <c r="E25" s="43" t="s">
        <v>161</v>
      </c>
      <c r="H25" s="9" t="s">
        <v>87</v>
      </c>
      <c r="I25" s="7">
        <v>0.5</v>
      </c>
    </row>
    <row r="26" spans="1:16" x14ac:dyDescent="0.25">
      <c r="A26">
        <f t="shared" ca="1" si="4"/>
        <v>0.2955595684490766</v>
      </c>
      <c r="B26">
        <f t="shared" ca="1" si="5"/>
        <v>6</v>
      </c>
      <c r="C26" t="s">
        <v>59</v>
      </c>
      <c r="E26" t="s">
        <v>156</v>
      </c>
      <c r="F26">
        <v>4</v>
      </c>
      <c r="G26" t="str">
        <f ca="1">VLOOKUP(F26,B22:C29,2,FALSE)</f>
        <v>Pittsburgh</v>
      </c>
      <c r="H26" s="13">
        <v>0</v>
      </c>
      <c r="I26">
        <f>IF(H26=1,7,0)</f>
        <v>0</v>
      </c>
      <c r="J26" t="str">
        <f ca="1">G26</f>
        <v>Pittsburgh</v>
      </c>
    </row>
    <row r="27" spans="1:16" x14ac:dyDescent="0.25">
      <c r="A27">
        <f t="shared" ca="1" si="4"/>
        <v>9.839742614108471E-2</v>
      </c>
      <c r="B27">
        <f t="shared" ca="1" si="5"/>
        <v>7</v>
      </c>
      <c r="C27" t="s">
        <v>57</v>
      </c>
      <c r="E27" t="s">
        <v>157</v>
      </c>
      <c r="F27">
        <v>4</v>
      </c>
      <c r="G27" t="str">
        <f ca="1">VLOOKUP(F27,B32:C39,2,FALSE)</f>
        <v>Boston</v>
      </c>
      <c r="H27">
        <f>IF(H26=1,0,1)</f>
        <v>1</v>
      </c>
      <c r="I27">
        <f>IF(H27=1,7,0)</f>
        <v>7</v>
      </c>
      <c r="J27" t="str">
        <f ca="1">G27</f>
        <v>Boston</v>
      </c>
    </row>
    <row r="28" spans="1:16" x14ac:dyDescent="0.25">
      <c r="A28">
        <f t="shared" ca="1" si="4"/>
        <v>0.49233213724551628</v>
      </c>
      <c r="B28">
        <f t="shared" ca="1" si="5"/>
        <v>4</v>
      </c>
      <c r="C28" t="s">
        <v>56</v>
      </c>
      <c r="E28" s="43" t="s">
        <v>162</v>
      </c>
      <c r="H28" s="9" t="s">
        <v>87</v>
      </c>
      <c r="I28" s="7">
        <v>0.66666700000000001</v>
      </c>
    </row>
    <row r="29" spans="1:16" x14ac:dyDescent="0.25">
      <c r="A29">
        <f t="shared" ca="1" si="4"/>
        <v>0.82894927094059812</v>
      </c>
      <c r="B29">
        <f t="shared" ca="1" si="5"/>
        <v>2</v>
      </c>
      <c r="C29" t="s">
        <v>49</v>
      </c>
      <c r="E29" t="str">
        <f>IF(H26=1,E27,E26)</f>
        <v>Metropolitan</v>
      </c>
      <c r="F29">
        <v>4</v>
      </c>
      <c r="G29" t="str">
        <f ca="1">IF(H26=0,G26,G27)</f>
        <v>Pittsburgh</v>
      </c>
      <c r="H29" s="13">
        <v>1</v>
      </c>
      <c r="I29">
        <f>IF(H29=1,8,0)</f>
        <v>8</v>
      </c>
      <c r="J29" t="str">
        <f ca="1">G29</f>
        <v>Pittsburgh</v>
      </c>
      <c r="P29" s="12"/>
    </row>
    <row r="30" spans="1:16" x14ac:dyDescent="0.25">
      <c r="E30" t="str">
        <f>IF(H26=1,E26,E27)</f>
        <v>Atlantic</v>
      </c>
      <c r="F30">
        <v>5</v>
      </c>
      <c r="G30" t="str">
        <f ca="1">IF(E30="Atlantic",VLOOKUP(F30,B32:C39,2,FALSE),VLOOKUP(F30,B22:C29,2,FALSE))</f>
        <v>Montreal</v>
      </c>
      <c r="H30">
        <f>IF(H29=1,0,1)</f>
        <v>0</v>
      </c>
      <c r="I30">
        <f>IF(H30=1,8,0)</f>
        <v>0</v>
      </c>
      <c r="J30" t="str">
        <f ca="1">G30</f>
        <v>Montreal</v>
      </c>
    </row>
    <row r="31" spans="1:16" x14ac:dyDescent="0.25">
      <c r="A31" t="s">
        <v>131</v>
      </c>
    </row>
    <row r="32" spans="1:16" x14ac:dyDescent="0.25">
      <c r="A32">
        <f ca="1">RAND()</f>
        <v>0.49521388448708048</v>
      </c>
      <c r="B32">
        <f ca="1">RANK(A32,$A$32:$A$39)</f>
        <v>4</v>
      </c>
      <c r="C32" t="s">
        <v>77</v>
      </c>
    </row>
    <row r="33" spans="1:30" x14ac:dyDescent="0.25">
      <c r="A33">
        <f t="shared" ref="A33:A39" ca="1" si="6">RAND()</f>
        <v>0.72156110512994309</v>
      </c>
      <c r="B33">
        <f t="shared" ref="B33:B39" ca="1" si="7">RANK(A33,$A$32:$A$39)</f>
        <v>3</v>
      </c>
      <c r="C33" t="s">
        <v>76</v>
      </c>
    </row>
    <row r="34" spans="1:30" x14ac:dyDescent="0.25">
      <c r="A34">
        <f t="shared" ca="1" si="6"/>
        <v>0.23036224497834812</v>
      </c>
      <c r="B34">
        <f t="shared" ca="1" si="7"/>
        <v>8</v>
      </c>
      <c r="C34" t="s">
        <v>69</v>
      </c>
    </row>
    <row r="35" spans="1:30" x14ac:dyDescent="0.25">
      <c r="A35">
        <f t="shared" ca="1" si="6"/>
        <v>0.81093784345105546</v>
      </c>
      <c r="B35">
        <f t="shared" ca="1" si="7"/>
        <v>2</v>
      </c>
      <c r="C35" t="s">
        <v>67</v>
      </c>
    </row>
    <row r="36" spans="1:30" x14ac:dyDescent="0.25">
      <c r="A36">
        <f t="shared" ca="1" si="6"/>
        <v>0.49441630921145752</v>
      </c>
      <c r="B36">
        <f t="shared" ca="1" si="7"/>
        <v>5</v>
      </c>
      <c r="C36" t="s">
        <v>63</v>
      </c>
    </row>
    <row r="37" spans="1:30" x14ac:dyDescent="0.25">
      <c r="A37">
        <f t="shared" ca="1" si="6"/>
        <v>0.3544193286719135</v>
      </c>
      <c r="B37">
        <f t="shared" ca="1" si="7"/>
        <v>7</v>
      </c>
      <c r="C37" t="s">
        <v>58</v>
      </c>
    </row>
    <row r="38" spans="1:30" x14ac:dyDescent="0.25">
      <c r="A38">
        <f t="shared" ca="1" si="6"/>
        <v>0.44877464463216277</v>
      </c>
      <c r="B38">
        <f t="shared" ca="1" si="7"/>
        <v>6</v>
      </c>
      <c r="C38" t="s">
        <v>52</v>
      </c>
    </row>
    <row r="39" spans="1:30" x14ac:dyDescent="0.25">
      <c r="A39">
        <f t="shared" ca="1" si="6"/>
        <v>0.96392867253589021</v>
      </c>
      <c r="B39">
        <f t="shared" ca="1" si="7"/>
        <v>1</v>
      </c>
      <c r="C39" t="s">
        <v>51</v>
      </c>
    </row>
    <row r="41" spans="1:30" x14ac:dyDescent="0.25">
      <c r="A41" t="s">
        <v>89</v>
      </c>
      <c r="I41" t="s">
        <v>90</v>
      </c>
      <c r="Q41" t="s">
        <v>91</v>
      </c>
      <c r="Y41" t="s">
        <v>92</v>
      </c>
    </row>
    <row r="42" spans="1:30" x14ac:dyDescent="0.25">
      <c r="A42" s="9"/>
      <c r="D42" s="10" t="s">
        <v>87</v>
      </c>
      <c r="E42" s="7">
        <v>0.63</v>
      </c>
      <c r="L42" s="9" t="s">
        <v>87</v>
      </c>
      <c r="M42" s="7">
        <v>0.57999999999999996</v>
      </c>
      <c r="T42" s="9" t="s">
        <v>87</v>
      </c>
      <c r="U42" s="7">
        <v>0.55000000000000004</v>
      </c>
      <c r="AB42" s="9" t="s">
        <v>87</v>
      </c>
      <c r="AC42" s="7">
        <v>0.65</v>
      </c>
    </row>
    <row r="43" spans="1:30" x14ac:dyDescent="0.25">
      <c r="A43" s="9" t="s">
        <v>154</v>
      </c>
      <c r="C43" s="4" t="s">
        <v>82</v>
      </c>
      <c r="D43" s="4" t="s">
        <v>86</v>
      </c>
      <c r="E43" s="4" t="s">
        <v>84</v>
      </c>
      <c r="F43" t="s">
        <v>83</v>
      </c>
      <c r="G43" s="4" t="s">
        <v>88</v>
      </c>
      <c r="K43" t="s">
        <v>82</v>
      </c>
      <c r="L43" t="s">
        <v>86</v>
      </c>
      <c r="M43" t="s">
        <v>84</v>
      </c>
      <c r="N43" t="s">
        <v>83</v>
      </c>
      <c r="O43" t="s">
        <v>88</v>
      </c>
      <c r="Q43" t="s">
        <v>173</v>
      </c>
      <c r="Y43" t="s">
        <v>173</v>
      </c>
    </row>
    <row r="44" spans="1:30" x14ac:dyDescent="0.25">
      <c r="A44" s="37">
        <v>1</v>
      </c>
      <c r="B44" s="37" t="str">
        <f ca="1">VLOOKUP(A44,$B$2:$C$9,2,FALSE)</f>
        <v>Los Angeles</v>
      </c>
      <c r="C44" s="13">
        <v>7</v>
      </c>
      <c r="D44" s="13">
        <v>0</v>
      </c>
      <c r="E44">
        <f>VLOOKUP(C44,$N$1:$O$5,2,FALSE)</f>
        <v>9</v>
      </c>
      <c r="F44">
        <f ca="1">E44*(VLOOKUP(B44,'Distance Matrix'!$A$2:$AG$33,MATCH(B45,'Distance Matrix'!$A$1:$AG$1,0),1))</f>
        <v>15732</v>
      </c>
      <c r="G44">
        <f>SUMPRODUCT(A44,D44)</f>
        <v>0</v>
      </c>
      <c r="I44" s="37">
        <f>SMALL(G44:G48,3)</f>
        <v>2</v>
      </c>
      <c r="J44" s="37" t="str">
        <f ca="1">IF(AND(I44&lt;&gt;7,I44&lt;&gt;8),VLOOKUP(I44,$B$2:$C$9,2,FALSE),VLOOKUP(I44,$I$7:$J$11,2,FALSE))</f>
        <v>Seattle</v>
      </c>
      <c r="K44" s="13">
        <v>6</v>
      </c>
      <c r="L44" s="13">
        <v>0</v>
      </c>
      <c r="M44">
        <f>VLOOKUP(K44,$N$1:$O$5,2,FALSE)</f>
        <v>7</v>
      </c>
      <c r="N44">
        <f ca="1">M44*(VLOOKUP(J44,'Distance Matrix'!$A$2:$AG$33,MATCH(J45,'Distance Matrix'!$A$1:$AG$1,0),1))</f>
        <v>12103</v>
      </c>
      <c r="O44">
        <f>SUMPRODUCT(I44,L44)</f>
        <v>0</v>
      </c>
      <c r="Q44">
        <f>MAX(O44:O45)</f>
        <v>8</v>
      </c>
      <c r="R44" t="str">
        <f ca="1">VLOOKUP(Q44,I44:J45,2,FALSE)</f>
        <v>Chicago</v>
      </c>
      <c r="Y44">
        <f>MAX(W47:W48)</f>
        <v>8</v>
      </c>
      <c r="Z44" t="str">
        <f ca="1">IF(W44&lt;&gt;0,R44,R45)</f>
        <v>Nashville</v>
      </c>
    </row>
    <row r="45" spans="1:30" x14ac:dyDescent="0.25">
      <c r="A45" s="38">
        <v>8</v>
      </c>
      <c r="B45" s="39" t="str">
        <f ca="1">VLOOKUP(A45,$I$7:$J$11,2,FALSE)</f>
        <v>Chicago</v>
      </c>
      <c r="D45">
        <f>IF(D44=1,0,1)</f>
        <v>1</v>
      </c>
      <c r="G45">
        <f>SUMPRODUCT(A45,D45)</f>
        <v>8</v>
      </c>
      <c r="I45" s="38">
        <f>MAX(G44:G48)</f>
        <v>8</v>
      </c>
      <c r="J45" s="39" t="str">
        <f ca="1">IF(AND(I45&lt;&gt;7,I45&lt;&gt;8),VLOOKUP(I45,$B$2:$C$9,2,FALSE),VLOOKUP(I45,$I$7:$J$11,2,FALSE))</f>
        <v>Chicago</v>
      </c>
      <c r="L45">
        <f>IF(L44=1,0,1)</f>
        <v>1</v>
      </c>
      <c r="O45">
        <f>SUMPRODUCT(I45,L45)</f>
        <v>8</v>
      </c>
      <c r="Q45">
        <f>MAX(O50:O51)</f>
        <v>2</v>
      </c>
      <c r="R45" t="str">
        <f ca="1">VLOOKUP(Q45,I50:J51,2,FALSE)</f>
        <v>Nashville</v>
      </c>
      <c r="Y45">
        <f>MAX(W59:W60)</f>
        <v>8</v>
      </c>
      <c r="Z45" t="str">
        <f ca="1">IF(W56&lt;&gt;0,R56,R57)</f>
        <v>Buffalo</v>
      </c>
    </row>
    <row r="46" spans="1:30" x14ac:dyDescent="0.25">
      <c r="Q46" t="s">
        <v>174</v>
      </c>
      <c r="S46" t="s">
        <v>82</v>
      </c>
      <c r="T46" t="s">
        <v>86</v>
      </c>
      <c r="U46" t="s">
        <v>84</v>
      </c>
      <c r="V46" t="s">
        <v>83</v>
      </c>
      <c r="W46" t="s">
        <v>88</v>
      </c>
      <c r="Y46" t="s">
        <v>174</v>
      </c>
      <c r="AA46" t="s">
        <v>82</v>
      </c>
      <c r="AB46" t="s">
        <v>86</v>
      </c>
      <c r="AC46" t="s">
        <v>84</v>
      </c>
      <c r="AD46" t="s">
        <v>83</v>
      </c>
    </row>
    <row r="47" spans="1:30" x14ac:dyDescent="0.25">
      <c r="A47" s="37">
        <v>2</v>
      </c>
      <c r="B47" s="37" t="str">
        <f ca="1">VLOOKUP(A47,$B$2:$C$9,2,FALSE)</f>
        <v>Seattle</v>
      </c>
      <c r="C47" s="13">
        <v>4</v>
      </c>
      <c r="D47" s="13">
        <v>1</v>
      </c>
      <c r="E47">
        <f>VLOOKUP(C47,$N$1:$O$5,2,FALSE)</f>
        <v>3</v>
      </c>
      <c r="F47">
        <f ca="1">E47*(VLOOKUP(B47,'Distance Matrix'!$A$2:$AG$33,MATCH(B48,'Distance Matrix'!$A$1:$AG$1,0),1))</f>
        <v>381</v>
      </c>
      <c r="G47">
        <f>SUMPRODUCT(A47,D47)</f>
        <v>2</v>
      </c>
      <c r="Q47" s="37">
        <f>MIN(Q44:Q45)</f>
        <v>2</v>
      </c>
      <c r="R47" s="37" t="str">
        <f ca="1">IF($Q$47&lt;&gt;$Q$48,VLOOKUP(Q47,$Q$44:$R$45,2,FALSE),R44)</f>
        <v>Nashville</v>
      </c>
      <c r="S47" s="13">
        <v>6</v>
      </c>
      <c r="T47" s="13">
        <v>0</v>
      </c>
      <c r="U47">
        <f>VLOOKUP(S47,$N$1:$O$5,2,FALSE)</f>
        <v>7</v>
      </c>
      <c r="V47">
        <f ca="1">U47*(VLOOKUP(R47,'Distance Matrix'!$A$2:$AG$33,MATCH(R48,'Distance Matrix'!$A$1:$AG$1,0),1))</f>
        <v>2765</v>
      </c>
      <c r="W47">
        <f>SUMPRODUCT(Q47,T47)</f>
        <v>0</v>
      </c>
      <c r="Y47" s="37">
        <f>MIN(Y44:Y45)</f>
        <v>8</v>
      </c>
      <c r="Z47" s="37" t="str">
        <f ca="1">IF($Y$44&lt;&gt;$Y$45,VLOOKUP(Y47,$Y$44:$Z$45,2,FALSE),Z44)</f>
        <v>Nashville</v>
      </c>
      <c r="AA47" s="13">
        <v>6</v>
      </c>
      <c r="AB47" s="13">
        <v>0</v>
      </c>
      <c r="AC47">
        <f>VLOOKUP(AA47,$N$1:$O$5,2,FALSE)</f>
        <v>7</v>
      </c>
      <c r="AD47">
        <f ca="1">AC47*(VLOOKUP(Z47,'Distance Matrix'!$A$2:$AG$33,MATCH(Z48,'Distance Matrix'!$A$1:$AG$1,0),1))</f>
        <v>4424</v>
      </c>
    </row>
    <row r="48" spans="1:30" x14ac:dyDescent="0.25">
      <c r="A48" s="38">
        <v>3</v>
      </c>
      <c r="B48" s="39" t="str">
        <f ca="1">VLOOKUP(A48,$B$2:$C$9,2,FALSE)</f>
        <v>Vancouver</v>
      </c>
      <c r="D48">
        <f>IF(D47=1,0,1)</f>
        <v>0</v>
      </c>
      <c r="G48">
        <f>SUMPRODUCT(A48,D48)</f>
        <v>0</v>
      </c>
      <c r="Q48" s="37">
        <f>MAX(Q44:Q45)</f>
        <v>8</v>
      </c>
      <c r="R48" s="37" t="str">
        <f ca="1">IF($Q$47&lt;&gt;$Q$48,VLOOKUP(Q48,$Q$44:$R$45,2,FALSE),R45)</f>
        <v>Chicago</v>
      </c>
      <c r="T48">
        <f>IF(T47=1,0,1)</f>
        <v>1</v>
      </c>
      <c r="W48">
        <f>SUMPRODUCT(Q48,T48)</f>
        <v>8</v>
      </c>
      <c r="Y48" s="37">
        <f>MAX(Y44:Y45)</f>
        <v>8</v>
      </c>
      <c r="Z48" s="37" t="str">
        <f ca="1">IF($Y$44&lt;&gt;$Y$45,VLOOKUP(Y48,$Y$44:$Z$45,2,FALSE),Z45)</f>
        <v>Buffalo</v>
      </c>
      <c r="AB48">
        <f>IF(AB47=1,0,1)</f>
        <v>1</v>
      </c>
    </row>
    <row r="49" spans="1:23" x14ac:dyDescent="0.25">
      <c r="A49" s="9" t="s">
        <v>155</v>
      </c>
    </row>
    <row r="50" spans="1:23" x14ac:dyDescent="0.25">
      <c r="A50" s="37">
        <v>1</v>
      </c>
      <c r="B50" s="37" t="str">
        <f ca="1">VLOOKUP(A50,$B$12:$C$19,2,FALSE)</f>
        <v>Winnipeg</v>
      </c>
      <c r="C50" s="13">
        <v>5</v>
      </c>
      <c r="D50" s="13">
        <v>0</v>
      </c>
      <c r="E50">
        <f>VLOOKUP(C50,$N$1:$O$5,2,FALSE)</f>
        <v>5</v>
      </c>
      <c r="F50">
        <f ca="1">E50*(VLOOKUP(B50,'Distance Matrix'!$A$2:$AG$33,MATCH(B51,'Distance Matrix'!$A$1:$AG$1,0),1))</f>
        <v>6550</v>
      </c>
      <c r="G50">
        <f>SUMPRODUCT(A50,D50)</f>
        <v>0</v>
      </c>
      <c r="I50" s="37">
        <f>SMALL($G$50:$G$54,3)</f>
        <v>2</v>
      </c>
      <c r="J50" s="37" t="str">
        <f ca="1">IF(AND(I50&lt;&gt;7,I50&lt;&gt;8),VLOOKUP(I50,$B$12:$C$19,2,FALSE),VLOOKUP(I50,$I$7:$J$11,2,FALSE))</f>
        <v>Nashville</v>
      </c>
      <c r="K50" s="13">
        <v>5</v>
      </c>
      <c r="L50" s="13">
        <v>1</v>
      </c>
      <c r="M50">
        <f>VLOOKUP(K50,$N$1:$O$5,2,FALSE)</f>
        <v>5</v>
      </c>
      <c r="N50">
        <f ca="1">M50*(VLOOKUP(J50,'Distance Matrix'!$A$2:$AG$33,MATCH(J51,'Distance Matrix'!$A$1:$AG$1,0),1))</f>
        <v>7925</v>
      </c>
      <c r="O50">
        <f>SUMPRODUCT(I50,L50)</f>
        <v>2</v>
      </c>
    </row>
    <row r="51" spans="1:23" x14ac:dyDescent="0.25">
      <c r="A51" s="38">
        <v>7</v>
      </c>
      <c r="B51" s="39" t="str">
        <f ca="1">VLOOKUP(A51,$I$7:$J$11,2,FALSE)</f>
        <v>Las Vegas</v>
      </c>
      <c r="D51">
        <f>IF(D50=1,0,1)</f>
        <v>1</v>
      </c>
      <c r="G51">
        <f>SUMPRODUCT(A51,D51)</f>
        <v>7</v>
      </c>
      <c r="I51" s="38">
        <f>MAX(G50:G54)</f>
        <v>7</v>
      </c>
      <c r="J51" s="39" t="str">
        <f ca="1">IF(AND(I51&lt;&gt;7,I51&lt;&gt;8),VLOOKUP(I51,$B$12:$C$19,2,FALSE),VLOOKUP(I51,$I$7:$J$11,2,FALSE))</f>
        <v>Las Vegas</v>
      </c>
      <c r="L51">
        <f>IF(L50=1,0,1)</f>
        <v>0</v>
      </c>
      <c r="O51">
        <f>SUMPRODUCT(I51,L51)</f>
        <v>0</v>
      </c>
    </row>
    <row r="53" spans="1:23" x14ac:dyDescent="0.25">
      <c r="A53" s="37">
        <v>2</v>
      </c>
      <c r="B53" s="37" t="str">
        <f ca="1">VLOOKUP(A53,$B$12:$C$19,2,FALSE)</f>
        <v>Nashville</v>
      </c>
      <c r="C53" s="13">
        <v>6</v>
      </c>
      <c r="D53" s="13">
        <v>1</v>
      </c>
      <c r="E53">
        <f>VLOOKUP(C53,$N$1:$O$5,2,FALSE)</f>
        <v>7</v>
      </c>
      <c r="F53">
        <f ca="1">E53*(VLOOKUP(B53,'Distance Matrix'!$A$2:$AG$33,MATCH(B54,'Distance Matrix'!$A$1:$AG$1,0),1))</f>
        <v>10122</v>
      </c>
      <c r="G53">
        <f>SUMPRODUCT(A53,D53)</f>
        <v>2</v>
      </c>
    </row>
    <row r="54" spans="1:23" x14ac:dyDescent="0.25">
      <c r="A54" s="38">
        <v>3</v>
      </c>
      <c r="B54" s="39" t="str">
        <f ca="1">VLOOKUP(A54,$B$12:$C$19,2,FALSE)</f>
        <v>Arizona</v>
      </c>
      <c r="D54">
        <f>IF(D53=1,0,1)</f>
        <v>0</v>
      </c>
      <c r="G54">
        <f>SUMPRODUCT(A54,D54)</f>
        <v>0</v>
      </c>
    </row>
    <row r="55" spans="1:23" x14ac:dyDescent="0.25">
      <c r="A55" s="9" t="s">
        <v>156</v>
      </c>
      <c r="Q55" t="s">
        <v>173</v>
      </c>
    </row>
    <row r="56" spans="1:23" x14ac:dyDescent="0.25">
      <c r="A56" s="37">
        <v>1</v>
      </c>
      <c r="B56" s="37" t="str">
        <f ca="1">VLOOKUP(A56,$B$22:$C$29,2,FALSE)</f>
        <v>NYI</v>
      </c>
      <c r="C56" s="13">
        <v>4</v>
      </c>
      <c r="D56" s="13">
        <v>0</v>
      </c>
      <c r="E56">
        <f>VLOOKUP(C56,$N$1:$O$5,2,FALSE)</f>
        <v>3</v>
      </c>
      <c r="F56">
        <f ca="1">E56*(VLOOKUP(B56,'Distance Matrix'!$A$2:$AG$33,MATCH(B57,'Distance Matrix'!$A$1:$AG$1,0),1))</f>
        <v>1005</v>
      </c>
      <c r="G56">
        <f>SUMPRODUCT(A56,D56)</f>
        <v>0</v>
      </c>
      <c r="I56" s="37">
        <f>SMALL(G56:G60,3)</f>
        <v>2</v>
      </c>
      <c r="J56" s="37" t="str">
        <f ca="1">IF(AND(I56&lt;&gt;7,I56&lt;&gt;8),VLOOKUP(I56,$B$22:$C$29,2,FALSE),VLOOKUP(I56,$I$26:$J$30,2,FALSE))</f>
        <v>Washington</v>
      </c>
      <c r="K56" s="13">
        <v>6</v>
      </c>
      <c r="L56" s="13">
        <v>0</v>
      </c>
      <c r="M56">
        <f>VLOOKUP(K56,$N$1:$O$5,2,FALSE)</f>
        <v>7</v>
      </c>
      <c r="N56">
        <f ca="1">M56*(VLOOKUP(J56,'Distance Matrix'!$A$2:$AG$33,MATCH(J57,'Distance Matrix'!$A$1:$AG$1,0),1))</f>
        <v>1435</v>
      </c>
      <c r="O56">
        <f>SUMPRODUCT(I56,L56)</f>
        <v>0</v>
      </c>
      <c r="Q56">
        <f>MAX(O56:O57)</f>
        <v>8</v>
      </c>
      <c r="R56" t="str">
        <f ca="1">VLOOKUP(Q56,I56:J57,2,FALSE)</f>
        <v>Pittsburgh</v>
      </c>
    </row>
    <row r="57" spans="1:23" x14ac:dyDescent="0.25">
      <c r="A57" s="38">
        <v>8</v>
      </c>
      <c r="B57" s="39" t="str">
        <f ca="1">VLOOKUP(A57,$I$26:$J$30,2,FALSE)</f>
        <v>Pittsburgh</v>
      </c>
      <c r="D57">
        <f>IF(D56=1,0,1)</f>
        <v>1</v>
      </c>
      <c r="G57">
        <f>SUMPRODUCT(A57,D57)</f>
        <v>8</v>
      </c>
      <c r="I57" s="38">
        <f>MAX(G56:G60)</f>
        <v>8</v>
      </c>
      <c r="J57" s="39" t="str">
        <f ca="1">IF(AND(I57&lt;&gt;7,I57&lt;&gt;8),VLOOKUP(I57,$B$22:$C$29,2,FALSE),VLOOKUP(I57,$I$26:$J$30,2,FALSE))</f>
        <v>Pittsburgh</v>
      </c>
      <c r="L57">
        <f>IF(L56=1,0,1)</f>
        <v>1</v>
      </c>
      <c r="O57">
        <f>SUMPRODUCT(I57,L57)</f>
        <v>8</v>
      </c>
      <c r="Q57">
        <f>MAX(O62:O63)</f>
        <v>3</v>
      </c>
      <c r="R57" t="str">
        <f ca="1">VLOOKUP(Q57,I62:J63,2,FALSE)</f>
        <v>Buffalo</v>
      </c>
    </row>
    <row r="58" spans="1:23" x14ac:dyDescent="0.25">
      <c r="Q58" t="s">
        <v>174</v>
      </c>
      <c r="S58" t="s">
        <v>82</v>
      </c>
      <c r="T58" t="s">
        <v>86</v>
      </c>
      <c r="U58" t="s">
        <v>84</v>
      </c>
      <c r="V58" t="s">
        <v>83</v>
      </c>
      <c r="W58" t="s">
        <v>88</v>
      </c>
    </row>
    <row r="59" spans="1:23" x14ac:dyDescent="0.25">
      <c r="A59" s="37">
        <v>2</v>
      </c>
      <c r="B59" s="37" t="str">
        <f ca="1">VLOOKUP(A59,$B$22:$C$29,2,FALSE)</f>
        <v>Washington</v>
      </c>
      <c r="C59" s="13">
        <v>5</v>
      </c>
      <c r="D59" s="13">
        <v>1</v>
      </c>
      <c r="E59">
        <f>VLOOKUP(C59,$N$1:$O$5,2,FALSE)</f>
        <v>5</v>
      </c>
      <c r="F59">
        <f ca="1">E59*(VLOOKUP(B59,'Distance Matrix'!$A$2:$AG$33,MATCH(B60,'Distance Matrix'!$A$1:$AG$1,0),1))</f>
        <v>1135</v>
      </c>
      <c r="G59">
        <f>SUMPRODUCT(A59,D59)</f>
        <v>2</v>
      </c>
      <c r="Q59" s="37">
        <f>MIN(Q56:Q57)</f>
        <v>3</v>
      </c>
      <c r="R59" s="37" t="str">
        <f ca="1">IF($Q$56&lt;&gt;$Q$57,VLOOKUP(Q59,$Q$56:$R$57,2,FALSE),R56)</f>
        <v>Buffalo</v>
      </c>
      <c r="S59" s="13">
        <v>6</v>
      </c>
      <c r="T59" s="13">
        <v>0</v>
      </c>
      <c r="U59">
        <f>VLOOKUP(S59,$N$1:$O$5,2,FALSE)</f>
        <v>7</v>
      </c>
      <c r="V59">
        <f ca="1">U59*(VLOOKUP(R59,'Distance Matrix'!$A$2:$AG$33,MATCH(R60,'Distance Matrix'!$A$1:$AG$1,0),1))</f>
        <v>1302</v>
      </c>
      <c r="W59">
        <f>SUMPRODUCT(Q59,T59)</f>
        <v>0</v>
      </c>
    </row>
    <row r="60" spans="1:23" x14ac:dyDescent="0.25">
      <c r="A60" s="38">
        <v>3</v>
      </c>
      <c r="B60" s="39" t="str">
        <f ca="1">VLOOKUP(A60,$B$22:$C$29,2,FALSE)</f>
        <v>Carolina</v>
      </c>
      <c r="D60">
        <f>IF(D59=1,0,1)</f>
        <v>0</v>
      </c>
      <c r="G60">
        <f>SUMPRODUCT(A60,D60)</f>
        <v>0</v>
      </c>
      <c r="Q60" s="37">
        <f>MAX(Q56:Q57)</f>
        <v>8</v>
      </c>
      <c r="R60" s="37" t="str">
        <f ca="1">IF($Q$56&lt;&gt;$Q$57,VLOOKUP(Q60,$Q$56:$R$57,2,FALSE),R57)</f>
        <v>Pittsburgh</v>
      </c>
      <c r="T60">
        <f>IF(T59=1,0,1)</f>
        <v>1</v>
      </c>
      <c r="W60">
        <f>SUMPRODUCT(Q60,T60)</f>
        <v>8</v>
      </c>
    </row>
    <row r="61" spans="1:23" x14ac:dyDescent="0.25">
      <c r="A61" s="9" t="s">
        <v>157</v>
      </c>
    </row>
    <row r="62" spans="1:23" x14ac:dyDescent="0.25">
      <c r="A62" s="37">
        <v>1</v>
      </c>
      <c r="B62" s="37" t="str">
        <f ca="1">VLOOKUP(A62,$B$32:$C$39,2,FALSE)</f>
        <v>Toronto</v>
      </c>
      <c r="C62" s="13">
        <v>6</v>
      </c>
      <c r="D62" s="13">
        <v>0</v>
      </c>
      <c r="E62">
        <f>VLOOKUP(C62,$N$1:$O$5,2,FALSE)</f>
        <v>7</v>
      </c>
      <c r="F62">
        <f ca="1">E62*(VLOOKUP(B62,'Distance Matrix'!$A$2:$AG$33,MATCH(B63,'Distance Matrix'!$A$1:$AG$1,0),1))</f>
        <v>3087</v>
      </c>
      <c r="G62">
        <f>SUMPRODUCT(A62,D62)</f>
        <v>0</v>
      </c>
      <c r="I62" s="37">
        <f>SMALL(G62:G66,3)</f>
        <v>3</v>
      </c>
      <c r="J62" s="37" t="str">
        <f ca="1">IF(AND(I62&lt;&gt;7,I62&lt;&gt;8),VLOOKUP(I62,$B$32:$C$39,2,FALSE),VLOOKUP(I62,$I$26:$J$30,2,FALSE))</f>
        <v>Buffalo</v>
      </c>
      <c r="K62" s="13">
        <v>7</v>
      </c>
      <c r="L62" s="13">
        <v>1</v>
      </c>
      <c r="M62">
        <f>VLOOKUP(K62,$N$1:$O$5,2,FALSE)</f>
        <v>9</v>
      </c>
      <c r="N62">
        <f ca="1">M62*(VLOOKUP(J62,'Distance Matrix'!$A$2:$AG$33,MATCH(J63,'Distance Matrix'!$A$1:$AG$1,0),1))</f>
        <v>3546</v>
      </c>
      <c r="O62">
        <f>SUMPRODUCT(I62,L62)</f>
        <v>3</v>
      </c>
    </row>
    <row r="63" spans="1:23" x14ac:dyDescent="0.25">
      <c r="A63" s="38">
        <v>7</v>
      </c>
      <c r="B63" s="39" t="str">
        <f ca="1">VLOOKUP(A63,$I$26:$J$30,2,FALSE)</f>
        <v>Boston</v>
      </c>
      <c r="D63">
        <f>IF(D62=1,0,1)</f>
        <v>1</v>
      </c>
      <c r="G63">
        <f>SUMPRODUCT(A63,D63)</f>
        <v>7</v>
      </c>
      <c r="I63" s="38">
        <f>MAX(G62:G66)</f>
        <v>7</v>
      </c>
      <c r="J63" s="39" t="str">
        <f ca="1">IF(AND(I63&lt;&gt;7,I63&lt;&gt;8),VLOOKUP(I63,$B$32:$C$39,2,FALSE),VLOOKUP(I63,$I$26:$J$30,2,FALSE))</f>
        <v>Boston</v>
      </c>
      <c r="L63">
        <f>IF(L62=1,0,1)</f>
        <v>0</v>
      </c>
      <c r="O63">
        <f>SUMPRODUCT(I63,L63)</f>
        <v>0</v>
      </c>
    </row>
    <row r="65" spans="1:13" x14ac:dyDescent="0.25">
      <c r="A65" s="37">
        <v>2</v>
      </c>
      <c r="B65" s="37" t="str">
        <f ca="1">VLOOKUP(A65,$B$32:$C$39,2,FALSE)</f>
        <v>Florida</v>
      </c>
      <c r="C65" s="13">
        <v>5</v>
      </c>
      <c r="D65" s="13">
        <v>0</v>
      </c>
      <c r="E65">
        <f>VLOOKUP(C65,$N$1:$O$5,2,FALSE)</f>
        <v>5</v>
      </c>
      <c r="F65">
        <f ca="1">E65*(VLOOKUP(B65,'Distance Matrix'!$A$2:$AG$33,MATCH(B66,'Distance Matrix'!$A$1:$AG$1,0),1))</f>
        <v>5940</v>
      </c>
      <c r="G65">
        <f>SUMPRODUCT(A65,D65)</f>
        <v>0</v>
      </c>
    </row>
    <row r="66" spans="1:13" x14ac:dyDescent="0.25">
      <c r="A66" s="38">
        <v>3</v>
      </c>
      <c r="B66" s="39" t="str">
        <f ca="1">VLOOKUP(A66,$B$32:$C$39,2,FALSE)</f>
        <v>Buffalo</v>
      </c>
      <c r="D66">
        <f>IF(D65=1,0,1)</f>
        <v>1</v>
      </c>
      <c r="G66">
        <f>SUMPRODUCT(A66,D66)</f>
        <v>3</v>
      </c>
    </row>
    <row r="69" spans="1:13" x14ac:dyDescent="0.25">
      <c r="B69" s="8"/>
      <c r="C69" s="8" t="s">
        <v>93</v>
      </c>
      <c r="D69">
        <f ca="1">F44+F47+F50+F53+F56+F59+F62+F65+N44+N50+N56+N62+V47+V59+AD47</f>
        <v>77452</v>
      </c>
    </row>
    <row r="71" spans="1:13" x14ac:dyDescent="0.25">
      <c r="A71" s="9" t="s">
        <v>170</v>
      </c>
    </row>
    <row r="72" spans="1:13" x14ac:dyDescent="0.25">
      <c r="A72" s="43" t="s">
        <v>164</v>
      </c>
      <c r="E72" s="43" t="s">
        <v>167</v>
      </c>
      <c r="H72" s="43" t="s">
        <v>168</v>
      </c>
      <c r="I72" s="43"/>
      <c r="K72" s="43" t="s">
        <v>169</v>
      </c>
      <c r="M72" s="43"/>
    </row>
    <row r="73" spans="1:13" x14ac:dyDescent="0.25">
      <c r="A73" t="s">
        <v>82</v>
      </c>
      <c r="B73" t="s">
        <v>166</v>
      </c>
      <c r="D73" t="s">
        <v>82</v>
      </c>
      <c r="E73" t="s">
        <v>166</v>
      </c>
      <c r="G73" t="s">
        <v>82</v>
      </c>
      <c r="H73" t="s">
        <v>166</v>
      </c>
      <c r="J73" t="s">
        <v>82</v>
      </c>
      <c r="K73" t="s">
        <v>166</v>
      </c>
    </row>
    <row r="74" spans="1:13" x14ac:dyDescent="0.25">
      <c r="A74">
        <v>4</v>
      </c>
      <c r="B74" s="47">
        <v>0.12903225806451613</v>
      </c>
      <c r="D74">
        <v>4</v>
      </c>
      <c r="E74" s="47">
        <v>0.16129032258064516</v>
      </c>
      <c r="G74">
        <v>4</v>
      </c>
      <c r="H74" s="47">
        <v>0.11290322580645161</v>
      </c>
      <c r="J74">
        <v>4</v>
      </c>
      <c r="K74" s="47">
        <v>0.19400000000000001</v>
      </c>
    </row>
    <row r="75" spans="1:13" x14ac:dyDescent="0.25">
      <c r="A75">
        <v>5</v>
      </c>
      <c r="B75" s="47">
        <v>0.21774193548387097</v>
      </c>
      <c r="D75">
        <v>5</v>
      </c>
      <c r="E75" s="47">
        <v>0.27419354838709675</v>
      </c>
      <c r="G75">
        <v>5</v>
      </c>
      <c r="H75" s="47">
        <v>0.32300000000000001</v>
      </c>
      <c r="J75">
        <v>5</v>
      </c>
      <c r="K75" s="47">
        <v>0.19400000000000001</v>
      </c>
    </row>
    <row r="76" spans="1:13" x14ac:dyDescent="0.25">
      <c r="A76">
        <v>6</v>
      </c>
      <c r="B76" s="47">
        <v>0.38306451612903225</v>
      </c>
      <c r="D76">
        <v>6</v>
      </c>
      <c r="E76" s="47">
        <v>0.28225806451612906</v>
      </c>
      <c r="G76">
        <v>6</v>
      </c>
      <c r="H76" s="47">
        <v>0.27400000000000002</v>
      </c>
      <c r="J76">
        <v>6</v>
      </c>
      <c r="K76" s="47">
        <v>0.35499999999999998</v>
      </c>
    </row>
    <row r="77" spans="1:13" x14ac:dyDescent="0.25">
      <c r="A77">
        <v>7</v>
      </c>
      <c r="B77" s="47">
        <v>0.27016129032258063</v>
      </c>
      <c r="D77">
        <v>7</v>
      </c>
      <c r="E77" s="47">
        <v>0.28225806451612906</v>
      </c>
      <c r="G77">
        <v>7</v>
      </c>
      <c r="H77" s="47">
        <v>0.29032258064516131</v>
      </c>
      <c r="J77">
        <v>7</v>
      </c>
      <c r="K77" s="47">
        <v>0.25806451612903225</v>
      </c>
    </row>
    <row r="79" spans="1:13" x14ac:dyDescent="0.25">
      <c r="L79" t="s">
        <v>199</v>
      </c>
    </row>
    <row r="80" spans="1:13" x14ac:dyDescent="0.25">
      <c r="L80" t="s">
        <v>116</v>
      </c>
      <c r="M80" t="s">
        <v>117</v>
      </c>
    </row>
    <row r="81" spans="11:16" x14ac:dyDescent="0.25">
      <c r="K81" s="15"/>
      <c r="L81" t="s">
        <v>118</v>
      </c>
      <c r="M81" s="15">
        <v>7500</v>
      </c>
      <c r="P81" s="15"/>
    </row>
    <row r="82" spans="11:16" x14ac:dyDescent="0.25">
      <c r="K82" s="16"/>
      <c r="L82" t="s">
        <v>119</v>
      </c>
      <c r="M82" s="16">
        <v>78946</v>
      </c>
      <c r="P82" s="16"/>
    </row>
    <row r="83" spans="11:16" x14ac:dyDescent="0.25">
      <c r="K83" s="16"/>
      <c r="L83" t="s">
        <v>120</v>
      </c>
      <c r="M83" s="16">
        <v>73720.56</v>
      </c>
      <c r="P83" s="16"/>
    </row>
    <row r="84" spans="11:16" x14ac:dyDescent="0.25">
      <c r="K84" s="16"/>
      <c r="L84" t="s">
        <v>121</v>
      </c>
      <c r="M84" s="16">
        <v>73258.5</v>
      </c>
      <c r="P84" s="16"/>
    </row>
    <row r="85" spans="11:16" x14ac:dyDescent="0.25">
      <c r="K85" s="16"/>
      <c r="L85" t="s">
        <v>177</v>
      </c>
      <c r="M85" s="16">
        <v>78507</v>
      </c>
      <c r="P85" s="16"/>
    </row>
    <row r="86" spans="11:16" x14ac:dyDescent="0.25">
      <c r="K86" s="16"/>
      <c r="L86" t="s">
        <v>178</v>
      </c>
      <c r="M86" s="16">
        <v>12724.72</v>
      </c>
      <c r="P86" s="16"/>
    </row>
    <row r="87" spans="11:16" x14ac:dyDescent="0.25">
      <c r="K87" s="16"/>
      <c r="L87" t="s">
        <v>179</v>
      </c>
      <c r="M87" s="16">
        <v>161918431.75999999</v>
      </c>
      <c r="P87" s="16"/>
    </row>
    <row r="88" spans="11:16" x14ac:dyDescent="0.25">
      <c r="L88" t="s">
        <v>122</v>
      </c>
      <c r="M88">
        <v>0.25259999999999999</v>
      </c>
    </row>
    <row r="89" spans="11:16" x14ac:dyDescent="0.25">
      <c r="L89" t="s">
        <v>123</v>
      </c>
      <c r="M89">
        <v>3.02</v>
      </c>
    </row>
    <row r="90" spans="11:16" x14ac:dyDescent="0.25">
      <c r="L90" t="s">
        <v>124</v>
      </c>
      <c r="M90">
        <v>0.1726</v>
      </c>
    </row>
    <row r="91" spans="11:16" x14ac:dyDescent="0.25">
      <c r="K91" s="16"/>
      <c r="L91" t="s">
        <v>125</v>
      </c>
      <c r="M91" s="16">
        <v>31845</v>
      </c>
      <c r="P91" s="16"/>
    </row>
    <row r="92" spans="11:16" x14ac:dyDescent="0.25">
      <c r="K92" s="16"/>
      <c r="L92" t="s">
        <v>126</v>
      </c>
      <c r="M92" s="16">
        <v>134206</v>
      </c>
      <c r="P92" s="16"/>
    </row>
    <row r="93" spans="11:16" x14ac:dyDescent="0.25">
      <c r="L93" t="s">
        <v>127</v>
      </c>
      <c r="M93">
        <v>146.93</v>
      </c>
    </row>
  </sheetData>
  <mergeCells count="3">
    <mergeCell ref="E2:I2"/>
    <mergeCell ref="E3:L3"/>
    <mergeCell ref="E4:J4"/>
  </mergeCells>
  <pageMargins left="0.7" right="0.7" top="0.75" bottom="0.75" header="0.3" footer="0.3"/>
  <pageSetup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S91"/>
  <sheetViews>
    <sheetView topLeftCell="O31" workbookViewId="0">
      <selection activeCell="Z45" sqref="Z45"/>
    </sheetView>
  </sheetViews>
  <sheetFormatPr defaultRowHeight="15" x14ac:dyDescent="0.25"/>
  <cols>
    <col min="1" max="1" width="13.28515625" customWidth="1"/>
    <col min="2" max="2" width="13.7109375" customWidth="1"/>
    <col min="3" max="3" width="12.5703125" customWidth="1"/>
    <col min="4" max="4" width="11.42578125" bestFit="1" customWidth="1"/>
    <col min="5" max="5" width="13.5703125" bestFit="1" customWidth="1"/>
    <col min="6" max="7" width="11.42578125" bestFit="1" customWidth="1"/>
    <col min="8" max="8" width="13.5703125" bestFit="1" customWidth="1"/>
    <col min="9" max="10" width="11.42578125" bestFit="1" customWidth="1"/>
    <col min="11" max="11" width="13.5703125" bestFit="1" customWidth="1"/>
    <col min="12" max="13" width="11.42578125" bestFit="1" customWidth="1"/>
    <col min="14" max="14" width="13.5703125" bestFit="1" customWidth="1"/>
    <col min="15" max="16" width="11.42578125" bestFit="1" customWidth="1"/>
    <col min="17" max="17" width="10.42578125" bestFit="1" customWidth="1"/>
    <col min="19" max="19" width="10.42578125" bestFit="1" customWidth="1"/>
    <col min="20" max="20" width="10.28515625" bestFit="1" customWidth="1"/>
    <col min="21" max="22" width="11.42578125" bestFit="1" customWidth="1"/>
    <col min="23" max="23" width="13.5703125" bestFit="1" customWidth="1"/>
    <col min="24" max="25" width="11.42578125" bestFit="1" customWidth="1"/>
    <col min="26" max="26" width="13.5703125" bestFit="1" customWidth="1"/>
    <col min="27" max="28" width="11.42578125" bestFit="1" customWidth="1"/>
    <col min="29" max="29" width="13.5703125" bestFit="1" customWidth="1"/>
    <col min="30" max="31" width="11.42578125" bestFit="1" customWidth="1"/>
    <col min="32" max="32" width="13.5703125" bestFit="1" customWidth="1"/>
    <col min="33" max="34" width="11.42578125" bestFit="1" customWidth="1"/>
    <col min="35" max="35" width="10.42578125" bestFit="1" customWidth="1"/>
    <col min="37" max="37" width="14.140625" bestFit="1" customWidth="1"/>
    <col min="38" max="38" width="10.28515625" bestFit="1" customWidth="1"/>
    <col min="39" max="40" width="11.42578125" bestFit="1" customWidth="1"/>
    <col min="41" max="41" width="13.5703125" bestFit="1" customWidth="1"/>
    <col min="42" max="43" width="11.42578125" bestFit="1" customWidth="1"/>
    <col min="44" max="44" width="13.5703125" bestFit="1" customWidth="1"/>
    <col min="45" max="46" width="11.42578125" bestFit="1" customWidth="1"/>
    <col min="47" max="47" width="13.5703125" bestFit="1" customWidth="1"/>
    <col min="48" max="49" width="11.42578125" bestFit="1" customWidth="1"/>
    <col min="50" max="50" width="13.5703125" bestFit="1" customWidth="1"/>
    <col min="51" max="52" width="11.42578125" bestFit="1" customWidth="1"/>
    <col min="53" max="53" width="12.140625" bestFit="1" customWidth="1"/>
    <col min="55" max="55" width="10.42578125" bestFit="1" customWidth="1"/>
    <col min="56" max="56" width="10.28515625" bestFit="1" customWidth="1"/>
    <col min="57" max="58" width="11.42578125" bestFit="1" customWidth="1"/>
    <col min="59" max="59" width="13.5703125" bestFit="1" customWidth="1"/>
    <col min="60" max="61" width="11.42578125" bestFit="1" customWidth="1"/>
    <col min="62" max="62" width="13.5703125" bestFit="1" customWidth="1"/>
    <col min="63" max="64" width="11.42578125" bestFit="1" customWidth="1"/>
    <col min="65" max="65" width="13.5703125" bestFit="1" customWidth="1"/>
    <col min="66" max="67" width="11.42578125" bestFit="1" customWidth="1"/>
    <col min="68" max="68" width="13.5703125" bestFit="1" customWidth="1"/>
    <col min="69" max="70" width="11.42578125" bestFit="1" customWidth="1"/>
    <col min="71" max="71" width="10.42578125" bestFit="1" customWidth="1"/>
  </cols>
  <sheetData>
    <row r="1" spans="1:71" s="17" customFormat="1" ht="15.75" x14ac:dyDescent="0.25">
      <c r="B1" s="18"/>
      <c r="C1" s="19" t="s">
        <v>132</v>
      </c>
      <c r="D1" s="20"/>
      <c r="E1" s="21"/>
      <c r="F1" s="19" t="s">
        <v>133</v>
      </c>
      <c r="G1" s="20"/>
      <c r="H1" s="21"/>
      <c r="I1" s="19" t="s">
        <v>134</v>
      </c>
      <c r="J1" s="20"/>
      <c r="K1" s="22"/>
      <c r="L1" s="19" t="s">
        <v>135</v>
      </c>
      <c r="M1" s="20"/>
      <c r="N1" s="22"/>
      <c r="O1" s="19" t="s">
        <v>136</v>
      </c>
      <c r="P1" s="20"/>
      <c r="T1" s="18"/>
      <c r="U1" s="19" t="s">
        <v>132</v>
      </c>
      <c r="V1" s="20"/>
      <c r="W1" s="21"/>
      <c r="X1" s="19" t="s">
        <v>133</v>
      </c>
      <c r="Y1" s="20"/>
      <c r="Z1" s="21"/>
      <c r="AA1" s="19" t="s">
        <v>134</v>
      </c>
      <c r="AB1" s="20"/>
      <c r="AC1" s="22"/>
      <c r="AD1" s="19" t="s">
        <v>135</v>
      </c>
      <c r="AE1" s="20"/>
      <c r="AF1" s="22"/>
      <c r="AG1" s="19" t="s">
        <v>136</v>
      </c>
      <c r="AH1" s="20"/>
      <c r="AL1" s="18"/>
      <c r="AM1" s="19" t="s">
        <v>132</v>
      </c>
      <c r="AN1" s="20"/>
      <c r="AO1" s="21"/>
      <c r="AP1" s="19" t="s">
        <v>133</v>
      </c>
      <c r="AQ1" s="20"/>
      <c r="AR1" s="21"/>
      <c r="AS1" s="19" t="s">
        <v>134</v>
      </c>
      <c r="AT1" s="20"/>
      <c r="AU1" s="22"/>
      <c r="AV1" s="19" t="s">
        <v>135</v>
      </c>
      <c r="AW1" s="20"/>
      <c r="AX1" s="22"/>
      <c r="AY1" s="19" t="s">
        <v>136</v>
      </c>
      <c r="AZ1" s="20"/>
      <c r="BD1" s="18"/>
      <c r="BE1" s="19" t="s">
        <v>132</v>
      </c>
      <c r="BF1" s="20"/>
      <c r="BG1" s="21"/>
      <c r="BH1" s="19" t="s">
        <v>133</v>
      </c>
      <c r="BI1" s="20"/>
      <c r="BJ1" s="21"/>
      <c r="BK1" s="19" t="s">
        <v>134</v>
      </c>
      <c r="BL1" s="20"/>
      <c r="BM1" s="22"/>
      <c r="BN1" s="19" t="s">
        <v>135</v>
      </c>
      <c r="BO1" s="20"/>
      <c r="BP1" s="22"/>
      <c r="BQ1" s="19" t="s">
        <v>136</v>
      </c>
      <c r="BR1" s="20"/>
    </row>
    <row r="2" spans="1:71" s="17" customFormat="1" ht="16.5" thickBot="1" x14ac:dyDescent="0.3">
      <c r="A2" s="75" t="s">
        <v>154</v>
      </c>
      <c r="B2" s="24" t="s">
        <v>148</v>
      </c>
      <c r="C2" s="25" t="s">
        <v>149</v>
      </c>
      <c r="D2" s="26" t="s">
        <v>150</v>
      </c>
      <c r="E2" s="27" t="s">
        <v>151</v>
      </c>
      <c r="F2" s="25" t="s">
        <v>149</v>
      </c>
      <c r="G2" s="26" t="s">
        <v>150</v>
      </c>
      <c r="H2" s="27" t="s">
        <v>151</v>
      </c>
      <c r="I2" s="25" t="s">
        <v>149</v>
      </c>
      <c r="J2" s="26" t="s">
        <v>150</v>
      </c>
      <c r="K2" s="28" t="s">
        <v>151</v>
      </c>
      <c r="L2" s="25" t="s">
        <v>149</v>
      </c>
      <c r="M2" s="26" t="s">
        <v>150</v>
      </c>
      <c r="N2" s="28" t="s">
        <v>151</v>
      </c>
      <c r="O2" s="25" t="s">
        <v>149</v>
      </c>
      <c r="P2" s="26" t="s">
        <v>150</v>
      </c>
      <c r="Q2" s="25"/>
      <c r="R2" s="19"/>
      <c r="S2" s="75" t="s">
        <v>155</v>
      </c>
      <c r="T2" s="24" t="s">
        <v>148</v>
      </c>
      <c r="U2" s="25" t="s">
        <v>149</v>
      </c>
      <c r="V2" s="26" t="s">
        <v>150</v>
      </c>
      <c r="W2" s="27" t="s">
        <v>151</v>
      </c>
      <c r="X2" s="25" t="s">
        <v>149</v>
      </c>
      <c r="Y2" s="26" t="s">
        <v>150</v>
      </c>
      <c r="Z2" s="27" t="s">
        <v>151</v>
      </c>
      <c r="AA2" s="25" t="s">
        <v>149</v>
      </c>
      <c r="AB2" s="26" t="s">
        <v>150</v>
      </c>
      <c r="AC2" s="28" t="s">
        <v>151</v>
      </c>
      <c r="AD2" s="25" t="s">
        <v>149</v>
      </c>
      <c r="AE2" s="26" t="s">
        <v>150</v>
      </c>
      <c r="AF2" s="28" t="s">
        <v>151</v>
      </c>
      <c r="AG2" s="25" t="s">
        <v>149</v>
      </c>
      <c r="AH2" s="26" t="s">
        <v>150</v>
      </c>
      <c r="AI2" s="25"/>
      <c r="AK2" s="75" t="s">
        <v>156</v>
      </c>
      <c r="AL2" s="24" t="s">
        <v>148</v>
      </c>
      <c r="AM2" s="25" t="s">
        <v>149</v>
      </c>
      <c r="AN2" s="26" t="s">
        <v>150</v>
      </c>
      <c r="AO2" s="27" t="s">
        <v>151</v>
      </c>
      <c r="AP2" s="25" t="s">
        <v>149</v>
      </c>
      <c r="AQ2" s="26" t="s">
        <v>150</v>
      </c>
      <c r="AR2" s="27" t="s">
        <v>151</v>
      </c>
      <c r="AS2" s="25" t="s">
        <v>149</v>
      </c>
      <c r="AT2" s="26" t="s">
        <v>150</v>
      </c>
      <c r="AU2" s="28" t="s">
        <v>151</v>
      </c>
      <c r="AV2" s="25" t="s">
        <v>149</v>
      </c>
      <c r="AW2" s="26" t="s">
        <v>150</v>
      </c>
      <c r="AX2" s="28" t="s">
        <v>151</v>
      </c>
      <c r="AY2" s="25" t="s">
        <v>149</v>
      </c>
      <c r="AZ2" s="26" t="s">
        <v>150</v>
      </c>
      <c r="BA2" s="25"/>
      <c r="BC2" s="75" t="s">
        <v>157</v>
      </c>
      <c r="BD2" s="24" t="s">
        <v>148</v>
      </c>
      <c r="BE2" s="25" t="s">
        <v>149</v>
      </c>
      <c r="BF2" s="26" t="s">
        <v>150</v>
      </c>
      <c r="BG2" s="27" t="s">
        <v>151</v>
      </c>
      <c r="BH2" s="25" t="s">
        <v>149</v>
      </c>
      <c r="BI2" s="26" t="s">
        <v>150</v>
      </c>
      <c r="BJ2" s="27" t="s">
        <v>151</v>
      </c>
      <c r="BK2" s="25" t="s">
        <v>149</v>
      </c>
      <c r="BL2" s="26" t="s">
        <v>150</v>
      </c>
      <c r="BM2" s="28" t="s">
        <v>151</v>
      </c>
      <c r="BN2" s="25" t="s">
        <v>149</v>
      </c>
      <c r="BO2" s="26" t="s">
        <v>150</v>
      </c>
      <c r="BP2" s="28" t="s">
        <v>151</v>
      </c>
      <c r="BQ2" s="25" t="s">
        <v>149</v>
      </c>
      <c r="BR2" s="26" t="s">
        <v>150</v>
      </c>
      <c r="BS2" s="25"/>
    </row>
    <row r="3" spans="1:71" s="17" customFormat="1" ht="15.75" x14ac:dyDescent="0.25">
      <c r="A3" s="76" t="s">
        <v>79</v>
      </c>
      <c r="B3" s="33">
        <v>1.0295663913943485</v>
      </c>
      <c r="C3" s="30">
        <f t="shared" ref="C3:C10" si="0">B3/B$11</f>
        <v>0.12744554750665466</v>
      </c>
      <c r="D3" s="31">
        <v>0</v>
      </c>
      <c r="E3" s="21">
        <f ca="1">IF($C$14=A3,0,B3)</f>
        <v>1.0295663913943485</v>
      </c>
      <c r="F3" s="30">
        <f t="shared" ref="F3:F10" ca="1" si="1">E3/E$11</f>
        <v>0.14545019476574517</v>
      </c>
      <c r="G3" s="31">
        <v>0</v>
      </c>
      <c r="H3" s="21">
        <f ca="1">$B3-COUNTIF($C$14:$C$15,$A3)*$B3</f>
        <v>1.0295663913943485</v>
      </c>
      <c r="I3" s="30">
        <f t="shared" ref="I3:I10" ca="1" si="2">H3/H$11</f>
        <v>0.16800131478807734</v>
      </c>
      <c r="J3" s="31">
        <v>0</v>
      </c>
      <c r="K3" s="21">
        <f ca="1">$B3-COUNTIF($C$14:$C$16,$A3)*$B3</f>
        <v>1.0295663913943485</v>
      </c>
      <c r="L3" s="30">
        <f t="shared" ref="L3:L10" ca="1" si="3">K3/K$11</f>
        <v>0.2090967688223119</v>
      </c>
      <c r="M3" s="31">
        <v>0</v>
      </c>
      <c r="N3" s="21">
        <f ca="1">$B3-COUNTIF($C$14:$C$17,$A3)*$B3</f>
        <v>1.0295663913943485</v>
      </c>
      <c r="O3" s="30">
        <f t="shared" ref="O3:O10" ca="1" si="4">N3/N$11</f>
        <v>0.26208861085773555</v>
      </c>
      <c r="P3" s="31">
        <v>0</v>
      </c>
      <c r="Q3" s="17" t="s">
        <v>79</v>
      </c>
      <c r="S3" s="77" t="s">
        <v>78</v>
      </c>
      <c r="T3" s="33">
        <v>0.8729683383333634</v>
      </c>
      <c r="U3" s="30">
        <f t="shared" ref="U3:U10" si="5">T3/T$11</f>
        <v>0.11266970766795255</v>
      </c>
      <c r="V3" s="31">
        <v>0</v>
      </c>
      <c r="W3" s="21">
        <f ca="1">IF($U$14=S3,0,T3)</f>
        <v>0.8729683383333634</v>
      </c>
      <c r="X3" s="30">
        <f t="shared" ref="X3:X10" ca="1" si="6">W3/W$11</f>
        <v>0.12895040605408334</v>
      </c>
      <c r="Y3" s="31">
        <v>0</v>
      </c>
      <c r="Z3" s="21">
        <f ca="1">$T3-COUNTIF($U$14:$U$15,$S3)*$T3</f>
        <v>0.8729683383333634</v>
      </c>
      <c r="AA3" s="30">
        <f t="shared" ref="AA3:AA10" ca="1" si="7">Z3/Z$11</f>
        <v>0.15235254945706486</v>
      </c>
      <c r="AB3" s="31">
        <v>0</v>
      </c>
      <c r="AC3" s="21">
        <f ca="1">$T3-COUNTIF($U$14:$U$16,$S3)*$T3</f>
        <v>0.8729683383333634</v>
      </c>
      <c r="AD3" s="30">
        <f t="shared" ref="AD3:AD10" ca="1" si="8">AC3/AC$11</f>
        <v>0.19242046424235276</v>
      </c>
      <c r="AE3" s="31">
        <v>0</v>
      </c>
      <c r="AF3" s="21">
        <f ca="1">$T3-COUNTIF($U$14:$U$17,$S3)*$T3</f>
        <v>0.8729683383333634</v>
      </c>
      <c r="AG3" s="30">
        <f t="shared" ref="AG3:AG10" ca="1" si="9">AF3/AF$11</f>
        <v>0.22357420615457352</v>
      </c>
      <c r="AH3" s="31">
        <v>0</v>
      </c>
      <c r="AI3" t="s">
        <v>78</v>
      </c>
      <c r="AK3" s="77" t="s">
        <v>74</v>
      </c>
      <c r="AL3" s="33">
        <v>0.7150736014912582</v>
      </c>
      <c r="AM3" s="30">
        <f t="shared" ref="AM3:AM10" si="10">AL3/AL$11</f>
        <v>9.7088597661155587E-2</v>
      </c>
      <c r="AN3" s="31">
        <v>0</v>
      </c>
      <c r="AO3" s="21">
        <f ca="1">IF($AM$14=AK3,0,AL3)</f>
        <v>0.7150736014912582</v>
      </c>
      <c r="AP3" s="30">
        <f t="shared" ref="AP3:AP10" ca="1" si="11">AO3/AO$11</f>
        <v>0.1107183289102467</v>
      </c>
      <c r="AQ3" s="31">
        <v>0</v>
      </c>
      <c r="AR3" s="21">
        <f ca="1">$AL3-COUNTIF($AM$14:$AM$15,$AK3)*$AL3</f>
        <v>0.7150736014912582</v>
      </c>
      <c r="AS3" s="30">
        <f t="shared" ref="AS3:AS10" ca="1" si="12">AR3/AR$11</f>
        <v>0.12941843867586381</v>
      </c>
      <c r="AT3" s="31">
        <v>0</v>
      </c>
      <c r="AU3" s="21">
        <f ca="1">$AL3-COUNTIF($AM$14:$AM$16,$AK3)*$AL3</f>
        <v>0.7150736014912582</v>
      </c>
      <c r="AV3" s="30">
        <f t="shared" ref="AV3:AV10" ca="1" si="13">AU3/AU$11</f>
        <v>0.14828442278073806</v>
      </c>
      <c r="AW3" s="31">
        <v>0</v>
      </c>
      <c r="AX3" s="21">
        <f ca="1">$AL3-COUNTIF($AM$14:$AM$17,$AK3)*$AL3</f>
        <v>0.7150736014912582</v>
      </c>
      <c r="AY3" s="30">
        <f t="shared" ref="AY3:AY10" ca="1" si="14">AX3/AX$11</f>
        <v>0.18799418816542529</v>
      </c>
      <c r="AZ3" s="31">
        <v>0</v>
      </c>
      <c r="BA3" t="s">
        <v>74</v>
      </c>
      <c r="BC3" s="77" t="s">
        <v>77</v>
      </c>
      <c r="BD3" s="33">
        <v>1.1198763203671493</v>
      </c>
      <c r="BE3" s="30">
        <f t="shared" ref="BE3:BE10" si="15">BD3/BD$11</f>
        <v>0.13980600338775503</v>
      </c>
      <c r="BF3" s="31">
        <v>0</v>
      </c>
      <c r="BG3" s="21">
        <f ca="1">IF($BE$14=BC3,0,BD3)</f>
        <v>1.1198763203671493</v>
      </c>
      <c r="BH3" s="30">
        <f t="shared" ref="BH3:BH10" ca="1" si="16">BG3/BG$11</f>
        <v>0.16035634514802669</v>
      </c>
      <c r="BI3" s="31">
        <v>0</v>
      </c>
      <c r="BJ3" s="21">
        <f ca="1">$BD3-COUNTIF($BE$14:$BE$15,$BC3)*$BD3</f>
        <v>1.1198763203671493</v>
      </c>
      <c r="BK3" s="30">
        <f t="shared" ref="BK3:BK10" ca="1" si="17">BJ3/BJ$11</f>
        <v>0.18974663371397457</v>
      </c>
      <c r="BL3" s="31">
        <v>0</v>
      </c>
      <c r="BM3" s="21">
        <f ca="1">$BD3-COUNTIF($BE$14:$BE$16,$BC3)*$BD3</f>
        <v>1.1198763203671493</v>
      </c>
      <c r="BN3" s="30">
        <f t="shared" ref="BN3:BN10" ca="1" si="18">BM3/BM$11</f>
        <v>0.22811575876989768</v>
      </c>
      <c r="BO3" s="31">
        <v>0</v>
      </c>
      <c r="BP3" s="21">
        <f ca="1">$BD3-COUNTIF($BE$14:$BE$17,$BC3)*$BD3</f>
        <v>1.1198763203671493</v>
      </c>
      <c r="BQ3" s="30">
        <f t="shared" ref="BQ3:BQ10" ca="1" si="19">BP3/BP$11</f>
        <v>0.27532106270539369</v>
      </c>
      <c r="BR3" s="31">
        <v>0</v>
      </c>
      <c r="BS3" t="s">
        <v>77</v>
      </c>
    </row>
    <row r="4" spans="1:71" s="17" customFormat="1" ht="15.75" x14ac:dyDescent="0.25">
      <c r="A4" s="32" t="s">
        <v>75</v>
      </c>
      <c r="B4" s="33">
        <v>0.99556106304577652</v>
      </c>
      <c r="C4" s="30">
        <f t="shared" si="0"/>
        <v>0.12323617575000866</v>
      </c>
      <c r="D4" s="31">
        <f>C3+D3</f>
        <v>0.12744554750665466</v>
      </c>
      <c r="E4" s="21">
        <f t="shared" ref="E4:E10" ca="1" si="20">IF($C$14=A4,0,B4)</f>
        <v>0.99556106304577652</v>
      </c>
      <c r="F4" s="30">
        <f t="shared" ca="1" si="1"/>
        <v>0.14064615136192504</v>
      </c>
      <c r="G4" s="31">
        <f ca="1">F3+G3</f>
        <v>0.14545019476574517</v>
      </c>
      <c r="H4" s="21">
        <f t="shared" ref="H4:H10" ca="1" si="21">$B4-COUNTIF($C$14:$C$15,$A4)*$B4</f>
        <v>0.99556106304577652</v>
      </c>
      <c r="I4" s="30">
        <f t="shared" ca="1" si="2"/>
        <v>0.16245243525965442</v>
      </c>
      <c r="J4" s="31">
        <f ca="1">I3+J3</f>
        <v>0.16800131478807734</v>
      </c>
      <c r="K4" s="21">
        <f t="shared" ref="K4:K10" ca="1" si="22">$B4-COUNTIF($C$14:$C$16,$A4)*$B4</f>
        <v>0.99556106304577652</v>
      </c>
      <c r="L4" s="30">
        <f t="shared" ca="1" si="3"/>
        <v>0.20219055632367108</v>
      </c>
      <c r="M4" s="31">
        <f ca="1">L3+M3</f>
        <v>0.2090967688223119</v>
      </c>
      <c r="N4" s="21">
        <f t="shared" ref="N4:N10" ca="1" si="23">$B4-COUNTIF($C$14:$C$17,$A4)*$B4</f>
        <v>0</v>
      </c>
      <c r="O4" s="30">
        <f t="shared" ca="1" si="4"/>
        <v>0</v>
      </c>
      <c r="P4" s="31">
        <f ca="1">O3+P3</f>
        <v>0.26208861085773555</v>
      </c>
      <c r="Q4" s="17" t="s">
        <v>75</v>
      </c>
      <c r="S4" s="72" t="s">
        <v>73</v>
      </c>
      <c r="T4" s="33">
        <v>1.0398763203671493</v>
      </c>
      <c r="U4" s="30">
        <f t="shared" si="5"/>
        <v>0.1342116957532217</v>
      </c>
      <c r="V4" s="31">
        <f>U3+V3</f>
        <v>0.11266970766795255</v>
      </c>
      <c r="W4" s="21">
        <f t="shared" ref="W4:W10" ca="1" si="24">IF($U$14=S4,0,T4)</f>
        <v>1.0398763203671493</v>
      </c>
      <c r="X4" s="30">
        <f t="shared" ca="1" si="6"/>
        <v>0.15360519719807247</v>
      </c>
      <c r="Y4" s="31">
        <f ca="1">X3+Y3</f>
        <v>0.12895040605408334</v>
      </c>
      <c r="Z4" s="21">
        <f t="shared" ref="Z4:Z10" ca="1" si="25">$T4-COUNTIF($U$14:$U$15,$S4)*$T4</f>
        <v>0</v>
      </c>
      <c r="AA4" s="30">
        <f t="shared" ca="1" si="7"/>
        <v>0</v>
      </c>
      <c r="AB4" s="31">
        <f ca="1">AA3+AB3</f>
        <v>0.15235254945706486</v>
      </c>
      <c r="AC4" s="21">
        <f t="shared" ref="AC4:AC10" ca="1" si="26">$T4-COUNTIF($U$14:$U$16,$S4)*$T4</f>
        <v>0</v>
      </c>
      <c r="AD4" s="30">
        <f t="shared" ca="1" si="8"/>
        <v>0</v>
      </c>
      <c r="AE4" s="31">
        <f ca="1">AD3+AE3</f>
        <v>0.19242046424235276</v>
      </c>
      <c r="AF4" s="21">
        <f t="shared" ref="AF4:AF10" ca="1" si="27">$T4-COUNTIF($U$14:$U$17,$S4)*$T4</f>
        <v>0</v>
      </c>
      <c r="AG4" s="30">
        <f t="shared" ca="1" si="9"/>
        <v>0</v>
      </c>
      <c r="AH4" s="31">
        <f ca="1">AG3+AH3</f>
        <v>0.22357420615457352</v>
      </c>
      <c r="AI4" t="s">
        <v>73</v>
      </c>
      <c r="AK4" s="72" t="s">
        <v>71</v>
      </c>
      <c r="AL4" s="33">
        <v>0.70297280202403545</v>
      </c>
      <c r="AM4" s="30">
        <f t="shared" si="10"/>
        <v>9.5445620423006389E-2</v>
      </c>
      <c r="AN4" s="31">
        <f>AM3+AN3</f>
        <v>9.7088597661155587E-2</v>
      </c>
      <c r="AO4" s="21">
        <f t="shared" ref="AO4:AO10" ca="1" si="28">IF($AM$14=AK4,0,AL4)</f>
        <v>0.70297280202403545</v>
      </c>
      <c r="AP4" s="30">
        <f t="shared" ca="1" si="11"/>
        <v>0.10884470318459433</v>
      </c>
      <c r="AQ4" s="31">
        <f ca="1">AP3+AQ3</f>
        <v>0.1107183289102467</v>
      </c>
      <c r="AR4" s="21">
        <f t="shared" ref="AR4:AR10" ca="1" si="29">$AL4-COUNTIF($AM$14:$AM$15,$AK4)*$AL4</f>
        <v>0.70297280202403545</v>
      </c>
      <c r="AS4" s="30">
        <f t="shared" ca="1" si="12"/>
        <v>0.12722836122018411</v>
      </c>
      <c r="AT4" s="31">
        <f ca="1">AS3+AT3</f>
        <v>0.12941843867586381</v>
      </c>
      <c r="AU4" s="21">
        <f t="shared" ref="AU4:AU10" ca="1" si="30">$AL4-COUNTIF($AM$14:$AM$16,$AK4)*$AL4</f>
        <v>0</v>
      </c>
      <c r="AV4" s="30">
        <f t="shared" ca="1" si="13"/>
        <v>0</v>
      </c>
      <c r="AW4" s="31">
        <f ca="1">AV3+AW3</f>
        <v>0.14828442278073806</v>
      </c>
      <c r="AX4" s="21">
        <f t="shared" ref="AX4:AX10" ca="1" si="31">$AL4-COUNTIF($AM$14:$AM$17,$AK4)*$AL4</f>
        <v>0</v>
      </c>
      <c r="AY4" s="30">
        <f t="shared" ca="1" si="14"/>
        <v>0</v>
      </c>
      <c r="AZ4" s="31">
        <f ca="1">AY3+AZ3</f>
        <v>0.18799418816542529</v>
      </c>
      <c r="BA4" t="s">
        <v>71</v>
      </c>
      <c r="BC4" s="72" t="s">
        <v>76</v>
      </c>
      <c r="BD4" s="33">
        <v>0.99271044030218725</v>
      </c>
      <c r="BE4" s="30">
        <f t="shared" si="15"/>
        <v>0.12393054184273347</v>
      </c>
      <c r="BF4" s="31">
        <f>BE3+BF3</f>
        <v>0.13980600338775503</v>
      </c>
      <c r="BG4" s="21">
        <f t="shared" ref="BG4:BG10" ca="1" si="32">IF($BE$14=BC4,0,BD4)</f>
        <v>0.99271044030218725</v>
      </c>
      <c r="BH4" s="30">
        <f t="shared" ca="1" si="16"/>
        <v>0.14214732029065297</v>
      </c>
      <c r="BI4" s="31">
        <f ca="1">BH3+BI3</f>
        <v>0.16035634514802669</v>
      </c>
      <c r="BJ4" s="21">
        <f t="shared" ref="BJ4:BJ10" ca="1" si="33">$BD4-COUNTIF($BE$14:$BE$15,$BC4)*$BD4</f>
        <v>0.99271044030218725</v>
      </c>
      <c r="BK4" s="30">
        <f t="shared" ca="1" si="17"/>
        <v>0.16820023861054847</v>
      </c>
      <c r="BL4" s="31">
        <f ca="1">BK3+BL3</f>
        <v>0.18974663371397457</v>
      </c>
      <c r="BM4" s="21">
        <f t="shared" ref="BM4:BM10" ca="1" si="34">$BD4-COUNTIF($BE$14:$BE$16,$BC4)*$BD4</f>
        <v>0</v>
      </c>
      <c r="BN4" s="30">
        <f t="shared" ca="1" si="18"/>
        <v>0</v>
      </c>
      <c r="BO4" s="31">
        <f ca="1">BN3+BO3</f>
        <v>0.22811575876989768</v>
      </c>
      <c r="BP4" s="21">
        <f t="shared" ref="BP4:BP10" ca="1" si="35">$BD4-COUNTIF($BE$14:$BE$17,$BC4)*$BD4</f>
        <v>0</v>
      </c>
      <c r="BQ4" s="30">
        <f t="shared" ca="1" si="19"/>
        <v>0</v>
      </c>
      <c r="BR4" s="31">
        <f ca="1">BQ3+BR3</f>
        <v>0.27532106270539369</v>
      </c>
      <c r="BS4" t="s">
        <v>76</v>
      </c>
    </row>
    <row r="5" spans="1:71" s="17" customFormat="1" ht="15.75" x14ac:dyDescent="0.25">
      <c r="A5" s="32" t="s">
        <v>68</v>
      </c>
      <c r="B5" s="33">
        <v>0.92559991728073177</v>
      </c>
      <c r="C5" s="30">
        <f t="shared" si="0"/>
        <v>0.11457598967483609</v>
      </c>
      <c r="D5" s="31">
        <f t="shared" ref="D5:D10" si="36">C4+D4</f>
        <v>0.25068172325666332</v>
      </c>
      <c r="E5" s="21">
        <f t="shared" ca="1" si="20"/>
        <v>0.92559991728073177</v>
      </c>
      <c r="F5" s="30">
        <f t="shared" ca="1" si="1"/>
        <v>0.13076251261592906</v>
      </c>
      <c r="G5" s="31">
        <f t="shared" ref="G5:G10" ca="1" si="37">F4+G4</f>
        <v>0.28609634612767021</v>
      </c>
      <c r="H5" s="21">
        <f t="shared" ca="1" si="21"/>
        <v>0.92559991728073177</v>
      </c>
      <c r="I5" s="30">
        <f t="shared" ca="1" si="2"/>
        <v>0.15103640170334348</v>
      </c>
      <c r="J5" s="31">
        <f t="shared" ref="J5:J10" ca="1" si="38">I4+J4</f>
        <v>0.33045375004773175</v>
      </c>
      <c r="K5" s="21">
        <f t="shared" ca="1" si="22"/>
        <v>0.92559991728073177</v>
      </c>
      <c r="L5" s="30">
        <f t="shared" ca="1" si="3"/>
        <v>0.18798200246560862</v>
      </c>
      <c r="M5" s="31">
        <f t="shared" ref="M5:M10" ca="1" si="39">L4+M4</f>
        <v>0.41128732514598298</v>
      </c>
      <c r="N5" s="21">
        <f t="shared" ca="1" si="23"/>
        <v>0.92559991728073177</v>
      </c>
      <c r="O5" s="30">
        <f t="shared" ca="1" si="4"/>
        <v>0.23562268403264583</v>
      </c>
      <c r="P5" s="31">
        <f t="shared" ref="P5:P8" ca="1" si="40">O4+P4</f>
        <v>0.26208861085773555</v>
      </c>
      <c r="Q5" s="17" t="s">
        <v>68</v>
      </c>
      <c r="S5" s="72" t="s">
        <v>72</v>
      </c>
      <c r="T5" s="33">
        <v>0.97823149622810024</v>
      </c>
      <c r="U5" s="30">
        <f t="shared" si="5"/>
        <v>0.12625550305985431</v>
      </c>
      <c r="V5" s="31">
        <f t="shared" ref="V5:V10" si="41">U4+V4</f>
        <v>0.24688140342117426</v>
      </c>
      <c r="W5" s="21">
        <f t="shared" ca="1" si="24"/>
        <v>0</v>
      </c>
      <c r="X5" s="30">
        <f t="shared" ca="1" si="6"/>
        <v>0</v>
      </c>
      <c r="Y5" s="31">
        <f t="shared" ref="Y5:Y10" ca="1" si="42">X4+Y4</f>
        <v>0.28255560325215578</v>
      </c>
      <c r="Z5" s="21">
        <f t="shared" ca="1" si="25"/>
        <v>0</v>
      </c>
      <c r="AA5" s="30">
        <f t="shared" ca="1" si="7"/>
        <v>0</v>
      </c>
      <c r="AB5" s="31">
        <f t="shared" ref="AB5:AB10" ca="1" si="43">AA4+AB4</f>
        <v>0.15235254945706486</v>
      </c>
      <c r="AC5" s="21">
        <f t="shared" ca="1" si="26"/>
        <v>0</v>
      </c>
      <c r="AD5" s="30">
        <f t="shared" ca="1" si="8"/>
        <v>0</v>
      </c>
      <c r="AE5" s="31">
        <f t="shared" ref="AE5:AE10" ca="1" si="44">AD4+AE4</f>
        <v>0.19242046424235276</v>
      </c>
      <c r="AF5" s="21">
        <f t="shared" ca="1" si="27"/>
        <v>0</v>
      </c>
      <c r="AG5" s="30">
        <f t="shared" ca="1" si="9"/>
        <v>0</v>
      </c>
      <c r="AH5" s="31">
        <f t="shared" ref="AH5:AH8" ca="1" si="45">AG4+AH4</f>
        <v>0.22357420615457352</v>
      </c>
      <c r="AI5" t="s">
        <v>72</v>
      </c>
      <c r="AK5" s="72" t="s">
        <v>61</v>
      </c>
      <c r="AL5" s="33">
        <v>0.90233134504790591</v>
      </c>
      <c r="AM5" s="30">
        <f t="shared" si="10"/>
        <v>0.12251338146689573</v>
      </c>
      <c r="AN5" s="31">
        <f t="shared" ref="AN5:AN10" si="46">AM4+AN4</f>
        <v>0.19253421808416199</v>
      </c>
      <c r="AO5" s="21">
        <f t="shared" ca="1" si="28"/>
        <v>0.90233134504790591</v>
      </c>
      <c r="AP5" s="30">
        <f t="shared" ca="1" si="11"/>
        <v>0.13971235749535732</v>
      </c>
      <c r="AQ5" s="31">
        <f t="shared" ref="AQ5:AQ10" ca="1" si="47">AP4+AQ4</f>
        <v>0.21956303209484102</v>
      </c>
      <c r="AR5" s="21">
        <f t="shared" ca="1" si="29"/>
        <v>0.90233134504790591</v>
      </c>
      <c r="AS5" s="30">
        <f t="shared" ca="1" si="12"/>
        <v>0.16330950212797044</v>
      </c>
      <c r="AT5" s="31">
        <f t="shared" ref="AT5:AT10" ca="1" si="48">AS4+AT4</f>
        <v>0.25664679989604788</v>
      </c>
      <c r="AU5" s="21">
        <f t="shared" ca="1" si="30"/>
        <v>0.90233134504790591</v>
      </c>
      <c r="AV5" s="30">
        <f t="shared" ca="1" si="13"/>
        <v>0.18711595894234873</v>
      </c>
      <c r="AW5" s="31">
        <f t="shared" ref="AW5:AW10" ca="1" si="49">AV4+AW4</f>
        <v>0.14828442278073806</v>
      </c>
      <c r="AX5" s="21">
        <f t="shared" ca="1" si="31"/>
        <v>0.90233134504790591</v>
      </c>
      <c r="AY5" s="30">
        <f t="shared" ca="1" si="14"/>
        <v>0.23722459941848528</v>
      </c>
      <c r="AZ5" s="31">
        <f t="shared" ref="AZ5:AZ8" ca="1" si="50">AY4+AZ4</f>
        <v>0.18799418816542529</v>
      </c>
      <c r="BA5" t="s">
        <v>61</v>
      </c>
      <c r="BC5" s="72" t="s">
        <v>69</v>
      </c>
      <c r="BD5" s="33">
        <v>1.0798763203671493</v>
      </c>
      <c r="BE5" s="30">
        <f t="shared" si="15"/>
        <v>0.13481238040117666</v>
      </c>
      <c r="BF5" s="31">
        <f t="shared" ref="BF5:BF10" si="51">BE4+BF4</f>
        <v>0.26373654523048851</v>
      </c>
      <c r="BG5" s="21">
        <f t="shared" ca="1" si="32"/>
        <v>1.0798763203671493</v>
      </c>
      <c r="BH5" s="30">
        <f t="shared" ca="1" si="16"/>
        <v>0.15462870032755385</v>
      </c>
      <c r="BI5" s="31">
        <f t="shared" ref="BI5:BI10" ca="1" si="52">BH4+BI4</f>
        <v>0.30250366543867968</v>
      </c>
      <c r="BJ5" s="21">
        <f t="shared" ca="1" si="33"/>
        <v>1.0798763203671493</v>
      </c>
      <c r="BK5" s="30">
        <f t="shared" ca="1" si="17"/>
        <v>0.18296921980627565</v>
      </c>
      <c r="BL5" s="31">
        <f t="shared" ref="BL5:BL10" ca="1" si="53">BK4+BL4</f>
        <v>0.35794687232452305</v>
      </c>
      <c r="BM5" s="21">
        <f t="shared" ca="1" si="34"/>
        <v>1.0798763203671493</v>
      </c>
      <c r="BN5" s="30">
        <f t="shared" ca="1" si="18"/>
        <v>0.21996786762795048</v>
      </c>
      <c r="BO5" s="31">
        <f t="shared" ref="BO5:BO10" ca="1" si="54">BN4+BO4</f>
        <v>0.22811575876989768</v>
      </c>
      <c r="BP5" s="21">
        <f t="shared" ca="1" si="35"/>
        <v>1.0798763203671493</v>
      </c>
      <c r="BQ5" s="30">
        <f t="shared" ca="1" si="19"/>
        <v>0.26548708165951779</v>
      </c>
      <c r="BR5" s="31">
        <f t="shared" ref="BR5:BR8" ca="1" si="55">BQ4+BR4</f>
        <v>0.27532106270539369</v>
      </c>
      <c r="BS5" t="s">
        <v>69</v>
      </c>
    </row>
    <row r="6" spans="1:71" s="17" customFormat="1" ht="15.75" x14ac:dyDescent="0.25">
      <c r="A6" s="32" t="s">
        <v>66</v>
      </c>
      <c r="B6" s="33">
        <v>1</v>
      </c>
      <c r="C6" s="30">
        <f t="shared" si="0"/>
        <v>0.12378565245710316</v>
      </c>
      <c r="D6" s="31">
        <f t="shared" si="36"/>
        <v>0.36525771293149945</v>
      </c>
      <c r="E6" s="21">
        <f t="shared" ca="1" si="20"/>
        <v>1</v>
      </c>
      <c r="F6" s="30">
        <f t="shared" ca="1" si="1"/>
        <v>0.14127325443166516</v>
      </c>
      <c r="G6" s="31">
        <f t="shared" ca="1" si="37"/>
        <v>0.41685885874359929</v>
      </c>
      <c r="H6" s="21">
        <f t="shared" ca="1" si="21"/>
        <v>1</v>
      </c>
      <c r="I6" s="30">
        <f t="shared" ca="1" si="2"/>
        <v>0.16317676663915967</v>
      </c>
      <c r="J6" s="31">
        <f t="shared" ca="1" si="38"/>
        <v>0.48149015175107523</v>
      </c>
      <c r="K6" s="21">
        <f t="shared" ca="1" si="22"/>
        <v>1</v>
      </c>
      <c r="L6" s="30">
        <f t="shared" ca="1" si="3"/>
        <v>0.20309206921481845</v>
      </c>
      <c r="M6" s="31">
        <f t="shared" ca="1" si="39"/>
        <v>0.59926932761159157</v>
      </c>
      <c r="N6" s="21">
        <f t="shared" ca="1" si="23"/>
        <v>1</v>
      </c>
      <c r="O6" s="30">
        <f t="shared" ca="1" si="4"/>
        <v>0.25456212736585859</v>
      </c>
      <c r="P6" s="31">
        <f t="shared" ca="1" si="40"/>
        <v>0.49771129489038135</v>
      </c>
      <c r="Q6" s="17" t="s">
        <v>66</v>
      </c>
      <c r="S6" s="72" t="s">
        <v>70</v>
      </c>
      <c r="T6" s="33">
        <v>0.99314781388405593</v>
      </c>
      <c r="U6" s="30">
        <f t="shared" si="5"/>
        <v>0.12818067843676134</v>
      </c>
      <c r="V6" s="31">
        <f t="shared" si="41"/>
        <v>0.3731369064810286</v>
      </c>
      <c r="W6" s="21">
        <f t="shared" ca="1" si="24"/>
        <v>0.99314781388405593</v>
      </c>
      <c r="X6" s="30">
        <f t="shared" ca="1" si="6"/>
        <v>0.14670270186038395</v>
      </c>
      <c r="Y6" s="31">
        <f t="shared" ca="1" si="42"/>
        <v>0.28255560325215578</v>
      </c>
      <c r="Z6" s="21">
        <f t="shared" ca="1" si="25"/>
        <v>0.99314781388405593</v>
      </c>
      <c r="AA6" s="30">
        <f t="shared" ca="1" si="7"/>
        <v>0.1733265627042315</v>
      </c>
      <c r="AB6" s="31">
        <f t="shared" ca="1" si="43"/>
        <v>0.15235254945706486</v>
      </c>
      <c r="AC6" s="21">
        <f t="shared" ca="1" si="26"/>
        <v>0.99314781388405593</v>
      </c>
      <c r="AD6" s="30">
        <f t="shared" ca="1" si="8"/>
        <v>0.21891053205170316</v>
      </c>
      <c r="AE6" s="31">
        <f t="shared" ca="1" si="44"/>
        <v>0.19242046424235276</v>
      </c>
      <c r="AF6" s="21">
        <f t="shared" ca="1" si="27"/>
        <v>0.99314781388405593</v>
      </c>
      <c r="AG6" s="30">
        <f t="shared" ca="1" si="9"/>
        <v>0.25435313554119521</v>
      </c>
      <c r="AH6" s="31">
        <f t="shared" ca="1" si="45"/>
        <v>0.22357420615457352</v>
      </c>
      <c r="AI6" t="s">
        <v>70</v>
      </c>
      <c r="AK6" s="72" t="s">
        <v>60</v>
      </c>
      <c r="AL6" s="33">
        <v>0.90667217415688772</v>
      </c>
      <c r="AM6" s="30">
        <f t="shared" si="10"/>
        <v>0.12310275437899718</v>
      </c>
      <c r="AN6" s="31">
        <f t="shared" si="46"/>
        <v>0.31504759955105771</v>
      </c>
      <c r="AO6" s="21">
        <f t="shared" ca="1" si="28"/>
        <v>0</v>
      </c>
      <c r="AP6" s="30">
        <f t="shared" ca="1" si="11"/>
        <v>0</v>
      </c>
      <c r="AQ6" s="31">
        <f t="shared" ca="1" si="47"/>
        <v>0.35927538959019834</v>
      </c>
      <c r="AR6" s="21">
        <f t="shared" ca="1" si="29"/>
        <v>0</v>
      </c>
      <c r="AS6" s="30">
        <f t="shared" ca="1" si="12"/>
        <v>0</v>
      </c>
      <c r="AT6" s="31">
        <f t="shared" ca="1" si="48"/>
        <v>0.41995630202401835</v>
      </c>
      <c r="AU6" s="21">
        <f t="shared" ca="1" si="30"/>
        <v>0</v>
      </c>
      <c r="AV6" s="30">
        <f t="shared" ca="1" si="13"/>
        <v>0</v>
      </c>
      <c r="AW6" s="31">
        <f t="shared" ca="1" si="49"/>
        <v>0.33540038172308678</v>
      </c>
      <c r="AX6" s="21">
        <f t="shared" ca="1" si="31"/>
        <v>0</v>
      </c>
      <c r="AY6" s="30">
        <f t="shared" ca="1" si="14"/>
        <v>0</v>
      </c>
      <c r="AZ6" s="31">
        <f t="shared" ca="1" si="50"/>
        <v>0.42521878758391057</v>
      </c>
      <c r="BA6" t="s">
        <v>60</v>
      </c>
      <c r="BC6" s="72" t="s">
        <v>67</v>
      </c>
      <c r="BD6" s="33">
        <v>0.65456639139434847</v>
      </c>
      <c r="BE6" s="30">
        <f t="shared" si="15"/>
        <v>8.171644445771184E-2</v>
      </c>
      <c r="BF6" s="31">
        <f t="shared" si="51"/>
        <v>0.39854892563166516</v>
      </c>
      <c r="BG6" s="21">
        <f t="shared" ca="1" si="32"/>
        <v>0.65456639139434847</v>
      </c>
      <c r="BH6" s="30">
        <f t="shared" ca="1" si="16"/>
        <v>9.3728095033135672E-2</v>
      </c>
      <c r="BI6" s="31">
        <f t="shared" ca="1" si="52"/>
        <v>0.45713236576623351</v>
      </c>
      <c r="BJ6" s="21">
        <f t="shared" ca="1" si="33"/>
        <v>0.65456639139434847</v>
      </c>
      <c r="BK6" s="30">
        <f t="shared" ca="1" si="17"/>
        <v>0.11090668411370841</v>
      </c>
      <c r="BL6" s="31">
        <f t="shared" ca="1" si="53"/>
        <v>0.54091609213079872</v>
      </c>
      <c r="BM6" s="21">
        <f t="shared" ca="1" si="34"/>
        <v>0.65456639139434847</v>
      </c>
      <c r="BN6" s="30">
        <f t="shared" ca="1" si="18"/>
        <v>0.13333339255645868</v>
      </c>
      <c r="BO6" s="31">
        <f t="shared" ca="1" si="54"/>
        <v>0.44808362639784816</v>
      </c>
      <c r="BP6" s="21">
        <f t="shared" ca="1" si="35"/>
        <v>0.65456639139434847</v>
      </c>
      <c r="BQ6" s="30">
        <f t="shared" ca="1" si="19"/>
        <v>0.16092483715598452</v>
      </c>
      <c r="BR6" s="31">
        <f t="shared" ca="1" si="55"/>
        <v>0.54080814436491154</v>
      </c>
      <c r="BS6" t="s">
        <v>67</v>
      </c>
    </row>
    <row r="7" spans="1:71" s="17" customFormat="1" ht="15.75" x14ac:dyDescent="0.25">
      <c r="A7" s="32" t="s">
        <v>65</v>
      </c>
      <c r="B7" s="33">
        <v>0.97314781388405591</v>
      </c>
      <c r="C7" s="30">
        <f t="shared" si="0"/>
        <v>0.12046173707884146</v>
      </c>
      <c r="D7" s="31">
        <f t="shared" si="36"/>
        <v>0.4890433653886026</v>
      </c>
      <c r="E7" s="21">
        <f t="shared" ca="1" si="20"/>
        <v>0.97314781388405591</v>
      </c>
      <c r="F7" s="30">
        <f t="shared" ca="1" si="1"/>
        <v>0.13747975871046098</v>
      </c>
      <c r="G7" s="31">
        <f t="shared" ca="1" si="37"/>
        <v>0.55813211317526445</v>
      </c>
      <c r="H7" s="21">
        <f t="shared" ca="1" si="21"/>
        <v>0.97314781388405591</v>
      </c>
      <c r="I7" s="30">
        <f t="shared" ca="1" si="2"/>
        <v>0.15879511373156699</v>
      </c>
      <c r="J7" s="31">
        <f t="shared" ca="1" si="38"/>
        <v>0.64466691839023493</v>
      </c>
      <c r="K7" s="21">
        <f t="shared" ca="1" si="22"/>
        <v>0.97314781388405591</v>
      </c>
      <c r="L7" s="30">
        <f t="shared" ca="1" si="3"/>
        <v>0.19763860317358994</v>
      </c>
      <c r="M7" s="31">
        <f t="shared" ca="1" si="39"/>
        <v>0.80236139682641006</v>
      </c>
      <c r="N7" s="21">
        <f t="shared" ca="1" si="23"/>
        <v>0.97314781388405591</v>
      </c>
      <c r="O7" s="30">
        <f t="shared" ca="1" si="4"/>
        <v>0.24772657774375992</v>
      </c>
      <c r="P7" s="31">
        <f t="shared" ca="1" si="40"/>
        <v>0.75227342225623994</v>
      </c>
      <c r="Q7" s="17" t="s">
        <v>65</v>
      </c>
      <c r="S7" s="72" t="s">
        <v>64</v>
      </c>
      <c r="T7" s="33">
        <v>0.99709044908285893</v>
      </c>
      <c r="U7" s="30">
        <f t="shared" si="5"/>
        <v>0.12868953487036189</v>
      </c>
      <c r="V7" s="31">
        <f t="shared" si="41"/>
        <v>0.50131758491778999</v>
      </c>
      <c r="W7" s="21">
        <f t="shared" ca="1" si="24"/>
        <v>0.99709044908285893</v>
      </c>
      <c r="X7" s="30">
        <f t="shared" ca="1" si="6"/>
        <v>0.1472850877127499</v>
      </c>
      <c r="Y7" s="31">
        <f t="shared" ca="1" si="42"/>
        <v>0.42925830511253971</v>
      </c>
      <c r="Z7" s="21">
        <f t="shared" ca="1" si="25"/>
        <v>0.99709044908285893</v>
      </c>
      <c r="AA7" s="30">
        <f t="shared" ca="1" si="7"/>
        <v>0.174014640951449</v>
      </c>
      <c r="AB7" s="31">
        <f t="shared" ca="1" si="43"/>
        <v>0.32567911216129636</v>
      </c>
      <c r="AC7" s="21">
        <f t="shared" ca="1" si="26"/>
        <v>0.99709044908285893</v>
      </c>
      <c r="AD7" s="30">
        <f t="shared" ca="1" si="8"/>
        <v>0.21977957123901237</v>
      </c>
      <c r="AE7" s="31">
        <f t="shared" ca="1" si="44"/>
        <v>0.4113309962940559</v>
      </c>
      <c r="AF7" s="21">
        <f t="shared" ca="1" si="27"/>
        <v>0.99709044908285893</v>
      </c>
      <c r="AG7" s="30">
        <f t="shared" ca="1" si="9"/>
        <v>0.2553628760965197</v>
      </c>
      <c r="AH7" s="31">
        <f t="shared" ca="1" si="45"/>
        <v>0.47792734169576873</v>
      </c>
      <c r="AI7" t="s">
        <v>64</v>
      </c>
      <c r="AK7" s="72" t="s">
        <v>59</v>
      </c>
      <c r="AL7" s="33">
        <v>0.9332096537004827</v>
      </c>
      <c r="AM7" s="30">
        <f t="shared" si="10"/>
        <v>0.12670586134445649</v>
      </c>
      <c r="AN7" s="31">
        <f t="shared" si="46"/>
        <v>0.43815035393005486</v>
      </c>
      <c r="AO7" s="21">
        <f t="shared" ca="1" si="28"/>
        <v>0.9332096537004827</v>
      </c>
      <c r="AP7" s="30">
        <f t="shared" ca="1" si="11"/>
        <v>0.14449339643520681</v>
      </c>
      <c r="AQ7" s="31">
        <f t="shared" ca="1" si="47"/>
        <v>0.35927538959019834</v>
      </c>
      <c r="AR7" s="21">
        <f t="shared" ca="1" si="29"/>
        <v>0</v>
      </c>
      <c r="AS7" s="30">
        <f t="shared" ca="1" si="12"/>
        <v>0</v>
      </c>
      <c r="AT7" s="31">
        <f t="shared" ca="1" si="48"/>
        <v>0.41995630202401835</v>
      </c>
      <c r="AU7" s="21">
        <f t="shared" ca="1" si="30"/>
        <v>0</v>
      </c>
      <c r="AV7" s="30">
        <f t="shared" ca="1" si="13"/>
        <v>0</v>
      </c>
      <c r="AW7" s="31">
        <f t="shared" ca="1" si="49"/>
        <v>0.33540038172308678</v>
      </c>
      <c r="AX7" s="21">
        <f t="shared" ca="1" si="31"/>
        <v>0</v>
      </c>
      <c r="AY7" s="30">
        <f t="shared" ca="1" si="14"/>
        <v>0</v>
      </c>
      <c r="AZ7" s="31">
        <f t="shared" ca="1" si="50"/>
        <v>0.42521878758391057</v>
      </c>
      <c r="BA7" t="s">
        <v>59</v>
      </c>
      <c r="BC7" s="72" t="s">
        <v>63</v>
      </c>
      <c r="BD7" s="33">
        <v>1.2132096537004826</v>
      </c>
      <c r="BE7" s="30">
        <f t="shared" si="15"/>
        <v>0.15145779035643789</v>
      </c>
      <c r="BF7" s="31">
        <f t="shared" si="51"/>
        <v>0.48026537008937698</v>
      </c>
      <c r="BG7" s="21">
        <f t="shared" ca="1" si="32"/>
        <v>1.2132096537004826</v>
      </c>
      <c r="BH7" s="30">
        <f t="shared" ca="1" si="16"/>
        <v>0.17372084972912993</v>
      </c>
      <c r="BI7" s="31">
        <f t="shared" ca="1" si="52"/>
        <v>0.55086046079936923</v>
      </c>
      <c r="BJ7" s="21">
        <f t="shared" ca="1" si="33"/>
        <v>1.2132096537004826</v>
      </c>
      <c r="BK7" s="30">
        <f t="shared" ca="1" si="17"/>
        <v>0.20556059949860531</v>
      </c>
      <c r="BL7" s="31">
        <f t="shared" ca="1" si="53"/>
        <v>0.65182277624450713</v>
      </c>
      <c r="BM7" s="21">
        <f t="shared" ca="1" si="34"/>
        <v>1.2132096537004826</v>
      </c>
      <c r="BN7" s="30">
        <f t="shared" ca="1" si="18"/>
        <v>0.24712750476777443</v>
      </c>
      <c r="BO7" s="31">
        <f t="shared" ca="1" si="54"/>
        <v>0.58141701895430686</v>
      </c>
      <c r="BP7" s="21">
        <f t="shared" ca="1" si="35"/>
        <v>1.2132096537004826</v>
      </c>
      <c r="BQ7" s="30">
        <f t="shared" ca="1" si="19"/>
        <v>0.29826701847910397</v>
      </c>
      <c r="BR7" s="31">
        <f t="shared" ca="1" si="55"/>
        <v>0.70173298152089603</v>
      </c>
      <c r="BS7" t="s">
        <v>63</v>
      </c>
    </row>
    <row r="8" spans="1:71" s="17" customFormat="1" ht="15.75" x14ac:dyDescent="0.25">
      <c r="A8" s="32" t="s">
        <v>55</v>
      </c>
      <c r="B8" s="33">
        <v>1.2044482307509603</v>
      </c>
      <c r="C8" s="30">
        <f t="shared" si="0"/>
        <v>0.14909341009431115</v>
      </c>
      <c r="D8" s="31">
        <f t="shared" si="36"/>
        <v>0.60950510246744405</v>
      </c>
      <c r="E8" s="21">
        <f t="shared" ca="1" si="20"/>
        <v>1.2044482307509603</v>
      </c>
      <c r="F8" s="30">
        <f t="shared" ca="1" si="1"/>
        <v>0.17015632135264938</v>
      </c>
      <c r="G8" s="31">
        <f t="shared" ca="1" si="37"/>
        <v>0.69561187188572537</v>
      </c>
      <c r="H8" s="21">
        <f t="shared" ca="1" si="21"/>
        <v>1.2044482307509603</v>
      </c>
      <c r="I8" s="30">
        <f t="shared" ca="1" si="2"/>
        <v>0.19653796787819819</v>
      </c>
      <c r="J8" s="31">
        <f t="shared" ca="1" si="38"/>
        <v>0.80346203212180189</v>
      </c>
      <c r="K8" s="21">
        <f t="shared" ca="1" si="22"/>
        <v>0</v>
      </c>
      <c r="L8" s="30">
        <f t="shared" ca="1" si="3"/>
        <v>0</v>
      </c>
      <c r="M8" s="31">
        <f t="shared" ca="1" si="39"/>
        <v>1</v>
      </c>
      <c r="N8" s="21">
        <f t="shared" ca="1" si="23"/>
        <v>0</v>
      </c>
      <c r="O8" s="30">
        <f t="shared" ca="1" si="4"/>
        <v>0</v>
      </c>
      <c r="P8" s="31">
        <f t="shared" ca="1" si="40"/>
        <v>0.99999999999999989</v>
      </c>
      <c r="Q8" s="17" t="s">
        <v>55</v>
      </c>
      <c r="S8" s="72" t="s">
        <v>62</v>
      </c>
      <c r="T8" s="33">
        <v>1.0413956037046022</v>
      </c>
      <c r="U8" s="30">
        <f t="shared" si="5"/>
        <v>0.13440778214258883</v>
      </c>
      <c r="V8" s="31">
        <f t="shared" si="41"/>
        <v>0.63000711978815183</v>
      </c>
      <c r="W8" s="21">
        <f t="shared" ca="1" si="24"/>
        <v>1.0413956037046022</v>
      </c>
      <c r="X8" s="30">
        <f t="shared" ca="1" si="6"/>
        <v>0.15382961794126893</v>
      </c>
      <c r="Y8" s="31">
        <f t="shared" ca="1" si="42"/>
        <v>0.57654339282528966</v>
      </c>
      <c r="Z8" s="21">
        <f t="shared" ca="1" si="25"/>
        <v>1.0413956037046022</v>
      </c>
      <c r="AA8" s="30">
        <f t="shared" ca="1" si="7"/>
        <v>0.18174688387975368</v>
      </c>
      <c r="AB8" s="31">
        <f t="shared" ca="1" si="43"/>
        <v>0.49969375311274533</v>
      </c>
      <c r="AC8" s="21">
        <f t="shared" ca="1" si="26"/>
        <v>1.0413956037046022</v>
      </c>
      <c r="AD8" s="30">
        <f t="shared" ca="1" si="8"/>
        <v>0.22954535316521724</v>
      </c>
      <c r="AE8" s="31">
        <f t="shared" ca="1" si="44"/>
        <v>0.63111056753306827</v>
      </c>
      <c r="AF8" s="21">
        <f t="shared" ca="1" si="27"/>
        <v>1.0413956037046022</v>
      </c>
      <c r="AG8" s="30">
        <f t="shared" ca="1" si="9"/>
        <v>0.26670978220771163</v>
      </c>
      <c r="AH8" s="31">
        <f t="shared" ca="1" si="45"/>
        <v>0.73329021779228842</v>
      </c>
      <c r="AI8" t="s">
        <v>62</v>
      </c>
      <c r="AK8" s="72" t="s">
        <v>57</v>
      </c>
      <c r="AL8" s="33">
        <v>1.1731478138840559</v>
      </c>
      <c r="AM8" s="30">
        <f t="shared" si="10"/>
        <v>0.15928329036580408</v>
      </c>
      <c r="AN8" s="31">
        <f t="shared" si="46"/>
        <v>0.56485621527451135</v>
      </c>
      <c r="AO8" s="21">
        <f t="shared" ca="1" si="28"/>
        <v>1.1731478138840559</v>
      </c>
      <c r="AP8" s="30">
        <f t="shared" ca="1" si="11"/>
        <v>0.18164419053797173</v>
      </c>
      <c r="AQ8" s="31">
        <f t="shared" ca="1" si="47"/>
        <v>0.5037687860254052</v>
      </c>
      <c r="AR8" s="21">
        <f t="shared" ca="1" si="29"/>
        <v>1.1731478138840559</v>
      </c>
      <c r="AS8" s="30">
        <f t="shared" ca="1" si="12"/>
        <v>0.21232353997161713</v>
      </c>
      <c r="AT8" s="31">
        <f t="shared" ca="1" si="48"/>
        <v>0.41995630202401835</v>
      </c>
      <c r="AU8" s="21">
        <f t="shared" ca="1" si="30"/>
        <v>1.1731478138840559</v>
      </c>
      <c r="AV8" s="30">
        <f t="shared" ca="1" si="13"/>
        <v>0.2432750223969897</v>
      </c>
      <c r="AW8" s="31">
        <f t="shared" ca="1" si="49"/>
        <v>0.33540038172308678</v>
      </c>
      <c r="AX8" s="21">
        <f t="shared" ca="1" si="31"/>
        <v>1.1731478138840559</v>
      </c>
      <c r="AY8" s="30">
        <f t="shared" ca="1" si="14"/>
        <v>0.30842275593622609</v>
      </c>
      <c r="AZ8" s="31">
        <f t="shared" ca="1" si="50"/>
        <v>0.42521878758391057</v>
      </c>
      <c r="BA8" t="s">
        <v>57</v>
      </c>
      <c r="BC8" s="72" t="s">
        <v>58</v>
      </c>
      <c r="BD8" s="33">
        <v>1.0817170690719078</v>
      </c>
      <c r="BE8" s="30">
        <f t="shared" si="15"/>
        <v>0.13504218052729158</v>
      </c>
      <c r="BF8" s="31">
        <f t="shared" si="51"/>
        <v>0.63172316044581489</v>
      </c>
      <c r="BG8" s="21">
        <f t="shared" ca="1" si="32"/>
        <v>1.0817170690719078</v>
      </c>
      <c r="BH8" s="30">
        <f t="shared" ca="1" si="16"/>
        <v>0.15489227919716889</v>
      </c>
      <c r="BI8" s="31">
        <f t="shared" ca="1" si="52"/>
        <v>0.72458131052849917</v>
      </c>
      <c r="BJ8" s="21">
        <f t="shared" ca="1" si="33"/>
        <v>0</v>
      </c>
      <c r="BK8" s="30">
        <f t="shared" ca="1" si="17"/>
        <v>0</v>
      </c>
      <c r="BL8" s="31">
        <f t="shared" ca="1" si="53"/>
        <v>0.85738337574311241</v>
      </c>
      <c r="BM8" s="21">
        <f t="shared" ca="1" si="34"/>
        <v>0</v>
      </c>
      <c r="BN8" s="30">
        <f t="shared" ca="1" si="18"/>
        <v>0</v>
      </c>
      <c r="BO8" s="31">
        <f t="shared" ca="1" si="54"/>
        <v>0.82854452372208132</v>
      </c>
      <c r="BP8" s="21">
        <f t="shared" ca="1" si="35"/>
        <v>0</v>
      </c>
      <c r="BQ8" s="30">
        <f t="shared" ca="1" si="19"/>
        <v>0</v>
      </c>
      <c r="BR8" s="31">
        <f t="shared" ca="1" si="55"/>
        <v>1</v>
      </c>
      <c r="BS8" t="s">
        <v>58</v>
      </c>
    </row>
    <row r="9" spans="1:71" s="17" customFormat="1" ht="15.75" x14ac:dyDescent="0.25">
      <c r="A9" s="32" t="s">
        <v>54</v>
      </c>
      <c r="B9" s="33">
        <v>1</v>
      </c>
      <c r="C9" s="30">
        <f t="shared" si="0"/>
        <v>0.12378565245710316</v>
      </c>
      <c r="D9" s="31">
        <f t="shared" si="36"/>
        <v>0.75859851256175515</v>
      </c>
      <c r="E9" s="21">
        <f t="shared" ca="1" si="20"/>
        <v>0</v>
      </c>
      <c r="F9" s="30">
        <f t="shared" ca="1" si="1"/>
        <v>0</v>
      </c>
      <c r="G9" s="31">
        <f t="shared" ca="1" si="37"/>
        <v>0.86576819323837473</v>
      </c>
      <c r="H9" s="21">
        <f t="shared" ca="1" si="21"/>
        <v>0</v>
      </c>
      <c r="I9" s="30">
        <f t="shared" ca="1" si="2"/>
        <v>0</v>
      </c>
      <c r="J9" s="31">
        <f t="shared" ca="1" si="38"/>
        <v>1</v>
      </c>
      <c r="K9" s="21">
        <f t="shared" ca="1" si="22"/>
        <v>0</v>
      </c>
      <c r="L9" s="30">
        <f t="shared" ca="1" si="3"/>
        <v>0</v>
      </c>
      <c r="M9" s="31">
        <f t="shared" ca="1" si="39"/>
        <v>1</v>
      </c>
      <c r="N9" s="21">
        <f t="shared" ca="1" si="23"/>
        <v>0</v>
      </c>
      <c r="O9" s="30">
        <f t="shared" ca="1" si="4"/>
        <v>0</v>
      </c>
      <c r="P9" s="31">
        <f ca="1">O8+P8</f>
        <v>0.99999999999999989</v>
      </c>
      <c r="Q9" s="17" t="s">
        <v>54</v>
      </c>
      <c r="S9" s="72" t="s">
        <v>53</v>
      </c>
      <c r="T9" s="33">
        <v>1.1931478138840559</v>
      </c>
      <c r="U9" s="30">
        <f t="shared" si="5"/>
        <v>0.15399368968137464</v>
      </c>
      <c r="V9" s="31">
        <f t="shared" si="41"/>
        <v>0.76441490193074069</v>
      </c>
      <c r="W9" s="21">
        <f t="shared" ca="1" si="24"/>
        <v>1.1931478138840559</v>
      </c>
      <c r="X9" s="30">
        <f t="shared" ca="1" si="6"/>
        <v>0.1762456761909926</v>
      </c>
      <c r="Y9" s="31">
        <f t="shared" ca="1" si="42"/>
        <v>0.73037301076655858</v>
      </c>
      <c r="Z9" s="21">
        <f t="shared" ca="1" si="25"/>
        <v>1.1931478138840559</v>
      </c>
      <c r="AA9" s="30">
        <f t="shared" ca="1" si="7"/>
        <v>0.20823104726960079</v>
      </c>
      <c r="AB9" s="31">
        <f t="shared" ca="1" si="43"/>
        <v>0.68144063699249902</v>
      </c>
      <c r="AC9" s="21">
        <f t="shared" ca="1" si="26"/>
        <v>0</v>
      </c>
      <c r="AD9" s="30">
        <f t="shared" ca="1" si="8"/>
        <v>0</v>
      </c>
      <c r="AE9" s="31">
        <f t="shared" ca="1" si="44"/>
        <v>0.86065592069828556</v>
      </c>
      <c r="AF9" s="21">
        <f t="shared" ca="1" si="27"/>
        <v>0</v>
      </c>
      <c r="AG9" s="30">
        <f t="shared" ca="1" si="9"/>
        <v>0</v>
      </c>
      <c r="AH9" s="31">
        <f ca="1">AG8+AH8</f>
        <v>1</v>
      </c>
      <c r="AI9" t="s">
        <v>53</v>
      </c>
      <c r="AK9" s="72" t="s">
        <v>56</v>
      </c>
      <c r="AL9" s="33">
        <v>1.0131478138840559</v>
      </c>
      <c r="AM9" s="30">
        <f t="shared" si="10"/>
        <v>0.13755940684753551</v>
      </c>
      <c r="AN9" s="31">
        <f t="shared" si="46"/>
        <v>0.72413950564031548</v>
      </c>
      <c r="AO9" s="21">
        <f t="shared" ca="1" si="28"/>
        <v>1.0131478138840559</v>
      </c>
      <c r="AP9" s="30">
        <f t="shared" ca="1" si="11"/>
        <v>0.1568706111627918</v>
      </c>
      <c r="AQ9" s="31">
        <f t="shared" ca="1" si="47"/>
        <v>0.68541297656337696</v>
      </c>
      <c r="AR9" s="21">
        <f t="shared" ca="1" si="29"/>
        <v>1.0131478138840559</v>
      </c>
      <c r="AS9" s="30">
        <f t="shared" ca="1" si="12"/>
        <v>0.18336575136782213</v>
      </c>
      <c r="AT9" s="31">
        <f t="shared" ca="1" si="48"/>
        <v>0.63227984199563547</v>
      </c>
      <c r="AU9" s="21">
        <f t="shared" ca="1" si="30"/>
        <v>1.0131478138840559</v>
      </c>
      <c r="AV9" s="30">
        <f t="shared" ca="1" si="13"/>
        <v>0.21009590965189681</v>
      </c>
      <c r="AW9" s="31">
        <f t="shared" ca="1" si="49"/>
        <v>0.57867540412007645</v>
      </c>
      <c r="AX9" s="21">
        <f t="shared" ca="1" si="31"/>
        <v>1.0131478138840559</v>
      </c>
      <c r="AY9" s="30">
        <f t="shared" ca="1" si="14"/>
        <v>0.26635845647986339</v>
      </c>
      <c r="AZ9" s="31">
        <f ca="1">AY8+AZ8</f>
        <v>0.73364154352013666</v>
      </c>
      <c r="BA9" t="s">
        <v>56</v>
      </c>
      <c r="BC9" s="72" t="s">
        <v>52</v>
      </c>
      <c r="BD9" s="33">
        <v>0.84171706907190791</v>
      </c>
      <c r="BE9" s="30">
        <f t="shared" si="15"/>
        <v>0.10508044260782136</v>
      </c>
      <c r="BF9" s="31">
        <f t="shared" si="51"/>
        <v>0.76676534097310645</v>
      </c>
      <c r="BG9" s="21">
        <f t="shared" ca="1" si="32"/>
        <v>0.84171706907190791</v>
      </c>
      <c r="BH9" s="30">
        <f t="shared" ca="1" si="16"/>
        <v>0.12052641027433197</v>
      </c>
      <c r="BI9" s="31">
        <f t="shared" ca="1" si="52"/>
        <v>0.87947358972566803</v>
      </c>
      <c r="BJ9" s="21">
        <f t="shared" ca="1" si="33"/>
        <v>0.84171706907190791</v>
      </c>
      <c r="BK9" s="30">
        <f t="shared" ca="1" si="17"/>
        <v>0.14261662425688754</v>
      </c>
      <c r="BL9" s="31">
        <f t="shared" ca="1" si="53"/>
        <v>0.85738337574311241</v>
      </c>
      <c r="BM9" s="21">
        <f t="shared" ca="1" si="34"/>
        <v>0.84171706907190791</v>
      </c>
      <c r="BN9" s="30">
        <f t="shared" ca="1" si="18"/>
        <v>0.17145547627791868</v>
      </c>
      <c r="BO9" s="31">
        <f t="shared" ca="1" si="54"/>
        <v>0.82854452372208132</v>
      </c>
      <c r="BP9" s="21">
        <f t="shared" ca="1" si="35"/>
        <v>0</v>
      </c>
      <c r="BQ9" s="30">
        <f t="shared" ca="1" si="19"/>
        <v>0</v>
      </c>
      <c r="BR9" s="31">
        <f ca="1">BQ8+BR8</f>
        <v>1</v>
      </c>
      <c r="BS9" t="s">
        <v>52</v>
      </c>
    </row>
    <row r="10" spans="1:71" s="17" customFormat="1" ht="15.75" x14ac:dyDescent="0.25">
      <c r="A10" s="32" t="s">
        <v>50</v>
      </c>
      <c r="B10" s="33">
        <v>0.95015724881282548</v>
      </c>
      <c r="C10" s="30">
        <f t="shared" si="0"/>
        <v>0.11761583498114171</v>
      </c>
      <c r="D10" s="31">
        <f t="shared" si="36"/>
        <v>0.8823841650188583</v>
      </c>
      <c r="E10" s="21">
        <f t="shared" ca="1" si="20"/>
        <v>0.95015724881282548</v>
      </c>
      <c r="F10" s="30">
        <f t="shared" ca="1" si="1"/>
        <v>0.1342318067616253</v>
      </c>
      <c r="G10" s="31">
        <f t="shared" ca="1" si="37"/>
        <v>0.86576819323837473</v>
      </c>
      <c r="H10" s="21">
        <f t="shared" ca="1" si="21"/>
        <v>0</v>
      </c>
      <c r="I10" s="30">
        <f t="shared" ca="1" si="2"/>
        <v>0</v>
      </c>
      <c r="J10" s="31">
        <f t="shared" ca="1" si="38"/>
        <v>1</v>
      </c>
      <c r="K10" s="21">
        <f t="shared" ca="1" si="22"/>
        <v>0</v>
      </c>
      <c r="L10" s="30">
        <f t="shared" ca="1" si="3"/>
        <v>0</v>
      </c>
      <c r="M10" s="31">
        <f t="shared" ca="1" si="39"/>
        <v>1</v>
      </c>
      <c r="N10" s="21">
        <f t="shared" ca="1" si="23"/>
        <v>0</v>
      </c>
      <c r="O10" s="30">
        <f t="shared" ca="1" si="4"/>
        <v>0</v>
      </c>
      <c r="P10" s="31">
        <f t="shared" ref="P10" ca="1" si="56">O9+P9</f>
        <v>0.99999999999999989</v>
      </c>
      <c r="Q10" s="17" t="s">
        <v>50</v>
      </c>
      <c r="S10" s="72" t="s">
        <v>48</v>
      </c>
      <c r="T10" s="33">
        <v>0.63217272572111294</v>
      </c>
      <c r="U10" s="30">
        <f t="shared" si="5"/>
        <v>8.1591408387884687E-2</v>
      </c>
      <c r="V10" s="31">
        <f t="shared" si="41"/>
        <v>0.9184085916121153</v>
      </c>
      <c r="W10" s="21">
        <f t="shared" ca="1" si="24"/>
        <v>0.63217272572111294</v>
      </c>
      <c r="X10" s="30">
        <f t="shared" ca="1" si="6"/>
        <v>9.3381313042448802E-2</v>
      </c>
      <c r="Y10" s="31">
        <f t="shared" ca="1" si="42"/>
        <v>0.90661868695755121</v>
      </c>
      <c r="Z10" s="21">
        <f t="shared" ca="1" si="25"/>
        <v>0.63217272572111294</v>
      </c>
      <c r="AA10" s="30">
        <f t="shared" ca="1" si="7"/>
        <v>0.11032831573790015</v>
      </c>
      <c r="AB10" s="31">
        <f t="shared" ca="1" si="43"/>
        <v>0.88967168426209975</v>
      </c>
      <c r="AC10" s="21">
        <f t="shared" ca="1" si="26"/>
        <v>0.63217272572111294</v>
      </c>
      <c r="AD10" s="30">
        <f t="shared" ca="1" si="8"/>
        <v>0.13934407930171447</v>
      </c>
      <c r="AE10" s="31">
        <f t="shared" ca="1" si="44"/>
        <v>0.86065592069828556</v>
      </c>
      <c r="AF10" s="21">
        <f t="shared" ca="1" si="27"/>
        <v>0</v>
      </c>
      <c r="AG10" s="30">
        <f t="shared" ca="1" si="9"/>
        <v>0</v>
      </c>
      <c r="AH10" s="31">
        <f t="shared" ref="AH10" ca="1" si="57">AG9+AH9</f>
        <v>1</v>
      </c>
      <c r="AI10" t="s">
        <v>48</v>
      </c>
      <c r="AK10" s="72" t="s">
        <v>49</v>
      </c>
      <c r="AL10" s="33">
        <v>1.0186104148153476</v>
      </c>
      <c r="AM10" s="30">
        <f t="shared" si="10"/>
        <v>0.13830108751214903</v>
      </c>
      <c r="AN10" s="31">
        <f t="shared" si="46"/>
        <v>0.86169891248785102</v>
      </c>
      <c r="AO10" s="21">
        <f t="shared" ca="1" si="28"/>
        <v>1.0186104148153476</v>
      </c>
      <c r="AP10" s="30">
        <f t="shared" ca="1" si="11"/>
        <v>0.1577164122738311</v>
      </c>
      <c r="AQ10" s="31">
        <f t="shared" ca="1" si="47"/>
        <v>0.84228358772616874</v>
      </c>
      <c r="AR10" s="21">
        <f t="shared" ca="1" si="29"/>
        <v>1.0186104148153476</v>
      </c>
      <c r="AS10" s="30">
        <f t="shared" ca="1" si="12"/>
        <v>0.18435440663654237</v>
      </c>
      <c r="AT10" s="31">
        <f t="shared" ca="1" si="48"/>
        <v>0.81564559336345765</v>
      </c>
      <c r="AU10" s="21">
        <f t="shared" ca="1" si="30"/>
        <v>1.0186104148153476</v>
      </c>
      <c r="AV10" s="30">
        <f t="shared" ca="1" si="13"/>
        <v>0.21122868622802668</v>
      </c>
      <c r="AW10" s="31">
        <f t="shared" ca="1" si="49"/>
        <v>0.78877131377197329</v>
      </c>
      <c r="AX10" s="21">
        <f t="shared" ca="1" si="31"/>
        <v>0</v>
      </c>
      <c r="AY10" s="30">
        <f t="shared" ca="1" si="14"/>
        <v>0</v>
      </c>
      <c r="AZ10" s="31">
        <f t="shared" ref="AZ10" ca="1" si="58">AY9+AZ9</f>
        <v>1</v>
      </c>
      <c r="BA10" t="s">
        <v>49</v>
      </c>
      <c r="BC10" s="72" t="s">
        <v>51</v>
      </c>
      <c r="BD10" s="33">
        <v>1.0265429870338161</v>
      </c>
      <c r="BE10" s="30">
        <f t="shared" si="15"/>
        <v>0.12815421641907218</v>
      </c>
      <c r="BF10" s="31">
        <f t="shared" si="51"/>
        <v>0.87184578358092779</v>
      </c>
      <c r="BG10" s="21">
        <f t="shared" ca="1" si="32"/>
        <v>0</v>
      </c>
      <c r="BH10" s="30">
        <f t="shared" ca="1" si="16"/>
        <v>0</v>
      </c>
      <c r="BI10" s="31">
        <f t="shared" ca="1" si="52"/>
        <v>1</v>
      </c>
      <c r="BJ10" s="21">
        <f t="shared" ca="1" si="33"/>
        <v>0</v>
      </c>
      <c r="BK10" s="30">
        <f t="shared" ca="1" si="17"/>
        <v>0</v>
      </c>
      <c r="BL10" s="31">
        <f t="shared" ca="1" si="53"/>
        <v>1</v>
      </c>
      <c r="BM10" s="21">
        <f t="shared" ca="1" si="34"/>
        <v>0</v>
      </c>
      <c r="BN10" s="30">
        <f t="shared" ca="1" si="18"/>
        <v>0</v>
      </c>
      <c r="BO10" s="31">
        <f t="shared" ca="1" si="54"/>
        <v>1</v>
      </c>
      <c r="BP10" s="21">
        <f t="shared" ca="1" si="35"/>
        <v>0</v>
      </c>
      <c r="BQ10" s="30">
        <f t="shared" ca="1" si="19"/>
        <v>0</v>
      </c>
      <c r="BR10" s="31">
        <f t="shared" ref="BR10" ca="1" si="59">BQ9+BR9</f>
        <v>1</v>
      </c>
      <c r="BS10" t="s">
        <v>51</v>
      </c>
    </row>
    <row r="11" spans="1:71" s="17" customFormat="1" ht="15.75" x14ac:dyDescent="0.25">
      <c r="B11" s="21">
        <f>SUM(B3:B10)</f>
        <v>8.0784806651686978</v>
      </c>
      <c r="C11" s="30">
        <f>SUM(C3:C10)</f>
        <v>1</v>
      </c>
      <c r="D11" s="19"/>
      <c r="E11" s="21">
        <f ca="1">SUM(E3:E10)</f>
        <v>7.0784806651686978</v>
      </c>
      <c r="F11" s="30">
        <f ca="1">SUM(F3:F10)</f>
        <v>1</v>
      </c>
      <c r="G11" s="19"/>
      <c r="H11" s="21">
        <f ca="1">SUM(H3:H10)</f>
        <v>6.1283234163558724</v>
      </c>
      <c r="I11" s="30">
        <f ca="1">SUM(I3:I10)</f>
        <v>1</v>
      </c>
      <c r="J11" s="19"/>
      <c r="K11" s="21">
        <f ca="1">SUM(K3:K10)</f>
        <v>4.9238751856049126</v>
      </c>
      <c r="L11" s="30">
        <f ca="1">SUM(L3:L10)</f>
        <v>1</v>
      </c>
      <c r="M11" s="19"/>
      <c r="N11" s="21">
        <f ca="1">SUM(N3:N10)</f>
        <v>3.9283141225591365</v>
      </c>
      <c r="O11" s="30">
        <f ca="1">SUM(O3:O10)</f>
        <v>0.99999999999999989</v>
      </c>
      <c r="P11" s="19"/>
      <c r="Q11"/>
      <c r="T11" s="21">
        <f>SUM(T3:T10)</f>
        <v>7.7480305612052991</v>
      </c>
      <c r="U11" s="30">
        <f>SUM(U3:U10)</f>
        <v>1</v>
      </c>
      <c r="V11" s="19"/>
      <c r="W11" s="21">
        <f ca="1">SUM(W3:W10)</f>
        <v>6.7697990649771986</v>
      </c>
      <c r="X11" s="30">
        <f ca="1">SUM(X3:X10)</f>
        <v>1</v>
      </c>
      <c r="Y11" s="19"/>
      <c r="Z11" s="21">
        <f ca="1">SUM(Z3:Z10)</f>
        <v>5.7299227446100494</v>
      </c>
      <c r="AA11" s="30">
        <f ca="1">SUM(AA3:AA10)</f>
        <v>0.99999999999999989</v>
      </c>
      <c r="AB11" s="19"/>
      <c r="AC11" s="21">
        <f ca="1">SUM(AC3:AC10)</f>
        <v>4.5367749307259935</v>
      </c>
      <c r="AD11" s="30">
        <f ca="1">SUM(AD3:AD10)</f>
        <v>1</v>
      </c>
      <c r="AE11" s="19"/>
      <c r="AF11" s="21">
        <f ca="1">SUM(AF3:AF10)</f>
        <v>3.9046022050048803</v>
      </c>
      <c r="AG11" s="30">
        <f ca="1">SUM(AG3:AG10)</f>
        <v>1</v>
      </c>
      <c r="AH11" s="19"/>
      <c r="AI11"/>
      <c r="AL11" s="21">
        <f>SUM(AL3:AL10)</f>
        <v>7.3651656190040296</v>
      </c>
      <c r="AM11" s="30">
        <f>SUM(AM3:AM10)</f>
        <v>1</v>
      </c>
      <c r="AN11" s="19"/>
      <c r="AO11" s="21">
        <f ca="1">SUM(AO3:AO10)</f>
        <v>6.4584934448471429</v>
      </c>
      <c r="AP11" s="30">
        <f ca="1">SUM(AP3:AP10)</f>
        <v>0.99999999999999978</v>
      </c>
      <c r="AQ11" s="19"/>
      <c r="AR11" s="21">
        <f ca="1">SUM(AR3:AR10)</f>
        <v>5.5252837911466592</v>
      </c>
      <c r="AS11" s="30">
        <f ca="1">SUM(AS3:AS10)</f>
        <v>1</v>
      </c>
      <c r="AT11" s="19"/>
      <c r="AU11" s="21">
        <f ca="1">SUM(AU3:AU10)</f>
        <v>4.8223109891226237</v>
      </c>
      <c r="AV11" s="30">
        <f ca="1">SUM(AV3:AV10)</f>
        <v>1</v>
      </c>
      <c r="AW11" s="19"/>
      <c r="AX11" s="21">
        <f ca="1">SUM(AX3:AX10)</f>
        <v>3.8037005743072756</v>
      </c>
      <c r="AY11" s="30">
        <f ca="1">SUM(AY3:AY10)</f>
        <v>1</v>
      </c>
      <c r="AZ11" s="19"/>
      <c r="BA11"/>
      <c r="BD11" s="21">
        <f>SUM(BD3:BD10)</f>
        <v>8.0102162513089485</v>
      </c>
      <c r="BE11" s="30">
        <f>SUM(BE3:BE10)</f>
        <v>1</v>
      </c>
      <c r="BF11" s="19"/>
      <c r="BG11" s="21">
        <f ca="1">SUM(BG3:BG10)</f>
        <v>6.9836732642751329</v>
      </c>
      <c r="BH11" s="30">
        <f ca="1">SUM(BH3:BH10)</f>
        <v>1</v>
      </c>
      <c r="BI11" s="19"/>
      <c r="BJ11" s="21">
        <f ca="1">SUM(BJ3:BJ10)</f>
        <v>5.9019561952032253</v>
      </c>
      <c r="BK11" s="30">
        <f ca="1">SUM(BK3:BK10)</f>
        <v>1</v>
      </c>
      <c r="BL11" s="19"/>
      <c r="BM11" s="21">
        <f ca="1">SUM(BM3:BM10)</f>
        <v>4.909245754901038</v>
      </c>
      <c r="BN11" s="30">
        <f ca="1">SUM(BN3:BN10)</f>
        <v>1</v>
      </c>
      <c r="BO11" s="19"/>
      <c r="BP11" s="21">
        <f ca="1">SUM(BP3:BP10)</f>
        <v>4.0675286858291297</v>
      </c>
      <c r="BQ11" s="30">
        <f ca="1">SUM(BQ3:BQ10)</f>
        <v>1</v>
      </c>
      <c r="BR11" s="19"/>
      <c r="BS11"/>
    </row>
    <row r="12" spans="1:71" s="17" customFormat="1" ht="15.75" x14ac:dyDescent="0.25">
      <c r="A12" s="19"/>
      <c r="B12" s="19"/>
      <c r="C12" s="19"/>
      <c r="D12" s="21"/>
      <c r="E12" s="19"/>
      <c r="F12" s="19"/>
      <c r="G12" s="21"/>
      <c r="H12" s="19"/>
      <c r="I12" s="19"/>
      <c r="J12" s="21"/>
      <c r="K12" s="19"/>
      <c r="M12" s="21"/>
      <c r="N12" s="19"/>
      <c r="Q12"/>
    </row>
    <row r="13" spans="1:71" s="17" customFormat="1" ht="16.5" thickBot="1" x14ac:dyDescent="0.3">
      <c r="A13" s="35" t="s">
        <v>192</v>
      </c>
      <c r="B13" s="35" t="s">
        <v>152</v>
      </c>
      <c r="C13" s="25" t="s">
        <v>36</v>
      </c>
      <c r="D13" s="19"/>
      <c r="E13" s="41" t="s">
        <v>82</v>
      </c>
      <c r="F13" s="40" t="s">
        <v>85</v>
      </c>
      <c r="G13" s="19"/>
      <c r="H13" s="21"/>
      <c r="I13" s="19"/>
      <c r="J13" s="19"/>
      <c r="K13" s="21"/>
      <c r="L13" s="19"/>
      <c r="N13" s="21"/>
      <c r="O13" s="19"/>
      <c r="R13"/>
      <c r="S13" s="35" t="s">
        <v>192</v>
      </c>
      <c r="T13" s="35" t="s">
        <v>152</v>
      </c>
      <c r="U13" s="25" t="s">
        <v>36</v>
      </c>
      <c r="AK13" s="35" t="s">
        <v>192</v>
      </c>
      <c r="AL13" s="35" t="s">
        <v>152</v>
      </c>
      <c r="AM13" s="25" t="s">
        <v>36</v>
      </c>
      <c r="BC13" s="35" t="s">
        <v>192</v>
      </c>
      <c r="BD13" s="35" t="s">
        <v>152</v>
      </c>
      <c r="BE13" s="25" t="s">
        <v>36</v>
      </c>
    </row>
    <row r="14" spans="1:71" s="17" customFormat="1" ht="15.75" x14ac:dyDescent="0.25">
      <c r="A14" s="17">
        <v>1</v>
      </c>
      <c r="B14" s="36">
        <f ca="1">RAND()</f>
        <v>0.86917550372886299</v>
      </c>
      <c r="C14" s="19" t="str">
        <f ca="1">VLOOKUP(B14,$D$3:$Q$10,14)</f>
        <v>Seattle</v>
      </c>
      <c r="D14" s="19"/>
      <c r="E14" s="42">
        <v>4</v>
      </c>
      <c r="F14" s="48">
        <v>3</v>
      </c>
      <c r="G14" s="19"/>
      <c r="H14" s="21"/>
      <c r="I14" s="19"/>
      <c r="J14" s="19"/>
      <c r="K14" s="21"/>
      <c r="L14" s="19"/>
      <c r="N14" s="21"/>
      <c r="O14" s="19"/>
      <c r="R14"/>
      <c r="S14" s="17">
        <v>1</v>
      </c>
      <c r="T14" s="36">
        <f ca="1">RAND()</f>
        <v>0.36161479329792001</v>
      </c>
      <c r="U14" s="19" t="str">
        <f ca="1">VLOOKUP(T14,$V$3:$AI$10,14)</f>
        <v>Colorado</v>
      </c>
      <c r="AK14" s="17">
        <v>1</v>
      </c>
      <c r="AL14" s="36">
        <f ca="1">RAND()</f>
        <v>0.39871333304747192</v>
      </c>
      <c r="AM14" s="19" t="str">
        <f ca="1">VLOOKUP(AL14,AN$3:BA$10,14)</f>
        <v>NYI</v>
      </c>
      <c r="BC14" s="17">
        <v>1</v>
      </c>
      <c r="BD14" s="36">
        <f ca="1">RAND()</f>
        <v>0.93107330969661872</v>
      </c>
      <c r="BE14" s="19" t="str">
        <f ca="1">VLOOKUP(BD14,BF$3:BS$10,14)</f>
        <v>Toronto</v>
      </c>
    </row>
    <row r="15" spans="1:71" s="17" customFormat="1" ht="15.75" x14ac:dyDescent="0.25">
      <c r="A15" s="17">
        <v>2</v>
      </c>
      <c r="B15" s="36">
        <f t="shared" ref="B15:B18" ca="1" si="60">RAND()</f>
        <v>0.90509349214611579</v>
      </c>
      <c r="C15" s="19" t="str">
        <f ca="1">VLOOKUP(B15,$G$3:$Q$10,11)</f>
        <v>Vancouver</v>
      </c>
      <c r="D15" s="19"/>
      <c r="E15" s="42">
        <v>5</v>
      </c>
      <c r="F15" s="48">
        <v>5</v>
      </c>
      <c r="G15" s="19"/>
      <c r="H15" s="21"/>
      <c r="I15" s="19"/>
      <c r="J15" s="19"/>
      <c r="K15" s="21"/>
      <c r="L15" s="19"/>
      <c r="N15" s="21"/>
      <c r="O15" s="19"/>
      <c r="R15"/>
      <c r="S15" s="17">
        <v>2</v>
      </c>
      <c r="T15" s="36">
        <f t="shared" ref="T15:T18" ca="1" si="61">RAND()</f>
        <v>0.22274901975056938</v>
      </c>
      <c r="U15" s="19" t="str">
        <f ca="1">VLOOKUP(T15,$Y$3:$AI$10,11)</f>
        <v>Chicago</v>
      </c>
      <c r="AK15" s="17">
        <v>2</v>
      </c>
      <c r="AL15" s="36">
        <f t="shared" ref="AL15:AL18" ca="1" si="62">RAND()</f>
        <v>0.41183848757977992</v>
      </c>
      <c r="AM15" s="19" t="str">
        <f ca="1">VLOOKUP(AL15,AQ$3:BA$10,11)</f>
        <v>NYR</v>
      </c>
      <c r="BC15" s="17">
        <v>2</v>
      </c>
      <c r="BD15" s="36">
        <f t="shared" ref="BD15:BD18" ca="1" si="63">RAND()</f>
        <v>0.73782292337446576</v>
      </c>
      <c r="BE15" s="19" t="str">
        <f ca="1">VLOOKUP(BD15,BI$3:BS$10,11)</f>
        <v>Ottawa</v>
      </c>
    </row>
    <row r="16" spans="1:71" s="17" customFormat="1" ht="15.75" x14ac:dyDescent="0.25">
      <c r="A16" s="17">
        <v>3</v>
      </c>
      <c r="B16" s="36">
        <f t="shared" ca="1" si="60"/>
        <v>0.9767680273181456</v>
      </c>
      <c r="C16" s="19" t="str">
        <f ca="1">VLOOKUP(B16,$J$3:$Q$10,8)</f>
        <v>San Jose</v>
      </c>
      <c r="D16" s="19"/>
      <c r="E16" s="42">
        <v>6</v>
      </c>
      <c r="F16" s="48">
        <v>7</v>
      </c>
      <c r="G16" s="19"/>
      <c r="H16" s="21"/>
      <c r="I16" s="19"/>
      <c r="J16" s="19"/>
      <c r="K16" s="21"/>
      <c r="L16" s="19"/>
      <c r="N16" s="21"/>
      <c r="O16" s="19"/>
      <c r="R16"/>
      <c r="S16" s="17">
        <v>3</v>
      </c>
      <c r="T16" s="36">
        <f t="shared" ca="1" si="61"/>
        <v>0.71424602447227803</v>
      </c>
      <c r="U16" s="19" t="str">
        <f ca="1">VLOOKUP(T16,$AB$3:$AI$10,8)</f>
        <v>St. Louis</v>
      </c>
      <c r="AK16" s="17">
        <v>3</v>
      </c>
      <c r="AL16" s="36">
        <f t="shared" ca="1" si="62"/>
        <v>0.1836707864322733</v>
      </c>
      <c r="AM16" s="19" t="str">
        <f ca="1">VLOOKUP(AL16,AT$3:BA$10,8)</f>
        <v>Columbus</v>
      </c>
      <c r="BC16" s="17">
        <v>3</v>
      </c>
      <c r="BD16" s="36">
        <f t="shared" ca="1" si="63"/>
        <v>0.22801406818504022</v>
      </c>
      <c r="BE16" s="19" t="str">
        <f ca="1">VLOOKUP(BD16,BL$3:BS$10,8)</f>
        <v>Buffalo</v>
      </c>
    </row>
    <row r="17" spans="1:57" s="17" customFormat="1" ht="15.75" x14ac:dyDescent="0.25">
      <c r="A17" s="17">
        <v>4</v>
      </c>
      <c r="B17" s="36">
        <f t="shared" ca="1" si="60"/>
        <v>0.40064316693288093</v>
      </c>
      <c r="C17" s="19" t="str">
        <f ca="1">VLOOKUP(B17,M$3:$Q$10,5)</f>
        <v>Calgary</v>
      </c>
      <c r="D17" s="19"/>
      <c r="E17" s="42">
        <v>7</v>
      </c>
      <c r="F17" s="48">
        <v>9</v>
      </c>
      <c r="G17" s="19"/>
      <c r="H17" s="21"/>
      <c r="I17" s="19"/>
      <c r="J17" s="19"/>
      <c r="K17" s="21"/>
      <c r="L17" s="19"/>
      <c r="N17" s="21"/>
      <c r="O17" s="19"/>
      <c r="R17"/>
      <c r="S17" s="17">
        <v>4</v>
      </c>
      <c r="T17" s="36">
        <f t="shared" ca="1" si="61"/>
        <v>0.95467019676638143</v>
      </c>
      <c r="U17" s="19" t="str">
        <f ca="1">VLOOKUP(T17,$AE$3:$AI$10,5)</f>
        <v>Winnipeg</v>
      </c>
      <c r="AK17" s="17">
        <v>4</v>
      </c>
      <c r="AL17" s="36">
        <f t="shared" ca="1" si="62"/>
        <v>0.8386486715263366</v>
      </c>
      <c r="AM17" s="19" t="str">
        <f ca="1">VLOOKUP(AL17,AW$3:BA$10,5)</f>
        <v>Washington</v>
      </c>
      <c r="BC17" s="17">
        <v>4</v>
      </c>
      <c r="BD17" s="36">
        <f t="shared" ca="1" si="63"/>
        <v>0.84681965593672526</v>
      </c>
      <c r="BE17" s="19" t="str">
        <f ca="1">VLOOKUP(BD17,BO$3:BS$10,5)</f>
        <v>Tampa Bay</v>
      </c>
    </row>
    <row r="18" spans="1:57" s="17" customFormat="1" ht="15.75" x14ac:dyDescent="0.25">
      <c r="A18" s="17">
        <v>5</v>
      </c>
      <c r="B18" s="36">
        <f t="shared" ca="1" si="60"/>
        <v>0.70378707725355238</v>
      </c>
      <c r="C18" s="19" t="str">
        <f ca="1">VLOOKUP(B18,P$3:$Q$10,2)</f>
        <v>Las Vegas</v>
      </c>
      <c r="D18" s="19"/>
      <c r="E18" s="21"/>
      <c r="F18" s="19"/>
      <c r="G18" s="19"/>
      <c r="H18" s="21"/>
      <c r="I18" s="19"/>
      <c r="J18" s="19"/>
      <c r="K18" s="21"/>
      <c r="L18" s="19"/>
      <c r="N18" s="21"/>
      <c r="O18" s="19"/>
      <c r="R18"/>
      <c r="S18" s="17">
        <v>5</v>
      </c>
      <c r="T18" s="36">
        <f t="shared" ca="1" si="61"/>
        <v>0.48858910281178436</v>
      </c>
      <c r="U18" s="19" t="str">
        <f ca="1">VLOOKUP(T18,$AH$3:$AI$10,2)</f>
        <v>Minnesota</v>
      </c>
      <c r="AK18" s="17">
        <v>5</v>
      </c>
      <c r="AL18" s="36">
        <f t="shared" ca="1" si="62"/>
        <v>0.90406135890219719</v>
      </c>
      <c r="AM18" s="19" t="str">
        <f ca="1">VLOOKUP(AL18,AZ$3:BA$10,2)</f>
        <v>Pittsburgh</v>
      </c>
      <c r="BC18" s="17">
        <v>5</v>
      </c>
      <c r="BD18" s="36">
        <f t="shared" ca="1" si="63"/>
        <v>0.86598957226544293</v>
      </c>
      <c r="BE18" s="19" t="str">
        <f ca="1">VLOOKUP(BD18,BR$3:BS$10,2)</f>
        <v>Montreal</v>
      </c>
    </row>
    <row r="19" spans="1:57" s="17" customFormat="1" ht="15.75" x14ac:dyDescent="0.25">
      <c r="A19" s="21"/>
      <c r="B19" s="30"/>
      <c r="C19" s="19"/>
      <c r="D19" s="21"/>
      <c r="E19" s="30"/>
      <c r="F19" s="19"/>
      <c r="G19" s="21"/>
      <c r="H19" s="30"/>
      <c r="I19" s="19"/>
      <c r="J19" s="21"/>
      <c r="K19" s="30"/>
      <c r="L19" s="19"/>
      <c r="N19"/>
    </row>
    <row r="20" spans="1:57" x14ac:dyDescent="0.25">
      <c r="A20" t="s">
        <v>158</v>
      </c>
      <c r="J20" s="4"/>
      <c r="K20" s="4"/>
    </row>
    <row r="21" spans="1:57" x14ac:dyDescent="0.25">
      <c r="A21" s="89" t="s">
        <v>159</v>
      </c>
      <c r="B21" s="89"/>
      <c r="C21" s="89"/>
      <c r="D21" s="89"/>
      <c r="E21" s="89"/>
      <c r="F21" s="89"/>
      <c r="J21" s="4"/>
      <c r="K21" s="4"/>
    </row>
    <row r="22" spans="1:57" x14ac:dyDescent="0.25">
      <c r="A22" s="89" t="s">
        <v>160</v>
      </c>
      <c r="B22" s="89"/>
      <c r="C22" s="89"/>
      <c r="D22" s="89"/>
      <c r="E22" s="89"/>
      <c r="F22" s="89"/>
      <c r="G22" s="89"/>
      <c r="H22" s="89"/>
      <c r="J22" s="4"/>
      <c r="K22" s="4"/>
    </row>
    <row r="23" spans="1:57" x14ac:dyDescent="0.25">
      <c r="A23" s="88" t="s">
        <v>163</v>
      </c>
      <c r="B23" s="88"/>
      <c r="C23" s="88"/>
      <c r="D23" s="88"/>
      <c r="E23" s="88"/>
      <c r="F23" s="88"/>
      <c r="J23" s="4"/>
      <c r="K23" s="4"/>
    </row>
    <row r="24" spans="1:57" x14ac:dyDescent="0.25">
      <c r="A24" s="11" t="s">
        <v>193</v>
      </c>
      <c r="J24" s="4"/>
      <c r="K24" s="4"/>
    </row>
    <row r="25" spans="1:57" x14ac:dyDescent="0.25">
      <c r="A25" s="43" t="s">
        <v>161</v>
      </c>
      <c r="D25" s="9" t="s">
        <v>87</v>
      </c>
      <c r="E25" s="7">
        <v>0.5</v>
      </c>
    </row>
    <row r="26" spans="1:57" x14ac:dyDescent="0.25">
      <c r="A26" t="s">
        <v>154</v>
      </c>
      <c r="B26">
        <v>4</v>
      </c>
      <c r="C26" t="str">
        <f ca="1">VLOOKUP(B26,A14:C18,3,FALSE)</f>
        <v>Calgary</v>
      </c>
      <c r="D26" s="13">
        <v>1</v>
      </c>
      <c r="E26">
        <f>IF(D26=1,7,0)</f>
        <v>7</v>
      </c>
      <c r="F26" t="str">
        <f ca="1">C26</f>
        <v>Calgary</v>
      </c>
    </row>
    <row r="27" spans="1:57" x14ac:dyDescent="0.25">
      <c r="A27" t="s">
        <v>155</v>
      </c>
      <c r="B27">
        <v>4</v>
      </c>
      <c r="C27" t="str">
        <f ca="1">VLOOKUP(B27,S14:U18,3,FALSE)</f>
        <v>Winnipeg</v>
      </c>
      <c r="D27">
        <f>IF(D26=1,0,1)</f>
        <v>0</v>
      </c>
      <c r="E27">
        <f>IF(D27=1,7,0)</f>
        <v>0</v>
      </c>
      <c r="F27" t="str">
        <f ca="1">C27</f>
        <v>Winnipeg</v>
      </c>
    </row>
    <row r="28" spans="1:57" x14ac:dyDescent="0.25">
      <c r="A28" s="43" t="s">
        <v>162</v>
      </c>
      <c r="D28" s="9" t="s">
        <v>87</v>
      </c>
      <c r="E28" s="7">
        <v>0.66666700000000001</v>
      </c>
    </row>
    <row r="29" spans="1:57" x14ac:dyDescent="0.25">
      <c r="A29" t="str">
        <f>IF(D26=1,A27,A26)</f>
        <v>Central</v>
      </c>
      <c r="B29">
        <v>4</v>
      </c>
      <c r="C29" t="str">
        <f ca="1">IF(D26=0,C26,C27)</f>
        <v>Winnipeg</v>
      </c>
      <c r="D29" s="13">
        <v>1</v>
      </c>
      <c r="E29">
        <f>IF(D29=1,8,0)</f>
        <v>8</v>
      </c>
      <c r="F29" t="str">
        <f ca="1">C29</f>
        <v>Winnipeg</v>
      </c>
    </row>
    <row r="30" spans="1:57" x14ac:dyDescent="0.25">
      <c r="A30" t="str">
        <f>IF(D26=1,A26,A27)</f>
        <v>Pacific</v>
      </c>
      <c r="B30">
        <v>5</v>
      </c>
      <c r="C30" t="str">
        <f ca="1">IF(A30="Central",VLOOKUP(B30,S14:U18,3,FALSE),VLOOKUP(B30,A14:C18,3,FALSE))</f>
        <v>Las Vegas</v>
      </c>
      <c r="D30">
        <f>IF(D29=1,0,1)</f>
        <v>0</v>
      </c>
      <c r="E30">
        <f>IF(D30=1,8,0)</f>
        <v>0</v>
      </c>
      <c r="F30" t="str">
        <f ca="1">C30</f>
        <v>Las Vegas</v>
      </c>
    </row>
    <row r="31" spans="1:57" x14ac:dyDescent="0.25">
      <c r="A31" s="11" t="s">
        <v>194</v>
      </c>
    </row>
    <row r="32" spans="1:57" x14ac:dyDescent="0.25">
      <c r="A32" s="43" t="s">
        <v>161</v>
      </c>
      <c r="D32" s="9" t="s">
        <v>87</v>
      </c>
      <c r="E32" s="7">
        <v>0.5</v>
      </c>
    </row>
    <row r="33" spans="1:30" x14ac:dyDescent="0.25">
      <c r="A33" t="s">
        <v>156</v>
      </c>
      <c r="B33">
        <v>4</v>
      </c>
      <c r="C33" t="str">
        <f ca="1">VLOOKUP(B33,AK14:AM18,3,FALSE)</f>
        <v>Washington</v>
      </c>
      <c r="D33" s="13">
        <v>1</v>
      </c>
      <c r="E33">
        <f>IF(D33=1,7,0)</f>
        <v>7</v>
      </c>
      <c r="F33" t="str">
        <f ca="1">C33</f>
        <v>Washington</v>
      </c>
    </row>
    <row r="34" spans="1:30" x14ac:dyDescent="0.25">
      <c r="A34" t="s">
        <v>157</v>
      </c>
      <c r="B34">
        <v>4</v>
      </c>
      <c r="C34" t="str">
        <f ca="1">VLOOKUP(B34,BC14:BE18,3,FALSE)</f>
        <v>Tampa Bay</v>
      </c>
      <c r="D34">
        <f>IF(D33=1,0,1)</f>
        <v>0</v>
      </c>
      <c r="E34">
        <f>IF(D34=1,7,0)</f>
        <v>0</v>
      </c>
      <c r="F34" t="str">
        <f ca="1">C34</f>
        <v>Tampa Bay</v>
      </c>
    </row>
    <row r="35" spans="1:30" x14ac:dyDescent="0.25">
      <c r="A35" s="43" t="s">
        <v>162</v>
      </c>
      <c r="D35" s="9" t="s">
        <v>87</v>
      </c>
      <c r="E35" s="7">
        <v>0.66666700000000001</v>
      </c>
    </row>
    <row r="36" spans="1:30" x14ac:dyDescent="0.25">
      <c r="A36" t="str">
        <f>IF(D33=1,A34,A33)</f>
        <v>Atlantic</v>
      </c>
      <c r="B36">
        <v>4</v>
      </c>
      <c r="C36" t="str">
        <f ca="1">IF(D33=0,C33,C34)</f>
        <v>Tampa Bay</v>
      </c>
      <c r="D36" s="13">
        <v>1</v>
      </c>
      <c r="E36">
        <f>IF(D36=1,8,0)</f>
        <v>8</v>
      </c>
      <c r="F36" t="str">
        <f ca="1">C36</f>
        <v>Tampa Bay</v>
      </c>
      <c r="L36" s="12"/>
    </row>
    <row r="37" spans="1:30" x14ac:dyDescent="0.25">
      <c r="A37" t="str">
        <f>IF(D33=1,A33,A34)</f>
        <v>Metropolitan</v>
      </c>
      <c r="B37">
        <v>5</v>
      </c>
      <c r="C37" t="str">
        <f ca="1">IF(A37="Atlantic",VLOOKUP(B37,BC14:BE18,3,FALSE),VLOOKUP(B37,AK14:AM18,3,FALSE))</f>
        <v>Pittsburgh</v>
      </c>
      <c r="D37">
        <f>IF(D36=1,0,1)</f>
        <v>0</v>
      </c>
      <c r="E37">
        <f>IF(D37=1,8,0)</f>
        <v>0</v>
      </c>
      <c r="F37" t="str">
        <f ca="1">C37</f>
        <v>Pittsburgh</v>
      </c>
    </row>
    <row r="39" spans="1:30" x14ac:dyDescent="0.25">
      <c r="A39" t="s">
        <v>89</v>
      </c>
      <c r="I39" t="s">
        <v>90</v>
      </c>
      <c r="Q39" t="s">
        <v>91</v>
      </c>
      <c r="Y39" t="s">
        <v>92</v>
      </c>
    </row>
    <row r="40" spans="1:30" x14ac:dyDescent="0.25">
      <c r="C40" s="10" t="s">
        <v>87</v>
      </c>
      <c r="D40" s="7">
        <v>0.63</v>
      </c>
      <c r="K40" s="9" t="s">
        <v>87</v>
      </c>
      <c r="L40" s="7">
        <v>0.57999999999999996</v>
      </c>
      <c r="T40" s="9" t="s">
        <v>87</v>
      </c>
      <c r="U40" s="7">
        <v>0.55000000000000004</v>
      </c>
      <c r="AB40" s="9" t="s">
        <v>87</v>
      </c>
      <c r="AC40" s="7">
        <v>0.65</v>
      </c>
    </row>
    <row r="41" spans="1:30" x14ac:dyDescent="0.25">
      <c r="A41" s="9" t="s">
        <v>154</v>
      </c>
      <c r="B41" s="4"/>
      <c r="C41" s="4" t="s">
        <v>82</v>
      </c>
      <c r="D41" s="4" t="s">
        <v>86</v>
      </c>
      <c r="E41" s="4" t="s">
        <v>84</v>
      </c>
      <c r="F41" t="s">
        <v>83</v>
      </c>
      <c r="G41" s="4" t="s">
        <v>88</v>
      </c>
      <c r="K41" t="s">
        <v>82</v>
      </c>
      <c r="L41" t="s">
        <v>86</v>
      </c>
      <c r="M41" t="s">
        <v>84</v>
      </c>
      <c r="N41" t="s">
        <v>83</v>
      </c>
      <c r="O41" t="s">
        <v>88</v>
      </c>
      <c r="Q41" t="s">
        <v>173</v>
      </c>
      <c r="Y41" t="s">
        <v>173</v>
      </c>
    </row>
    <row r="42" spans="1:30" x14ac:dyDescent="0.25">
      <c r="A42" s="37">
        <v>1</v>
      </c>
      <c r="B42" s="37" t="str">
        <f ca="1">VLOOKUP(A42,$A$14:$C$18,3,FALSE)</f>
        <v>Seattle</v>
      </c>
      <c r="C42" s="13">
        <v>7</v>
      </c>
      <c r="D42" s="13">
        <v>1</v>
      </c>
      <c r="E42">
        <f>VLOOKUP(C42,$E$13:$F$17,2,FALSE)</f>
        <v>9</v>
      </c>
      <c r="F42">
        <f ca="1">E42*(VLOOKUP(B42,'Distance Matrix'!$A$2:$AG$33,MATCH(B43,'Distance Matrix'!$A$1:$AG$1,0),1))</f>
        <v>10359</v>
      </c>
      <c r="G42">
        <f>SUMPRODUCT(A42,D42)</f>
        <v>1</v>
      </c>
      <c r="I42" s="37">
        <f>SMALL(G42:G46,3)</f>
        <v>1</v>
      </c>
      <c r="J42" s="37" t="str">
        <f ca="1">IF(AND(I42&lt;&gt;7,I42&lt;&gt;8),VLOOKUP(I42,$A$14:$C$18,3,FALSE),VLOOKUP(I42,$E$26:$F$30,2,FALSE))</f>
        <v>Seattle</v>
      </c>
      <c r="K42" s="13">
        <v>6</v>
      </c>
      <c r="L42" s="13">
        <v>1</v>
      </c>
      <c r="M42">
        <f>VLOOKUP(K42,$E$13:$F$17,2,FALSE)</f>
        <v>7</v>
      </c>
      <c r="N42">
        <f ca="1">M42*(VLOOKUP(J42,'Distance Matrix'!$A$2:$AG$33,MATCH(J43,'Distance Matrix'!$A$1:$AG$1,0),1))</f>
        <v>889</v>
      </c>
      <c r="O42">
        <f>SUMPRODUCT(I42,L42)</f>
        <v>1</v>
      </c>
      <c r="Q42">
        <f>MAX(O42:O43)</f>
        <v>1</v>
      </c>
      <c r="R42" t="str">
        <f ca="1">VLOOKUP(Q42,I42:J43,2,FALSE)</f>
        <v>Seattle</v>
      </c>
      <c r="Y42">
        <f>MAX(W45:W46)</f>
        <v>1</v>
      </c>
      <c r="Z42" t="str">
        <f ca="1">IF(W45&lt;&gt;0,R45,R46)</f>
        <v>Seattle</v>
      </c>
    </row>
    <row r="43" spans="1:30" x14ac:dyDescent="0.25">
      <c r="A43" s="38">
        <v>8</v>
      </c>
      <c r="B43" s="39" t="str">
        <f ca="1">VLOOKUP(A43,E26:F30,2,FALSE)</f>
        <v>Winnipeg</v>
      </c>
      <c r="D43">
        <f>IF(D42=1,0,1)</f>
        <v>0</v>
      </c>
      <c r="G43">
        <f>SUMPRODUCT(A43,D43)</f>
        <v>0</v>
      </c>
      <c r="I43" s="38">
        <f>MAX(G42:G46)</f>
        <v>2</v>
      </c>
      <c r="J43" s="39" t="str">
        <f ca="1">IF(AND(I43&lt;&gt;7,I43&lt;&gt;8),VLOOKUP(I43,$A$14:$C$18,3,FALSE),VLOOKUP(I43,$E$26:$F$30,2,FALSE))</f>
        <v>Vancouver</v>
      </c>
      <c r="L43">
        <f>IF(L42=1,0,1)</f>
        <v>0</v>
      </c>
      <c r="O43">
        <f>SUMPRODUCT(I43,L43)</f>
        <v>0</v>
      </c>
      <c r="Q43">
        <f>MAX(O48:O49)</f>
        <v>2</v>
      </c>
      <c r="R43" t="str">
        <f ca="1">VLOOKUP(Q43,I48:J49,2,FALSE)</f>
        <v>Chicago</v>
      </c>
      <c r="Y43">
        <f>MAX(W57:W58)</f>
        <v>1</v>
      </c>
      <c r="Z43" t="str">
        <f ca="1">IF(W57&lt;&gt;0,R57,R58)</f>
        <v>NYI</v>
      </c>
    </row>
    <row r="44" spans="1:30" x14ac:dyDescent="0.25">
      <c r="Q44" t="s">
        <v>174</v>
      </c>
      <c r="S44" t="s">
        <v>82</v>
      </c>
      <c r="T44" t="s">
        <v>86</v>
      </c>
      <c r="U44" t="s">
        <v>84</v>
      </c>
      <c r="V44" t="s">
        <v>83</v>
      </c>
      <c r="W44" t="s">
        <v>88</v>
      </c>
      <c r="Y44" t="s">
        <v>174</v>
      </c>
      <c r="AA44" t="s">
        <v>82</v>
      </c>
      <c r="AB44" t="s">
        <v>86</v>
      </c>
      <c r="AC44" t="s">
        <v>84</v>
      </c>
      <c r="AD44" t="s">
        <v>83</v>
      </c>
    </row>
    <row r="45" spans="1:30" x14ac:dyDescent="0.25">
      <c r="A45" s="37">
        <v>2</v>
      </c>
      <c r="B45" s="37" t="str">
        <f ca="1">VLOOKUP(A45,$A$14:$C$18,3,FALSE)</f>
        <v>Vancouver</v>
      </c>
      <c r="C45" s="13">
        <v>4</v>
      </c>
      <c r="D45" s="13">
        <v>1</v>
      </c>
      <c r="E45">
        <f>VLOOKUP(C45,$E$13:$F$17,2,FALSE)</f>
        <v>3</v>
      </c>
      <c r="F45">
        <f ca="1">E45*(VLOOKUP(B45,'Distance Matrix'!$A$2:$AG$33,MATCH(B46,'Distance Matrix'!$A$1:$AG$1,0),1))</f>
        <v>2460</v>
      </c>
      <c r="G45">
        <f>SUMPRODUCT(A45,D45)</f>
        <v>2</v>
      </c>
      <c r="Q45" s="37">
        <f>MIN(Q42:Q43)</f>
        <v>1</v>
      </c>
      <c r="R45" s="37" t="str">
        <f ca="1">IF($Q$45&lt;&gt;$Q$46,VLOOKUP(Q45,$Q$42:$R$43,2,FALSE),R42)</f>
        <v>Seattle</v>
      </c>
      <c r="S45" s="13">
        <v>6</v>
      </c>
      <c r="T45" s="13">
        <v>1</v>
      </c>
      <c r="U45">
        <f>VLOOKUP(S45,$E$13:$F$17,2,FALSE)</f>
        <v>7</v>
      </c>
      <c r="V45">
        <f ca="1">U45*(VLOOKUP(R45,'Distance Matrix'!$A$2:$AG$33,MATCH(R46,'Distance Matrix'!$A$1:$AG$1,0),1))</f>
        <v>12103</v>
      </c>
      <c r="W45">
        <f>SUMPRODUCT(Q45,T45)</f>
        <v>1</v>
      </c>
      <c r="Y45" s="37">
        <f>MIN(Y42:Y43)</f>
        <v>1</v>
      </c>
      <c r="Z45" s="37" t="str">
        <f ca="1">IF($Y$45&lt;&gt;$Y$46,VLOOKUP(Y45,$Y$42:$Z$43,2,FALSE),Z42)</f>
        <v>Seattle</v>
      </c>
      <c r="AA45" s="13">
        <v>6</v>
      </c>
      <c r="AB45" s="13">
        <v>0</v>
      </c>
      <c r="AC45">
        <f>VLOOKUP(AA45,$E$13:$F$17,2,FALSE)</f>
        <v>7</v>
      </c>
      <c r="AD45">
        <f ca="1">AC45*(VLOOKUP(Z45,'Distance Matrix'!$A$2:$AG$33,MATCH(Z46,'Distance Matrix'!$A$1:$AG$1,0),1))</f>
        <v>16849</v>
      </c>
    </row>
    <row r="46" spans="1:30" x14ac:dyDescent="0.25">
      <c r="A46" s="38">
        <v>3</v>
      </c>
      <c r="B46" s="39" t="str">
        <f ca="1">VLOOKUP(A46,$A$14:$C$18,3,FALSE)</f>
        <v>San Jose</v>
      </c>
      <c r="D46">
        <f>IF(D45=1,0,1)</f>
        <v>0</v>
      </c>
      <c r="G46">
        <f>SUMPRODUCT(A46,D46)</f>
        <v>0</v>
      </c>
      <c r="Q46" s="37">
        <f>MAX(Q42:Q43)</f>
        <v>2</v>
      </c>
      <c r="R46" s="39" t="str">
        <f ca="1">IF($Q$45&lt;&gt;$Q$46,VLOOKUP(Q46,$Q$42:$R$43,2,FALSE),R43)</f>
        <v>Chicago</v>
      </c>
      <c r="T46">
        <f>IF(T45=1,0,1)</f>
        <v>0</v>
      </c>
      <c r="W46">
        <f>SUMPRODUCT(Q46,T46)</f>
        <v>0</v>
      </c>
      <c r="Y46" s="37">
        <f>MAX(Y42:Y43)</f>
        <v>1</v>
      </c>
      <c r="Z46" s="37" t="str">
        <f ca="1">IF($Y$45&lt;&gt;$Y$46,VLOOKUP(Y46,$Y$42:$Z$43,2,FALSE),Z43)</f>
        <v>NYI</v>
      </c>
      <c r="AB46">
        <f>IF(AB45=1,0,1)</f>
        <v>1</v>
      </c>
    </row>
    <row r="47" spans="1:30" x14ac:dyDescent="0.25">
      <c r="A47" s="9" t="s">
        <v>155</v>
      </c>
      <c r="B47" s="9"/>
    </row>
    <row r="48" spans="1:30" x14ac:dyDescent="0.25">
      <c r="A48" s="37">
        <v>1</v>
      </c>
      <c r="B48" s="37" t="str">
        <f ca="1">VLOOKUP(A48,$S$14:$U$18,3,FALSE)</f>
        <v>Colorado</v>
      </c>
      <c r="C48" s="13">
        <v>5</v>
      </c>
      <c r="D48" s="13">
        <v>0</v>
      </c>
      <c r="E48">
        <f>VLOOKUP(C48,$E$13:$F$17,2,FALSE)</f>
        <v>5</v>
      </c>
      <c r="F48">
        <f ca="1">E48*(VLOOKUP(B48,'Distance Matrix'!$A$2:$AG$33,MATCH(B49,'Distance Matrix'!$A$1:$AG$1,0),1))</f>
        <v>4500</v>
      </c>
      <c r="G48">
        <f>SUMPRODUCT(A48,D48)</f>
        <v>0</v>
      </c>
      <c r="I48" s="37">
        <f>SMALL($G$48:$G$52,3)</f>
        <v>2</v>
      </c>
      <c r="J48" s="37" t="str">
        <f ca="1">IF(AND(I48&lt;&gt;7,I48&lt;&gt;8),VLOOKUP(I48,S$13:U$18,3,FALSE),VLOOKUP(I48,$E$26:$F$30,2,FALSE))</f>
        <v>Chicago</v>
      </c>
      <c r="K48" s="13">
        <v>5</v>
      </c>
      <c r="L48" s="13">
        <v>1</v>
      </c>
      <c r="M48">
        <f>VLOOKUP(K48,$E$13:$F$17,2,FALSE)</f>
        <v>5</v>
      </c>
      <c r="N48">
        <f ca="1">M48*(VLOOKUP(J48,'Distance Matrix'!$A$2:$AG$33,MATCH(J49,'Distance Matrix'!$A$1:$AG$1,0),1))</f>
        <v>6985</v>
      </c>
      <c r="O48">
        <f>SUMPRODUCT(I48,L48)</f>
        <v>2</v>
      </c>
    </row>
    <row r="49" spans="1:23" x14ac:dyDescent="0.25">
      <c r="A49" s="38">
        <v>7</v>
      </c>
      <c r="B49" s="39" t="str">
        <f ca="1">VLOOKUP(A49,E26:F30,2,FALSE)</f>
        <v>Calgary</v>
      </c>
      <c r="D49">
        <f>IF(D48=1,0,1)</f>
        <v>1</v>
      </c>
      <c r="G49">
        <f>SUMPRODUCT(A49,D49)</f>
        <v>7</v>
      </c>
      <c r="I49" s="38">
        <f>MAX(G48:G52)</f>
        <v>7</v>
      </c>
      <c r="J49" s="39" t="str">
        <f ca="1">IF(AND(I49&lt;&gt;7,I49&lt;&gt;8),VLOOKUP(I49,S$13:U$18,3,FALSE),VLOOKUP(I49,$E$26:$F$30,2,FALSE))</f>
        <v>Calgary</v>
      </c>
      <c r="L49">
        <f>IF(L48=1,0,1)</f>
        <v>0</v>
      </c>
      <c r="O49">
        <f>SUMPRODUCT(I49,L49)</f>
        <v>0</v>
      </c>
    </row>
    <row r="51" spans="1:23" x14ac:dyDescent="0.25">
      <c r="A51" s="37">
        <v>2</v>
      </c>
      <c r="B51" s="37" t="str">
        <f ca="1">VLOOKUP(A51,$S$14:$U$18,3,FALSE)</f>
        <v>Chicago</v>
      </c>
      <c r="C51" s="13">
        <v>6</v>
      </c>
      <c r="D51" s="13">
        <v>1</v>
      </c>
      <c r="E51">
        <f>VLOOKUP(C51,$E$13:$F$17,2,FALSE)</f>
        <v>7</v>
      </c>
      <c r="F51">
        <f ca="1">E51*(VLOOKUP(B51,'Distance Matrix'!$A$2:$AG$33,MATCH(B52,'Distance Matrix'!$A$1:$AG$1,0),1))</f>
        <v>1764</v>
      </c>
      <c r="G51">
        <f>SUMPRODUCT(A51,D51)</f>
        <v>2</v>
      </c>
    </row>
    <row r="52" spans="1:23" x14ac:dyDescent="0.25">
      <c r="A52" s="38">
        <v>3</v>
      </c>
      <c r="B52" s="39" t="str">
        <f ca="1">VLOOKUP(A52,$S$14:$U$18,3,FALSE)</f>
        <v>St. Louis</v>
      </c>
      <c r="D52">
        <f>IF(D51=1,0,1)</f>
        <v>0</v>
      </c>
      <c r="G52">
        <f>SUMPRODUCT(A52,D52)</f>
        <v>0</v>
      </c>
    </row>
    <row r="53" spans="1:23" x14ac:dyDescent="0.25">
      <c r="A53" s="9" t="s">
        <v>156</v>
      </c>
      <c r="B53" s="9"/>
      <c r="Q53" t="s">
        <v>173</v>
      </c>
    </row>
    <row r="54" spans="1:23" x14ac:dyDescent="0.25">
      <c r="A54" s="37">
        <v>1</v>
      </c>
      <c r="B54" s="37" t="str">
        <f ca="1">VLOOKUP(A54,$AK$14:$AM$18,3,FALSE)</f>
        <v>NYI</v>
      </c>
      <c r="C54" s="13">
        <v>4</v>
      </c>
      <c r="D54" s="13">
        <v>1</v>
      </c>
      <c r="E54">
        <f>VLOOKUP(C54,$E$13:$F$17,2,FALSE)</f>
        <v>3</v>
      </c>
      <c r="F54">
        <f ca="1">E54*(VLOOKUP(B54,'Distance Matrix'!$A$2:$AG$33,MATCH(B55,'Distance Matrix'!$A$1:$AG$1,0),1))</f>
        <v>3036</v>
      </c>
      <c r="G54">
        <f>SUMPRODUCT(A54,D54)</f>
        <v>1</v>
      </c>
      <c r="I54" s="37">
        <f>SMALL(G54:G58,3)</f>
        <v>1</v>
      </c>
      <c r="J54" s="37" t="str">
        <f ca="1">IF(AND(I54&lt;&gt;7,I54&lt;&gt;8),VLOOKUP(I54,$AK$14:$AM$18,3,FALSE),VLOOKUP(I54,$E$33:$F$37,2,FALSE))</f>
        <v>NYI</v>
      </c>
      <c r="K54" s="13">
        <v>6</v>
      </c>
      <c r="L54" s="13">
        <v>1</v>
      </c>
      <c r="M54">
        <f>VLOOKUP(K54,$E$13:$F$17,2,FALSE)</f>
        <v>7</v>
      </c>
      <c r="N54">
        <f ca="1">M54*(VLOOKUP(J54,'Distance Matrix'!$A$2:$AG$33,MATCH(J55,'Distance Matrix'!$A$1:$AG$1,0),1))</f>
        <v>7</v>
      </c>
      <c r="O54">
        <f>SUMPRODUCT(I54,L54)</f>
        <v>1</v>
      </c>
      <c r="Q54">
        <f>MAX(O54:O55)</f>
        <v>1</v>
      </c>
      <c r="R54" t="str">
        <f ca="1">VLOOKUP(Q54,I54:J55,2,FALSE)</f>
        <v>NYI</v>
      </c>
    </row>
    <row r="55" spans="1:23" x14ac:dyDescent="0.25">
      <c r="A55" s="38">
        <v>8</v>
      </c>
      <c r="B55" s="39" t="str">
        <f ca="1">VLOOKUP(A55,$E$33:$F$37,2,FALSE)</f>
        <v>Tampa Bay</v>
      </c>
      <c r="D55">
        <f>IF(D54=1,0,1)</f>
        <v>0</v>
      </c>
      <c r="G55">
        <f>SUMPRODUCT(A55,D55)</f>
        <v>0</v>
      </c>
      <c r="I55" s="38">
        <f>MAX(G54:G58)</f>
        <v>2</v>
      </c>
      <c r="J55" s="39" t="str">
        <f ca="1">IF(AND(I55&lt;&gt;7,I55&lt;&gt;8),VLOOKUP(I55,$AK$14:$AM$18,3,FALSE),VLOOKUP(I55,$E$33:$F$37,2,FALSE))</f>
        <v>NYR</v>
      </c>
      <c r="L55">
        <f>IF(L54=1,0,1)</f>
        <v>0</v>
      </c>
      <c r="O55">
        <f>SUMPRODUCT(I55,L55)</f>
        <v>0</v>
      </c>
      <c r="Q55">
        <f>MAX(O60:O61)</f>
        <v>3</v>
      </c>
      <c r="R55" t="str">
        <f ca="1">VLOOKUP(Q55,I60:J61,2,FALSE)</f>
        <v>Buffalo</v>
      </c>
    </row>
    <row r="56" spans="1:23" x14ac:dyDescent="0.25">
      <c r="Q56" t="s">
        <v>174</v>
      </c>
      <c r="S56" t="s">
        <v>82</v>
      </c>
      <c r="T56" t="s">
        <v>86</v>
      </c>
      <c r="U56" t="s">
        <v>84</v>
      </c>
      <c r="V56" t="s">
        <v>83</v>
      </c>
      <c r="W56" t="s">
        <v>88</v>
      </c>
    </row>
    <row r="57" spans="1:23" x14ac:dyDescent="0.25">
      <c r="A57" s="37">
        <v>2</v>
      </c>
      <c r="B57" s="37" t="str">
        <f ca="1">VLOOKUP(A57,$AK$14:$AM$18,3,FALSE)</f>
        <v>NYR</v>
      </c>
      <c r="C57" s="13">
        <v>5</v>
      </c>
      <c r="D57" s="13">
        <v>1</v>
      </c>
      <c r="E57">
        <f>VLOOKUP(C57,$E$13:$F$17,2,FALSE)</f>
        <v>5</v>
      </c>
      <c r="F57">
        <f ca="1">E57*(VLOOKUP(B57,'Distance Matrix'!$A$2:$AG$33,MATCH(B58,'Distance Matrix'!$A$1:$AG$1,0),1))</f>
        <v>2385</v>
      </c>
      <c r="G57">
        <f>SUMPRODUCT(A57,D57)</f>
        <v>2</v>
      </c>
      <c r="Q57" s="37">
        <f>MIN(Q54:Q55)</f>
        <v>1</v>
      </c>
      <c r="R57" s="37" t="str">
        <f ca="1">IF($Q$57&lt;&gt;$Q$58,VLOOKUP(Q57,$Q$54:$R$55,2,FALSE),R54)</f>
        <v>NYI</v>
      </c>
      <c r="S57" s="13">
        <v>6</v>
      </c>
      <c r="T57" s="13">
        <v>1</v>
      </c>
      <c r="U57">
        <f>VLOOKUP(S57,$E$13:$F$17,2,FALSE)</f>
        <v>7</v>
      </c>
      <c r="V57">
        <f ca="1">U57*(VLOOKUP(R57,'Distance Matrix'!$A$2:$AG$33,MATCH(R58,'Distance Matrix'!$A$1:$AG$1,0),1))</f>
        <v>2037</v>
      </c>
      <c r="W57">
        <f>SUMPRODUCT(Q57,T57)</f>
        <v>1</v>
      </c>
    </row>
    <row r="58" spans="1:23" x14ac:dyDescent="0.25">
      <c r="A58" s="38">
        <v>3</v>
      </c>
      <c r="B58" s="39" t="str">
        <f ca="1">VLOOKUP(A58,$AK$14:$AM$18,3,FALSE)</f>
        <v>Columbus</v>
      </c>
      <c r="D58">
        <f>IF(D57=1,0,1)</f>
        <v>0</v>
      </c>
      <c r="G58">
        <f>SUMPRODUCT(A58,D58)</f>
        <v>0</v>
      </c>
      <c r="Q58" s="37">
        <f>MAX(Q54:Q55)</f>
        <v>3</v>
      </c>
      <c r="R58" s="39" t="str">
        <f ca="1">IF($Q$57&lt;&gt;$Q$58,VLOOKUP(Q58,$Q$54:$R$55,2,FALSE),R55)</f>
        <v>Buffalo</v>
      </c>
      <c r="T58">
        <f>IF(T57=1,0,1)</f>
        <v>0</v>
      </c>
      <c r="W58">
        <f>SUMPRODUCT(Q58,T58)</f>
        <v>0</v>
      </c>
    </row>
    <row r="59" spans="1:23" x14ac:dyDescent="0.25">
      <c r="A59" s="9" t="s">
        <v>157</v>
      </c>
      <c r="B59" s="9"/>
    </row>
    <row r="60" spans="1:23" x14ac:dyDescent="0.25">
      <c r="A60" s="37">
        <v>1</v>
      </c>
      <c r="B60" s="37" t="str">
        <f ca="1">VLOOKUP(A60,$BC$14:$BE$18,3,FALSE)</f>
        <v>Toronto</v>
      </c>
      <c r="C60" s="13">
        <v>6</v>
      </c>
      <c r="D60" s="13">
        <v>0</v>
      </c>
      <c r="E60">
        <f>VLOOKUP(C60,$E$13:$F$17,2,FALSE)</f>
        <v>7</v>
      </c>
      <c r="F60">
        <f ca="1">E60*(VLOOKUP(B60,'Distance Matrix'!$A$2:$AG$33,MATCH(B61,'Distance Matrix'!$A$1:$AG$1,0),1))</f>
        <v>2520</v>
      </c>
      <c r="G60">
        <f>SUMPRODUCT(A60,D60)</f>
        <v>0</v>
      </c>
      <c r="I60" s="37">
        <f>SMALL(G60:G64,3)</f>
        <v>3</v>
      </c>
      <c r="J60" s="37" t="str">
        <f ca="1">IF(AND(I60&lt;&gt;7,I60&lt;&gt;8),VLOOKUP(I60,$BC$14:$BE$18,3,FALSE),VLOOKUP(I60,$E$33:$F$37,2,FALSE))</f>
        <v>Buffalo</v>
      </c>
      <c r="K60" s="13">
        <v>7</v>
      </c>
      <c r="L60" s="13">
        <v>1</v>
      </c>
      <c r="M60">
        <f>VLOOKUP(K60,$E$13:$F$17,2,FALSE)</f>
        <v>9</v>
      </c>
      <c r="N60">
        <f ca="1">M60*(VLOOKUP(J60,'Distance Matrix'!$A$2:$AG$33,MATCH(J61,'Distance Matrix'!$A$1:$AG$1,0),1))</f>
        <v>2664</v>
      </c>
      <c r="O60">
        <f>SUMPRODUCT(I60,L60)</f>
        <v>3</v>
      </c>
    </row>
    <row r="61" spans="1:23" x14ac:dyDescent="0.25">
      <c r="A61" s="38">
        <v>7</v>
      </c>
      <c r="B61" s="39" t="str">
        <f ca="1">VLOOKUP(A61,$E$33:$F$37,2,FALSE)</f>
        <v>Washington</v>
      </c>
      <c r="D61">
        <f>IF(D60=1,0,1)</f>
        <v>1</v>
      </c>
      <c r="G61">
        <f>SUMPRODUCT(A61,D61)</f>
        <v>7</v>
      </c>
      <c r="I61" s="38">
        <f>MAX(G60:G64)</f>
        <v>7</v>
      </c>
      <c r="J61" s="39" t="str">
        <f ca="1">IF(AND(I61&lt;&gt;7,I61&lt;&gt;8),VLOOKUP(I61,$BC$14:$BE$18,3,FALSE),VLOOKUP(I61,$E$33:$F$37,2,FALSE))</f>
        <v>Washington</v>
      </c>
      <c r="L61">
        <f>IF(L60=1,0,1)</f>
        <v>0</v>
      </c>
      <c r="O61">
        <f>SUMPRODUCT(I61,L61)</f>
        <v>0</v>
      </c>
    </row>
    <row r="63" spans="1:23" x14ac:dyDescent="0.25">
      <c r="A63" s="37">
        <v>2</v>
      </c>
      <c r="B63" s="37" t="str">
        <f ca="1">VLOOKUP(A63,$BC$14:$BE$18,3,FALSE)</f>
        <v>Ottawa</v>
      </c>
      <c r="C63" s="13">
        <v>5</v>
      </c>
      <c r="D63" s="13">
        <v>0</v>
      </c>
      <c r="E63">
        <f>VLOOKUP(C63,$E$13:$F$17,2,FALSE)</f>
        <v>5</v>
      </c>
      <c r="F63">
        <f ca="1">E63*(VLOOKUP(B63,'Distance Matrix'!$A$2:$AG$33,MATCH(B64,'Distance Matrix'!$A$1:$AG$1,0),1))</f>
        <v>1120</v>
      </c>
      <c r="G63">
        <f>SUMPRODUCT(A63,D63)</f>
        <v>0</v>
      </c>
    </row>
    <row r="64" spans="1:23" x14ac:dyDescent="0.25">
      <c r="A64" s="38">
        <v>3</v>
      </c>
      <c r="B64" s="39" t="str">
        <f ca="1">VLOOKUP(A64,$BC$14:$BE$18,3,FALSE)</f>
        <v>Buffalo</v>
      </c>
      <c r="D64">
        <f>IF(D63=1,0,1)</f>
        <v>1</v>
      </c>
      <c r="G64">
        <f>SUMPRODUCT(A64,D64)</f>
        <v>3</v>
      </c>
    </row>
    <row r="67" spans="1:12" x14ac:dyDescent="0.25">
      <c r="A67" s="8"/>
      <c r="B67" s="8" t="s">
        <v>93</v>
      </c>
      <c r="C67">
        <f ca="1">F42+F45+F48+F51+F54+F57+F60+F63+N42+N48+N54+N60+V45+V57+AD45</f>
        <v>69678</v>
      </c>
    </row>
    <row r="70" spans="1:12" x14ac:dyDescent="0.25">
      <c r="A70" s="43" t="s">
        <v>44</v>
      </c>
      <c r="C70" s="43"/>
      <c r="D70" s="43" t="s">
        <v>167</v>
      </c>
      <c r="F70" s="43"/>
      <c r="G70" s="43" t="s">
        <v>168</v>
      </c>
      <c r="H70" s="43"/>
      <c r="J70" s="43" t="s">
        <v>169</v>
      </c>
    </row>
    <row r="71" spans="1:12" x14ac:dyDescent="0.25">
      <c r="A71" t="s">
        <v>82</v>
      </c>
      <c r="B71" t="s">
        <v>166</v>
      </c>
      <c r="D71" t="s">
        <v>82</v>
      </c>
      <c r="E71" t="s">
        <v>166</v>
      </c>
      <c r="G71" t="s">
        <v>82</v>
      </c>
      <c r="H71" t="s">
        <v>166</v>
      </c>
      <c r="J71" t="s">
        <v>82</v>
      </c>
      <c r="K71" t="s">
        <v>166</v>
      </c>
    </row>
    <row r="72" spans="1:12" x14ac:dyDescent="0.25">
      <c r="A72">
        <v>4</v>
      </c>
      <c r="B72" s="47">
        <v>0.12903225806451613</v>
      </c>
      <c r="D72">
        <v>4</v>
      </c>
      <c r="E72" s="47">
        <v>0.16129032258064516</v>
      </c>
      <c r="G72">
        <v>4</v>
      </c>
      <c r="H72" s="47">
        <v>0.11290322580645161</v>
      </c>
      <c r="J72">
        <v>4</v>
      </c>
      <c r="K72" s="47">
        <v>0.19400000000000001</v>
      </c>
    </row>
    <row r="73" spans="1:12" x14ac:dyDescent="0.25">
      <c r="A73">
        <v>5</v>
      </c>
      <c r="B73" s="47">
        <v>0.21774193548387097</v>
      </c>
      <c r="D73">
        <v>5</v>
      </c>
      <c r="E73" s="47">
        <v>0.27419354838709675</v>
      </c>
      <c r="G73">
        <v>5</v>
      </c>
      <c r="H73" s="47">
        <v>0.32300000000000001</v>
      </c>
      <c r="J73">
        <v>5</v>
      </c>
      <c r="K73" s="47">
        <v>0.19400000000000001</v>
      </c>
    </row>
    <row r="74" spans="1:12" x14ac:dyDescent="0.25">
      <c r="A74">
        <v>6</v>
      </c>
      <c r="B74" s="47">
        <v>0.38306451612903225</v>
      </c>
      <c r="D74">
        <v>6</v>
      </c>
      <c r="E74" s="47">
        <v>0.28225806451612906</v>
      </c>
      <c r="G74">
        <v>6</v>
      </c>
      <c r="H74" s="47">
        <v>0.27400000000000002</v>
      </c>
      <c r="J74">
        <v>6</v>
      </c>
      <c r="K74" s="47">
        <v>0.35499999999999998</v>
      </c>
    </row>
    <row r="75" spans="1:12" x14ac:dyDescent="0.25">
      <c r="A75">
        <v>7</v>
      </c>
      <c r="B75" s="47">
        <v>0.27016129032258063</v>
      </c>
      <c r="D75">
        <v>7</v>
      </c>
      <c r="E75" s="47">
        <v>0.28225806451612906</v>
      </c>
      <c r="G75">
        <v>7</v>
      </c>
      <c r="H75" s="47">
        <v>0.29032258064516131</v>
      </c>
      <c r="J75">
        <v>7</v>
      </c>
      <c r="K75" s="47">
        <v>0.25806451612903225</v>
      </c>
    </row>
    <row r="77" spans="1:12" x14ac:dyDescent="0.25">
      <c r="K77" t="s">
        <v>197</v>
      </c>
    </row>
    <row r="78" spans="1:12" x14ac:dyDescent="0.25">
      <c r="K78" t="s">
        <v>116</v>
      </c>
      <c r="L78" t="s">
        <v>117</v>
      </c>
    </row>
    <row r="79" spans="1:12" x14ac:dyDescent="0.25">
      <c r="K79" t="s">
        <v>118</v>
      </c>
      <c r="L79" s="15">
        <v>7500</v>
      </c>
    </row>
    <row r="80" spans="1:12" x14ac:dyDescent="0.25">
      <c r="K80" t="s">
        <v>119</v>
      </c>
      <c r="L80" s="16">
        <v>80541</v>
      </c>
    </row>
    <row r="81" spans="11:12" x14ac:dyDescent="0.25">
      <c r="K81" t="s">
        <v>120</v>
      </c>
      <c r="L81" s="16">
        <v>69858.55</v>
      </c>
    </row>
    <row r="82" spans="11:12" x14ac:dyDescent="0.25">
      <c r="K82" t="s">
        <v>121</v>
      </c>
      <c r="L82" s="16">
        <v>69314</v>
      </c>
    </row>
    <row r="83" spans="11:12" x14ac:dyDescent="0.25">
      <c r="K83" t="s">
        <v>177</v>
      </c>
      <c r="L83" s="16">
        <v>62092</v>
      </c>
    </row>
    <row r="84" spans="11:12" x14ac:dyDescent="0.25">
      <c r="K84" t="s">
        <v>178</v>
      </c>
      <c r="L84" s="16">
        <v>13763.6</v>
      </c>
    </row>
    <row r="85" spans="11:12" x14ac:dyDescent="0.25">
      <c r="K85" t="s">
        <v>179</v>
      </c>
      <c r="L85" s="16">
        <v>189436622.66</v>
      </c>
    </row>
    <row r="86" spans="11:12" x14ac:dyDescent="0.25">
      <c r="K86" t="s">
        <v>122</v>
      </c>
      <c r="L86">
        <v>0.24360000000000001</v>
      </c>
    </row>
    <row r="87" spans="11:12" x14ac:dyDescent="0.25">
      <c r="K87" t="s">
        <v>123</v>
      </c>
      <c r="L87">
        <v>3.02</v>
      </c>
    </row>
    <row r="88" spans="11:12" x14ac:dyDescent="0.25">
      <c r="K88" t="s">
        <v>124</v>
      </c>
      <c r="L88">
        <v>0.19700000000000001</v>
      </c>
    </row>
    <row r="89" spans="11:12" x14ac:dyDescent="0.25">
      <c r="K89" t="s">
        <v>125</v>
      </c>
      <c r="L89" s="16">
        <v>29104</v>
      </c>
    </row>
    <row r="90" spans="11:12" x14ac:dyDescent="0.25">
      <c r="K90" t="s">
        <v>126</v>
      </c>
      <c r="L90" s="16">
        <v>131310</v>
      </c>
    </row>
    <row r="91" spans="11:12" x14ac:dyDescent="0.25">
      <c r="K91" t="s">
        <v>127</v>
      </c>
      <c r="L91">
        <v>158.93</v>
      </c>
    </row>
  </sheetData>
  <mergeCells count="3">
    <mergeCell ref="A22:H22"/>
    <mergeCell ref="A23:F23"/>
    <mergeCell ref="A21:F21"/>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H65"/>
  <sheetViews>
    <sheetView topLeftCell="O1" workbookViewId="0">
      <selection activeCell="E37" sqref="E37"/>
    </sheetView>
  </sheetViews>
  <sheetFormatPr defaultColWidth="11.42578125" defaultRowHeight="15" x14ac:dyDescent="0.25"/>
  <cols>
    <col min="1" max="1" width="10.85546875" customWidth="1"/>
    <col min="6" max="6" width="12.140625" bestFit="1" customWidth="1"/>
    <col min="16" max="16" width="14.7109375" bestFit="1" customWidth="1"/>
  </cols>
  <sheetData>
    <row r="2" spans="1:34" x14ac:dyDescent="0.25">
      <c r="E2" t="s">
        <v>89</v>
      </c>
      <c r="M2" t="s">
        <v>90</v>
      </c>
      <c r="U2" t="s">
        <v>91</v>
      </c>
      <c r="AC2" t="s">
        <v>92</v>
      </c>
    </row>
    <row r="3" spans="1:34" x14ac:dyDescent="0.25">
      <c r="H3" s="10" t="s">
        <v>87</v>
      </c>
      <c r="I3" s="7">
        <v>0.63</v>
      </c>
      <c r="P3" s="9" t="s">
        <v>87</v>
      </c>
      <c r="Q3" s="7">
        <v>0.57999999999999996</v>
      </c>
      <c r="X3" s="9" t="s">
        <v>87</v>
      </c>
      <c r="Y3" s="7">
        <v>0.55000000000000004</v>
      </c>
      <c r="AF3" s="9" t="s">
        <v>87</v>
      </c>
      <c r="AG3" s="7">
        <v>0.65</v>
      </c>
    </row>
    <row r="4" spans="1:34" x14ac:dyDescent="0.25">
      <c r="A4">
        <f ca="1">RAND()</f>
        <v>0.97600042025758837</v>
      </c>
      <c r="B4">
        <f ca="1">RANK(A4,$A$4:$A$35)</f>
        <v>2</v>
      </c>
      <c r="C4" t="s">
        <v>79</v>
      </c>
      <c r="G4" s="4" t="s">
        <v>82</v>
      </c>
      <c r="H4" s="4" t="s">
        <v>86</v>
      </c>
      <c r="I4" s="4" t="s">
        <v>84</v>
      </c>
      <c r="J4" t="s">
        <v>83</v>
      </c>
      <c r="K4" s="4" t="s">
        <v>88</v>
      </c>
      <c r="O4" t="s">
        <v>82</v>
      </c>
      <c r="P4" t="s">
        <v>86</v>
      </c>
      <c r="Q4" t="s">
        <v>84</v>
      </c>
      <c r="R4" t="s">
        <v>83</v>
      </c>
      <c r="S4" t="s">
        <v>88</v>
      </c>
      <c r="W4" t="s">
        <v>82</v>
      </c>
      <c r="X4" t="s">
        <v>86</v>
      </c>
      <c r="Y4" t="s">
        <v>84</v>
      </c>
      <c r="Z4" t="s">
        <v>83</v>
      </c>
      <c r="AA4" t="s">
        <v>88</v>
      </c>
      <c r="AE4" t="s">
        <v>82</v>
      </c>
      <c r="AF4" t="s">
        <v>86</v>
      </c>
      <c r="AG4" t="s">
        <v>84</v>
      </c>
      <c r="AH4" t="s">
        <v>83</v>
      </c>
    </row>
    <row r="5" spans="1:34" x14ac:dyDescent="0.25">
      <c r="A5">
        <f t="shared" ref="A5:A35" ca="1" si="0">RAND()</f>
        <v>0.86078475963906687</v>
      </c>
      <c r="B5">
        <f t="shared" ref="B5:B35" ca="1" si="1">RANK(A5,$A$4:$A$35)</f>
        <v>9</v>
      </c>
      <c r="C5" t="s">
        <v>78</v>
      </c>
      <c r="E5" s="37">
        <v>1</v>
      </c>
      <c r="F5" s="37" t="str">
        <f ca="1">VLOOKUP(E5,$B$4:$C$35,2,FALSE)</f>
        <v>New Jersey</v>
      </c>
      <c r="G5" s="13">
        <v>7</v>
      </c>
      <c r="H5" s="13">
        <v>1</v>
      </c>
      <c r="I5">
        <f>VLOOKUP(G5,$B$38:$C$41,2,FALSE)</f>
        <v>9</v>
      </c>
      <c r="J5">
        <f ca="1">I5*(VLOOKUP(F5,'Distance Matrix'!$A$2:$AG$33,MATCH('1 to 16 Random'!F6,'Distance Matrix'!$A$1:$AG$1,0),1))</f>
        <v>12330</v>
      </c>
      <c r="K5">
        <f>SUMPRODUCT(E5,H5)</f>
        <v>1</v>
      </c>
      <c r="M5" s="37">
        <f>SMALL($K$5:$K$27,9)</f>
        <v>1</v>
      </c>
      <c r="N5" s="37" t="str">
        <f ca="1">VLOOKUP(M5,$B$4:$C$35,2,FALSE)</f>
        <v>New Jersey</v>
      </c>
      <c r="O5" s="13">
        <v>6</v>
      </c>
      <c r="P5" s="13">
        <v>1</v>
      </c>
      <c r="Q5">
        <f>VLOOKUP(O5,$B$38:$C$41,2,FALSE)</f>
        <v>7</v>
      </c>
      <c r="R5">
        <f ca="1">Q5*(VLOOKUP(N5,'Distance Matrix'!$A$2:$AG$33,MATCH('1 to 16 Random'!N6,'Distance Matrix'!$A$1:$AG$1,0),1))</f>
        <v>7042</v>
      </c>
      <c r="S5">
        <f>SUMPRODUCT(M5,P5)</f>
        <v>1</v>
      </c>
      <c r="U5" s="37">
        <f>SMALL(S5:S15,5)</f>
        <v>1</v>
      </c>
      <c r="V5" s="37" t="str">
        <f ca="1">VLOOKUP(U5,$B$4:$C$35,2,FALSE)</f>
        <v>New Jersey</v>
      </c>
      <c r="W5" s="13">
        <v>4</v>
      </c>
      <c r="X5" s="13">
        <v>0</v>
      </c>
      <c r="Y5">
        <f>VLOOKUP(W5,$B$38:$C$41,2,FALSE)</f>
        <v>3</v>
      </c>
      <c r="Z5">
        <f ca="1">Y5*(VLOOKUP(V5,'Distance Matrix'!$A$2:$AG$33,MATCH('1 to 16 Random'!V6,'Distance Matrix'!$A$1:$AG$1,0),1))</f>
        <v>2610</v>
      </c>
      <c r="AA5">
        <f>SUMPRODUCT(U5,X5)</f>
        <v>0</v>
      </c>
      <c r="AC5" s="37">
        <f>LARGE(AA5:AA9,2)</f>
        <v>5</v>
      </c>
      <c r="AD5" s="37" t="str">
        <f ca="1">VLOOKUP(AC5,$B$4:$C$35,2,FALSE)</f>
        <v>Los Angeles</v>
      </c>
      <c r="AE5" s="13">
        <v>6</v>
      </c>
      <c r="AF5" s="13">
        <v>1</v>
      </c>
      <c r="AG5">
        <f>VLOOKUP(AE5,$B$38:$C$41,2,FALSE)</f>
        <v>7</v>
      </c>
      <c r="AH5">
        <f ca="1">AG5*(VLOOKUP(AD5,'Distance Matrix'!$A$2:$AG$33,MATCH('1 to 16 Random'!AD6,'Distance Matrix'!$A$1:$AG$1,0),1))</f>
        <v>11123</v>
      </c>
    </row>
    <row r="6" spans="1:34" x14ac:dyDescent="0.25">
      <c r="A6">
        <f t="shared" ca="1" si="0"/>
        <v>0.75789507592135119</v>
      </c>
      <c r="B6">
        <f t="shared" ca="1" si="1"/>
        <v>11</v>
      </c>
      <c r="C6" t="s">
        <v>77</v>
      </c>
      <c r="E6" s="38">
        <v>16</v>
      </c>
      <c r="F6" s="39" t="str">
        <f t="shared" ref="F6:F27" ca="1" si="2">VLOOKUP(E6,$B$4:$C$35,2,FALSE)</f>
        <v>Dallas</v>
      </c>
      <c r="H6">
        <f>IF(H5=1,0,1)</f>
        <v>0</v>
      </c>
      <c r="K6">
        <f>SUMPRODUCT(E6,H6)</f>
        <v>0</v>
      </c>
      <c r="M6" s="38">
        <f>MAX(K5:K27)</f>
        <v>14</v>
      </c>
      <c r="N6" s="39" t="str">
        <f ca="1">VLOOKUP(M6,$B$4:$C$35,2,FALSE)</f>
        <v>Minnesota</v>
      </c>
      <c r="P6">
        <f>IF(P5=1,0,1)</f>
        <v>0</v>
      </c>
      <c r="S6">
        <f>SUMPRODUCT(M6,P6)</f>
        <v>0</v>
      </c>
      <c r="U6" s="38">
        <f>MAX(S5:S15)</f>
        <v>10</v>
      </c>
      <c r="V6" s="39" t="str">
        <f ca="1">VLOOKUP(U6,$B$4:$C$35,2,FALSE)</f>
        <v>St. Louis</v>
      </c>
      <c r="X6">
        <f>IF(X5=1,0,1)</f>
        <v>1</v>
      </c>
      <c r="AA6">
        <f>SUMPRODUCT(U6,X6)</f>
        <v>10</v>
      </c>
      <c r="AC6" s="38">
        <f>MAX(AA5:AA9)</f>
        <v>10</v>
      </c>
      <c r="AD6" s="39" t="str">
        <f ca="1">VLOOKUP(AC6,$B$4:$C$35,2,FALSE)</f>
        <v>St. Louis</v>
      </c>
      <c r="AF6">
        <f>IF(AF5=1,0,1)</f>
        <v>0</v>
      </c>
    </row>
    <row r="7" spans="1:34" x14ac:dyDescent="0.25">
      <c r="A7">
        <f t="shared" ca="1" si="0"/>
        <v>0.56705389425219654</v>
      </c>
      <c r="B7">
        <f t="shared" ca="1" si="1"/>
        <v>19</v>
      </c>
      <c r="C7" t="s">
        <v>76</v>
      </c>
    </row>
    <row r="8" spans="1:34" x14ac:dyDescent="0.25">
      <c r="A8">
        <f t="shared" ca="1" si="0"/>
        <v>0.2435067970704049</v>
      </c>
      <c r="B8">
        <f t="shared" ca="1" si="1"/>
        <v>29</v>
      </c>
      <c r="C8" t="s">
        <v>75</v>
      </c>
      <c r="E8" s="37">
        <v>8</v>
      </c>
      <c r="F8" s="37" t="str">
        <f t="shared" ca="1" si="2"/>
        <v>Las Vegas</v>
      </c>
      <c r="G8" s="13">
        <v>4</v>
      </c>
      <c r="H8" s="13">
        <v>0</v>
      </c>
      <c r="I8">
        <f>VLOOKUP(G8,$B$38:$C$41,2,FALSE)</f>
        <v>3</v>
      </c>
      <c r="J8">
        <f ca="1">I8*(VLOOKUP(F8,'Distance Matrix'!$A$2:$AG$33,MATCH('1 to 16 Random'!F9,'Distance Matrix'!$A$1:$AG$1,0),1))</f>
        <v>768</v>
      </c>
      <c r="K8">
        <f>SUMPRODUCT(E8,H8)</f>
        <v>0</v>
      </c>
      <c r="M8" s="37">
        <f>SMALL($K$5:$K$27,10)</f>
        <v>2</v>
      </c>
      <c r="N8" s="37" t="str">
        <f ca="1">VLOOKUP(M8,$B$4:$C$35,2,FALSE)</f>
        <v>Anaheim</v>
      </c>
      <c r="O8" s="13">
        <v>5</v>
      </c>
      <c r="P8" s="13">
        <v>0</v>
      </c>
      <c r="Q8">
        <f>VLOOKUP(O8,$B$38:$C$41,2,FALSE)</f>
        <v>5</v>
      </c>
      <c r="R8">
        <f ca="1">Q8*(VLOOKUP(N8,'Distance Matrix'!$A$2:$AG$33,MATCH('1 to 16 Random'!N9,'Distance Matrix'!$A$1:$AG$1,0),1))</f>
        <v>7830</v>
      </c>
      <c r="S8">
        <f>SUMPRODUCT(M8,P8)</f>
        <v>0</v>
      </c>
      <c r="U8" s="37">
        <f>SMALL(S5:S15,6)</f>
        <v>4</v>
      </c>
      <c r="V8" s="37" t="str">
        <f ca="1">VLOOKUP(U8,$B$4:$C$35,2,FALSE)</f>
        <v>Pittsburgh</v>
      </c>
      <c r="W8" s="13">
        <v>4</v>
      </c>
      <c r="X8" s="13">
        <v>0</v>
      </c>
      <c r="Y8">
        <f>VLOOKUP(W8,$B$38:$C$41,2,FALSE)</f>
        <v>3</v>
      </c>
      <c r="Z8">
        <f ca="1">Y8*(VLOOKUP(V8,'Distance Matrix'!$A$2:$AG$33,MATCH('1 to 16 Random'!V9,'Distance Matrix'!$A$1:$AG$1,0),1))</f>
        <v>6393</v>
      </c>
      <c r="AA8">
        <f>SUMPRODUCT(U8,X8)</f>
        <v>0</v>
      </c>
    </row>
    <row r="9" spans="1:34" x14ac:dyDescent="0.25">
      <c r="A9">
        <f t="shared" ca="1" si="0"/>
        <v>0.71532815651404935</v>
      </c>
      <c r="B9">
        <f t="shared" ca="1" si="1"/>
        <v>13</v>
      </c>
      <c r="C9" t="s">
        <v>74</v>
      </c>
      <c r="E9" s="38">
        <v>9</v>
      </c>
      <c r="F9" s="39" t="str">
        <f t="shared" ca="1" si="2"/>
        <v>Arizona</v>
      </c>
      <c r="H9">
        <f>IF(H8=1,0,1)</f>
        <v>1</v>
      </c>
      <c r="K9">
        <f>SUMPRODUCT(E9,H9)</f>
        <v>9</v>
      </c>
      <c r="M9" s="38">
        <f>LARGE($K$5:$K$27,2)</f>
        <v>10</v>
      </c>
      <c r="N9" s="39" t="str">
        <f ca="1">VLOOKUP(M9,$B$4:$C$35,2,FALSE)</f>
        <v>St. Louis</v>
      </c>
      <c r="P9">
        <f>IF(P8=1,0,1)</f>
        <v>1</v>
      </c>
      <c r="S9">
        <f>SUMPRODUCT(M9,P9)</f>
        <v>10</v>
      </c>
      <c r="U9" s="38">
        <f>LARGE(S5:S15,2)</f>
        <v>5</v>
      </c>
      <c r="V9" s="39" t="str">
        <f ca="1">VLOOKUP(U9,$B$4:$C$35,2,FALSE)</f>
        <v>Los Angeles</v>
      </c>
      <c r="X9">
        <f>IF(X8=1,0,1)</f>
        <v>1</v>
      </c>
      <c r="AA9">
        <f>SUMPRODUCT(U9,X9)</f>
        <v>5</v>
      </c>
    </row>
    <row r="10" spans="1:34" x14ac:dyDescent="0.25">
      <c r="A10">
        <f t="shared" ca="1" si="0"/>
        <v>0.40582126591470125</v>
      </c>
      <c r="B10">
        <f t="shared" ca="1" si="1"/>
        <v>24</v>
      </c>
      <c r="C10" t="s">
        <v>73</v>
      </c>
    </row>
    <row r="11" spans="1:34" x14ac:dyDescent="0.25">
      <c r="A11">
        <f t="shared" ca="1" si="0"/>
        <v>0.68252760682783553</v>
      </c>
      <c r="B11">
        <f t="shared" ca="1" si="1"/>
        <v>15</v>
      </c>
      <c r="C11" t="s">
        <v>72</v>
      </c>
      <c r="E11" s="37">
        <v>5</v>
      </c>
      <c r="F11" s="37" t="str">
        <f t="shared" ca="1" si="2"/>
        <v>Los Angeles</v>
      </c>
      <c r="G11" s="13">
        <v>5</v>
      </c>
      <c r="H11" s="13">
        <v>1</v>
      </c>
      <c r="I11">
        <f>VLOOKUP(G11,$B$38:$C$41,2,FALSE)</f>
        <v>5</v>
      </c>
      <c r="J11">
        <f ca="1">I11*(VLOOKUP(F11,'Distance Matrix'!$A$2:$AG$33,MATCH('1 to 16 Random'!F12,'Distance Matrix'!$A$1:$AG$1,0),1))</f>
        <v>11530</v>
      </c>
      <c r="K11">
        <f>SUMPRODUCT(E11,H11)</f>
        <v>5</v>
      </c>
      <c r="M11" s="37">
        <f>SMALL($K$5:$K$27,11)</f>
        <v>4</v>
      </c>
      <c r="N11" s="37" t="str">
        <f ca="1">VLOOKUP(M11,$B$4:$C$35,2,FALSE)</f>
        <v>Pittsburgh</v>
      </c>
      <c r="O11" s="13">
        <v>6</v>
      </c>
      <c r="P11" s="13">
        <v>1</v>
      </c>
      <c r="Q11">
        <f>VLOOKUP(O11,$B$38:$C$41,2,FALSE)</f>
        <v>7</v>
      </c>
      <c r="R11">
        <f ca="1">Q11*(VLOOKUP(N11,'Distance Matrix'!$A$2:$AG$33,MATCH('1 to 16 Random'!N12,'Distance Matrix'!$A$1:$AG$1,0),1))</f>
        <v>12663</v>
      </c>
      <c r="S11">
        <f>SUMPRODUCT(M11,P11)</f>
        <v>4</v>
      </c>
    </row>
    <row r="12" spans="1:34" x14ac:dyDescent="0.25">
      <c r="A12">
        <f t="shared" ca="1" si="0"/>
        <v>0.4478999563632885</v>
      </c>
      <c r="B12">
        <f t="shared" ca="1" si="1"/>
        <v>22</v>
      </c>
      <c r="C12" t="s">
        <v>71</v>
      </c>
      <c r="E12" s="38">
        <v>12</v>
      </c>
      <c r="F12" s="39" t="str">
        <f t="shared" ca="1" si="2"/>
        <v>Washington</v>
      </c>
      <c r="H12">
        <f>IF(H11=1,0,1)</f>
        <v>0</v>
      </c>
      <c r="K12">
        <f>SUMPRODUCT(E12,H12)</f>
        <v>0</v>
      </c>
      <c r="M12" s="38">
        <f>LARGE($K$5:$K$27,3)</f>
        <v>9</v>
      </c>
      <c r="N12" s="39" t="str">
        <f ca="1">VLOOKUP(M12,$B$4:$C$35,2,FALSE)</f>
        <v>Arizona</v>
      </c>
      <c r="P12">
        <f>IF(P11=1,0,1)</f>
        <v>0</v>
      </c>
      <c r="S12">
        <f>SUMPRODUCT(M12,P12)</f>
        <v>0</v>
      </c>
    </row>
    <row r="13" spans="1:34" x14ac:dyDescent="0.25">
      <c r="A13">
        <f t="shared" ca="1" si="0"/>
        <v>0.65959438449740238</v>
      </c>
      <c r="B13">
        <f t="shared" ca="1" si="1"/>
        <v>16</v>
      </c>
      <c r="C13" t="s">
        <v>70</v>
      </c>
    </row>
    <row r="14" spans="1:34" x14ac:dyDescent="0.25">
      <c r="A14">
        <f t="shared" ca="1" si="0"/>
        <v>0.40448304016422754</v>
      </c>
      <c r="B14">
        <f t="shared" ca="1" si="1"/>
        <v>25</v>
      </c>
      <c r="C14" t="s">
        <v>69</v>
      </c>
      <c r="E14" s="37">
        <v>4</v>
      </c>
      <c r="F14" s="37" t="str">
        <f t="shared" ca="1" si="2"/>
        <v>Pittsburgh</v>
      </c>
      <c r="G14" s="13">
        <v>6</v>
      </c>
      <c r="H14" s="13">
        <v>1</v>
      </c>
      <c r="I14">
        <f>VLOOKUP(G14,$B$38:$C$41,2,FALSE)</f>
        <v>7</v>
      </c>
      <c r="J14">
        <f ca="1">I14*(VLOOKUP(F14,'Distance Matrix'!$A$2:$AG$33,MATCH('1 to 16 Random'!F15,'Distance Matrix'!$A$1:$AG$1,0),1))</f>
        <v>2303</v>
      </c>
      <c r="K14">
        <f>SUMPRODUCT(E14,H14)</f>
        <v>4</v>
      </c>
      <c r="M14" s="37">
        <f>SMALL($K$5:$K$27,12)</f>
        <v>5</v>
      </c>
      <c r="N14" s="37" t="str">
        <f ca="1">VLOOKUP(M14,$B$4:$C$35,2,FALSE)</f>
        <v>Los Angeles</v>
      </c>
      <c r="O14" s="13">
        <v>7</v>
      </c>
      <c r="P14" s="13">
        <v>1</v>
      </c>
      <c r="Q14">
        <f>VLOOKUP(O14,$B$38:$C$41,2,FALSE)</f>
        <v>9</v>
      </c>
      <c r="R14">
        <f ca="1">Q14*(VLOOKUP(N14,'Distance Matrix'!$A$2:$AG$33,MATCH('1 to 16 Random'!N15,'Distance Matrix'!$A$1:$AG$1,0),1))</f>
        <v>22185</v>
      </c>
      <c r="S14">
        <f>SUMPRODUCT(M14,P14)</f>
        <v>5</v>
      </c>
    </row>
    <row r="15" spans="1:34" x14ac:dyDescent="0.25">
      <c r="A15">
        <f t="shared" ca="1" si="0"/>
        <v>0.33802545659291627</v>
      </c>
      <c r="B15">
        <f t="shared" ca="1" si="1"/>
        <v>27</v>
      </c>
      <c r="C15" t="s">
        <v>68</v>
      </c>
      <c r="E15" s="38">
        <v>13</v>
      </c>
      <c r="F15" s="39" t="str">
        <f t="shared" ca="1" si="2"/>
        <v>Carolina</v>
      </c>
      <c r="H15">
        <f>IF(H14=1,0,1)</f>
        <v>0</v>
      </c>
      <c r="K15">
        <f>SUMPRODUCT(E15,H15)</f>
        <v>0</v>
      </c>
      <c r="M15" s="38">
        <f>LARGE($K$5:$K$27,4)</f>
        <v>6</v>
      </c>
      <c r="N15" s="39" t="str">
        <f ca="1">VLOOKUP(M15,$B$4:$C$35,2,FALSE)</f>
        <v>NYR</v>
      </c>
      <c r="P15">
        <f>IF(P14=1,0,1)</f>
        <v>0</v>
      </c>
      <c r="S15">
        <f>SUMPRODUCT(M15,P15)</f>
        <v>0</v>
      </c>
    </row>
    <row r="16" spans="1:34" x14ac:dyDescent="0.25">
      <c r="A16">
        <f t="shared" ca="1" si="0"/>
        <v>0.31400964709235257</v>
      </c>
      <c r="B16">
        <f t="shared" ca="1" si="1"/>
        <v>28</v>
      </c>
      <c r="C16" t="s">
        <v>67</v>
      </c>
    </row>
    <row r="17" spans="1:11" x14ac:dyDescent="0.25">
      <c r="A17">
        <f t="shared" ca="1" si="0"/>
        <v>0.87452862619330629</v>
      </c>
      <c r="B17">
        <f t="shared" ca="1" si="1"/>
        <v>8</v>
      </c>
      <c r="C17" t="s">
        <v>66</v>
      </c>
      <c r="E17" s="37">
        <v>6</v>
      </c>
      <c r="F17" s="37" t="str">
        <f t="shared" ca="1" si="2"/>
        <v>NYR</v>
      </c>
      <c r="G17" s="13">
        <v>4</v>
      </c>
      <c r="H17" s="13">
        <v>1</v>
      </c>
      <c r="I17">
        <f>VLOOKUP(G17,$B$38:$C$41,2,FALSE)</f>
        <v>3</v>
      </c>
      <c r="J17">
        <f ca="1">I17*(VLOOKUP(F17,'Distance Matrix'!$A$2:$AG$33,MATCH('1 to 16 Random'!F18,'Distance Matrix'!$A$1:$AG$1,0),1))</f>
        <v>552</v>
      </c>
      <c r="K17">
        <f>SUMPRODUCT(E17,H17)</f>
        <v>6</v>
      </c>
    </row>
    <row r="18" spans="1:11" x14ac:dyDescent="0.25">
      <c r="A18">
        <f t="shared" ca="1" si="0"/>
        <v>0.90730651466473344</v>
      </c>
      <c r="B18">
        <f t="shared" ca="1" si="1"/>
        <v>5</v>
      </c>
      <c r="C18" t="s">
        <v>65</v>
      </c>
      <c r="E18" s="38">
        <v>11</v>
      </c>
      <c r="F18" s="39" t="str">
        <f t="shared" ca="1" si="2"/>
        <v>Boston</v>
      </c>
      <c r="H18">
        <f>IF(H17=1,0,1)</f>
        <v>0</v>
      </c>
      <c r="K18">
        <f>SUMPRODUCT(E18,H18)</f>
        <v>0</v>
      </c>
    </row>
    <row r="19" spans="1:11" x14ac:dyDescent="0.25">
      <c r="A19">
        <f t="shared" ca="1" si="0"/>
        <v>0.68833755105888272</v>
      </c>
      <c r="B19">
        <f t="shared" ca="1" si="1"/>
        <v>14</v>
      </c>
      <c r="C19" t="s">
        <v>64</v>
      </c>
    </row>
    <row r="20" spans="1:11" x14ac:dyDescent="0.25">
      <c r="A20">
        <f t="shared" ca="1" si="0"/>
        <v>0.57795826391750671</v>
      </c>
      <c r="B20">
        <f t="shared" ca="1" si="1"/>
        <v>18</v>
      </c>
      <c r="C20" t="s">
        <v>63</v>
      </c>
      <c r="E20" s="37">
        <v>3</v>
      </c>
      <c r="F20" s="37" t="str">
        <f t="shared" ca="1" si="2"/>
        <v>Tampa Bay</v>
      </c>
      <c r="G20" s="13">
        <v>5</v>
      </c>
      <c r="H20" s="13">
        <v>0</v>
      </c>
      <c r="I20">
        <f>VLOOKUP(G20,$B$38:$C$41,2,FALSE)</f>
        <v>5</v>
      </c>
      <c r="J20">
        <f ca="1">I20*(VLOOKUP(F20,'Distance Matrix'!$A$2:$AG$33,MATCH('1 to 16 Random'!F21,'Distance Matrix'!$A$1:$AG$1,0),1))</f>
        <v>6540</v>
      </c>
      <c r="K20">
        <f>SUMPRODUCT(E20,H20)</f>
        <v>0</v>
      </c>
    </row>
    <row r="21" spans="1:11" x14ac:dyDescent="0.25">
      <c r="A21">
        <f t="shared" ca="1" si="0"/>
        <v>0.35580181665014732</v>
      </c>
      <c r="B21">
        <f t="shared" ca="1" si="1"/>
        <v>26</v>
      </c>
      <c r="C21" t="s">
        <v>62</v>
      </c>
      <c r="E21" s="38">
        <v>14</v>
      </c>
      <c r="F21" s="39" t="str">
        <f t="shared" ca="1" si="2"/>
        <v>Minnesota</v>
      </c>
      <c r="H21">
        <f>IF(H20=1,0,1)</f>
        <v>1</v>
      </c>
      <c r="K21">
        <f>SUMPRODUCT(E21,H21)</f>
        <v>14</v>
      </c>
    </row>
    <row r="22" spans="1:11" x14ac:dyDescent="0.25">
      <c r="A22">
        <f t="shared" ca="1" si="0"/>
        <v>0.9928908741171929</v>
      </c>
      <c r="B22">
        <f t="shared" ca="1" si="1"/>
        <v>1</v>
      </c>
      <c r="C22" t="s">
        <v>61</v>
      </c>
    </row>
    <row r="23" spans="1:11" x14ac:dyDescent="0.25">
      <c r="A23">
        <f t="shared" ca="1" si="0"/>
        <v>0.40704873262521668</v>
      </c>
      <c r="B23">
        <f t="shared" ca="1" si="1"/>
        <v>23</v>
      </c>
      <c r="C23" t="s">
        <v>60</v>
      </c>
      <c r="E23" s="37">
        <v>7</v>
      </c>
      <c r="F23" s="37" t="str">
        <f t="shared" ca="1" si="2"/>
        <v>Philadelphia</v>
      </c>
      <c r="G23" s="13">
        <v>6</v>
      </c>
      <c r="H23" s="13">
        <v>0</v>
      </c>
      <c r="I23">
        <f>VLOOKUP(G23,$B$38:$C$41,2,FALSE)</f>
        <v>7</v>
      </c>
      <c r="J23">
        <f ca="1">I23*(VLOOKUP(F23,'Distance Matrix'!$A$2:$AG$33,MATCH('1 to 16 Random'!F24,'Distance Matrix'!$A$1:$AG$1,0),1))</f>
        <v>5677</v>
      </c>
      <c r="K23">
        <f>SUMPRODUCT(E23,H23)</f>
        <v>0</v>
      </c>
    </row>
    <row r="24" spans="1:11" x14ac:dyDescent="0.25">
      <c r="A24">
        <f t="shared" ca="1" si="0"/>
        <v>0.90552799809511431</v>
      </c>
      <c r="B24">
        <f t="shared" ca="1" si="1"/>
        <v>6</v>
      </c>
      <c r="C24" t="s">
        <v>59</v>
      </c>
      <c r="E24" s="38">
        <v>10</v>
      </c>
      <c r="F24" s="39" t="str">
        <f t="shared" ca="1" si="2"/>
        <v>St. Louis</v>
      </c>
      <c r="H24">
        <f>IF(H23=1,0,1)</f>
        <v>1</v>
      </c>
      <c r="K24">
        <f>SUMPRODUCT(E24,H24)</f>
        <v>10</v>
      </c>
    </row>
    <row r="25" spans="1:11" x14ac:dyDescent="0.25">
      <c r="A25">
        <f t="shared" ca="1" si="0"/>
        <v>0.52360895549638942</v>
      </c>
      <c r="B25">
        <f t="shared" ca="1" si="1"/>
        <v>21</v>
      </c>
      <c r="C25" t="s">
        <v>58</v>
      </c>
    </row>
    <row r="26" spans="1:11" x14ac:dyDescent="0.25">
      <c r="A26">
        <f t="shared" ca="1" si="0"/>
        <v>0.89568237904147541</v>
      </c>
      <c r="B26">
        <f t="shared" ca="1" si="1"/>
        <v>7</v>
      </c>
      <c r="C26" t="s">
        <v>57</v>
      </c>
      <c r="E26" s="37">
        <v>2</v>
      </c>
      <c r="F26" s="37" t="str">
        <f t="shared" ca="1" si="2"/>
        <v>Anaheim</v>
      </c>
      <c r="G26" s="13">
        <v>5</v>
      </c>
      <c r="H26" s="13">
        <v>1</v>
      </c>
      <c r="I26">
        <f>VLOOKUP(G26,$B$38:$C$41,2,FALSE)</f>
        <v>5</v>
      </c>
      <c r="J26">
        <f ca="1">I26*(VLOOKUP(F26,'Distance Matrix'!$A$2:$AG$33,MATCH('1 to 16 Random'!F27,'Distance Matrix'!$A$1:$AG$1,0),1))</f>
        <v>4220</v>
      </c>
      <c r="K26">
        <f>SUMPRODUCT(E26,H26)</f>
        <v>2</v>
      </c>
    </row>
    <row r="27" spans="1:11" x14ac:dyDescent="0.25">
      <c r="A27">
        <f t="shared" ca="1" si="0"/>
        <v>0.94641810881212762</v>
      </c>
      <c r="B27">
        <f t="shared" ca="1" si="1"/>
        <v>4</v>
      </c>
      <c r="C27" t="s">
        <v>56</v>
      </c>
      <c r="E27" s="38">
        <v>15</v>
      </c>
      <c r="F27" s="39" t="str">
        <f t="shared" ca="1" si="2"/>
        <v>Colorado</v>
      </c>
      <c r="H27">
        <f>IF(H26=1,0,1)</f>
        <v>0</v>
      </c>
      <c r="K27">
        <f>SUMPRODUCT(E27,H27)</f>
        <v>0</v>
      </c>
    </row>
    <row r="28" spans="1:11" x14ac:dyDescent="0.25">
      <c r="A28">
        <f t="shared" ca="1" si="0"/>
        <v>2.7615862168088534E-2</v>
      </c>
      <c r="B28">
        <f t="shared" ca="1" si="1"/>
        <v>31</v>
      </c>
      <c r="C28" t="s">
        <v>55</v>
      </c>
    </row>
    <row r="29" spans="1:11" x14ac:dyDescent="0.25">
      <c r="A29">
        <f t="shared" ca="1" si="0"/>
        <v>7.3561716780806696E-3</v>
      </c>
      <c r="B29">
        <f t="shared" ca="1" si="1"/>
        <v>32</v>
      </c>
      <c r="C29" t="s">
        <v>54</v>
      </c>
    </row>
    <row r="30" spans="1:11" x14ac:dyDescent="0.25">
      <c r="A30">
        <f t="shared" ca="1" si="0"/>
        <v>0.77526038762819494</v>
      </c>
      <c r="B30">
        <f t="shared" ca="1" si="1"/>
        <v>10</v>
      </c>
      <c r="C30" t="s">
        <v>53</v>
      </c>
      <c r="F30" s="8"/>
      <c r="G30" s="8" t="s">
        <v>93</v>
      </c>
      <c r="H30">
        <f ca="1">SUM(J5:J26)+SUM(R5:R14)+SUM(Z5:Z8)+AH5</f>
        <v>113766</v>
      </c>
    </row>
    <row r="31" spans="1:11" x14ac:dyDescent="0.25">
      <c r="A31">
        <f t="shared" ca="1" si="0"/>
        <v>0.96337860051786239</v>
      </c>
      <c r="B31">
        <f t="shared" ca="1" si="1"/>
        <v>3</v>
      </c>
      <c r="C31" t="s">
        <v>52</v>
      </c>
    </row>
    <row r="32" spans="1:11" x14ac:dyDescent="0.25">
      <c r="A32">
        <f t="shared" ca="1" si="0"/>
        <v>0.60045258393031742</v>
      </c>
      <c r="B32">
        <f t="shared" ca="1" si="1"/>
        <v>17</v>
      </c>
      <c r="C32" t="s">
        <v>51</v>
      </c>
    </row>
    <row r="33" spans="1:13" x14ac:dyDescent="0.25">
      <c r="A33">
        <f t="shared" ca="1" si="0"/>
        <v>0.52415177289209247</v>
      </c>
      <c r="B33">
        <f t="shared" ca="1" si="1"/>
        <v>20</v>
      </c>
      <c r="C33" t="s">
        <v>50</v>
      </c>
    </row>
    <row r="34" spans="1:13" x14ac:dyDescent="0.25">
      <c r="A34">
        <f t="shared" ca="1" si="0"/>
        <v>0.74147930394272576</v>
      </c>
      <c r="B34">
        <f t="shared" ca="1" si="1"/>
        <v>12</v>
      </c>
      <c r="C34" t="s">
        <v>49</v>
      </c>
    </row>
    <row r="35" spans="1:13" x14ac:dyDescent="0.25">
      <c r="A35">
        <f t="shared" ca="1" si="0"/>
        <v>0.23237079875544364</v>
      </c>
      <c r="B35">
        <f t="shared" ca="1" si="1"/>
        <v>30</v>
      </c>
      <c r="C35" t="s">
        <v>48</v>
      </c>
    </row>
    <row r="37" spans="1:13" ht="15.75" thickBot="1" x14ac:dyDescent="0.3">
      <c r="B37" s="41" t="s">
        <v>82</v>
      </c>
      <c r="C37" s="40" t="s">
        <v>85</v>
      </c>
    </row>
    <row r="38" spans="1:13" x14ac:dyDescent="0.25">
      <c r="B38" s="42">
        <v>4</v>
      </c>
      <c r="C38" s="48">
        <v>3</v>
      </c>
    </row>
    <row r="39" spans="1:13" x14ac:dyDescent="0.25">
      <c r="B39" s="42">
        <v>5</v>
      </c>
      <c r="C39" s="48">
        <v>5</v>
      </c>
    </row>
    <row r="40" spans="1:13" x14ac:dyDescent="0.25">
      <c r="B40" s="42">
        <v>6</v>
      </c>
      <c r="C40" s="48">
        <v>7</v>
      </c>
    </row>
    <row r="41" spans="1:13" x14ac:dyDescent="0.25">
      <c r="B41" s="42">
        <v>7</v>
      </c>
      <c r="C41" s="48">
        <v>9</v>
      </c>
    </row>
    <row r="43" spans="1:13" x14ac:dyDescent="0.25">
      <c r="A43" s="9" t="s">
        <v>170</v>
      </c>
    </row>
    <row r="44" spans="1:13" x14ac:dyDescent="0.25">
      <c r="A44" s="43" t="s">
        <v>164</v>
      </c>
      <c r="D44" s="43" t="s">
        <v>167</v>
      </c>
      <c r="E44" s="43"/>
      <c r="G44" s="43" t="s">
        <v>168</v>
      </c>
      <c r="I44" s="43"/>
      <c r="J44" s="43" t="s">
        <v>169</v>
      </c>
      <c r="M44" s="43"/>
    </row>
    <row r="45" spans="1:13" x14ac:dyDescent="0.25">
      <c r="A45" t="s">
        <v>82</v>
      </c>
      <c r="B45" t="s">
        <v>166</v>
      </c>
      <c r="D45" t="s">
        <v>82</v>
      </c>
      <c r="E45" t="s">
        <v>166</v>
      </c>
      <c r="G45" t="s">
        <v>82</v>
      </c>
      <c r="H45" t="s">
        <v>166</v>
      </c>
      <c r="J45" t="s">
        <v>82</v>
      </c>
      <c r="K45" t="s">
        <v>166</v>
      </c>
    </row>
    <row r="46" spans="1:13" x14ac:dyDescent="0.25">
      <c r="A46">
        <v>4</v>
      </c>
      <c r="B46" s="47">
        <v>0.12903225806451613</v>
      </c>
      <c r="D46">
        <v>4</v>
      </c>
      <c r="E46" s="47">
        <v>0.16129032258064516</v>
      </c>
      <c r="G46">
        <v>4</v>
      </c>
      <c r="H46" s="47">
        <v>0.11290322580645161</v>
      </c>
      <c r="J46">
        <v>4</v>
      </c>
      <c r="K46" s="47">
        <v>0.19400000000000001</v>
      </c>
    </row>
    <row r="47" spans="1:13" x14ac:dyDescent="0.25">
      <c r="A47">
        <v>5</v>
      </c>
      <c r="B47" s="47">
        <v>0.21774193548387097</v>
      </c>
      <c r="D47">
        <v>5</v>
      </c>
      <c r="E47" s="47">
        <v>0.27419354838709675</v>
      </c>
      <c r="G47">
        <v>5</v>
      </c>
      <c r="H47" s="47">
        <v>0.32300000000000001</v>
      </c>
      <c r="J47">
        <v>5</v>
      </c>
      <c r="K47" s="47">
        <v>0.19400000000000001</v>
      </c>
    </row>
    <row r="48" spans="1:13" x14ac:dyDescent="0.25">
      <c r="A48">
        <v>6</v>
      </c>
      <c r="B48" s="47">
        <v>0.38306451612903225</v>
      </c>
      <c r="D48">
        <v>6</v>
      </c>
      <c r="E48" s="47">
        <v>0.28225806451612906</v>
      </c>
      <c r="G48">
        <v>6</v>
      </c>
      <c r="H48" s="47">
        <v>0.27400000000000002</v>
      </c>
      <c r="J48">
        <v>6</v>
      </c>
      <c r="K48" s="47">
        <v>0.35499999999999998</v>
      </c>
    </row>
    <row r="49" spans="1:13" x14ac:dyDescent="0.25">
      <c r="A49">
        <v>7</v>
      </c>
      <c r="B49" s="47">
        <v>0.27016129032258063</v>
      </c>
      <c r="D49">
        <v>7</v>
      </c>
      <c r="E49" s="47">
        <v>0.28225806451612906</v>
      </c>
      <c r="G49">
        <v>7</v>
      </c>
      <c r="H49" s="47">
        <v>0.29032258064516131</v>
      </c>
      <c r="J49">
        <v>7</v>
      </c>
      <c r="K49" s="47">
        <v>0.25806451612903225</v>
      </c>
    </row>
    <row r="51" spans="1:13" x14ac:dyDescent="0.25">
      <c r="H51" s="74"/>
      <c r="L51" t="s">
        <v>201</v>
      </c>
    </row>
    <row r="52" spans="1:13" x14ac:dyDescent="0.25">
      <c r="L52" t="s">
        <v>116</v>
      </c>
      <c r="M52" t="s">
        <v>117</v>
      </c>
    </row>
    <row r="53" spans="1:13" x14ac:dyDescent="0.25">
      <c r="L53" t="s">
        <v>118</v>
      </c>
      <c r="M53" s="15">
        <v>7500</v>
      </c>
    </row>
    <row r="54" spans="1:13" x14ac:dyDescent="0.25">
      <c r="L54" t="s">
        <v>119</v>
      </c>
      <c r="M54" s="16">
        <v>124068</v>
      </c>
    </row>
    <row r="55" spans="1:13" x14ac:dyDescent="0.25">
      <c r="L55" t="s">
        <v>120</v>
      </c>
      <c r="M55" s="16">
        <v>120566.88</v>
      </c>
    </row>
    <row r="56" spans="1:13" x14ac:dyDescent="0.25">
      <c r="L56" t="s">
        <v>121</v>
      </c>
      <c r="M56" s="16">
        <v>119954</v>
      </c>
    </row>
    <row r="57" spans="1:13" x14ac:dyDescent="0.25">
      <c r="L57" t="s">
        <v>177</v>
      </c>
      <c r="M57" s="16">
        <v>86322</v>
      </c>
    </row>
    <row r="58" spans="1:13" x14ac:dyDescent="0.25">
      <c r="L58" t="s">
        <v>178</v>
      </c>
      <c r="M58" s="16">
        <v>22689</v>
      </c>
    </row>
    <row r="59" spans="1:13" x14ac:dyDescent="0.25">
      <c r="L59" t="s">
        <v>179</v>
      </c>
      <c r="M59" s="16">
        <v>514790844.91000003</v>
      </c>
    </row>
    <row r="60" spans="1:13" x14ac:dyDescent="0.25">
      <c r="L60" t="s">
        <v>122</v>
      </c>
      <c r="M60">
        <v>0.18770000000000001</v>
      </c>
    </row>
    <row r="61" spans="1:13" x14ac:dyDescent="0.25">
      <c r="L61" t="s">
        <v>123</v>
      </c>
      <c r="M61">
        <v>2.99</v>
      </c>
    </row>
    <row r="62" spans="1:13" x14ac:dyDescent="0.25">
      <c r="L62" t="s">
        <v>124</v>
      </c>
      <c r="M62">
        <v>0.18820000000000001</v>
      </c>
    </row>
    <row r="63" spans="1:13" x14ac:dyDescent="0.25">
      <c r="L63" t="s">
        <v>125</v>
      </c>
      <c r="M63" s="16">
        <v>48695</v>
      </c>
    </row>
    <row r="64" spans="1:13" x14ac:dyDescent="0.25">
      <c r="L64" t="s">
        <v>126</v>
      </c>
      <c r="M64" s="16">
        <v>207975</v>
      </c>
    </row>
    <row r="65" spans="12:13" x14ac:dyDescent="0.25">
      <c r="L65" t="s">
        <v>127</v>
      </c>
      <c r="M65">
        <v>261.99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86B70-54E7-46B8-A44F-791ECD3A1A60}">
  <dimension ref="A1:AI64"/>
  <sheetViews>
    <sheetView workbookViewId="0">
      <selection activeCell="H29" sqref="H29"/>
    </sheetView>
  </sheetViews>
  <sheetFormatPr defaultColWidth="11.42578125" defaultRowHeight="15" x14ac:dyDescent="0.25"/>
  <cols>
    <col min="1" max="1" width="10.85546875" customWidth="1"/>
    <col min="6" max="6" width="12.140625" bestFit="1" customWidth="1"/>
    <col min="16" max="16" width="14.7109375" bestFit="1" customWidth="1"/>
  </cols>
  <sheetData>
    <row r="1" spans="1:35" x14ac:dyDescent="0.25">
      <c r="E1" t="s">
        <v>89</v>
      </c>
      <c r="M1" t="s">
        <v>90</v>
      </c>
      <c r="U1" t="s">
        <v>91</v>
      </c>
      <c r="AD1" t="s">
        <v>92</v>
      </c>
    </row>
    <row r="2" spans="1:35" x14ac:dyDescent="0.25">
      <c r="A2" t="s">
        <v>208</v>
      </c>
      <c r="H2" s="10" t="s">
        <v>87</v>
      </c>
      <c r="I2" s="7">
        <v>0.63</v>
      </c>
      <c r="P2" s="9" t="s">
        <v>87</v>
      </c>
      <c r="Q2" s="7">
        <v>0.57999999999999996</v>
      </c>
      <c r="X2" s="9" t="s">
        <v>87</v>
      </c>
      <c r="Y2" s="7">
        <v>0.55000000000000004</v>
      </c>
      <c r="AG2" s="9" t="s">
        <v>87</v>
      </c>
      <c r="AH2" s="7">
        <v>0.65</v>
      </c>
    </row>
    <row r="3" spans="1:35" x14ac:dyDescent="0.25">
      <c r="A3">
        <f ca="1">RAND()</f>
        <v>0.89279519664742923</v>
      </c>
      <c r="B3">
        <f ca="1">RANK(A3,$A$3:$A$18)</f>
        <v>2</v>
      </c>
      <c r="C3" t="s">
        <v>79</v>
      </c>
      <c r="E3" s="9" t="s">
        <v>209</v>
      </c>
      <c r="G3" s="4" t="s">
        <v>82</v>
      </c>
      <c r="H3" s="4" t="s">
        <v>86</v>
      </c>
      <c r="I3" s="4" t="s">
        <v>84</v>
      </c>
      <c r="J3" t="s">
        <v>83</v>
      </c>
      <c r="K3" s="4" t="s">
        <v>88</v>
      </c>
      <c r="M3" s="9" t="s">
        <v>209</v>
      </c>
      <c r="O3" t="s">
        <v>82</v>
      </c>
      <c r="P3" t="s">
        <v>86</v>
      </c>
      <c r="Q3" t="s">
        <v>84</v>
      </c>
      <c r="R3" t="s">
        <v>83</v>
      </c>
      <c r="S3" t="s">
        <v>88</v>
      </c>
      <c r="U3" s="9" t="s">
        <v>209</v>
      </c>
      <c r="W3" t="s">
        <v>82</v>
      </c>
      <c r="X3" t="s">
        <v>86</v>
      </c>
      <c r="Y3" t="s">
        <v>84</v>
      </c>
      <c r="Z3" t="s">
        <v>83</v>
      </c>
      <c r="AA3" t="s">
        <v>88</v>
      </c>
      <c r="AF3" t="s">
        <v>82</v>
      </c>
      <c r="AG3" t="s">
        <v>86</v>
      </c>
      <c r="AH3" t="s">
        <v>84</v>
      </c>
      <c r="AI3" t="s">
        <v>83</v>
      </c>
    </row>
    <row r="4" spans="1:35" x14ac:dyDescent="0.25">
      <c r="A4">
        <f t="shared" ref="A4:A35" ca="1" si="0">RAND()</f>
        <v>0.83125653976059344</v>
      </c>
      <c r="B4">
        <f t="shared" ref="B4:B18" ca="1" si="1">RANK(A4,$A$3:$A$18)</f>
        <v>3</v>
      </c>
      <c r="C4" t="s">
        <v>78</v>
      </c>
      <c r="E4" s="37">
        <v>1</v>
      </c>
      <c r="F4" s="37" t="str">
        <f ca="1">VLOOKUP(E4,$B$20:$C$35,2,FALSE)</f>
        <v>NYI</v>
      </c>
      <c r="G4" s="13">
        <v>7</v>
      </c>
      <c r="H4" s="13">
        <v>1</v>
      </c>
      <c r="I4">
        <f>VLOOKUP(G4,$B$38:$C$41,2,FALSE)</f>
        <v>9</v>
      </c>
      <c r="J4">
        <f ca="1">I4*(VLOOKUP(F4,'Distance Matrix'!$A$2:$AG$33,MATCH('Conference Random'!F5,'Distance Matrix'!$A$1:$AG$1,0),1))</f>
        <v>1656</v>
      </c>
      <c r="K4">
        <f>SUMPRODUCT(E4,H4)</f>
        <v>1</v>
      </c>
      <c r="M4" s="37">
        <f>SMALL($K$4:$K$14,5)</f>
        <v>1</v>
      </c>
      <c r="N4" s="37" t="str">
        <f ca="1">VLOOKUP(M4,$E$4:$F$14,2,FALSE)</f>
        <v>NYI</v>
      </c>
      <c r="O4" s="13">
        <v>6</v>
      </c>
      <c r="P4" s="13">
        <v>1</v>
      </c>
      <c r="Q4">
        <f>VLOOKUP(O4,$B$38:$C$41,2,FALSE)</f>
        <v>7</v>
      </c>
      <c r="R4">
        <f ca="1">Q4*(VLOOKUP(N4,'Distance Matrix'!$A$2:$AG$33,MATCH('Conference Random'!N5,'Distance Matrix'!$A$1:$AG$1,0),1))</f>
        <v>2268</v>
      </c>
      <c r="S4">
        <f>SUMPRODUCT(M4,P4)</f>
        <v>1</v>
      </c>
      <c r="U4" s="37">
        <f>SMALL(S4:S8,3)</f>
        <v>1</v>
      </c>
      <c r="V4" s="37" t="str">
        <f ca="1">VLOOKUP(U4,$M$4:$N$8,2,FALSE)</f>
        <v>NYI</v>
      </c>
      <c r="W4" s="13">
        <v>4</v>
      </c>
      <c r="X4" s="13">
        <v>1</v>
      </c>
      <c r="Y4">
        <f>VLOOKUP(W4,$B$38:$C$41,2,FALSE)</f>
        <v>3</v>
      </c>
      <c r="Z4">
        <f ca="1">Y4*(VLOOKUP(V4,'Distance Matrix'!$A$2:$AG$33,MATCH('Conference Random'!V5,'Distance Matrix'!$A$1:$AG$1,0),1))</f>
        <v>1431</v>
      </c>
      <c r="AA4">
        <f>SUMPRODUCT(U4,X4)</f>
        <v>1</v>
      </c>
      <c r="AB4" t="str">
        <f ca="1">V4</f>
        <v>NYI</v>
      </c>
      <c r="AD4" s="37">
        <f>LARGE(AA4:AA8,2)</f>
        <v>1</v>
      </c>
      <c r="AE4" s="37" t="str">
        <f ca="1">IF(AD4&lt;&gt;AD5,VLOOKUP(AD4,$AA$4:$AB$8,2,FALSE),VLOOKUP(AD4,$AA$4:$AB$5,2,FALSE))</f>
        <v>NYI</v>
      </c>
      <c r="AF4" s="13">
        <v>6</v>
      </c>
      <c r="AG4" s="13">
        <v>1</v>
      </c>
      <c r="AH4">
        <f>VLOOKUP(AF4,$B$38:$C$41,2,FALSE)</f>
        <v>7</v>
      </c>
      <c r="AI4">
        <f ca="1">AH4*(VLOOKUP(AE4,'Distance Matrix'!$A$2:$AG$33,MATCH('Conference Random'!AE5,'Distance Matrix'!$A$1:$AG$1,0),1))</f>
        <v>17899</v>
      </c>
    </row>
    <row r="5" spans="1:35" x14ac:dyDescent="0.25">
      <c r="A5">
        <f t="shared" ca="1" si="0"/>
        <v>0.73417451372215825</v>
      </c>
      <c r="B5">
        <f t="shared" ca="1" si="1"/>
        <v>4</v>
      </c>
      <c r="C5" t="s">
        <v>75</v>
      </c>
      <c r="E5" s="38">
        <v>8</v>
      </c>
      <c r="F5" s="39" t="str">
        <f ca="1">VLOOKUP(E5,$B$20:$C$35,2,FALSE)</f>
        <v>Boston</v>
      </c>
      <c r="H5">
        <f>IF(H4=1,0,1)</f>
        <v>0</v>
      </c>
      <c r="K5">
        <f>SUMPRODUCT(E5,H5)</f>
        <v>0</v>
      </c>
      <c r="M5" s="38">
        <f>MAX(K4:K14)</f>
        <v>5</v>
      </c>
      <c r="N5" s="39" t="str">
        <f ca="1">VLOOKUP(M5,$E$4:$F$14,2,FALSE)</f>
        <v>Montreal</v>
      </c>
      <c r="P5">
        <f>IF(P4=1,0,1)</f>
        <v>0</v>
      </c>
      <c r="S5">
        <f>SUMPRODUCT(M5,P5)</f>
        <v>0</v>
      </c>
      <c r="U5" s="38">
        <f>MAX(S4:S8)</f>
        <v>3</v>
      </c>
      <c r="V5" s="39" t="str">
        <f ca="1">VLOOKUP(U5,$M$4:$N$8,2,FALSE)</f>
        <v>Columbus</v>
      </c>
      <c r="X5">
        <f>IF(X4=1,0,1)</f>
        <v>0</v>
      </c>
      <c r="AA5">
        <f>SUMPRODUCT(U5,X5)</f>
        <v>0</v>
      </c>
      <c r="AB5" t="str">
        <f ca="1">V5</f>
        <v>Columbus</v>
      </c>
      <c r="AD5" s="38">
        <f>MAX(AA4:AA8)</f>
        <v>1</v>
      </c>
      <c r="AE5" s="39" t="str">
        <f ca="1">IF(AD5&lt;&gt;AD4,VLOOKUP(AD5,$AA$4:$AB$8,2,FALSE),VLOOKUP(AD5,$AA$7:$AB$8,2,FALSE))</f>
        <v>San Jose</v>
      </c>
      <c r="AG5">
        <f>IF(AG4=1,0,1)</f>
        <v>0</v>
      </c>
    </row>
    <row r="6" spans="1:35" x14ac:dyDescent="0.25">
      <c r="A6">
        <f t="shared" ca="1" si="0"/>
        <v>1.4454631990666544E-2</v>
      </c>
      <c r="B6">
        <f t="shared" ca="1" si="1"/>
        <v>16</v>
      </c>
      <c r="C6" t="s">
        <v>73</v>
      </c>
      <c r="U6" s="9" t="s">
        <v>208</v>
      </c>
    </row>
    <row r="7" spans="1:35" x14ac:dyDescent="0.25">
      <c r="A7">
        <f t="shared" ca="1" si="0"/>
        <v>0.53475925342426645</v>
      </c>
      <c r="B7">
        <f t="shared" ca="1" si="1"/>
        <v>9</v>
      </c>
      <c r="C7" t="s">
        <v>72</v>
      </c>
      <c r="E7" s="37">
        <v>4</v>
      </c>
      <c r="F7" s="37" t="str">
        <f ca="1">VLOOKUP(E7,$B$20:$C$35,2,FALSE)</f>
        <v>New Jersey</v>
      </c>
      <c r="G7" s="13">
        <v>4</v>
      </c>
      <c r="H7" s="13">
        <v>0</v>
      </c>
      <c r="I7">
        <f>VLOOKUP(G7,$B$38:$C$41,2,FALSE)</f>
        <v>3</v>
      </c>
      <c r="J7">
        <f ca="1">I7*(VLOOKUP(F7,'Distance Matrix'!$A$2:$AG$33,MATCH('Conference Random'!F8,'Distance Matrix'!$A$1:$AG$1,0),1))</f>
        <v>990</v>
      </c>
      <c r="K7">
        <f>SUMPRODUCT(E7,H7)</f>
        <v>0</v>
      </c>
      <c r="M7" s="37">
        <f>SMALL($K$4:$K$14,6)</f>
        <v>2</v>
      </c>
      <c r="N7" s="37" t="str">
        <f ca="1">VLOOKUP(M7,$E$4:$F$14,2,FALSE)</f>
        <v>Philadelphia</v>
      </c>
      <c r="O7" s="13">
        <v>5</v>
      </c>
      <c r="P7" s="13">
        <v>0</v>
      </c>
      <c r="Q7">
        <f>VLOOKUP(O7,$B$38:$C$41,2,FALSE)</f>
        <v>5</v>
      </c>
      <c r="R7">
        <f ca="1">Q7*(VLOOKUP(N7,'Distance Matrix'!$A$2:$AG$33,MATCH('Conference Random'!N8,'Distance Matrix'!$A$1:$AG$1,0),1))</f>
        <v>2025</v>
      </c>
      <c r="S7">
        <f>SUMPRODUCT(M7,P7)</f>
        <v>0</v>
      </c>
      <c r="U7" s="37">
        <f>SMALL(S10:S14,3)</f>
        <v>1</v>
      </c>
      <c r="V7" s="37" t="str">
        <f ca="1">VLOOKUP(U7,$M$10:$N$14,2,FALSE)</f>
        <v>San Jose</v>
      </c>
      <c r="W7" s="13">
        <v>4</v>
      </c>
      <c r="X7" s="13">
        <v>1</v>
      </c>
      <c r="Y7">
        <f>VLOOKUP(W7,$B$38:$C$41,2,FALSE)</f>
        <v>3</v>
      </c>
      <c r="Z7">
        <f ca="1">Y7*(VLOOKUP(V7,'Distance Matrix'!$A$2:$AG$33,MATCH('Conference Random'!V8,'Distance Matrix'!$A$1:$AG$1,0),1))</f>
        <v>1026</v>
      </c>
      <c r="AA7">
        <f>SUMPRODUCT(U7,X7)</f>
        <v>1</v>
      </c>
      <c r="AB7" t="str">
        <f ca="1">V7</f>
        <v>San Jose</v>
      </c>
    </row>
    <row r="8" spans="1:35" x14ac:dyDescent="0.25">
      <c r="A8">
        <f t="shared" ca="1" si="0"/>
        <v>0.64989033062729118</v>
      </c>
      <c r="B8">
        <f t="shared" ca="1" si="1"/>
        <v>6</v>
      </c>
      <c r="C8" t="s">
        <v>70</v>
      </c>
      <c r="E8" s="38">
        <v>5</v>
      </c>
      <c r="F8" s="39" t="str">
        <f ca="1">VLOOKUP(E8,$B$20:$C$35,2,FALSE)</f>
        <v>Montreal</v>
      </c>
      <c r="H8">
        <f>IF(H7=1,0,1)</f>
        <v>1</v>
      </c>
      <c r="K8">
        <f>SUMPRODUCT(E8,H8)</f>
        <v>5</v>
      </c>
      <c r="M8" s="38">
        <f>LARGE($K$4:$K$14,2)</f>
        <v>3</v>
      </c>
      <c r="N8" s="39" t="str">
        <f ca="1">VLOOKUP(M8,$E$4:$F$14,2,FALSE)</f>
        <v>Columbus</v>
      </c>
      <c r="P8">
        <f>IF(P7=1,0,1)</f>
        <v>1</v>
      </c>
      <c r="S8">
        <f>SUMPRODUCT(M8,P8)</f>
        <v>3</v>
      </c>
      <c r="U8" s="38">
        <f>MAX(S10:S14)</f>
        <v>2</v>
      </c>
      <c r="V8" s="39" t="str">
        <f ca="1">VLOOKUP(U8,$M$10:$N$14,2,FALSE)</f>
        <v>Anaheim</v>
      </c>
      <c r="X8">
        <f>IF(X7=1,0,1)</f>
        <v>0</v>
      </c>
      <c r="AA8">
        <f>SUMPRODUCT(U8,X8)</f>
        <v>0</v>
      </c>
      <c r="AB8" t="str">
        <f ca="1">V8</f>
        <v>Anaheim</v>
      </c>
    </row>
    <row r="9" spans="1:35" x14ac:dyDescent="0.25">
      <c r="A9">
        <f t="shared" ca="1" si="0"/>
        <v>0.2885651717738229</v>
      </c>
      <c r="B9">
        <f t="shared" ca="1" si="1"/>
        <v>11</v>
      </c>
      <c r="C9" t="s">
        <v>68</v>
      </c>
      <c r="M9" s="9" t="s">
        <v>208</v>
      </c>
    </row>
    <row r="10" spans="1:35" x14ac:dyDescent="0.25">
      <c r="A10">
        <f t="shared" ca="1" si="0"/>
        <v>0.28623529366369282</v>
      </c>
      <c r="B10">
        <f t="shared" ca="1" si="1"/>
        <v>12</v>
      </c>
      <c r="C10" t="s">
        <v>66</v>
      </c>
      <c r="E10" s="37">
        <v>3</v>
      </c>
      <c r="F10" s="37" t="str">
        <f ca="1">VLOOKUP(E10,$B$20:$C$35,2,FALSE)</f>
        <v>Columbus</v>
      </c>
      <c r="G10" s="13">
        <v>5</v>
      </c>
      <c r="H10" s="13">
        <v>1</v>
      </c>
      <c r="I10">
        <f>VLOOKUP(G10,$B$38:$C$41,2,FALSE)</f>
        <v>5</v>
      </c>
      <c r="J10">
        <f ca="1">I10*(VLOOKUP(F10,'Distance Matrix'!$A$2:$AG$33,MATCH('Conference Random'!F11,'Distance Matrix'!$A$1:$AG$1,0),1))</f>
        <v>775</v>
      </c>
      <c r="K10">
        <f>SUMPRODUCT(E10,H10)</f>
        <v>3</v>
      </c>
      <c r="M10" s="37">
        <f>SMALL($K$16:$K$26,5)</f>
        <v>1</v>
      </c>
      <c r="N10" s="37" t="str">
        <f ca="1">VLOOKUP(M10,$E$16:$F$26,2,FALSE)</f>
        <v>San Jose</v>
      </c>
      <c r="O10" s="13">
        <v>6</v>
      </c>
      <c r="P10" s="13">
        <v>1</v>
      </c>
      <c r="Q10">
        <f>VLOOKUP(O10,$B$38:$C$41,2,FALSE)</f>
        <v>7</v>
      </c>
      <c r="R10">
        <f ca="1">Q10*(VLOOKUP(N10,'Distance Matrix'!$A$2:$AG$33,MATCH('Conference Random'!N11,'Distance Matrix'!$A$1:$AG$1,0),1))</f>
        <v>10052</v>
      </c>
      <c r="S10">
        <f>SUMPRODUCT(M10,P10)</f>
        <v>1</v>
      </c>
    </row>
    <row r="11" spans="1:35" x14ac:dyDescent="0.25">
      <c r="A11">
        <f t="shared" ca="1" si="0"/>
        <v>0.1733095522862913</v>
      </c>
      <c r="B11">
        <f t="shared" ca="1" si="1"/>
        <v>15</v>
      </c>
      <c r="C11" t="s">
        <v>65</v>
      </c>
      <c r="E11" s="38">
        <v>6</v>
      </c>
      <c r="F11" s="39" t="str">
        <f ca="1">VLOOKUP(E11,$B$20:$C$35,2,FALSE)</f>
        <v>Detroit</v>
      </c>
      <c r="H11">
        <f>IF(H10=1,0,1)</f>
        <v>0</v>
      </c>
      <c r="K11">
        <f>SUMPRODUCT(E11,H11)</f>
        <v>0</v>
      </c>
      <c r="M11" s="38">
        <f>MAX(K16:K26)</f>
        <v>6</v>
      </c>
      <c r="N11" s="39" t="str">
        <f ca="1">VLOOKUP(M11,$E$16:$F$26,2,FALSE)</f>
        <v>Dallas</v>
      </c>
      <c r="P11">
        <f>IF(P10=1,0,1)</f>
        <v>0</v>
      </c>
      <c r="S11">
        <f>SUMPRODUCT(M11,P11)</f>
        <v>0</v>
      </c>
    </row>
    <row r="12" spans="1:35" x14ac:dyDescent="0.25">
      <c r="A12">
        <f t="shared" ca="1" si="0"/>
        <v>0.25371196350244996</v>
      </c>
      <c r="B12">
        <f t="shared" ca="1" si="1"/>
        <v>14</v>
      </c>
      <c r="C12" t="s">
        <v>64</v>
      </c>
    </row>
    <row r="13" spans="1:35" x14ac:dyDescent="0.25">
      <c r="A13">
        <f t="shared" ca="1" si="0"/>
        <v>0.65412206965981279</v>
      </c>
      <c r="B13">
        <f t="shared" ca="1" si="1"/>
        <v>5</v>
      </c>
      <c r="C13" t="s">
        <v>62</v>
      </c>
      <c r="E13" s="37">
        <v>2</v>
      </c>
      <c r="F13" s="37" t="str">
        <f ca="1">VLOOKUP(E13,$B$20:$C$35,2,FALSE)</f>
        <v>Philadelphia</v>
      </c>
      <c r="G13" s="13">
        <v>6</v>
      </c>
      <c r="H13" s="13">
        <v>1</v>
      </c>
      <c r="I13">
        <f>VLOOKUP(G13,$B$38:$C$41,2,FALSE)</f>
        <v>7</v>
      </c>
      <c r="J13">
        <f ca="1">I13*(VLOOKUP(F13,'Distance Matrix'!$A$2:$AG$33,MATCH('Conference Random'!F14,'Distance Matrix'!$A$1:$AG$1,0),1))</f>
        <v>833</v>
      </c>
      <c r="K13">
        <f>SUMPRODUCT(E13,H13)</f>
        <v>2</v>
      </c>
      <c r="M13" s="37">
        <f>SMALL($K$16:$K$26,6)</f>
        <v>2</v>
      </c>
      <c r="N13" s="37" t="str">
        <f ca="1">VLOOKUP(M13,$E$16:$F$26,2,FALSE)</f>
        <v>Anaheim</v>
      </c>
      <c r="O13" s="13">
        <v>7</v>
      </c>
      <c r="P13" s="13">
        <v>1</v>
      </c>
      <c r="Q13">
        <f>VLOOKUP(O13,$B$38:$C$41,2,FALSE)</f>
        <v>9</v>
      </c>
      <c r="R13">
        <f ca="1">Q13*(VLOOKUP(N13,'Distance Matrix'!$A$2:$AG$33,MATCH('Conference Random'!N14,'Distance Matrix'!$A$1:$AG$1,0),1))</f>
        <v>15912</v>
      </c>
      <c r="S13">
        <f>SUMPRODUCT(M13,P13)</f>
        <v>2</v>
      </c>
    </row>
    <row r="14" spans="1:35" x14ac:dyDescent="0.25">
      <c r="A14">
        <f t="shared" ca="1" si="0"/>
        <v>0.92692168257996621</v>
      </c>
      <c r="B14">
        <f t="shared" ca="1" si="1"/>
        <v>1</v>
      </c>
      <c r="C14" t="s">
        <v>55</v>
      </c>
      <c r="E14" s="38">
        <v>7</v>
      </c>
      <c r="F14" s="39" t="str">
        <f ca="1">VLOOKUP(E14,$B$20:$C$35,2,FALSE)</f>
        <v>Washington</v>
      </c>
      <c r="H14">
        <f>IF(H13=1,0,1)</f>
        <v>0</v>
      </c>
      <c r="K14">
        <f>SUMPRODUCT(E14,H14)</f>
        <v>0</v>
      </c>
      <c r="M14" s="38">
        <f>LARGE($K$16:$K$26,2)</f>
        <v>5</v>
      </c>
      <c r="N14" s="39" t="str">
        <f ca="1">VLOOKUP(M14,$E$16:$F$26,2,FALSE)</f>
        <v>Nashville</v>
      </c>
      <c r="P14">
        <f>IF(P13=1,0,1)</f>
        <v>0</v>
      </c>
      <c r="S14">
        <f>SUMPRODUCT(M14,P14)</f>
        <v>0</v>
      </c>
    </row>
    <row r="15" spans="1:35" x14ac:dyDescent="0.25">
      <c r="A15">
        <f t="shared" ca="1" si="0"/>
        <v>0.57773286056556439</v>
      </c>
      <c r="B15">
        <f t="shared" ca="1" si="1"/>
        <v>8</v>
      </c>
      <c r="C15" t="s">
        <v>54</v>
      </c>
      <c r="E15" s="9" t="s">
        <v>208</v>
      </c>
    </row>
    <row r="16" spans="1:35" x14ac:dyDescent="0.25">
      <c r="A16">
        <f t="shared" ca="1" si="0"/>
        <v>0.4785440680597437</v>
      </c>
      <c r="B16">
        <f t="shared" ca="1" si="1"/>
        <v>10</v>
      </c>
      <c r="C16" t="s">
        <v>53</v>
      </c>
      <c r="E16" s="37">
        <v>1</v>
      </c>
      <c r="F16" s="37" t="str">
        <f ca="1">VLOOKUP(E16,$B$3:$C$18,2,FALSE)</f>
        <v>San Jose</v>
      </c>
      <c r="G16" s="13">
        <v>4</v>
      </c>
      <c r="H16" s="13">
        <v>1</v>
      </c>
      <c r="I16">
        <f>VLOOKUP(G16,$B$38:$C$41,2,FALSE)</f>
        <v>3</v>
      </c>
      <c r="J16">
        <f ca="1">I16*(VLOOKUP(F16,'Distance Matrix'!$A$2:$AG$33,MATCH('Conference Random'!F17,'Distance Matrix'!$A$1:$AG$1,0),1))</f>
        <v>2091</v>
      </c>
      <c r="K16">
        <f>SUMPRODUCT(E16,H16)</f>
        <v>1</v>
      </c>
    </row>
    <row r="17" spans="1:11" x14ac:dyDescent="0.25">
      <c r="A17">
        <f t="shared" ca="1" si="0"/>
        <v>0.25947905125055482</v>
      </c>
      <c r="B17">
        <f t="shared" ca="1" si="1"/>
        <v>13</v>
      </c>
      <c r="C17" t="s">
        <v>50</v>
      </c>
      <c r="E17" s="38">
        <v>8</v>
      </c>
      <c r="F17" s="39" t="str">
        <f ca="1">VLOOKUP(E17,$B$3:$C$18,2,FALSE)</f>
        <v>Seattle</v>
      </c>
      <c r="H17">
        <f>IF(H16=1,0,1)</f>
        <v>0</v>
      </c>
      <c r="K17">
        <f>SUMPRODUCT(E17,H17)</f>
        <v>0</v>
      </c>
    </row>
    <row r="18" spans="1:11" x14ac:dyDescent="0.25">
      <c r="A18">
        <f t="shared" ca="1" si="0"/>
        <v>0.59903832957761582</v>
      </c>
      <c r="B18">
        <f t="shared" ca="1" si="1"/>
        <v>7</v>
      </c>
      <c r="C18" t="s">
        <v>48</v>
      </c>
    </row>
    <row r="19" spans="1:11" x14ac:dyDescent="0.25">
      <c r="A19" t="s">
        <v>209</v>
      </c>
      <c r="E19" s="37">
        <v>4</v>
      </c>
      <c r="F19" s="37" t="str">
        <f ca="1">VLOOKUP(E19,$B$3:$C$18,2,FALSE)</f>
        <v>Calgary</v>
      </c>
      <c r="G19" s="13">
        <v>5</v>
      </c>
      <c r="H19" s="13">
        <v>0</v>
      </c>
      <c r="I19">
        <f>VLOOKUP(G19,$B$38:$C$41,2,FALSE)</f>
        <v>5</v>
      </c>
      <c r="J19">
        <f ca="1">I19*(VLOOKUP(F19,'Distance Matrix'!$A$2:$AG$33,MATCH('Conference Random'!F20,'Distance Matrix'!$A$1:$AG$1,0),1))</f>
        <v>8495</v>
      </c>
      <c r="K19">
        <f>SUMPRODUCT(E19,H19)</f>
        <v>0</v>
      </c>
    </row>
    <row r="20" spans="1:11" x14ac:dyDescent="0.25">
      <c r="A20">
        <f ca="1">RAND()</f>
        <v>0.52266112115637553</v>
      </c>
      <c r="B20">
        <f ca="1">RANK(A20,$A$20:$A$35)</f>
        <v>8</v>
      </c>
      <c r="C20" t="s">
        <v>77</v>
      </c>
      <c r="E20" s="38">
        <v>5</v>
      </c>
      <c r="F20" s="39" t="str">
        <f ca="1">VLOOKUP(E20,$B$3:$C$18,2,FALSE)</f>
        <v>Nashville</v>
      </c>
      <c r="H20">
        <f>IF(H19=1,0,1)</f>
        <v>1</v>
      </c>
      <c r="K20">
        <f>SUMPRODUCT(E20,H20)</f>
        <v>5</v>
      </c>
    </row>
    <row r="21" spans="1:11" x14ac:dyDescent="0.25">
      <c r="A21">
        <f t="shared" ca="1" si="0"/>
        <v>0.2724793885432838</v>
      </c>
      <c r="B21">
        <f t="shared" ref="B21:B35" ca="1" si="2">RANK(A21,$A$20:$A$35)</f>
        <v>11</v>
      </c>
      <c r="C21" t="s">
        <v>76</v>
      </c>
    </row>
    <row r="22" spans="1:11" x14ac:dyDescent="0.25">
      <c r="A22">
        <f t="shared" ca="1" si="0"/>
        <v>0.10191633077066597</v>
      </c>
      <c r="B22">
        <f t="shared" ca="1" si="2"/>
        <v>14</v>
      </c>
      <c r="C22" t="s">
        <v>74</v>
      </c>
      <c r="E22" s="37">
        <v>3</v>
      </c>
      <c r="F22" s="37" t="str">
        <f ca="1">VLOOKUP(E22,$B$3:$C$18,2,FALSE)</f>
        <v>Arizona</v>
      </c>
      <c r="G22" s="13">
        <v>6</v>
      </c>
      <c r="H22" s="13">
        <v>0</v>
      </c>
      <c r="I22">
        <f>VLOOKUP(G22,$B$38:$C$41,2,FALSE)</f>
        <v>7</v>
      </c>
      <c r="J22">
        <f ca="1">I22*(VLOOKUP(F22,'Distance Matrix'!$A$2:$AG$33,MATCH('Conference Random'!F23,'Distance Matrix'!$A$1:$AG$1,0),1))</f>
        <v>6062</v>
      </c>
      <c r="K22">
        <f>SUMPRODUCT(E22,H22)</f>
        <v>0</v>
      </c>
    </row>
    <row r="23" spans="1:11" x14ac:dyDescent="0.25">
      <c r="A23">
        <f t="shared" ca="1" si="0"/>
        <v>0.87202240326653324</v>
      </c>
      <c r="B23">
        <f t="shared" ca="1" si="2"/>
        <v>3</v>
      </c>
      <c r="C23" t="s">
        <v>71</v>
      </c>
      <c r="E23" s="38">
        <v>6</v>
      </c>
      <c r="F23" s="39" t="str">
        <f ca="1">VLOOKUP(E23,$B$3:$C$18,2,FALSE)</f>
        <v>Dallas</v>
      </c>
      <c r="H23">
        <f>IF(H22=1,0,1)</f>
        <v>1</v>
      </c>
      <c r="K23">
        <f>SUMPRODUCT(E23,H23)</f>
        <v>6</v>
      </c>
    </row>
    <row r="24" spans="1:11" x14ac:dyDescent="0.25">
      <c r="A24">
        <f t="shared" ca="1" si="0"/>
        <v>0.69309828886266567</v>
      </c>
      <c r="B24">
        <f t="shared" ca="1" si="2"/>
        <v>6</v>
      </c>
      <c r="C24" t="s">
        <v>69</v>
      </c>
    </row>
    <row r="25" spans="1:11" x14ac:dyDescent="0.25">
      <c r="A25">
        <f t="shared" ca="1" si="0"/>
        <v>4.3150566293058246E-2</v>
      </c>
      <c r="B25">
        <f t="shared" ca="1" si="2"/>
        <v>16</v>
      </c>
      <c r="C25" t="s">
        <v>67</v>
      </c>
      <c r="E25" s="37">
        <v>2</v>
      </c>
      <c r="F25" s="37" t="str">
        <f ca="1">VLOOKUP(E25,$B$3:$C$18,2,FALSE)</f>
        <v>Anaheim</v>
      </c>
      <c r="G25" s="13">
        <v>5</v>
      </c>
      <c r="H25" s="13">
        <v>1</v>
      </c>
      <c r="I25">
        <f>VLOOKUP(G25,$B$38:$C$41,2,FALSE)</f>
        <v>5</v>
      </c>
      <c r="J25">
        <f ca="1">I25*(VLOOKUP(F25,'Distance Matrix'!$A$2:$AG$33,MATCH('Conference Random'!F26,'Distance Matrix'!$A$1:$AG$1,0),1))</f>
        <v>7675</v>
      </c>
      <c r="K25">
        <f>SUMPRODUCT(E25,H25)</f>
        <v>2</v>
      </c>
    </row>
    <row r="26" spans="1:11" x14ac:dyDescent="0.25">
      <c r="A26">
        <f t="shared" ca="1" si="0"/>
        <v>0.75632556108604776</v>
      </c>
      <c r="B26">
        <f t="shared" ca="1" si="2"/>
        <v>5</v>
      </c>
      <c r="C26" t="s">
        <v>63</v>
      </c>
      <c r="E26" s="38">
        <v>7</v>
      </c>
      <c r="F26" s="39" t="str">
        <f ca="1">VLOOKUP(E26,$B$3:$C$18,2,FALSE)</f>
        <v>Winnipeg</v>
      </c>
      <c r="H26">
        <f>IF(H25=1,0,1)</f>
        <v>0</v>
      </c>
      <c r="K26">
        <f>SUMPRODUCT(E26,H26)</f>
        <v>0</v>
      </c>
    </row>
    <row r="27" spans="1:11" x14ac:dyDescent="0.25">
      <c r="A27">
        <f t="shared" ca="1" si="0"/>
        <v>0.80368191049857507</v>
      </c>
      <c r="B27">
        <f t="shared" ca="1" si="2"/>
        <v>4</v>
      </c>
      <c r="C27" t="s">
        <v>61</v>
      </c>
    </row>
    <row r="28" spans="1:11" x14ac:dyDescent="0.25">
      <c r="A28">
        <f t="shared" ca="1" si="0"/>
        <v>0.9750853050135514</v>
      </c>
      <c r="B28">
        <f t="shared" ca="1" si="2"/>
        <v>1</v>
      </c>
      <c r="C28" t="s">
        <v>60</v>
      </c>
    </row>
    <row r="29" spans="1:11" x14ac:dyDescent="0.25">
      <c r="A29">
        <f t="shared" ca="1" si="0"/>
        <v>0.2398212554648097</v>
      </c>
      <c r="B29">
        <f t="shared" ca="1" si="2"/>
        <v>12</v>
      </c>
      <c r="C29" t="s">
        <v>59</v>
      </c>
      <c r="F29" s="8"/>
      <c r="G29" s="8" t="s">
        <v>93</v>
      </c>
      <c r="H29">
        <f ca="1">SUM(J4:J25)+SUM(R4:R13)+SUM(Z4:Z7)+AI4</f>
        <v>79190</v>
      </c>
    </row>
    <row r="30" spans="1:11" x14ac:dyDescent="0.25">
      <c r="A30">
        <f t="shared" ca="1" si="0"/>
        <v>0.47493149966661019</v>
      </c>
      <c r="B30">
        <f t="shared" ca="1" si="2"/>
        <v>9</v>
      </c>
      <c r="C30" t="s">
        <v>58</v>
      </c>
    </row>
    <row r="31" spans="1:11" x14ac:dyDescent="0.25">
      <c r="A31">
        <f t="shared" ca="1" si="0"/>
        <v>0.89188632095930442</v>
      </c>
      <c r="B31">
        <f t="shared" ca="1" si="2"/>
        <v>2</v>
      </c>
      <c r="C31" t="s">
        <v>57</v>
      </c>
    </row>
    <row r="32" spans="1:11" x14ac:dyDescent="0.25">
      <c r="A32">
        <f t="shared" ca="1" si="0"/>
        <v>0.29941361249845933</v>
      </c>
      <c r="B32">
        <f t="shared" ca="1" si="2"/>
        <v>10</v>
      </c>
      <c r="C32" t="s">
        <v>56</v>
      </c>
    </row>
    <row r="33" spans="1:13" x14ac:dyDescent="0.25">
      <c r="A33">
        <f t="shared" ca="1" si="0"/>
        <v>9.7368770582694664E-2</v>
      </c>
      <c r="B33">
        <f t="shared" ca="1" si="2"/>
        <v>15</v>
      </c>
      <c r="C33" t="s">
        <v>52</v>
      </c>
    </row>
    <row r="34" spans="1:13" x14ac:dyDescent="0.25">
      <c r="A34">
        <f t="shared" ca="1" si="0"/>
        <v>0.18774909126102335</v>
      </c>
      <c r="B34">
        <f t="shared" ca="1" si="2"/>
        <v>13</v>
      </c>
      <c r="C34" t="s">
        <v>51</v>
      </c>
    </row>
    <row r="35" spans="1:13" x14ac:dyDescent="0.25">
      <c r="A35">
        <f t="shared" ca="1" si="0"/>
        <v>0.55057260489839632</v>
      </c>
      <c r="B35">
        <f t="shared" ca="1" si="2"/>
        <v>7</v>
      </c>
      <c r="C35" t="s">
        <v>49</v>
      </c>
    </row>
    <row r="37" spans="1:13" ht="15.75" thickBot="1" x14ac:dyDescent="0.3">
      <c r="B37" s="41" t="s">
        <v>82</v>
      </c>
      <c r="C37" s="40" t="s">
        <v>85</v>
      </c>
    </row>
    <row r="38" spans="1:13" x14ac:dyDescent="0.25">
      <c r="B38" s="42">
        <v>4</v>
      </c>
      <c r="C38" s="48">
        <v>3</v>
      </c>
    </row>
    <row r="39" spans="1:13" x14ac:dyDescent="0.25">
      <c r="B39" s="42">
        <v>5</v>
      </c>
      <c r="C39" s="48">
        <v>5</v>
      </c>
    </row>
    <row r="40" spans="1:13" x14ac:dyDescent="0.25">
      <c r="B40" s="42">
        <v>6</v>
      </c>
      <c r="C40" s="48">
        <v>7</v>
      </c>
    </row>
    <row r="41" spans="1:13" x14ac:dyDescent="0.25">
      <c r="B41" s="42">
        <v>7</v>
      </c>
      <c r="C41" s="48">
        <v>9</v>
      </c>
    </row>
    <row r="43" spans="1:13" x14ac:dyDescent="0.25">
      <c r="A43" s="9" t="s">
        <v>170</v>
      </c>
    </row>
    <row r="44" spans="1:13" x14ac:dyDescent="0.25">
      <c r="A44" s="43" t="s">
        <v>164</v>
      </c>
      <c r="D44" s="43" t="s">
        <v>167</v>
      </c>
      <c r="E44" s="43"/>
      <c r="G44" s="43" t="s">
        <v>168</v>
      </c>
      <c r="I44" s="43"/>
      <c r="J44" s="43" t="s">
        <v>169</v>
      </c>
      <c r="M44" s="43"/>
    </row>
    <row r="45" spans="1:13" x14ac:dyDescent="0.25">
      <c r="A45" t="s">
        <v>82</v>
      </c>
      <c r="B45" t="s">
        <v>166</v>
      </c>
      <c r="D45" t="s">
        <v>82</v>
      </c>
      <c r="E45" t="s">
        <v>166</v>
      </c>
      <c r="G45" t="s">
        <v>82</v>
      </c>
      <c r="H45" t="s">
        <v>166</v>
      </c>
      <c r="J45" t="s">
        <v>82</v>
      </c>
      <c r="K45" t="s">
        <v>166</v>
      </c>
    </row>
    <row r="46" spans="1:13" x14ac:dyDescent="0.25">
      <c r="A46">
        <v>4</v>
      </c>
      <c r="B46" s="47">
        <v>0.12903225806451613</v>
      </c>
      <c r="D46">
        <v>4</v>
      </c>
      <c r="E46" s="47">
        <v>0.16129032258064516</v>
      </c>
      <c r="G46">
        <v>4</v>
      </c>
      <c r="H46" s="47">
        <v>0.11290322580645161</v>
      </c>
      <c r="J46">
        <v>4</v>
      </c>
      <c r="K46" s="47">
        <v>0.19400000000000001</v>
      </c>
    </row>
    <row r="47" spans="1:13" x14ac:dyDescent="0.25">
      <c r="A47">
        <v>5</v>
      </c>
      <c r="B47" s="47">
        <v>0.21774193548387097</v>
      </c>
      <c r="D47">
        <v>5</v>
      </c>
      <c r="E47" s="47">
        <v>0.27419354838709675</v>
      </c>
      <c r="G47">
        <v>5</v>
      </c>
      <c r="H47" s="47">
        <v>0.32300000000000001</v>
      </c>
      <c r="J47">
        <v>5</v>
      </c>
      <c r="K47" s="47">
        <v>0.19400000000000001</v>
      </c>
    </row>
    <row r="48" spans="1:13" x14ac:dyDescent="0.25">
      <c r="A48">
        <v>6</v>
      </c>
      <c r="B48" s="47">
        <v>0.38306451612903225</v>
      </c>
      <c r="D48">
        <v>6</v>
      </c>
      <c r="E48" s="47">
        <v>0.28225806451612906</v>
      </c>
      <c r="G48">
        <v>6</v>
      </c>
      <c r="H48" s="47">
        <v>0.27400000000000002</v>
      </c>
      <c r="J48">
        <v>6</v>
      </c>
      <c r="K48" s="47">
        <v>0.35499999999999998</v>
      </c>
    </row>
    <row r="49" spans="1:13" x14ac:dyDescent="0.25">
      <c r="A49">
        <v>7</v>
      </c>
      <c r="B49" s="47">
        <v>0.27016129032258063</v>
      </c>
      <c r="D49">
        <v>7</v>
      </c>
      <c r="E49" s="47">
        <v>0.28225806451612906</v>
      </c>
      <c r="G49">
        <v>7</v>
      </c>
      <c r="H49" s="47">
        <v>0.29032258064516131</v>
      </c>
      <c r="J49">
        <v>7</v>
      </c>
      <c r="K49" s="47">
        <v>0.25806451612903225</v>
      </c>
    </row>
    <row r="51" spans="1:13" x14ac:dyDescent="0.25">
      <c r="H51" s="74"/>
    </row>
    <row r="53" spans="1:13" x14ac:dyDescent="0.25">
      <c r="M53" s="15"/>
    </row>
    <row r="54" spans="1:13" x14ac:dyDescent="0.25">
      <c r="M54" s="16"/>
    </row>
    <row r="55" spans="1:13" x14ac:dyDescent="0.25">
      <c r="M55" s="16"/>
    </row>
    <row r="56" spans="1:13" x14ac:dyDescent="0.25">
      <c r="M56" s="16"/>
    </row>
    <row r="57" spans="1:13" x14ac:dyDescent="0.25">
      <c r="M57" s="16"/>
    </row>
    <row r="58" spans="1:13" x14ac:dyDescent="0.25">
      <c r="M58" s="16"/>
    </row>
    <row r="59" spans="1:13" x14ac:dyDescent="0.25">
      <c r="M59" s="16"/>
    </row>
    <row r="63" spans="1:13" x14ac:dyDescent="0.25">
      <c r="M63" s="16"/>
    </row>
    <row r="64" spans="1:13" x14ac:dyDescent="0.25">
      <c r="M64" s="16"/>
    </row>
  </sheetData>
  <sortState xmlns:xlrd2="http://schemas.microsoft.com/office/spreadsheetml/2017/richdata2" ref="C20:C35">
    <sortCondition ref="C20:C3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93"/>
  <sheetViews>
    <sheetView zoomScaleNormal="100" workbookViewId="0">
      <selection activeCell="O77" sqref="O77"/>
    </sheetView>
  </sheetViews>
  <sheetFormatPr defaultColWidth="12.5703125" defaultRowHeight="15.75" x14ac:dyDescent="0.25"/>
  <cols>
    <col min="1" max="1" width="13.140625" style="17" customWidth="1"/>
    <col min="2" max="2" width="11" style="19" customWidth="1"/>
    <col min="3" max="3" width="13.28515625" style="19" customWidth="1"/>
    <col min="4" max="4" width="11.42578125" style="19" bestFit="1" customWidth="1"/>
    <col min="5" max="5" width="12.5703125" style="21"/>
    <col min="6" max="7" width="12.5703125" style="19"/>
    <col min="8" max="8" width="12.5703125" style="21"/>
    <col min="9" max="10" width="12.5703125" style="19"/>
    <col min="11" max="11" width="12.5703125" style="21"/>
    <col min="12" max="12" width="12.5703125" style="19"/>
    <col min="13" max="13" width="12.5703125" style="17"/>
    <col min="14" max="14" width="12.5703125" style="21"/>
    <col min="15" max="15" width="12.5703125" style="19"/>
    <col min="16" max="16" width="12.5703125" style="17"/>
    <col min="17" max="17" width="12.5703125" style="21"/>
    <col min="18" max="18" width="12.5703125" style="19"/>
    <col min="19" max="19" width="12.5703125" style="17"/>
    <col min="20" max="20" width="12.5703125" style="21"/>
    <col min="21" max="21" width="12.5703125" style="19"/>
    <col min="22" max="22" width="12.5703125" style="17"/>
    <col min="23" max="23" width="15.42578125" style="21" customWidth="1"/>
    <col min="24" max="24" width="12.5703125" style="19"/>
    <col min="25" max="25" width="12.5703125" style="17"/>
    <col min="26" max="26" width="12.5703125" style="21"/>
    <col min="27" max="27" width="12.5703125" style="19"/>
    <col min="28" max="28" width="12.5703125" style="17"/>
    <col min="29" max="29" width="12.5703125" style="21"/>
    <col min="30" max="30" width="12.5703125" style="19"/>
    <col min="31" max="31" width="12.5703125" style="17"/>
    <col min="32" max="32" width="12.5703125" style="21"/>
    <col min="33" max="33" width="12.5703125" style="19"/>
    <col min="34" max="34" width="12.5703125" style="17"/>
    <col min="35" max="35" width="12.5703125" style="21"/>
    <col min="36" max="36" width="12.5703125" style="19"/>
    <col min="37" max="37" width="12.5703125" style="17"/>
    <col min="38" max="38" width="12.5703125" style="21"/>
    <col min="39" max="39" width="12.5703125" style="19"/>
    <col min="40" max="40" width="12.5703125" style="17"/>
    <col min="41" max="41" width="12.5703125" style="21"/>
    <col min="42" max="42" width="12.5703125" style="19"/>
    <col min="43" max="43" width="12.5703125" style="17"/>
    <col min="44" max="44" width="12.5703125" style="21"/>
    <col min="45" max="45" width="12.5703125" style="19"/>
    <col min="46" max="46" width="12.5703125" style="17"/>
    <col min="47" max="47" width="12.5703125" style="21"/>
    <col min="48" max="48" width="12.5703125" style="19"/>
    <col min="49" max="16384" width="12.5703125" style="17"/>
  </cols>
  <sheetData>
    <row r="1" spans="1:52" x14ac:dyDescent="0.25">
      <c r="B1" s="18"/>
      <c r="C1" s="19" t="s">
        <v>132</v>
      </c>
      <c r="D1" s="20"/>
      <c r="F1" s="19" t="s">
        <v>133</v>
      </c>
      <c r="G1" s="20"/>
      <c r="I1" s="19" t="s">
        <v>134</v>
      </c>
      <c r="J1" s="20"/>
      <c r="K1" s="22"/>
      <c r="L1" s="19" t="s">
        <v>135</v>
      </c>
      <c r="M1" s="20"/>
      <c r="N1" s="22"/>
      <c r="O1" s="19" t="s">
        <v>136</v>
      </c>
      <c r="P1" s="20"/>
      <c r="Q1" s="22"/>
      <c r="R1" s="19" t="s">
        <v>137</v>
      </c>
      <c r="S1" s="20"/>
      <c r="T1" s="22"/>
      <c r="U1" s="19" t="s">
        <v>138</v>
      </c>
      <c r="V1" s="20"/>
      <c r="W1" s="22"/>
      <c r="X1" s="19" t="s">
        <v>139</v>
      </c>
      <c r="Y1" s="20"/>
      <c r="Z1" s="22"/>
      <c r="AA1" s="19" t="s">
        <v>140</v>
      </c>
      <c r="AB1" s="20"/>
      <c r="AC1" s="22"/>
      <c r="AD1" s="19" t="s">
        <v>141</v>
      </c>
      <c r="AE1" s="20"/>
      <c r="AF1" s="22"/>
      <c r="AG1" s="19" t="s">
        <v>142</v>
      </c>
      <c r="AH1" s="20"/>
      <c r="AI1" s="22"/>
      <c r="AJ1" s="19" t="s">
        <v>143</v>
      </c>
      <c r="AK1" s="20"/>
      <c r="AL1" s="22"/>
      <c r="AM1" s="19" t="s">
        <v>144</v>
      </c>
      <c r="AN1" s="20"/>
      <c r="AO1" s="22"/>
      <c r="AP1" s="19" t="s">
        <v>145</v>
      </c>
      <c r="AQ1" s="20"/>
      <c r="AR1" s="22"/>
      <c r="AS1" s="19" t="s">
        <v>146</v>
      </c>
      <c r="AT1" s="20"/>
      <c r="AU1" s="22"/>
      <c r="AV1" s="19" t="s">
        <v>147</v>
      </c>
      <c r="AW1" s="20"/>
    </row>
    <row r="2" spans="1:52" ht="16.5" thickBot="1" x14ac:dyDescent="0.3">
      <c r="A2" s="23"/>
      <c r="B2" s="24" t="s">
        <v>148</v>
      </c>
      <c r="C2" s="25" t="s">
        <v>149</v>
      </c>
      <c r="D2" s="26" t="s">
        <v>150</v>
      </c>
      <c r="E2" s="27" t="s">
        <v>151</v>
      </c>
      <c r="F2" s="25" t="s">
        <v>149</v>
      </c>
      <c r="G2" s="26" t="s">
        <v>150</v>
      </c>
      <c r="H2" s="27" t="s">
        <v>151</v>
      </c>
      <c r="I2" s="25" t="s">
        <v>149</v>
      </c>
      <c r="J2" s="26" t="s">
        <v>150</v>
      </c>
      <c r="K2" s="28" t="s">
        <v>151</v>
      </c>
      <c r="L2" s="25" t="s">
        <v>149</v>
      </c>
      <c r="M2" s="26" t="s">
        <v>150</v>
      </c>
      <c r="N2" s="28" t="s">
        <v>151</v>
      </c>
      <c r="O2" s="25" t="s">
        <v>149</v>
      </c>
      <c r="P2" s="26" t="s">
        <v>150</v>
      </c>
      <c r="Q2" s="28" t="s">
        <v>151</v>
      </c>
      <c r="R2" s="25" t="s">
        <v>149</v>
      </c>
      <c r="S2" s="26" t="s">
        <v>150</v>
      </c>
      <c r="T2" s="28" t="s">
        <v>151</v>
      </c>
      <c r="U2" s="25" t="s">
        <v>149</v>
      </c>
      <c r="V2" s="26" t="s">
        <v>150</v>
      </c>
      <c r="W2" s="28" t="s">
        <v>151</v>
      </c>
      <c r="X2" s="25" t="s">
        <v>149</v>
      </c>
      <c r="Y2" s="26" t="s">
        <v>150</v>
      </c>
      <c r="Z2" s="28" t="s">
        <v>151</v>
      </c>
      <c r="AA2" s="25" t="s">
        <v>149</v>
      </c>
      <c r="AB2" s="26" t="s">
        <v>150</v>
      </c>
      <c r="AC2" s="28" t="s">
        <v>151</v>
      </c>
      <c r="AD2" s="25" t="s">
        <v>149</v>
      </c>
      <c r="AE2" s="26" t="s">
        <v>150</v>
      </c>
      <c r="AF2" s="28" t="s">
        <v>151</v>
      </c>
      <c r="AG2" s="25" t="s">
        <v>149</v>
      </c>
      <c r="AH2" s="26" t="s">
        <v>150</v>
      </c>
      <c r="AI2" s="28" t="s">
        <v>151</v>
      </c>
      <c r="AJ2" s="25" t="s">
        <v>149</v>
      </c>
      <c r="AK2" s="26" t="s">
        <v>150</v>
      </c>
      <c r="AL2" s="28" t="s">
        <v>151</v>
      </c>
      <c r="AM2" s="25" t="s">
        <v>149</v>
      </c>
      <c r="AN2" s="26" t="s">
        <v>150</v>
      </c>
      <c r="AO2" s="28" t="s">
        <v>151</v>
      </c>
      <c r="AP2" s="25" t="s">
        <v>149</v>
      </c>
      <c r="AQ2" s="26" t="s">
        <v>150</v>
      </c>
      <c r="AR2" s="28" t="s">
        <v>151</v>
      </c>
      <c r="AS2" s="25" t="s">
        <v>149</v>
      </c>
      <c r="AT2" s="26" t="s">
        <v>150</v>
      </c>
      <c r="AU2" s="28" t="s">
        <v>151</v>
      </c>
      <c r="AV2" s="25" t="s">
        <v>149</v>
      </c>
      <c r="AW2" s="26" t="s">
        <v>150</v>
      </c>
      <c r="AX2" s="25"/>
      <c r="AY2" s="19"/>
      <c r="AZ2" s="19"/>
    </row>
    <row r="3" spans="1:52" x14ac:dyDescent="0.25">
      <c r="A3" s="17" t="s">
        <v>48</v>
      </c>
      <c r="B3" s="29">
        <v>0.63217272572111294</v>
      </c>
      <c r="C3" s="30">
        <f t="shared" ref="C3:C8" si="0">B3/B$35</f>
        <v>2.0260716994387671E-2</v>
      </c>
      <c r="D3" s="31">
        <v>0</v>
      </c>
      <c r="E3" s="21">
        <f t="shared" ref="E3:E34" ca="1" si="1">IF(($C$38=A3),0,B3)</f>
        <v>0.63217272572111294</v>
      </c>
      <c r="F3" s="30">
        <f t="shared" ref="F3:F8" ca="1" si="2">E3/E$35</f>
        <v>2.1066283170572669E-2</v>
      </c>
      <c r="G3" s="31">
        <v>0</v>
      </c>
      <c r="H3" s="21">
        <f t="shared" ref="H3:H34" ca="1" si="3">$B3-COUNTIF($C$38:$C$39,$A3)*$B3</f>
        <v>0</v>
      </c>
      <c r="I3" s="30">
        <f t="shared" ref="I3:I8" ca="1" si="4">H3/H$35</f>
        <v>0</v>
      </c>
      <c r="J3" s="31">
        <v>0</v>
      </c>
      <c r="K3" s="22">
        <f t="shared" ref="K3:K34" ca="1" si="5">$B3-COUNTIF($C$38:$C$40,$A3)*$B3</f>
        <v>0</v>
      </c>
      <c r="L3" s="30">
        <f t="shared" ref="L3:L8" ca="1" si="6">K3/K$35</f>
        <v>0</v>
      </c>
      <c r="M3" s="31">
        <v>0</v>
      </c>
      <c r="N3" s="22">
        <f t="shared" ref="N3:N34" ca="1" si="7">$B3-COUNTIF($C$38:$C$41,$A3)*$B3</f>
        <v>0</v>
      </c>
      <c r="O3" s="30">
        <f t="shared" ref="O3:O8" ca="1" si="8">N3/N$35</f>
        <v>0</v>
      </c>
      <c r="P3" s="31">
        <v>0</v>
      </c>
      <c r="Q3" s="22">
        <f t="shared" ref="Q3:Q34" ca="1" si="9">$B3-COUNTIF($C$38:$C$42,$A3)*$B3</f>
        <v>0</v>
      </c>
      <c r="R3" s="30">
        <f t="shared" ref="R3:R8" ca="1" si="10">Q3/Q$35</f>
        <v>0</v>
      </c>
      <c r="S3" s="31">
        <v>0</v>
      </c>
      <c r="T3" s="22">
        <f t="shared" ref="T3:T34" ca="1" si="11">$B3-COUNTIF($C$38:$C$43,$A3)*$B3</f>
        <v>0</v>
      </c>
      <c r="U3" s="30">
        <f t="shared" ref="U3:U8" ca="1" si="12">T3/T$35</f>
        <v>0</v>
      </c>
      <c r="V3" s="31">
        <v>0</v>
      </c>
      <c r="W3" s="22">
        <f t="shared" ref="W3:W34" ca="1" si="13">$B3-COUNTIF($C$38:$C$44,$A3)*$B3</f>
        <v>0</v>
      </c>
      <c r="X3" s="30">
        <f t="shared" ref="X3:X8" ca="1" si="14">W3/W$35</f>
        <v>0</v>
      </c>
      <c r="Y3" s="31">
        <v>0</v>
      </c>
      <c r="Z3" s="22">
        <f t="shared" ref="Z3:Z34" ca="1" si="15">$B3-COUNTIF($C$38:$C$45,$A3)*$B3</f>
        <v>0</v>
      </c>
      <c r="AA3" s="30">
        <f t="shared" ref="AA3:AA8" ca="1" si="16">Z3/Z$35</f>
        <v>0</v>
      </c>
      <c r="AB3" s="31">
        <v>0</v>
      </c>
      <c r="AC3" s="22">
        <f t="shared" ref="AC3:AC34" ca="1" si="17">$B3-COUNTIF($C$38:$C$46,$A3)*$B3</f>
        <v>0</v>
      </c>
      <c r="AD3" s="30">
        <f t="shared" ref="AD3:AD8" ca="1" si="18">AC3/AC$35</f>
        <v>0</v>
      </c>
      <c r="AE3" s="31">
        <v>0</v>
      </c>
      <c r="AF3" s="22">
        <f t="shared" ref="AF3:AF34" ca="1" si="19">$B3-COUNTIF($C$38:$C$47,$A3)*$B3</f>
        <v>0</v>
      </c>
      <c r="AG3" s="30">
        <f t="shared" ref="AG3:AG8" ca="1" si="20">AF3/AF$35</f>
        <v>0</v>
      </c>
      <c r="AH3" s="31">
        <v>0</v>
      </c>
      <c r="AI3" s="22">
        <f t="shared" ref="AI3:AI34" ca="1" si="21">$B3-COUNTIF($C$38:$C$48,$A3)*$B3</f>
        <v>0</v>
      </c>
      <c r="AJ3" s="30">
        <f t="shared" ref="AJ3:AJ8" ca="1" si="22">AI3/AI$35</f>
        <v>0</v>
      </c>
      <c r="AK3" s="31">
        <v>0</v>
      </c>
      <c r="AL3" s="22">
        <f t="shared" ref="AL3:AL34" ca="1" si="23">$B3-COUNTIF($C$38:$C$49,$A3)*$B3</f>
        <v>0</v>
      </c>
      <c r="AM3" s="30">
        <f t="shared" ref="AM3:AM8" ca="1" si="24">AL3/AL$35</f>
        <v>0</v>
      </c>
      <c r="AN3" s="31">
        <v>0</v>
      </c>
      <c r="AO3" s="22">
        <f t="shared" ref="AO3:AO34" ca="1" si="25">$B3-COUNTIF($C$38:$C$50,$A3)*$B3</f>
        <v>0</v>
      </c>
      <c r="AP3" s="30">
        <f t="shared" ref="AP3:AP8" ca="1" si="26">AO3/AO$35</f>
        <v>0</v>
      </c>
      <c r="AQ3" s="31">
        <v>0</v>
      </c>
      <c r="AR3" s="22">
        <f t="shared" ref="AR3:AR34" ca="1" si="27">$B3-COUNTIF($C$38:$C$51,$A3)*$B3</f>
        <v>0</v>
      </c>
      <c r="AS3" s="30">
        <f t="shared" ref="AS3:AS8" ca="1" si="28">AR3/AR$35</f>
        <v>0</v>
      </c>
      <c r="AT3" s="31">
        <v>0</v>
      </c>
      <c r="AU3" s="22">
        <f t="shared" ref="AU3:AU34" ca="1" si="29">$B3-COUNTIF($C$38:$C$52,$A3)*$B3</f>
        <v>0</v>
      </c>
      <c r="AV3" s="30">
        <f t="shared" ref="AV3:AV8" ca="1" si="30">AU3/AU$35</f>
        <v>0</v>
      </c>
      <c r="AW3" s="31">
        <v>0</v>
      </c>
      <c r="AX3" s="45" t="s">
        <v>48</v>
      </c>
    </row>
    <row r="4" spans="1:52" x14ac:dyDescent="0.25">
      <c r="A4" s="17" t="s">
        <v>67</v>
      </c>
      <c r="B4" s="29">
        <v>0.65456639139434847</v>
      </c>
      <c r="C4" s="30">
        <f t="shared" si="0"/>
        <v>2.0978419141620953E-2</v>
      </c>
      <c r="D4" s="31">
        <f>C3+D3</f>
        <v>2.0260716994387671E-2</v>
      </c>
      <c r="E4" s="21">
        <f t="shared" ca="1" si="1"/>
        <v>0.65456639139434847</v>
      </c>
      <c r="F4" s="30">
        <f t="shared" ca="1" si="2"/>
        <v>2.1812521157606027E-2</v>
      </c>
      <c r="G4" s="31">
        <f ca="1">F3+G3</f>
        <v>2.1066283170572669E-2</v>
      </c>
      <c r="H4" s="21">
        <f t="shared" ca="1" si="3"/>
        <v>0.65456639139434847</v>
      </c>
      <c r="I4" s="30">
        <f t="shared" ca="1" si="4"/>
        <v>2.2281918359347622E-2</v>
      </c>
      <c r="J4" s="31">
        <f ca="1">I3+J3</f>
        <v>0</v>
      </c>
      <c r="K4" s="22">
        <f t="shared" ca="1" si="5"/>
        <v>0.65456639139434847</v>
      </c>
      <c r="L4" s="30">
        <f t="shared" ca="1" si="6"/>
        <v>2.2988018768265301E-2</v>
      </c>
      <c r="M4" s="31">
        <f ca="1">L3+M3</f>
        <v>0</v>
      </c>
      <c r="N4" s="22">
        <f t="shared" ca="1" si="7"/>
        <v>0.65456639139434847</v>
      </c>
      <c r="O4" s="30">
        <f t="shared" ca="1" si="8"/>
        <v>2.3781586783015549E-2</v>
      </c>
      <c r="P4" s="31">
        <f ca="1">O3+P3</f>
        <v>0</v>
      </c>
      <c r="Q4" s="22">
        <f t="shared" ca="1" si="9"/>
        <v>0.65456639139434847</v>
      </c>
      <c r="R4" s="30">
        <f t="shared" ca="1" si="10"/>
        <v>2.4840346759779815E-2</v>
      </c>
      <c r="S4" s="31">
        <f ca="1">R3+S3</f>
        <v>0</v>
      </c>
      <c r="T4" s="22">
        <f t="shared" ca="1" si="11"/>
        <v>0.65456639139434847</v>
      </c>
      <c r="U4" s="30">
        <f t="shared" ca="1" si="12"/>
        <v>2.5820205910284184E-2</v>
      </c>
      <c r="V4" s="31">
        <f ca="1">U3+V3</f>
        <v>0</v>
      </c>
      <c r="W4" s="22">
        <f t="shared" ca="1" si="13"/>
        <v>0.65456639139434847</v>
      </c>
      <c r="X4" s="30">
        <f t="shared" ca="1" si="14"/>
        <v>2.6706946037354871E-2</v>
      </c>
      <c r="Y4" s="31">
        <f ca="1">X3+Y3</f>
        <v>0</v>
      </c>
      <c r="Z4" s="22">
        <f t="shared" ca="1" si="15"/>
        <v>0.65456639139434847</v>
      </c>
      <c r="AA4" s="30">
        <f t="shared" ca="1" si="16"/>
        <v>2.8097790458821732E-2</v>
      </c>
      <c r="AB4" s="31">
        <f ca="1">AA3+AB3</f>
        <v>0</v>
      </c>
      <c r="AC4" s="22">
        <f t="shared" ca="1" si="17"/>
        <v>0.65456639139434847</v>
      </c>
      <c r="AD4" s="30">
        <f t="shared" ca="1" si="18"/>
        <v>2.9191686748408885E-2</v>
      </c>
      <c r="AE4" s="31">
        <f ca="1">AD3+AE3</f>
        <v>0</v>
      </c>
      <c r="AF4" s="22">
        <f t="shared" ca="1" si="19"/>
        <v>0.65456639139434847</v>
      </c>
      <c r="AG4" s="30">
        <f t="shared" ca="1" si="20"/>
        <v>3.057308053836183E-2</v>
      </c>
      <c r="AH4" s="31">
        <f ca="1">AG3+AH3</f>
        <v>0</v>
      </c>
      <c r="AI4" s="22">
        <f t="shared" ca="1" si="21"/>
        <v>0.65456639139434847</v>
      </c>
      <c r="AJ4" s="30">
        <f t="shared" ca="1" si="22"/>
        <v>3.1966425985814742E-2</v>
      </c>
      <c r="AK4" s="31">
        <f ca="1">AJ3+AK3</f>
        <v>0</v>
      </c>
      <c r="AL4" s="22">
        <f t="shared" ca="1" si="23"/>
        <v>0.65456639139434847</v>
      </c>
      <c r="AM4" s="30">
        <f t="shared" ca="1" si="24"/>
        <v>3.3607692364035727E-2</v>
      </c>
      <c r="AN4" s="31">
        <f ca="1">AM3+AN3</f>
        <v>0</v>
      </c>
      <c r="AO4" s="22">
        <f t="shared" ca="1" si="25"/>
        <v>0.65456639139434847</v>
      </c>
      <c r="AP4" s="30">
        <f t="shared" ca="1" si="26"/>
        <v>3.5418107820790218E-2</v>
      </c>
      <c r="AQ4" s="31">
        <f ca="1">AP3+AQ3</f>
        <v>0</v>
      </c>
      <c r="AR4" s="22">
        <f t="shared" ca="1" si="27"/>
        <v>0.65456639139434847</v>
      </c>
      <c r="AS4" s="30">
        <f t="shared" ca="1" si="28"/>
        <v>3.7702730693982826E-2</v>
      </c>
      <c r="AT4" s="31">
        <f ca="1">AS3+AT3</f>
        <v>0</v>
      </c>
      <c r="AU4" s="22">
        <f t="shared" ca="1" si="29"/>
        <v>0.65456639139434847</v>
      </c>
      <c r="AV4" s="30">
        <f t="shared" ca="1" si="30"/>
        <v>4.00795507610383E-2</v>
      </c>
      <c r="AW4" s="31">
        <f ca="1">AV3+AW3</f>
        <v>0</v>
      </c>
      <c r="AX4" s="46" t="s">
        <v>67</v>
      </c>
    </row>
    <row r="5" spans="1:52" x14ac:dyDescent="0.25">
      <c r="A5" s="17" t="s">
        <v>71</v>
      </c>
      <c r="B5" s="29">
        <v>0.70297280202403545</v>
      </c>
      <c r="C5" s="30">
        <f t="shared" si="0"/>
        <v>2.2529812529185209E-2</v>
      </c>
      <c r="D5" s="31">
        <f t="shared" ref="D5:D34" si="31">C4+D4</f>
        <v>4.1239136136008624E-2</v>
      </c>
      <c r="E5" s="21">
        <f t="shared" ca="1" si="1"/>
        <v>0.70297280202403545</v>
      </c>
      <c r="F5" s="30">
        <f t="shared" ca="1" si="2"/>
        <v>2.3425597951504076E-2</v>
      </c>
      <c r="G5" s="31">
        <f t="shared" ref="G5:G34" ca="1" si="32">F4+G4</f>
        <v>4.2878804328178699E-2</v>
      </c>
      <c r="H5" s="21">
        <f t="shared" ca="1" si="3"/>
        <v>0.70297280202403545</v>
      </c>
      <c r="I5" s="30">
        <f t="shared" ca="1" si="4"/>
        <v>2.3929707955483395E-2</v>
      </c>
      <c r="J5" s="31">
        <f t="shared" ref="J5:J34" ca="1" si="33">I4+J4</f>
        <v>2.2281918359347622E-2</v>
      </c>
      <c r="K5" s="22">
        <f t="shared" ca="1" si="5"/>
        <v>0.70297280202403545</v>
      </c>
      <c r="L5" s="30">
        <f t="shared" ca="1" si="6"/>
        <v>2.4688025812148504E-2</v>
      </c>
      <c r="M5" s="31">
        <f t="shared" ref="M5:M34" ca="1" si="34">L4+M4</f>
        <v>2.2988018768265301E-2</v>
      </c>
      <c r="N5" s="22">
        <f t="shared" ca="1" si="7"/>
        <v>0.70297280202403545</v>
      </c>
      <c r="O5" s="30">
        <f t="shared" ca="1" si="8"/>
        <v>2.5540279667922085E-2</v>
      </c>
      <c r="P5" s="31">
        <f t="shared" ref="P5:P8" ca="1" si="35">O4+P4</f>
        <v>2.3781586783015549E-2</v>
      </c>
      <c r="Q5" s="22">
        <f t="shared" ca="1" si="9"/>
        <v>0.70297280202403545</v>
      </c>
      <c r="R5" s="30">
        <f t="shared" ca="1" si="10"/>
        <v>2.6677336927998369E-2</v>
      </c>
      <c r="S5" s="31">
        <f t="shared" ref="S5:S34" ca="1" si="36">R4+S4</f>
        <v>2.4840346759779815E-2</v>
      </c>
      <c r="T5" s="22">
        <f t="shared" ca="1" si="11"/>
        <v>0.70297280202403545</v>
      </c>
      <c r="U5" s="30">
        <f t="shared" ca="1" si="12"/>
        <v>2.7729658497933608E-2</v>
      </c>
      <c r="V5" s="31">
        <f t="shared" ref="V5:V34" ca="1" si="37">U4+V4</f>
        <v>2.5820205910284184E-2</v>
      </c>
      <c r="W5" s="22">
        <f t="shared" ca="1" si="13"/>
        <v>0.70297280202403545</v>
      </c>
      <c r="X5" s="30">
        <f t="shared" ca="1" si="14"/>
        <v>2.8681974718242707E-2</v>
      </c>
      <c r="Y5" s="31">
        <f t="shared" ref="Y5:Y34" ca="1" si="38">X4+Y4</f>
        <v>2.6706946037354871E-2</v>
      </c>
      <c r="Z5" s="22">
        <f t="shared" ca="1" si="15"/>
        <v>0.70297280202403545</v>
      </c>
      <c r="AA5" s="30">
        <f t="shared" ca="1" si="16"/>
        <v>3.0175674689692997E-2</v>
      </c>
      <c r="AB5" s="31">
        <f t="shared" ref="AB5:AB34" ca="1" si="39">AA4+AB4</f>
        <v>2.8097790458821732E-2</v>
      </c>
      <c r="AC5" s="22">
        <f t="shared" ca="1" si="17"/>
        <v>0.70297280202403545</v>
      </c>
      <c r="AD5" s="30">
        <f t="shared" ca="1" si="18"/>
        <v>3.1350466658734838E-2</v>
      </c>
      <c r="AE5" s="31">
        <f t="shared" ref="AE5:AE34" ca="1" si="40">AD4+AE4</f>
        <v>2.9191686748408885E-2</v>
      </c>
      <c r="AF5" s="22">
        <f t="shared" ca="1" si="19"/>
        <v>0.70297280202403545</v>
      </c>
      <c r="AG5" s="30">
        <f t="shared" ca="1" si="20"/>
        <v>3.2834017106769968E-2</v>
      </c>
      <c r="AH5" s="31">
        <f t="shared" ref="AH5:AH34" ca="1" si="41">AG4+AH4</f>
        <v>3.057308053836183E-2</v>
      </c>
      <c r="AI5" s="22">
        <f t="shared" ca="1" si="21"/>
        <v>0.70297280202403545</v>
      </c>
      <c r="AJ5" s="30">
        <f t="shared" ca="1" si="22"/>
        <v>3.4330403059762336E-2</v>
      </c>
      <c r="AK5" s="31">
        <f t="shared" ref="AK5:AK34" ca="1" si="42">AJ4+AK4</f>
        <v>3.1966425985814742E-2</v>
      </c>
      <c r="AL5" s="22">
        <f t="shared" ca="1" si="23"/>
        <v>0.70297280202403545</v>
      </c>
      <c r="AM5" s="30">
        <f t="shared" ca="1" si="24"/>
        <v>3.6093044160702616E-2</v>
      </c>
      <c r="AN5" s="31">
        <f t="shared" ref="AN5:AN34" ca="1" si="43">AM4+AN4</f>
        <v>3.3607692364035727E-2</v>
      </c>
      <c r="AO5" s="22">
        <f t="shared" ca="1" si="25"/>
        <v>0.70297280202403545</v>
      </c>
      <c r="AP5" s="30">
        <f t="shared" ca="1" si="26"/>
        <v>3.8037343231345853E-2</v>
      </c>
      <c r="AQ5" s="31">
        <f t="shared" ref="AQ5:AQ34" ca="1" si="44">AP4+AQ4</f>
        <v>3.5418107820790218E-2</v>
      </c>
      <c r="AR5" s="22">
        <f t="shared" ca="1" si="27"/>
        <v>0.70297280202403545</v>
      </c>
      <c r="AS5" s="30">
        <f t="shared" ca="1" si="28"/>
        <v>4.0490918245051147E-2</v>
      </c>
      <c r="AT5" s="31">
        <f t="shared" ref="AT5:AT34" ca="1" si="45">AS4+AT4</f>
        <v>3.7702730693982826E-2</v>
      </c>
      <c r="AU5" s="22">
        <f t="shared" ca="1" si="29"/>
        <v>0.70297280202403545</v>
      </c>
      <c r="AV5" s="30">
        <f t="shared" ca="1" si="30"/>
        <v>4.3043508607788439E-2</v>
      </c>
      <c r="AW5" s="31">
        <f t="shared" ref="AW5:AW34" ca="1" si="46">AV4+AW4</f>
        <v>4.00795507610383E-2</v>
      </c>
      <c r="AX5" s="46" t="s">
        <v>71</v>
      </c>
    </row>
    <row r="6" spans="1:52" x14ac:dyDescent="0.25">
      <c r="A6" s="17" t="s">
        <v>74</v>
      </c>
      <c r="B6" s="29">
        <v>0.7150736014912582</v>
      </c>
      <c r="C6" s="30">
        <f t="shared" si="0"/>
        <v>2.2917635134362572E-2</v>
      </c>
      <c r="D6" s="31">
        <f t="shared" si="31"/>
        <v>6.3768948665193836E-2</v>
      </c>
      <c r="E6" s="21">
        <f t="shared" ca="1" si="1"/>
        <v>0.7150736014912582</v>
      </c>
      <c r="F6" s="30">
        <f t="shared" ca="1" si="2"/>
        <v>2.3828840384774265E-2</v>
      </c>
      <c r="G6" s="31">
        <f t="shared" ca="1" si="32"/>
        <v>6.6304402279682775E-2</v>
      </c>
      <c r="H6" s="21">
        <f t="shared" ca="1" si="3"/>
        <v>0.7150736014912582</v>
      </c>
      <c r="I6" s="30">
        <f t="shared" ca="1" si="4"/>
        <v>2.4341628013335944E-2</v>
      </c>
      <c r="J6" s="31">
        <f t="shared" ca="1" si="33"/>
        <v>4.6211626314831014E-2</v>
      </c>
      <c r="K6" s="22">
        <f t="shared" ca="1" si="5"/>
        <v>0.7150736014912582</v>
      </c>
      <c r="L6" s="30">
        <f t="shared" ca="1" si="6"/>
        <v>2.5112999365512541E-2</v>
      </c>
      <c r="M6" s="31">
        <f t="shared" ca="1" si="34"/>
        <v>4.7676044580413801E-2</v>
      </c>
      <c r="N6" s="22">
        <f t="shared" ca="1" si="7"/>
        <v>0.7150736014912582</v>
      </c>
      <c r="O6" s="30">
        <f t="shared" ca="1" si="8"/>
        <v>2.5979923707788857E-2</v>
      </c>
      <c r="P6" s="31">
        <f t="shared" ca="1" si="35"/>
        <v>4.9321866450937633E-2</v>
      </c>
      <c r="Q6" s="22">
        <f t="shared" ca="1" si="9"/>
        <v>0.7150736014912582</v>
      </c>
      <c r="R6" s="30">
        <f t="shared" ca="1" si="10"/>
        <v>2.7136553989534424E-2</v>
      </c>
      <c r="S6" s="31">
        <f t="shared" ca="1" si="36"/>
        <v>5.1517683687778183E-2</v>
      </c>
      <c r="T6" s="22">
        <f t="shared" ca="1" si="11"/>
        <v>0.7150736014912582</v>
      </c>
      <c r="U6" s="30">
        <f t="shared" ca="1" si="12"/>
        <v>2.8206989961984463E-2</v>
      </c>
      <c r="V6" s="31">
        <f t="shared" ca="1" si="37"/>
        <v>5.3549864408217795E-2</v>
      </c>
      <c r="W6" s="22">
        <f t="shared" ca="1" si="13"/>
        <v>0.7150736014912582</v>
      </c>
      <c r="X6" s="30">
        <f t="shared" ca="1" si="14"/>
        <v>2.9175699117522585E-2</v>
      </c>
      <c r="Y6" s="31">
        <f t="shared" ca="1" si="38"/>
        <v>5.5388920755597579E-2</v>
      </c>
      <c r="Z6" s="22">
        <f t="shared" ca="1" si="15"/>
        <v>0.7150736014912582</v>
      </c>
      <c r="AA6" s="30">
        <f t="shared" ca="1" si="16"/>
        <v>3.0695111269823501E-2</v>
      </c>
      <c r="AB6" s="31">
        <f t="shared" ca="1" si="39"/>
        <v>5.8273465148514725E-2</v>
      </c>
      <c r="AC6" s="22">
        <f t="shared" ca="1" si="17"/>
        <v>0.7150736014912582</v>
      </c>
      <c r="AD6" s="30">
        <f t="shared" ca="1" si="18"/>
        <v>3.1890125816456033E-2</v>
      </c>
      <c r="AE6" s="31">
        <f t="shared" ca="1" si="40"/>
        <v>6.0542153407143723E-2</v>
      </c>
      <c r="AF6" s="22">
        <f t="shared" ca="1" si="19"/>
        <v>0.7150736014912582</v>
      </c>
      <c r="AG6" s="30">
        <f t="shared" ca="1" si="20"/>
        <v>3.339921373396295E-2</v>
      </c>
      <c r="AH6" s="31">
        <f t="shared" ca="1" si="41"/>
        <v>6.3407097645131805E-2</v>
      </c>
      <c r="AI6" s="22">
        <f t="shared" ca="1" si="21"/>
        <v>0.7150736014912582</v>
      </c>
      <c r="AJ6" s="30">
        <f t="shared" ca="1" si="22"/>
        <v>3.4921358103626052E-2</v>
      </c>
      <c r="AK6" s="31">
        <f t="shared" ca="1" si="42"/>
        <v>6.6296829045577071E-2</v>
      </c>
      <c r="AL6" s="22">
        <f t="shared" ca="1" si="23"/>
        <v>0.7150736014912582</v>
      </c>
      <c r="AM6" s="30">
        <f t="shared" ca="1" si="24"/>
        <v>3.6714340871318946E-2</v>
      </c>
      <c r="AN6" s="31">
        <f t="shared" ca="1" si="43"/>
        <v>6.9700736524738349E-2</v>
      </c>
      <c r="AO6" s="22">
        <f t="shared" ca="1" si="25"/>
        <v>0.7150736014912582</v>
      </c>
      <c r="AP6" s="30">
        <f t="shared" ca="1" si="26"/>
        <v>3.8692108623951615E-2</v>
      </c>
      <c r="AQ6" s="31">
        <f t="shared" ca="1" si="44"/>
        <v>7.3455451052136078E-2</v>
      </c>
      <c r="AR6" s="22">
        <f t="shared" ca="1" si="27"/>
        <v>0.7150736014912582</v>
      </c>
      <c r="AS6" s="30">
        <f t="shared" ca="1" si="28"/>
        <v>4.1187918869422843E-2</v>
      </c>
      <c r="AT6" s="31">
        <f t="shared" ca="1" si="45"/>
        <v>7.8193648939033966E-2</v>
      </c>
      <c r="AU6" s="22">
        <f t="shared" ca="1" si="29"/>
        <v>0.7150736014912582</v>
      </c>
      <c r="AV6" s="30">
        <f t="shared" ca="1" si="30"/>
        <v>4.3784448889587158E-2</v>
      </c>
      <c r="AW6" s="31">
        <f t="shared" ca="1" si="46"/>
        <v>8.3123059368826746E-2</v>
      </c>
      <c r="AX6" s="46" t="s">
        <v>74</v>
      </c>
    </row>
    <row r="7" spans="1:52" x14ac:dyDescent="0.25">
      <c r="A7" s="17" t="s">
        <v>52</v>
      </c>
      <c r="B7" s="29">
        <v>0.84171706907190791</v>
      </c>
      <c r="C7" s="30">
        <f t="shared" si="0"/>
        <v>2.6976474358899778E-2</v>
      </c>
      <c r="D7" s="31">
        <f t="shared" si="31"/>
        <v>8.6686583799556405E-2</v>
      </c>
      <c r="E7" s="21">
        <f t="shared" ca="1" si="1"/>
        <v>0.84171706907190791</v>
      </c>
      <c r="F7" s="30">
        <f t="shared" ca="1" si="2"/>
        <v>2.8049059070599333E-2</v>
      </c>
      <c r="G7" s="31">
        <f t="shared" ca="1" si="32"/>
        <v>9.0133242664457047E-2</v>
      </c>
      <c r="H7" s="21">
        <f t="shared" ca="1" si="3"/>
        <v>0.84171706907190791</v>
      </c>
      <c r="I7" s="30">
        <f t="shared" ca="1" si="4"/>
        <v>2.8652664208404923E-2</v>
      </c>
      <c r="J7" s="31">
        <f t="shared" ca="1" si="33"/>
        <v>7.0553254328166962E-2</v>
      </c>
      <c r="K7" s="22">
        <f t="shared" ca="1" si="5"/>
        <v>0.84171706907190791</v>
      </c>
      <c r="L7" s="30">
        <f t="shared" ca="1" si="6"/>
        <v>2.9560649669434502E-2</v>
      </c>
      <c r="M7" s="31">
        <f t="shared" ca="1" si="34"/>
        <v>7.2789043945926335E-2</v>
      </c>
      <c r="N7" s="22">
        <f t="shared" ca="1" si="7"/>
        <v>0.84171706907190791</v>
      </c>
      <c r="O7" s="30">
        <f t="shared" ca="1" si="8"/>
        <v>3.0581111080632092E-2</v>
      </c>
      <c r="P7" s="31">
        <f t="shared" ca="1" si="35"/>
        <v>7.5301790158726484E-2</v>
      </c>
      <c r="Q7" s="22">
        <f t="shared" ca="1" si="9"/>
        <v>0.84171706907190791</v>
      </c>
      <c r="R7" s="30">
        <f t="shared" ca="1" si="10"/>
        <v>3.1942586946501539E-2</v>
      </c>
      <c r="S7" s="31">
        <f t="shared" ca="1" si="36"/>
        <v>7.8654237677312611E-2</v>
      </c>
      <c r="T7" s="22">
        <f t="shared" ca="1" si="11"/>
        <v>0.84171706907190791</v>
      </c>
      <c r="U7" s="30">
        <f t="shared" ca="1" si="12"/>
        <v>3.3202603016848388E-2</v>
      </c>
      <c r="V7" s="31">
        <f t="shared" ca="1" si="37"/>
        <v>8.1756854370202262E-2</v>
      </c>
      <c r="W7" s="22">
        <f t="shared" ca="1" si="13"/>
        <v>0</v>
      </c>
      <c r="X7" s="30">
        <f t="shared" ca="1" si="14"/>
        <v>0</v>
      </c>
      <c r="Y7" s="31">
        <f t="shared" ca="1" si="38"/>
        <v>8.4564619873120167E-2</v>
      </c>
      <c r="Z7" s="22">
        <f t="shared" ca="1" si="15"/>
        <v>0</v>
      </c>
      <c r="AA7" s="30">
        <f t="shared" ca="1" si="16"/>
        <v>0</v>
      </c>
      <c r="AB7" s="31">
        <f t="shared" ca="1" si="39"/>
        <v>8.8968576418338219E-2</v>
      </c>
      <c r="AC7" s="22">
        <f t="shared" ca="1" si="17"/>
        <v>0</v>
      </c>
      <c r="AD7" s="30">
        <f t="shared" ca="1" si="18"/>
        <v>0</v>
      </c>
      <c r="AE7" s="31">
        <f t="shared" ca="1" si="40"/>
        <v>9.2432279223599756E-2</v>
      </c>
      <c r="AF7" s="22">
        <f t="shared" ca="1" si="19"/>
        <v>0</v>
      </c>
      <c r="AG7" s="30">
        <f t="shared" ca="1" si="20"/>
        <v>0</v>
      </c>
      <c r="AH7" s="31">
        <f t="shared" ca="1" si="41"/>
        <v>9.6806311379094762E-2</v>
      </c>
      <c r="AI7" s="22">
        <f t="shared" ca="1" si="21"/>
        <v>0</v>
      </c>
      <c r="AJ7" s="30">
        <f t="shared" ca="1" si="22"/>
        <v>0</v>
      </c>
      <c r="AK7" s="31">
        <f t="shared" ca="1" si="42"/>
        <v>0.10121818714920312</v>
      </c>
      <c r="AL7" s="22">
        <f t="shared" ca="1" si="23"/>
        <v>0</v>
      </c>
      <c r="AM7" s="30">
        <f t="shared" ca="1" si="24"/>
        <v>0</v>
      </c>
      <c r="AN7" s="31">
        <f t="shared" ca="1" si="43"/>
        <v>0.10641507739605729</v>
      </c>
      <c r="AO7" s="22">
        <f t="shared" ca="1" si="25"/>
        <v>0</v>
      </c>
      <c r="AP7" s="30">
        <f t="shared" ca="1" si="26"/>
        <v>0</v>
      </c>
      <c r="AQ7" s="31">
        <f t="shared" ca="1" si="44"/>
        <v>0.11214755967608769</v>
      </c>
      <c r="AR7" s="22">
        <f t="shared" ca="1" si="27"/>
        <v>0</v>
      </c>
      <c r="AS7" s="30">
        <f t="shared" ca="1" si="28"/>
        <v>0</v>
      </c>
      <c r="AT7" s="31">
        <f t="shared" ca="1" si="45"/>
        <v>0.11938156780845681</v>
      </c>
      <c r="AU7" s="22">
        <f t="shared" ca="1" si="29"/>
        <v>0</v>
      </c>
      <c r="AV7" s="30">
        <f t="shared" ca="1" si="30"/>
        <v>0</v>
      </c>
      <c r="AW7" s="31">
        <f t="shared" ca="1" si="46"/>
        <v>0.1269075082584139</v>
      </c>
      <c r="AX7" s="46" t="s">
        <v>52</v>
      </c>
    </row>
    <row r="8" spans="1:52" x14ac:dyDescent="0.25">
      <c r="A8" s="17" t="s">
        <v>78</v>
      </c>
      <c r="B8" s="29">
        <v>0.8729683383333634</v>
      </c>
      <c r="C8" s="30">
        <f t="shared" si="0"/>
        <v>2.7978056832264953E-2</v>
      </c>
      <c r="D8" s="31">
        <f t="shared" si="31"/>
        <v>0.11366305815845618</v>
      </c>
      <c r="E8" s="21">
        <f t="shared" ca="1" si="1"/>
        <v>0.8729683383333634</v>
      </c>
      <c r="F8" s="30">
        <f t="shared" ca="1" si="2"/>
        <v>2.90904644664912E-2</v>
      </c>
      <c r="G8" s="31">
        <f t="shared" ca="1" si="32"/>
        <v>0.11818230173505638</v>
      </c>
      <c r="H8" s="21">
        <f t="shared" ca="1" si="3"/>
        <v>0.8729683383333634</v>
      </c>
      <c r="I8" s="30">
        <f t="shared" ca="1" si="4"/>
        <v>2.9716480254362326E-2</v>
      </c>
      <c r="J8" s="31">
        <f t="shared" ca="1" si="33"/>
        <v>9.9205918536571888E-2</v>
      </c>
      <c r="K8" s="22">
        <f t="shared" ca="1" si="5"/>
        <v>0.8729683383333634</v>
      </c>
      <c r="L8" s="30">
        <f t="shared" ca="1" si="6"/>
        <v>3.0658177397346279E-2</v>
      </c>
      <c r="M8" s="31">
        <f t="shared" ca="1" si="34"/>
        <v>0.10234969361536084</v>
      </c>
      <c r="N8" s="22">
        <f t="shared" ca="1" si="7"/>
        <v>0.8729683383333634</v>
      </c>
      <c r="O8" s="30">
        <f t="shared" ca="1" si="8"/>
        <v>3.1716526497298267E-2</v>
      </c>
      <c r="P8" s="31">
        <f t="shared" ca="1" si="35"/>
        <v>0.10588290123935858</v>
      </c>
      <c r="Q8" s="22">
        <f t="shared" ca="1" si="9"/>
        <v>0.8729683383333634</v>
      </c>
      <c r="R8" s="30">
        <f t="shared" ca="1" si="10"/>
        <v>3.3128551235752861E-2</v>
      </c>
      <c r="S8" s="31">
        <f t="shared" ca="1" si="36"/>
        <v>0.11059682462381415</v>
      </c>
      <c r="T8" s="22">
        <f t="shared" ca="1" si="11"/>
        <v>0.8729683383333634</v>
      </c>
      <c r="U8" s="30">
        <f t="shared" ca="1" si="12"/>
        <v>3.4435349179647301E-2</v>
      </c>
      <c r="V8" s="31">
        <f t="shared" ca="1" si="37"/>
        <v>0.11495945738705066</v>
      </c>
      <c r="W8" s="22">
        <f t="shared" ca="1" si="13"/>
        <v>0.8729683383333634</v>
      </c>
      <c r="X8" s="30">
        <f t="shared" ca="1" si="14"/>
        <v>3.5617958102805498E-2</v>
      </c>
      <c r="Y8" s="31">
        <f t="shared" ca="1" si="38"/>
        <v>8.4564619873120167E-2</v>
      </c>
      <c r="Z8" s="22">
        <f t="shared" ca="1" si="15"/>
        <v>0.8729683383333634</v>
      </c>
      <c r="AA8" s="30">
        <f t="shared" ca="1" si="16"/>
        <v>3.747287023922264E-2</v>
      </c>
      <c r="AB8" s="31">
        <f t="shared" ca="1" si="39"/>
        <v>8.8968576418338219E-2</v>
      </c>
      <c r="AC8" s="22">
        <f t="shared" ca="1" si="17"/>
        <v>0</v>
      </c>
      <c r="AD8" s="30">
        <f t="shared" ca="1" si="18"/>
        <v>0</v>
      </c>
      <c r="AE8" s="31">
        <f t="shared" ca="1" si="40"/>
        <v>9.2432279223599756E-2</v>
      </c>
      <c r="AF8" s="22">
        <f t="shared" ca="1" si="19"/>
        <v>0</v>
      </c>
      <c r="AG8" s="30">
        <f t="shared" ca="1" si="20"/>
        <v>0</v>
      </c>
      <c r="AH8" s="31">
        <f t="shared" ca="1" si="41"/>
        <v>9.6806311379094762E-2</v>
      </c>
      <c r="AI8" s="22">
        <f t="shared" ca="1" si="21"/>
        <v>0</v>
      </c>
      <c r="AJ8" s="30">
        <f t="shared" ca="1" si="22"/>
        <v>0</v>
      </c>
      <c r="AK8" s="31">
        <f t="shared" ca="1" si="42"/>
        <v>0.10121818714920312</v>
      </c>
      <c r="AL8" s="22">
        <f t="shared" ca="1" si="23"/>
        <v>0</v>
      </c>
      <c r="AM8" s="30">
        <f t="shared" ca="1" si="24"/>
        <v>0</v>
      </c>
      <c r="AN8" s="31">
        <f t="shared" ca="1" si="43"/>
        <v>0.10641507739605729</v>
      </c>
      <c r="AO8" s="22">
        <f t="shared" ca="1" si="25"/>
        <v>0</v>
      </c>
      <c r="AP8" s="30">
        <f t="shared" ca="1" si="26"/>
        <v>0</v>
      </c>
      <c r="AQ8" s="31">
        <f t="shared" ca="1" si="44"/>
        <v>0.11214755967608769</v>
      </c>
      <c r="AR8" s="22">
        <f t="shared" ca="1" si="27"/>
        <v>0</v>
      </c>
      <c r="AS8" s="30">
        <f t="shared" ca="1" si="28"/>
        <v>0</v>
      </c>
      <c r="AT8" s="31">
        <f t="shared" ca="1" si="45"/>
        <v>0.11938156780845681</v>
      </c>
      <c r="AU8" s="22">
        <f t="shared" ca="1" si="29"/>
        <v>0</v>
      </c>
      <c r="AV8" s="30">
        <f t="shared" ca="1" si="30"/>
        <v>0</v>
      </c>
      <c r="AW8" s="31">
        <f t="shared" ca="1" si="46"/>
        <v>0.1269075082584139</v>
      </c>
      <c r="AX8" s="46" t="s">
        <v>78</v>
      </c>
    </row>
    <row r="9" spans="1:52" x14ac:dyDescent="0.25">
      <c r="A9" s="32" t="s">
        <v>61</v>
      </c>
      <c r="B9" s="33">
        <v>0.90233134504790591</v>
      </c>
      <c r="C9" s="30">
        <f t="shared" ref="C9:C34" si="47">B9/B$35</f>
        <v>2.891912174212647E-2</v>
      </c>
      <c r="D9" s="31">
        <f t="shared" si="31"/>
        <v>0.14164111499072113</v>
      </c>
      <c r="E9" s="21">
        <f t="shared" ca="1" si="1"/>
        <v>0.90233134504790591</v>
      </c>
      <c r="F9" s="30">
        <f t="shared" ref="F9:F34" ca="1" si="48">E9/E$35</f>
        <v>3.0068946120349934E-2</v>
      </c>
      <c r="G9" s="31">
        <f t="shared" ca="1" si="32"/>
        <v>0.14727276620154758</v>
      </c>
      <c r="H9" s="21">
        <f t="shared" ca="1" si="3"/>
        <v>0.90233134504790591</v>
      </c>
      <c r="I9" s="30">
        <f t="shared" ref="I9:I34" ca="1" si="49">H9/H$35</f>
        <v>3.0716018463167558E-2</v>
      </c>
      <c r="J9" s="31">
        <f t="shared" ca="1" si="33"/>
        <v>0.1289223987909342</v>
      </c>
      <c r="K9" s="22">
        <f t="shared" ca="1" si="5"/>
        <v>0</v>
      </c>
      <c r="L9" s="30">
        <f t="shared" ref="L9:L34" ca="1" si="50">K9/K$35</f>
        <v>0</v>
      </c>
      <c r="M9" s="31">
        <f t="shared" ca="1" si="34"/>
        <v>0.13300787101270711</v>
      </c>
      <c r="N9" s="22">
        <f t="shared" ca="1" si="7"/>
        <v>0</v>
      </c>
      <c r="O9" s="30">
        <f t="shared" ref="O9:O34" ca="1" si="51">N9/N$35</f>
        <v>0</v>
      </c>
      <c r="P9" s="31">
        <f ca="1">O8+P8</f>
        <v>0.13759942773665684</v>
      </c>
      <c r="Q9" s="22">
        <f t="shared" ca="1" si="9"/>
        <v>0</v>
      </c>
      <c r="R9" s="30">
        <f t="shared" ref="R9:R34" ca="1" si="52">Q9/Q$35</f>
        <v>0</v>
      </c>
      <c r="S9" s="31">
        <f t="shared" ca="1" si="36"/>
        <v>0.14372537585956702</v>
      </c>
      <c r="T9" s="22">
        <f t="shared" ca="1" si="11"/>
        <v>0</v>
      </c>
      <c r="U9" s="30">
        <f t="shared" ref="U9:U34" ca="1" si="53">T9/T$35</f>
        <v>0</v>
      </c>
      <c r="V9" s="31">
        <f t="shared" ca="1" si="37"/>
        <v>0.14939480656669796</v>
      </c>
      <c r="W9" s="22">
        <f t="shared" ca="1" si="13"/>
        <v>0</v>
      </c>
      <c r="X9" s="30">
        <f t="shared" ref="X9:X34" ca="1" si="54">W9/W$35</f>
        <v>0</v>
      </c>
      <c r="Y9" s="31">
        <f t="shared" ca="1" si="38"/>
        <v>0.12018257797592566</v>
      </c>
      <c r="Z9" s="22">
        <f t="shared" ca="1" si="15"/>
        <v>0</v>
      </c>
      <c r="AA9" s="30">
        <f t="shared" ref="AA9:AA34" ca="1" si="55">Z9/Z$35</f>
        <v>0</v>
      </c>
      <c r="AB9" s="31">
        <f t="shared" ca="1" si="39"/>
        <v>0.12644144665756085</v>
      </c>
      <c r="AC9" s="22">
        <f t="shared" ca="1" si="17"/>
        <v>0</v>
      </c>
      <c r="AD9" s="30">
        <f t="shared" ref="AD9:AD34" ca="1" si="56">AC9/AC$35</f>
        <v>0</v>
      </c>
      <c r="AE9" s="31">
        <f t="shared" ca="1" si="40"/>
        <v>9.2432279223599756E-2</v>
      </c>
      <c r="AF9" s="22">
        <f t="shared" ca="1" si="19"/>
        <v>0</v>
      </c>
      <c r="AG9" s="30">
        <f t="shared" ref="AG9:AG34" ca="1" si="57">AF9/AF$35</f>
        <v>0</v>
      </c>
      <c r="AH9" s="31">
        <f t="shared" ca="1" si="41"/>
        <v>9.6806311379094762E-2</v>
      </c>
      <c r="AI9" s="22">
        <f t="shared" ca="1" si="21"/>
        <v>0</v>
      </c>
      <c r="AJ9" s="30">
        <f t="shared" ref="AJ9:AJ34" ca="1" si="58">AI9/AI$35</f>
        <v>0</v>
      </c>
      <c r="AK9" s="31">
        <f t="shared" ca="1" si="42"/>
        <v>0.10121818714920312</v>
      </c>
      <c r="AL9" s="22">
        <f t="shared" ca="1" si="23"/>
        <v>0</v>
      </c>
      <c r="AM9" s="30">
        <f t="shared" ref="AM9:AM34" ca="1" si="59">AL9/AL$35</f>
        <v>0</v>
      </c>
      <c r="AN9" s="31">
        <f t="shared" ca="1" si="43"/>
        <v>0.10641507739605729</v>
      </c>
      <c r="AO9" s="22">
        <f t="shared" ca="1" si="25"/>
        <v>0</v>
      </c>
      <c r="AP9" s="30">
        <f t="shared" ref="AP9:AP34" ca="1" si="60">AO9/AO$35</f>
        <v>0</v>
      </c>
      <c r="AQ9" s="31">
        <f t="shared" ca="1" si="44"/>
        <v>0.11214755967608769</v>
      </c>
      <c r="AR9" s="22">
        <f t="shared" ca="1" si="27"/>
        <v>0</v>
      </c>
      <c r="AS9" s="30">
        <f t="shared" ref="AS9:AS34" ca="1" si="61">AR9/AR$35</f>
        <v>0</v>
      </c>
      <c r="AT9" s="31">
        <f t="shared" ca="1" si="45"/>
        <v>0.11938156780845681</v>
      </c>
      <c r="AU9" s="22">
        <f t="shared" ca="1" si="29"/>
        <v>0</v>
      </c>
      <c r="AV9" s="30">
        <f t="shared" ref="AV9:AV34" ca="1" si="62">AU9/AU$35</f>
        <v>0</v>
      </c>
      <c r="AW9" s="31">
        <f t="shared" ca="1" si="46"/>
        <v>0.1269075082584139</v>
      </c>
      <c r="AX9" s="32" t="s">
        <v>61</v>
      </c>
    </row>
    <row r="10" spans="1:52" x14ac:dyDescent="0.25">
      <c r="A10" s="32" t="s">
        <v>60</v>
      </c>
      <c r="B10" s="33">
        <v>0.90667217415688772</v>
      </c>
      <c r="C10" s="30">
        <f t="shared" si="47"/>
        <v>2.9058242438922997E-2</v>
      </c>
      <c r="D10" s="31">
        <f t="shared" si="31"/>
        <v>0.17056023673284759</v>
      </c>
      <c r="E10" s="21">
        <f t="shared" ca="1" si="1"/>
        <v>0.90667217415688772</v>
      </c>
      <c r="F10" s="30">
        <f t="shared" ca="1" si="48"/>
        <v>3.0213598256521364E-2</v>
      </c>
      <c r="G10" s="31">
        <f t="shared" ca="1" si="32"/>
        <v>0.17734171232189752</v>
      </c>
      <c r="H10" s="21">
        <f t="shared" ca="1" si="3"/>
        <v>0.90667217415688772</v>
      </c>
      <c r="I10" s="30">
        <f t="shared" ca="1" si="49"/>
        <v>3.0863783458574941E-2</v>
      </c>
      <c r="J10" s="31">
        <f t="shared" ca="1" si="33"/>
        <v>0.15963841725410177</v>
      </c>
      <c r="K10" s="22">
        <f t="shared" ca="1" si="5"/>
        <v>0.90667217415688772</v>
      </c>
      <c r="L10" s="30">
        <f t="shared" ca="1" si="50"/>
        <v>3.1841837940661491E-2</v>
      </c>
      <c r="M10" s="31">
        <f t="shared" ca="1" si="34"/>
        <v>0.13300787101270711</v>
      </c>
      <c r="N10" s="22">
        <f t="shared" ca="1" si="7"/>
        <v>0.90667217415688772</v>
      </c>
      <c r="O10" s="30">
        <f t="shared" ca="1" si="51"/>
        <v>3.2941048115113447E-2</v>
      </c>
      <c r="P10" s="31">
        <f t="shared" ref="P10:P34" ca="1" si="63">O9+P9</f>
        <v>0.13759942773665684</v>
      </c>
      <c r="Q10" s="22">
        <f t="shared" ca="1" si="9"/>
        <v>0.90667217415688772</v>
      </c>
      <c r="R10" s="30">
        <f t="shared" ca="1" si="52"/>
        <v>3.4407588748216048E-2</v>
      </c>
      <c r="S10" s="31">
        <f t="shared" ca="1" si="36"/>
        <v>0.14372537585956702</v>
      </c>
      <c r="T10" s="22">
        <f t="shared" ca="1" si="11"/>
        <v>0.90667217415688772</v>
      </c>
      <c r="U10" s="30">
        <f t="shared" ca="1" si="53"/>
        <v>3.576483995762024E-2</v>
      </c>
      <c r="V10" s="31">
        <f t="shared" ca="1" si="37"/>
        <v>0.14939480656669796</v>
      </c>
      <c r="W10" s="22">
        <f t="shared" ca="1" si="13"/>
        <v>0.90667217415688772</v>
      </c>
      <c r="X10" s="30">
        <f t="shared" ca="1" si="54"/>
        <v>3.6993107417565292E-2</v>
      </c>
      <c r="Y10" s="31">
        <f t="shared" ca="1" si="38"/>
        <v>0.12018257797592566</v>
      </c>
      <c r="Z10" s="22">
        <f t="shared" ca="1" si="15"/>
        <v>0.90667217415688772</v>
      </c>
      <c r="AA10" s="30">
        <f t="shared" ca="1" si="55"/>
        <v>3.8919634584410945E-2</v>
      </c>
      <c r="AB10" s="31">
        <f t="shared" ca="1" si="39"/>
        <v>0.12644144665756085</v>
      </c>
      <c r="AC10" s="22">
        <f t="shared" ca="1" si="17"/>
        <v>0.90667217415688772</v>
      </c>
      <c r="AD10" s="30">
        <f t="shared" ca="1" si="56"/>
        <v>4.0434844256373184E-2</v>
      </c>
      <c r="AE10" s="31">
        <f t="shared" ca="1" si="40"/>
        <v>9.2432279223599756E-2</v>
      </c>
      <c r="AF10" s="22">
        <f t="shared" ca="1" si="19"/>
        <v>0.90667217415688772</v>
      </c>
      <c r="AG10" s="30">
        <f t="shared" ca="1" si="57"/>
        <v>4.234828088766044E-2</v>
      </c>
      <c r="AH10" s="31">
        <f t="shared" ca="1" si="41"/>
        <v>9.6806311379094762E-2</v>
      </c>
      <c r="AI10" s="22">
        <f t="shared" ca="1" si="21"/>
        <v>0.90667217415688772</v>
      </c>
      <c r="AJ10" s="30">
        <f t="shared" ca="1" si="58"/>
        <v>4.4278272348882049E-2</v>
      </c>
      <c r="AK10" s="31">
        <f t="shared" ca="1" si="42"/>
        <v>0.10121818714920312</v>
      </c>
      <c r="AL10" s="22">
        <f t="shared" ca="1" si="23"/>
        <v>0.90667217415688772</v>
      </c>
      <c r="AM10" s="30">
        <f t="shared" ca="1" si="59"/>
        <v>4.655167131203735E-2</v>
      </c>
      <c r="AN10" s="31">
        <f t="shared" ca="1" si="43"/>
        <v>0.10641507739605729</v>
      </c>
      <c r="AO10" s="22">
        <f t="shared" ca="1" si="25"/>
        <v>0.90667217415688772</v>
      </c>
      <c r="AP10" s="30">
        <f t="shared" ca="1" si="60"/>
        <v>4.9059367001707925E-2</v>
      </c>
      <c r="AQ10" s="31">
        <f t="shared" ca="1" si="44"/>
        <v>0.11214755967608769</v>
      </c>
      <c r="AR10" s="22">
        <f t="shared" ca="1" si="27"/>
        <v>0.90667217415688772</v>
      </c>
      <c r="AS10" s="30">
        <f t="shared" ca="1" si="61"/>
        <v>5.2223910758917365E-2</v>
      </c>
      <c r="AT10" s="31">
        <f t="shared" ca="1" si="45"/>
        <v>0.11938156780845681</v>
      </c>
      <c r="AU10" s="22">
        <f t="shared" ca="1" si="29"/>
        <v>0.90667217415688772</v>
      </c>
      <c r="AV10" s="30">
        <f t="shared" ca="1" si="62"/>
        <v>5.5516161394007814E-2</v>
      </c>
      <c r="AW10" s="31">
        <f t="shared" ca="1" si="46"/>
        <v>0.1269075082584139</v>
      </c>
      <c r="AX10" s="32" t="s">
        <v>60</v>
      </c>
    </row>
    <row r="11" spans="1:52" x14ac:dyDescent="0.25">
      <c r="A11" s="32" t="s">
        <v>68</v>
      </c>
      <c r="B11" s="33">
        <v>0.92559991728073177</v>
      </c>
      <c r="C11" s="30">
        <f t="shared" si="47"/>
        <v>2.9664864064899078E-2</v>
      </c>
      <c r="D11" s="31">
        <f t="shared" si="31"/>
        <v>0.19961847917177059</v>
      </c>
      <c r="E11" s="21">
        <f t="shared" ca="1" si="1"/>
        <v>0.92559991728073177</v>
      </c>
      <c r="F11" s="30">
        <f t="shared" ca="1" si="48"/>
        <v>3.084433916039684E-2</v>
      </c>
      <c r="G11" s="31">
        <f t="shared" ca="1" si="32"/>
        <v>0.20755531057841889</v>
      </c>
      <c r="H11" s="21">
        <f t="shared" ca="1" si="3"/>
        <v>0.92559991728073177</v>
      </c>
      <c r="I11" s="30">
        <f t="shared" ca="1" si="49"/>
        <v>3.1508097668037784E-2</v>
      </c>
      <c r="J11" s="31">
        <f t="shared" ca="1" si="33"/>
        <v>0.19050220071267671</v>
      </c>
      <c r="K11" s="22">
        <f t="shared" ca="1" si="5"/>
        <v>0.92559991728073177</v>
      </c>
      <c r="L11" s="30">
        <f t="shared" ca="1" si="50"/>
        <v>3.2506570074624194E-2</v>
      </c>
      <c r="M11" s="31">
        <f t="shared" ca="1" si="34"/>
        <v>0.16484970895336859</v>
      </c>
      <c r="N11" s="22">
        <f t="shared" ca="1" si="7"/>
        <v>0.92559991728073177</v>
      </c>
      <c r="O11" s="30">
        <f t="shared" ca="1" si="51"/>
        <v>3.3628727427134734E-2</v>
      </c>
      <c r="P11" s="31">
        <f t="shared" ca="1" si="63"/>
        <v>0.17054047585177029</v>
      </c>
      <c r="Q11" s="22">
        <f t="shared" ca="1" si="9"/>
        <v>0.92559991728073177</v>
      </c>
      <c r="R11" s="30">
        <f t="shared" ca="1" si="52"/>
        <v>3.5125883651159005E-2</v>
      </c>
      <c r="S11" s="31">
        <f t="shared" ca="1" si="36"/>
        <v>0.17813296460778305</v>
      </c>
      <c r="T11" s="22">
        <f t="shared" ca="1" si="11"/>
        <v>0.92559991728073177</v>
      </c>
      <c r="U11" s="30">
        <f t="shared" ca="1" si="53"/>
        <v>3.6511468918868244E-2</v>
      </c>
      <c r="V11" s="31">
        <f t="shared" ca="1" si="37"/>
        <v>0.18515964652431821</v>
      </c>
      <c r="W11" s="22">
        <f t="shared" ca="1" si="13"/>
        <v>0.92559991728073177</v>
      </c>
      <c r="X11" s="30">
        <f t="shared" ca="1" si="54"/>
        <v>3.7765377764566462E-2</v>
      </c>
      <c r="Y11" s="31">
        <f t="shared" ca="1" si="38"/>
        <v>0.15717568539349094</v>
      </c>
      <c r="Z11" s="22">
        <f t="shared" ca="1" si="15"/>
        <v>0.92559991728073177</v>
      </c>
      <c r="AA11" s="30">
        <f t="shared" ca="1" si="55"/>
        <v>3.9732123229022351E-2</v>
      </c>
      <c r="AB11" s="31">
        <f t="shared" ca="1" si="39"/>
        <v>0.1653610812419718</v>
      </c>
      <c r="AC11" s="22">
        <f t="shared" ca="1" si="17"/>
        <v>0.92559991728073177</v>
      </c>
      <c r="AD11" s="30">
        <f t="shared" ca="1" si="56"/>
        <v>4.1278964509703954E-2</v>
      </c>
      <c r="AE11" s="31">
        <f t="shared" ca="1" si="40"/>
        <v>0.13286712347997293</v>
      </c>
      <c r="AF11" s="22">
        <f t="shared" ca="1" si="19"/>
        <v>0.92559991728073177</v>
      </c>
      <c r="AG11" s="30">
        <f t="shared" ca="1" si="57"/>
        <v>4.3232346159789693E-2</v>
      </c>
      <c r="AH11" s="31">
        <f t="shared" ca="1" si="41"/>
        <v>0.13915459226675519</v>
      </c>
      <c r="AI11" s="22">
        <f t="shared" ca="1" si="21"/>
        <v>0.92559991728073177</v>
      </c>
      <c r="AJ11" s="30">
        <f t="shared" ca="1" si="58"/>
        <v>4.5202628239440379E-2</v>
      </c>
      <c r="AK11" s="31">
        <f t="shared" ca="1" si="42"/>
        <v>0.14549645949808518</v>
      </c>
      <c r="AL11" s="22">
        <f t="shared" ca="1" si="23"/>
        <v>0.92559991728073177</v>
      </c>
      <c r="AM11" s="30">
        <f t="shared" ca="1" si="59"/>
        <v>4.7523486816797064E-2</v>
      </c>
      <c r="AN11" s="31">
        <f t="shared" ca="1" si="43"/>
        <v>0.15296674870809465</v>
      </c>
      <c r="AO11" s="22">
        <f t="shared" ca="1" si="25"/>
        <v>0.92559991728073177</v>
      </c>
      <c r="AP11" s="30">
        <f t="shared" ca="1" si="60"/>
        <v>5.0083533313297013E-2</v>
      </c>
      <c r="AQ11" s="31">
        <f t="shared" ca="1" si="44"/>
        <v>0.16120692667779563</v>
      </c>
      <c r="AR11" s="22">
        <f t="shared" ca="1" si="27"/>
        <v>0.92559991728073177</v>
      </c>
      <c r="AS11" s="30">
        <f t="shared" ca="1" si="61"/>
        <v>5.3314140277305896E-2</v>
      </c>
      <c r="AT11" s="31">
        <f t="shared" ca="1" si="45"/>
        <v>0.17160547856737418</v>
      </c>
      <c r="AU11" s="22">
        <f t="shared" ca="1" si="29"/>
        <v>0.92559991728073177</v>
      </c>
      <c r="AV11" s="30">
        <f t="shared" ca="1" si="62"/>
        <v>5.6675120135699406E-2</v>
      </c>
      <c r="AW11" s="31">
        <f t="shared" ca="1" si="46"/>
        <v>0.18242366965242171</v>
      </c>
      <c r="AX11" s="32" t="s">
        <v>68</v>
      </c>
    </row>
    <row r="12" spans="1:52" x14ac:dyDescent="0.25">
      <c r="A12" s="32" t="s">
        <v>59</v>
      </c>
      <c r="B12" s="33">
        <v>0.9332096537004827</v>
      </c>
      <c r="C12" s="30">
        <f t="shared" si="47"/>
        <v>2.9908751075093307E-2</v>
      </c>
      <c r="D12" s="31">
        <f t="shared" si="31"/>
        <v>0.22928334323666966</v>
      </c>
      <c r="E12" s="21">
        <f t="shared" ca="1" si="1"/>
        <v>0.9332096537004827</v>
      </c>
      <c r="F12" s="30">
        <f t="shared" ca="1" si="48"/>
        <v>3.1097923118940815E-2</v>
      </c>
      <c r="G12" s="31">
        <f t="shared" ca="1" si="32"/>
        <v>0.23839964973881572</v>
      </c>
      <c r="H12" s="21">
        <f t="shared" ca="1" si="3"/>
        <v>0.9332096537004827</v>
      </c>
      <c r="I12" s="30">
        <f t="shared" ca="1" si="49"/>
        <v>3.1767138657416802E-2</v>
      </c>
      <c r="J12" s="31">
        <f t="shared" ca="1" si="33"/>
        <v>0.22201029838071448</v>
      </c>
      <c r="K12" s="22">
        <f t="shared" ca="1" si="5"/>
        <v>0.9332096537004827</v>
      </c>
      <c r="L12" s="30">
        <f t="shared" ca="1" si="50"/>
        <v>3.2773819915035564E-2</v>
      </c>
      <c r="M12" s="31">
        <f t="shared" ca="1" si="34"/>
        <v>0.1973562790279928</v>
      </c>
      <c r="N12" s="22">
        <f t="shared" ca="1" si="7"/>
        <v>0.9332096537004827</v>
      </c>
      <c r="O12" s="30">
        <f t="shared" ca="1" si="51"/>
        <v>3.3905202983230243E-2</v>
      </c>
      <c r="P12" s="31">
        <f t="shared" ca="1" si="63"/>
        <v>0.20416920327890503</v>
      </c>
      <c r="Q12" s="22">
        <f t="shared" ca="1" si="9"/>
        <v>0.9332096537004827</v>
      </c>
      <c r="R12" s="30">
        <f t="shared" ca="1" si="52"/>
        <v>3.5414667942412444E-2</v>
      </c>
      <c r="S12" s="31">
        <f t="shared" ca="1" si="36"/>
        <v>0.21325884825894206</v>
      </c>
      <c r="T12" s="22">
        <f t="shared" ca="1" si="11"/>
        <v>0.9332096537004827</v>
      </c>
      <c r="U12" s="30">
        <f t="shared" ca="1" si="53"/>
        <v>3.6811644674703201E-2</v>
      </c>
      <c r="V12" s="31">
        <f t="shared" ca="1" si="37"/>
        <v>0.22167111544318646</v>
      </c>
      <c r="W12" s="22">
        <f t="shared" ca="1" si="13"/>
        <v>0.9332096537004827</v>
      </c>
      <c r="X12" s="30">
        <f t="shared" ca="1" si="54"/>
        <v>3.8075862419129705E-2</v>
      </c>
      <c r="Y12" s="31">
        <f t="shared" ca="1" si="38"/>
        <v>0.1949410631580574</v>
      </c>
      <c r="Z12" s="22">
        <f t="shared" ca="1" si="15"/>
        <v>0.9332096537004827</v>
      </c>
      <c r="AA12" s="30">
        <f t="shared" ca="1" si="55"/>
        <v>4.0058777304422644E-2</v>
      </c>
      <c r="AB12" s="31">
        <f t="shared" ca="1" si="39"/>
        <v>0.20509320447099416</v>
      </c>
      <c r="AC12" s="22">
        <f t="shared" ca="1" si="17"/>
        <v>0.9332096537004827</v>
      </c>
      <c r="AD12" s="30">
        <f t="shared" ca="1" si="56"/>
        <v>4.1618335801484038E-2</v>
      </c>
      <c r="AE12" s="31">
        <f t="shared" ca="1" si="40"/>
        <v>0.17414608798967687</v>
      </c>
      <c r="AF12" s="22">
        <f t="shared" ca="1" si="19"/>
        <v>0.9332096537004827</v>
      </c>
      <c r="AG12" s="30">
        <f t="shared" ca="1" si="57"/>
        <v>4.358777700300967E-2</v>
      </c>
      <c r="AH12" s="31">
        <f t="shared" ca="1" si="41"/>
        <v>0.18238693842654488</v>
      </c>
      <c r="AI12" s="22">
        <f t="shared" ca="1" si="21"/>
        <v>0</v>
      </c>
      <c r="AJ12" s="30">
        <f t="shared" ca="1" si="58"/>
        <v>0</v>
      </c>
      <c r="AK12" s="31">
        <f t="shared" ca="1" si="42"/>
        <v>0.19069908773752556</v>
      </c>
      <c r="AL12" s="22">
        <f t="shared" ca="1" si="23"/>
        <v>0</v>
      </c>
      <c r="AM12" s="30">
        <f t="shared" ca="1" si="59"/>
        <v>0</v>
      </c>
      <c r="AN12" s="31">
        <f t="shared" ca="1" si="43"/>
        <v>0.2004902355248917</v>
      </c>
      <c r="AO12" s="22">
        <f t="shared" ca="1" si="25"/>
        <v>0</v>
      </c>
      <c r="AP12" s="30">
        <f t="shared" ca="1" si="60"/>
        <v>0</v>
      </c>
      <c r="AQ12" s="31">
        <f t="shared" ca="1" si="44"/>
        <v>0.21129045999109264</v>
      </c>
      <c r="AR12" s="22">
        <f t="shared" ca="1" si="27"/>
        <v>0</v>
      </c>
      <c r="AS12" s="30">
        <f t="shared" ca="1" si="61"/>
        <v>0</v>
      </c>
      <c r="AT12" s="31">
        <f t="shared" ca="1" si="45"/>
        <v>0.22491961884468009</v>
      </c>
      <c r="AU12" s="22">
        <f t="shared" ca="1" si="29"/>
        <v>0</v>
      </c>
      <c r="AV12" s="30">
        <f t="shared" ca="1" si="62"/>
        <v>0</v>
      </c>
      <c r="AW12" s="31">
        <f t="shared" ca="1" si="46"/>
        <v>0.2390987897881211</v>
      </c>
      <c r="AX12" s="32" t="s">
        <v>59</v>
      </c>
    </row>
    <row r="13" spans="1:52" x14ac:dyDescent="0.25">
      <c r="A13" s="32" t="s">
        <v>50</v>
      </c>
      <c r="B13" s="33">
        <v>0.95015724881282548</v>
      </c>
      <c r="C13" s="30">
        <f t="shared" si="47"/>
        <v>3.0451910269307145E-2</v>
      </c>
      <c r="D13" s="31">
        <f t="shared" si="31"/>
        <v>0.25919209431176299</v>
      </c>
      <c r="E13" s="21">
        <f t="shared" ca="1" si="1"/>
        <v>0.95015724881282548</v>
      </c>
      <c r="F13" s="30">
        <f t="shared" ca="1" si="48"/>
        <v>3.1662678324552655E-2</v>
      </c>
      <c r="G13" s="31">
        <f t="shared" ca="1" si="32"/>
        <v>0.26949757285775655</v>
      </c>
      <c r="H13" s="21">
        <f t="shared" ca="1" si="3"/>
        <v>0.95015724881282548</v>
      </c>
      <c r="I13" s="30">
        <f t="shared" ca="1" si="49"/>
        <v>3.2344047181357499E-2</v>
      </c>
      <c r="J13" s="31">
        <f t="shared" ca="1" si="33"/>
        <v>0.25377743703813127</v>
      </c>
      <c r="K13" s="22">
        <f t="shared" ca="1" si="5"/>
        <v>0.95015724881282548</v>
      </c>
      <c r="L13" s="30">
        <f t="shared" ca="1" si="50"/>
        <v>3.3369010318394947E-2</v>
      </c>
      <c r="M13" s="31">
        <f t="shared" ca="1" si="34"/>
        <v>0.23013009894302836</v>
      </c>
      <c r="N13" s="22">
        <f t="shared" ca="1" si="7"/>
        <v>0</v>
      </c>
      <c r="O13" s="30">
        <f t="shared" ca="1" si="51"/>
        <v>0</v>
      </c>
      <c r="P13" s="31">
        <f t="shared" ca="1" si="63"/>
        <v>0.23807440626213527</v>
      </c>
      <c r="Q13" s="22">
        <f t="shared" ca="1" si="9"/>
        <v>0</v>
      </c>
      <c r="R13" s="30">
        <f t="shared" ca="1" si="52"/>
        <v>0</v>
      </c>
      <c r="S13" s="31">
        <f t="shared" ca="1" si="36"/>
        <v>0.2486735162013545</v>
      </c>
      <c r="T13" s="22">
        <f t="shared" ca="1" si="11"/>
        <v>0</v>
      </c>
      <c r="U13" s="30">
        <f t="shared" ca="1" si="53"/>
        <v>0</v>
      </c>
      <c r="V13" s="31">
        <f t="shared" ca="1" si="37"/>
        <v>0.25848276011788968</v>
      </c>
      <c r="W13" s="22">
        <f t="shared" ca="1" si="13"/>
        <v>0</v>
      </c>
      <c r="X13" s="30">
        <f t="shared" ca="1" si="54"/>
        <v>0</v>
      </c>
      <c r="Y13" s="31">
        <f t="shared" ca="1" si="38"/>
        <v>0.23301692557718712</v>
      </c>
      <c r="Z13" s="22">
        <f t="shared" ca="1" si="15"/>
        <v>0</v>
      </c>
      <c r="AA13" s="30">
        <f t="shared" ca="1" si="55"/>
        <v>0</v>
      </c>
      <c r="AB13" s="31">
        <f t="shared" ca="1" si="39"/>
        <v>0.24515198177541681</v>
      </c>
      <c r="AC13" s="22">
        <f t="shared" ca="1" si="17"/>
        <v>0</v>
      </c>
      <c r="AD13" s="30">
        <f t="shared" ca="1" si="56"/>
        <v>0</v>
      </c>
      <c r="AE13" s="31">
        <f t="shared" ca="1" si="40"/>
        <v>0.2157644237911609</v>
      </c>
      <c r="AF13" s="22">
        <f t="shared" ca="1" si="19"/>
        <v>0</v>
      </c>
      <c r="AG13" s="30">
        <f t="shared" ca="1" si="57"/>
        <v>0</v>
      </c>
      <c r="AH13" s="31">
        <f t="shared" ca="1" si="41"/>
        <v>0.22597471542955455</v>
      </c>
      <c r="AI13" s="22">
        <f t="shared" ca="1" si="21"/>
        <v>0</v>
      </c>
      <c r="AJ13" s="30">
        <f t="shared" ca="1" si="58"/>
        <v>0</v>
      </c>
      <c r="AK13" s="31">
        <f t="shared" ca="1" si="42"/>
        <v>0.19069908773752556</v>
      </c>
      <c r="AL13" s="22">
        <f t="shared" ca="1" si="23"/>
        <v>0</v>
      </c>
      <c r="AM13" s="30">
        <f t="shared" ca="1" si="59"/>
        <v>0</v>
      </c>
      <c r="AN13" s="31">
        <f t="shared" ca="1" si="43"/>
        <v>0.2004902355248917</v>
      </c>
      <c r="AO13" s="22">
        <f t="shared" ca="1" si="25"/>
        <v>0</v>
      </c>
      <c r="AP13" s="30">
        <f t="shared" ca="1" si="60"/>
        <v>0</v>
      </c>
      <c r="AQ13" s="31">
        <f t="shared" ca="1" si="44"/>
        <v>0.21129045999109264</v>
      </c>
      <c r="AR13" s="22">
        <f t="shared" ca="1" si="27"/>
        <v>0</v>
      </c>
      <c r="AS13" s="30">
        <f t="shared" ca="1" si="61"/>
        <v>0</v>
      </c>
      <c r="AT13" s="31">
        <f t="shared" ca="1" si="45"/>
        <v>0.22491961884468009</v>
      </c>
      <c r="AU13" s="22">
        <f t="shared" ca="1" si="29"/>
        <v>0</v>
      </c>
      <c r="AV13" s="30">
        <f t="shared" ca="1" si="62"/>
        <v>0</v>
      </c>
      <c r="AW13" s="31">
        <f t="shared" ca="1" si="46"/>
        <v>0.2390987897881211</v>
      </c>
      <c r="AX13" s="32" t="s">
        <v>50</v>
      </c>
    </row>
    <row r="14" spans="1:52" x14ac:dyDescent="0.25">
      <c r="A14" s="32" t="s">
        <v>65</v>
      </c>
      <c r="B14" s="33">
        <v>0.97314781388405591</v>
      </c>
      <c r="C14" s="30">
        <f t="shared" si="47"/>
        <v>3.1188742646752587E-2</v>
      </c>
      <c r="D14" s="31">
        <f t="shared" si="31"/>
        <v>0.28964400458107015</v>
      </c>
      <c r="E14" s="21">
        <f t="shared" ca="1" si="1"/>
        <v>0.97314781388405591</v>
      </c>
      <c r="F14" s="30">
        <f t="shared" ca="1" si="48"/>
        <v>3.2428807159816074E-2</v>
      </c>
      <c r="G14" s="31">
        <f t="shared" ca="1" si="32"/>
        <v>0.30116025118230921</v>
      </c>
      <c r="H14" s="21">
        <f t="shared" ca="1" si="3"/>
        <v>0.97314781388405591</v>
      </c>
      <c r="I14" s="30">
        <f t="shared" ca="1" si="49"/>
        <v>3.3126662819262749E-2</v>
      </c>
      <c r="J14" s="31">
        <f t="shared" ca="1" si="33"/>
        <v>0.2861214842194888</v>
      </c>
      <c r="K14" s="22">
        <f t="shared" ca="1" si="5"/>
        <v>0.97314781388405591</v>
      </c>
      <c r="L14" s="30">
        <f t="shared" ca="1" si="50"/>
        <v>3.4176426568753672E-2</v>
      </c>
      <c r="M14" s="31">
        <f t="shared" ca="1" si="34"/>
        <v>0.26349910926142328</v>
      </c>
      <c r="N14" s="22">
        <f t="shared" ca="1" si="7"/>
        <v>0.97314781388405591</v>
      </c>
      <c r="O14" s="30">
        <f t="shared" ca="1" si="51"/>
        <v>3.535622893697099E-2</v>
      </c>
      <c r="P14" s="31">
        <f t="shared" ca="1" si="63"/>
        <v>0.23807440626213527</v>
      </c>
      <c r="Q14" s="22">
        <f t="shared" ca="1" si="9"/>
        <v>0.97314781388405591</v>
      </c>
      <c r="R14" s="30">
        <f t="shared" ca="1" si="52"/>
        <v>3.6930293799392784E-2</v>
      </c>
      <c r="S14" s="31">
        <f t="shared" ca="1" si="36"/>
        <v>0.2486735162013545</v>
      </c>
      <c r="T14" s="22">
        <f t="shared" ca="1" si="11"/>
        <v>0.97314781388405591</v>
      </c>
      <c r="U14" s="30">
        <f t="shared" ca="1" si="53"/>
        <v>3.8387056326103605E-2</v>
      </c>
      <c r="V14" s="31">
        <f t="shared" ca="1" si="37"/>
        <v>0.25848276011788968</v>
      </c>
      <c r="W14" s="22">
        <f t="shared" ca="1" si="13"/>
        <v>0.97314781388405591</v>
      </c>
      <c r="X14" s="30">
        <f t="shared" ca="1" si="54"/>
        <v>3.9705378237352228E-2</v>
      </c>
      <c r="Y14" s="31">
        <f t="shared" ca="1" si="38"/>
        <v>0.23301692557718712</v>
      </c>
      <c r="Z14" s="22">
        <f t="shared" ca="1" si="15"/>
        <v>0.97314781388405591</v>
      </c>
      <c r="AA14" s="30">
        <f t="shared" ca="1" si="55"/>
        <v>4.1773155052657558E-2</v>
      </c>
      <c r="AB14" s="31">
        <f t="shared" ca="1" si="39"/>
        <v>0.24515198177541681</v>
      </c>
      <c r="AC14" s="22">
        <f t="shared" ca="1" si="17"/>
        <v>0.97314781388405591</v>
      </c>
      <c r="AD14" s="30">
        <f t="shared" ca="1" si="56"/>
        <v>4.3399457283910196E-2</v>
      </c>
      <c r="AE14" s="31">
        <f t="shared" ca="1" si="40"/>
        <v>0.2157644237911609</v>
      </c>
      <c r="AF14" s="22">
        <f t="shared" ca="1" si="19"/>
        <v>0.97314781388405591</v>
      </c>
      <c r="AG14" s="30">
        <f t="shared" ca="1" si="57"/>
        <v>4.5453183788172216E-2</v>
      </c>
      <c r="AH14" s="31">
        <f t="shared" ca="1" si="41"/>
        <v>0.22597471542955455</v>
      </c>
      <c r="AI14" s="22">
        <f t="shared" ca="1" si="21"/>
        <v>0.97314781388405591</v>
      </c>
      <c r="AJ14" s="30">
        <f t="shared" ca="1" si="58"/>
        <v>4.7524678893940964E-2</v>
      </c>
      <c r="AK14" s="31">
        <f t="shared" ca="1" si="42"/>
        <v>0.19069908773752556</v>
      </c>
      <c r="AL14" s="22">
        <f t="shared" ca="1" si="23"/>
        <v>0.97314781388405591</v>
      </c>
      <c r="AM14" s="30">
        <f t="shared" ca="1" si="59"/>
        <v>4.9964759547279775E-2</v>
      </c>
      <c r="AN14" s="31">
        <f t="shared" ca="1" si="43"/>
        <v>0.2004902355248917</v>
      </c>
      <c r="AO14" s="22">
        <f t="shared" ca="1" si="25"/>
        <v>0.97314781388405591</v>
      </c>
      <c r="AP14" s="30">
        <f t="shared" ca="1" si="60"/>
        <v>5.2656315158941369E-2</v>
      </c>
      <c r="AQ14" s="31">
        <f t="shared" ca="1" si="44"/>
        <v>0.21129045999109264</v>
      </c>
      <c r="AR14" s="22">
        <f t="shared" ca="1" si="27"/>
        <v>0.97314781388405591</v>
      </c>
      <c r="AS14" s="30">
        <f t="shared" ca="1" si="61"/>
        <v>5.6052877805338332E-2</v>
      </c>
      <c r="AT14" s="31">
        <f t="shared" ca="1" si="45"/>
        <v>0.22491961884468009</v>
      </c>
      <c r="AU14" s="22">
        <f t="shared" ca="1" si="29"/>
        <v>0.97314781388405591</v>
      </c>
      <c r="AV14" s="30">
        <f t="shared" ca="1" si="62"/>
        <v>5.9586510577597958E-2</v>
      </c>
      <c r="AW14" s="31">
        <f t="shared" ca="1" si="46"/>
        <v>0.2390987897881211</v>
      </c>
      <c r="AX14" s="32" t="s">
        <v>65</v>
      </c>
    </row>
    <row r="15" spans="1:52" x14ac:dyDescent="0.25">
      <c r="A15" s="32" t="s">
        <v>72</v>
      </c>
      <c r="B15" s="33">
        <v>0.97823149622810024</v>
      </c>
      <c r="C15" s="30">
        <f t="shared" si="47"/>
        <v>3.1351671297533204E-2</v>
      </c>
      <c r="D15" s="31">
        <f t="shared" si="31"/>
        <v>0.32083274722782273</v>
      </c>
      <c r="E15" s="21">
        <f t="shared" ca="1" si="1"/>
        <v>0.97823149622810024</v>
      </c>
      <c r="F15" s="30">
        <f t="shared" ca="1" si="48"/>
        <v>3.2598213854302491E-2</v>
      </c>
      <c r="G15" s="31">
        <f t="shared" ca="1" si="32"/>
        <v>0.33358905834212527</v>
      </c>
      <c r="H15" s="21">
        <f t="shared" ca="1" si="3"/>
        <v>0.97823149622810024</v>
      </c>
      <c r="I15" s="30">
        <f t="shared" ca="1" si="49"/>
        <v>3.3299715081713248E-2</v>
      </c>
      <c r="J15" s="31">
        <f t="shared" ca="1" si="33"/>
        <v>0.31924814703875154</v>
      </c>
      <c r="K15" s="22">
        <f t="shared" ca="1" si="5"/>
        <v>0.97823149622810024</v>
      </c>
      <c r="L15" s="30">
        <f t="shared" ca="1" si="50"/>
        <v>3.4354962751902106E-2</v>
      </c>
      <c r="M15" s="31">
        <f t="shared" ca="1" si="34"/>
        <v>0.29767553583017697</v>
      </c>
      <c r="N15" s="22">
        <f t="shared" ca="1" si="7"/>
        <v>0.97823149622810024</v>
      </c>
      <c r="O15" s="30">
        <f t="shared" ca="1" si="51"/>
        <v>3.5540928356971209E-2</v>
      </c>
      <c r="P15" s="31">
        <f t="shared" ca="1" si="63"/>
        <v>0.27343063519910626</v>
      </c>
      <c r="Q15" s="22">
        <f t="shared" ca="1" si="9"/>
        <v>0.97823149622810024</v>
      </c>
      <c r="R15" s="30">
        <f t="shared" ca="1" si="52"/>
        <v>3.712321606656515E-2</v>
      </c>
      <c r="S15" s="31">
        <f t="shared" ca="1" si="36"/>
        <v>0.2856038100007473</v>
      </c>
      <c r="T15" s="22">
        <f t="shared" ca="1" si="11"/>
        <v>0.97823149622810024</v>
      </c>
      <c r="U15" s="30">
        <f t="shared" ca="1" si="53"/>
        <v>3.8587588658089193E-2</v>
      </c>
      <c r="V15" s="31">
        <f t="shared" ca="1" si="37"/>
        <v>0.2968698164439933</v>
      </c>
      <c r="W15" s="22">
        <f t="shared" ca="1" si="13"/>
        <v>0.97823149622810024</v>
      </c>
      <c r="X15" s="30">
        <f t="shared" ca="1" si="54"/>
        <v>3.9912797426327438E-2</v>
      </c>
      <c r="Y15" s="31">
        <f t="shared" ca="1" si="38"/>
        <v>0.27272230381453932</v>
      </c>
      <c r="Z15" s="22">
        <f t="shared" ca="1" si="15"/>
        <v>0.97823149622810024</v>
      </c>
      <c r="AA15" s="30">
        <f t="shared" ca="1" si="55"/>
        <v>4.1991376218822069E-2</v>
      </c>
      <c r="AB15" s="31">
        <f t="shared" ca="1" si="39"/>
        <v>0.28692513682807436</v>
      </c>
      <c r="AC15" s="22">
        <f t="shared" ca="1" si="17"/>
        <v>0.97823149622810024</v>
      </c>
      <c r="AD15" s="30">
        <f t="shared" ca="1" si="56"/>
        <v>4.3626174183015939E-2</v>
      </c>
      <c r="AE15" s="31">
        <f t="shared" ca="1" si="40"/>
        <v>0.2591638810750711</v>
      </c>
      <c r="AF15" s="22">
        <f t="shared" ca="1" si="19"/>
        <v>0.97823149622810024</v>
      </c>
      <c r="AG15" s="30">
        <f t="shared" ca="1" si="57"/>
        <v>4.5690629266246389E-2</v>
      </c>
      <c r="AH15" s="31">
        <f t="shared" ca="1" si="41"/>
        <v>0.27142789921772675</v>
      </c>
      <c r="AI15" s="22">
        <f t="shared" ca="1" si="21"/>
        <v>0.97823149622810024</v>
      </c>
      <c r="AJ15" s="30">
        <f t="shared" ca="1" si="58"/>
        <v>4.7772945773393964E-2</v>
      </c>
      <c r="AK15" s="31">
        <f t="shared" ca="1" si="42"/>
        <v>0.23822376663146652</v>
      </c>
      <c r="AL15" s="22">
        <f t="shared" ca="1" si="23"/>
        <v>0.97823149622810024</v>
      </c>
      <c r="AM15" s="30">
        <f t="shared" ca="1" si="59"/>
        <v>5.0225773303166597E-2</v>
      </c>
      <c r="AN15" s="31">
        <f t="shared" ca="1" si="43"/>
        <v>0.2504549950721715</v>
      </c>
      <c r="AO15" s="22">
        <f t="shared" ca="1" si="25"/>
        <v>0.97823149622810024</v>
      </c>
      <c r="AP15" s="30">
        <f t="shared" ca="1" si="60"/>
        <v>5.2931389485633369E-2</v>
      </c>
      <c r="AQ15" s="31">
        <f t="shared" ca="1" si="44"/>
        <v>0.26394677515003401</v>
      </c>
      <c r="AR15" s="22">
        <f t="shared" ca="1" si="27"/>
        <v>0.97823149622810024</v>
      </c>
      <c r="AS15" s="30">
        <f t="shared" ca="1" si="61"/>
        <v>5.634569562927666E-2</v>
      </c>
      <c r="AT15" s="31">
        <f t="shared" ca="1" si="45"/>
        <v>0.28097249665001844</v>
      </c>
      <c r="AU15" s="22">
        <f t="shared" ca="1" si="29"/>
        <v>0.97823149622810024</v>
      </c>
      <c r="AV15" s="30">
        <f t="shared" ca="1" si="62"/>
        <v>5.9897787947227471E-2</v>
      </c>
      <c r="AW15" s="31">
        <f t="shared" ca="1" si="46"/>
        <v>0.29868530036571905</v>
      </c>
      <c r="AX15" s="32" t="s">
        <v>72</v>
      </c>
    </row>
    <row r="16" spans="1:52" x14ac:dyDescent="0.25">
      <c r="A16" s="32" t="s">
        <v>76</v>
      </c>
      <c r="B16" s="33">
        <v>0.99271044030218725</v>
      </c>
      <c r="C16" s="30">
        <f t="shared" si="47"/>
        <v>3.181571186164963E-2</v>
      </c>
      <c r="D16" s="31">
        <f t="shared" si="31"/>
        <v>0.35218441852535592</v>
      </c>
      <c r="E16" s="21">
        <f t="shared" ca="1" si="1"/>
        <v>0.99271044030218725</v>
      </c>
      <c r="F16" s="30">
        <f t="shared" ca="1" si="48"/>
        <v>3.3080704672816798E-2</v>
      </c>
      <c r="G16" s="31">
        <f t="shared" ca="1" si="32"/>
        <v>0.36618727219642777</v>
      </c>
      <c r="H16" s="21">
        <f t="shared" ca="1" si="3"/>
        <v>0.99271044030218725</v>
      </c>
      <c r="I16" s="30">
        <f t="shared" ca="1" si="49"/>
        <v>3.3792588920073828E-2</v>
      </c>
      <c r="J16" s="31">
        <f t="shared" ca="1" si="33"/>
        <v>0.35254786212046479</v>
      </c>
      <c r="K16" s="22">
        <f t="shared" ca="1" si="5"/>
        <v>0.99271044030218725</v>
      </c>
      <c r="L16" s="30">
        <f t="shared" ca="1" si="50"/>
        <v>3.4863455461726027E-2</v>
      </c>
      <c r="M16" s="31">
        <f t="shared" ca="1" si="34"/>
        <v>0.33203049858207906</v>
      </c>
      <c r="N16" s="22">
        <f t="shared" ca="1" si="7"/>
        <v>0.99271044030218725</v>
      </c>
      <c r="O16" s="30">
        <f t="shared" ca="1" si="51"/>
        <v>3.6066974713080076E-2</v>
      </c>
      <c r="P16" s="31">
        <f t="shared" ca="1" si="63"/>
        <v>0.30897156355607747</v>
      </c>
      <c r="Q16" s="22">
        <f t="shared" ca="1" si="9"/>
        <v>0.99271044030218725</v>
      </c>
      <c r="R16" s="30">
        <f t="shared" ca="1" si="52"/>
        <v>3.7672682089025661E-2</v>
      </c>
      <c r="S16" s="31">
        <f t="shared" ca="1" si="36"/>
        <v>0.32272702606731246</v>
      </c>
      <c r="T16" s="22">
        <f t="shared" ca="1" si="11"/>
        <v>0.99271044030218725</v>
      </c>
      <c r="U16" s="30">
        <f t="shared" ca="1" si="53"/>
        <v>3.9158729068399671E-2</v>
      </c>
      <c r="V16" s="31">
        <f t="shared" ca="1" si="37"/>
        <v>0.3354574051020825</v>
      </c>
      <c r="W16" s="22">
        <f t="shared" ca="1" si="13"/>
        <v>0.99271044030218725</v>
      </c>
      <c r="X16" s="30">
        <f t="shared" ca="1" si="54"/>
        <v>4.0503552440865842E-2</v>
      </c>
      <c r="Y16" s="31">
        <f t="shared" ca="1" si="38"/>
        <v>0.31263510124086674</v>
      </c>
      <c r="Z16" s="22">
        <f t="shared" ca="1" si="15"/>
        <v>0.99271044030218725</v>
      </c>
      <c r="AA16" s="30">
        <f t="shared" ca="1" si="55"/>
        <v>4.2612896574904018E-2</v>
      </c>
      <c r="AB16" s="31">
        <f t="shared" ca="1" si="39"/>
        <v>0.3289165130468964</v>
      </c>
      <c r="AC16" s="22">
        <f t="shared" ca="1" si="17"/>
        <v>0.99271044030218725</v>
      </c>
      <c r="AD16" s="30">
        <f t="shared" ca="1" si="56"/>
        <v>4.4271891417226698E-2</v>
      </c>
      <c r="AE16" s="31">
        <f t="shared" ca="1" si="40"/>
        <v>0.30279005525808705</v>
      </c>
      <c r="AF16" s="22">
        <f t="shared" ca="1" si="19"/>
        <v>0.99271044030218725</v>
      </c>
      <c r="AG16" s="30">
        <f t="shared" ca="1" si="57"/>
        <v>4.636690279496291E-2</v>
      </c>
      <c r="AH16" s="31">
        <f t="shared" ca="1" si="41"/>
        <v>0.31711852848397315</v>
      </c>
      <c r="AI16" s="22">
        <f t="shared" ca="1" si="21"/>
        <v>0.99271044030218725</v>
      </c>
      <c r="AJ16" s="30">
        <f t="shared" ca="1" si="58"/>
        <v>4.8480039966102388E-2</v>
      </c>
      <c r="AK16" s="31">
        <f t="shared" ca="1" si="42"/>
        <v>0.28599671240486046</v>
      </c>
      <c r="AL16" s="22">
        <f t="shared" ca="1" si="23"/>
        <v>0.99271044030218725</v>
      </c>
      <c r="AM16" s="30">
        <f t="shared" ca="1" si="59"/>
        <v>5.09691721464244E-2</v>
      </c>
      <c r="AN16" s="31">
        <f t="shared" ca="1" si="43"/>
        <v>0.30068076837533808</v>
      </c>
      <c r="AO16" s="22">
        <f t="shared" ca="1" si="25"/>
        <v>0.99271044030218725</v>
      </c>
      <c r="AP16" s="30">
        <f t="shared" ca="1" si="60"/>
        <v>5.3714834540389098E-2</v>
      </c>
      <c r="AQ16" s="31">
        <f t="shared" ca="1" si="44"/>
        <v>0.31687816463566737</v>
      </c>
      <c r="AR16" s="22">
        <f t="shared" ca="1" si="27"/>
        <v>0.99271044030218725</v>
      </c>
      <c r="AS16" s="30">
        <f t="shared" ca="1" si="61"/>
        <v>5.7179676316851655E-2</v>
      </c>
      <c r="AT16" s="31">
        <f t="shared" ca="1" si="45"/>
        <v>0.3373181922792951</v>
      </c>
      <c r="AU16" s="22">
        <f t="shared" ca="1" si="29"/>
        <v>0.99271044030218725</v>
      </c>
      <c r="AV16" s="30">
        <f t="shared" ca="1" si="62"/>
        <v>6.07843436604645E-2</v>
      </c>
      <c r="AW16" s="31">
        <f t="shared" ca="1" si="46"/>
        <v>0.3585830883129465</v>
      </c>
      <c r="AX16" s="32" t="s">
        <v>76</v>
      </c>
    </row>
    <row r="17" spans="1:50" x14ac:dyDescent="0.25">
      <c r="A17" s="32" t="s">
        <v>70</v>
      </c>
      <c r="B17" s="33">
        <v>0.99314781388405593</v>
      </c>
      <c r="C17" s="30">
        <f t="shared" si="47"/>
        <v>3.1829729395153557E-2</v>
      </c>
      <c r="D17" s="31">
        <f t="shared" si="31"/>
        <v>0.38400013038700553</v>
      </c>
      <c r="E17" s="21">
        <f t="shared" ca="1" si="1"/>
        <v>0.99314781388405593</v>
      </c>
      <c r="F17" s="30">
        <f t="shared" ca="1" si="48"/>
        <v>3.3095279543500222E-2</v>
      </c>
      <c r="G17" s="31">
        <f t="shared" ca="1" si="32"/>
        <v>0.39926797686924459</v>
      </c>
      <c r="H17" s="21">
        <f t="shared" ca="1" si="3"/>
        <v>0.99314781388405593</v>
      </c>
      <c r="I17" s="30">
        <f t="shared" ca="1" si="49"/>
        <v>3.380747743645942E-2</v>
      </c>
      <c r="J17" s="31">
        <f t="shared" ca="1" si="33"/>
        <v>0.3863404510405386</v>
      </c>
      <c r="K17" s="22">
        <f t="shared" ca="1" si="5"/>
        <v>0.99314781388405593</v>
      </c>
      <c r="L17" s="30">
        <f t="shared" ca="1" si="50"/>
        <v>3.4878815786119281E-2</v>
      </c>
      <c r="M17" s="31">
        <f t="shared" ca="1" si="34"/>
        <v>0.36689395404380509</v>
      </c>
      <c r="N17" s="22">
        <f t="shared" ca="1" si="7"/>
        <v>0.99314781388405593</v>
      </c>
      <c r="O17" s="30">
        <f t="shared" ca="1" si="51"/>
        <v>3.6082865290308845E-2</v>
      </c>
      <c r="P17" s="31">
        <f t="shared" ca="1" si="63"/>
        <v>0.34503853826915754</v>
      </c>
      <c r="Q17" s="22">
        <f t="shared" ca="1" si="9"/>
        <v>0.99314781388405593</v>
      </c>
      <c r="R17" s="30">
        <f t="shared" ca="1" si="52"/>
        <v>3.768928011724712E-2</v>
      </c>
      <c r="S17" s="31">
        <f t="shared" ca="1" si="36"/>
        <v>0.36039970815633815</v>
      </c>
      <c r="T17" s="22">
        <f t="shared" ca="1" si="11"/>
        <v>0.99314781388405593</v>
      </c>
      <c r="U17" s="30">
        <f t="shared" ca="1" si="53"/>
        <v>3.9175981827007565E-2</v>
      </c>
      <c r="V17" s="31">
        <f t="shared" ca="1" si="37"/>
        <v>0.37461613417048217</v>
      </c>
      <c r="W17" s="22">
        <f t="shared" ca="1" si="13"/>
        <v>0.99314781388405593</v>
      </c>
      <c r="X17" s="30">
        <f t="shared" ca="1" si="54"/>
        <v>4.0521397708821398E-2</v>
      </c>
      <c r="Y17" s="31">
        <f t="shared" ca="1" si="38"/>
        <v>0.35313865368173258</v>
      </c>
      <c r="Z17" s="22">
        <f t="shared" ca="1" si="15"/>
        <v>0.99314781388405593</v>
      </c>
      <c r="AA17" s="30">
        <f t="shared" ca="1" si="55"/>
        <v>4.2631671188781445E-2</v>
      </c>
      <c r="AB17" s="31">
        <f t="shared" ca="1" si="39"/>
        <v>0.37152940962180042</v>
      </c>
      <c r="AC17" s="22">
        <f t="shared" ca="1" si="17"/>
        <v>0.99314781388405593</v>
      </c>
      <c r="AD17" s="30">
        <f t="shared" ca="1" si="56"/>
        <v>4.4291396959768754E-2</v>
      </c>
      <c r="AE17" s="31">
        <f t="shared" ca="1" si="40"/>
        <v>0.34706194667531376</v>
      </c>
      <c r="AF17" s="22">
        <f t="shared" ca="1" si="19"/>
        <v>0.99314781388405593</v>
      </c>
      <c r="AG17" s="30">
        <f t="shared" ca="1" si="57"/>
        <v>4.6387331368625759E-2</v>
      </c>
      <c r="AH17" s="31">
        <f t="shared" ca="1" si="41"/>
        <v>0.36348543127893607</v>
      </c>
      <c r="AI17" s="22">
        <f t="shared" ca="1" si="21"/>
        <v>0.99314781388405593</v>
      </c>
      <c r="AJ17" s="30">
        <f t="shared" ca="1" si="58"/>
        <v>4.8501399556843329E-2</v>
      </c>
      <c r="AK17" s="31">
        <f t="shared" ca="1" si="42"/>
        <v>0.33447675237096286</v>
      </c>
      <c r="AL17" s="22">
        <f t="shared" ca="1" si="23"/>
        <v>0.99314781388405593</v>
      </c>
      <c r="AM17" s="30">
        <f t="shared" ca="1" si="59"/>
        <v>5.0991628412100198E-2</v>
      </c>
      <c r="AN17" s="31">
        <f t="shared" ca="1" si="43"/>
        <v>0.35164994052176246</v>
      </c>
      <c r="AO17" s="22">
        <f t="shared" ca="1" si="25"/>
        <v>0.99314781388405593</v>
      </c>
      <c r="AP17" s="30">
        <f t="shared" ca="1" si="60"/>
        <v>5.3738500504429187E-2</v>
      </c>
      <c r="AQ17" s="31">
        <f t="shared" ca="1" si="44"/>
        <v>0.37059299917605648</v>
      </c>
      <c r="AR17" s="22">
        <f t="shared" ca="1" si="27"/>
        <v>0.99314781388405593</v>
      </c>
      <c r="AS17" s="30">
        <f t="shared" ca="1" si="61"/>
        <v>5.7204868839087222E-2</v>
      </c>
      <c r="AT17" s="31">
        <f t="shared" ca="1" si="45"/>
        <v>0.39449786859614677</v>
      </c>
      <c r="AU17" s="22">
        <f t="shared" ca="1" si="29"/>
        <v>0.99314781388405593</v>
      </c>
      <c r="AV17" s="30">
        <f t="shared" ca="1" si="62"/>
        <v>6.0811124345978622E-2</v>
      </c>
      <c r="AW17" s="31">
        <f t="shared" ca="1" si="46"/>
        <v>0.41936743197341098</v>
      </c>
      <c r="AX17" s="32" t="s">
        <v>70</v>
      </c>
    </row>
    <row r="18" spans="1:50" x14ac:dyDescent="0.25">
      <c r="A18" s="32" t="s">
        <v>75</v>
      </c>
      <c r="B18" s="33">
        <v>0.99556106304577652</v>
      </c>
      <c r="C18" s="30">
        <f t="shared" si="47"/>
        <v>3.1907072431816189E-2</v>
      </c>
      <c r="D18" s="31">
        <f t="shared" si="31"/>
        <v>0.41582985978215908</v>
      </c>
      <c r="E18" s="21">
        <f t="shared" ca="1" si="1"/>
        <v>0.99556106304577652</v>
      </c>
      <c r="F18" s="30">
        <f t="shared" ca="1" si="48"/>
        <v>3.3175697739562006E-2</v>
      </c>
      <c r="G18" s="31">
        <f t="shared" ca="1" si="32"/>
        <v>0.43236325641274481</v>
      </c>
      <c r="H18" s="21">
        <f t="shared" ca="1" si="3"/>
        <v>0.99556106304577652</v>
      </c>
      <c r="I18" s="30">
        <f t="shared" ca="1" si="49"/>
        <v>3.3889626201671269E-2</v>
      </c>
      <c r="J18" s="31">
        <f t="shared" ca="1" si="33"/>
        <v>0.420147928476998</v>
      </c>
      <c r="K18" s="22">
        <f t="shared" ca="1" si="5"/>
        <v>0.99556106304577652</v>
      </c>
      <c r="L18" s="30">
        <f t="shared" ca="1" si="50"/>
        <v>3.4963567795619738E-2</v>
      </c>
      <c r="M18" s="31">
        <f t="shared" ca="1" si="34"/>
        <v>0.40177276982992438</v>
      </c>
      <c r="N18" s="22">
        <f t="shared" ca="1" si="7"/>
        <v>0.99556106304577652</v>
      </c>
      <c r="O18" s="30">
        <f t="shared" ca="1" si="51"/>
        <v>3.6170543018837265E-2</v>
      </c>
      <c r="P18" s="31">
        <f t="shared" ca="1" si="63"/>
        <v>0.38112140355946639</v>
      </c>
      <c r="Q18" s="22">
        <f t="shared" ca="1" si="9"/>
        <v>0.99556106304577652</v>
      </c>
      <c r="R18" s="30">
        <f t="shared" ca="1" si="52"/>
        <v>3.7780861272013092E-2</v>
      </c>
      <c r="S18" s="31">
        <f t="shared" ca="1" si="36"/>
        <v>0.3980889882735853</v>
      </c>
      <c r="T18" s="22">
        <f t="shared" ca="1" si="11"/>
        <v>0.99556106304577652</v>
      </c>
      <c r="U18" s="30">
        <f t="shared" ca="1" si="53"/>
        <v>3.9271175517193391E-2</v>
      </c>
      <c r="V18" s="31">
        <f t="shared" ca="1" si="37"/>
        <v>0.41379211599748972</v>
      </c>
      <c r="W18" s="22">
        <f t="shared" ca="1" si="13"/>
        <v>0.99556106304577652</v>
      </c>
      <c r="X18" s="30">
        <f t="shared" ca="1" si="54"/>
        <v>4.0619860624094929E-2</v>
      </c>
      <c r="Y18" s="31">
        <f t="shared" ca="1" si="38"/>
        <v>0.39366005139055399</v>
      </c>
      <c r="Z18" s="22">
        <f t="shared" ca="1" si="15"/>
        <v>0.99556106304577652</v>
      </c>
      <c r="AA18" s="30">
        <f t="shared" ca="1" si="55"/>
        <v>4.2735261856072675E-2</v>
      </c>
      <c r="AB18" s="31">
        <f t="shared" ca="1" si="39"/>
        <v>0.41416108081058189</v>
      </c>
      <c r="AC18" s="22">
        <f t="shared" ca="1" si="17"/>
        <v>0.99556106304577652</v>
      </c>
      <c r="AD18" s="30">
        <f t="shared" ca="1" si="56"/>
        <v>4.4399020593522305E-2</v>
      </c>
      <c r="AE18" s="31">
        <f t="shared" ca="1" si="40"/>
        <v>0.39135334363508251</v>
      </c>
      <c r="AF18" s="22">
        <f t="shared" ca="1" si="19"/>
        <v>0.99556106304577652</v>
      </c>
      <c r="AG18" s="30">
        <f t="shared" ca="1" si="57"/>
        <v>4.65000479118984E-2</v>
      </c>
      <c r="AH18" s="31">
        <f t="shared" ca="1" si="41"/>
        <v>0.40987276264756184</v>
      </c>
      <c r="AI18" s="22">
        <f t="shared" ca="1" si="21"/>
        <v>0.99556106304577652</v>
      </c>
      <c r="AJ18" s="30">
        <f t="shared" ca="1" si="58"/>
        <v>4.8619253072892547E-2</v>
      </c>
      <c r="AK18" s="31">
        <f t="shared" ca="1" si="42"/>
        <v>0.38297815192780621</v>
      </c>
      <c r="AL18" s="22">
        <f t="shared" ca="1" si="23"/>
        <v>0.99556106304577652</v>
      </c>
      <c r="AM18" s="30">
        <f t="shared" ca="1" si="59"/>
        <v>5.1115532933461445E-2</v>
      </c>
      <c r="AN18" s="31">
        <f t="shared" ca="1" si="43"/>
        <v>0.40264156893386266</v>
      </c>
      <c r="AO18" s="22">
        <f t="shared" ca="1" si="25"/>
        <v>0</v>
      </c>
      <c r="AP18" s="30">
        <f t="shared" ca="1" si="60"/>
        <v>0</v>
      </c>
      <c r="AQ18" s="31">
        <f t="shared" ca="1" si="44"/>
        <v>0.42433149968048567</v>
      </c>
      <c r="AR18" s="22">
        <f t="shared" ca="1" si="27"/>
        <v>0</v>
      </c>
      <c r="AS18" s="30">
        <f t="shared" ca="1" si="61"/>
        <v>0</v>
      </c>
      <c r="AT18" s="31">
        <f t="shared" ca="1" si="45"/>
        <v>0.45170273743523398</v>
      </c>
      <c r="AU18" s="22">
        <f t="shared" ca="1" si="29"/>
        <v>0</v>
      </c>
      <c r="AV18" s="30">
        <f t="shared" ca="1" si="62"/>
        <v>0</v>
      </c>
      <c r="AW18" s="31">
        <f t="shared" ca="1" si="46"/>
        <v>0.4801785563193896</v>
      </c>
      <c r="AX18" s="32" t="s">
        <v>75</v>
      </c>
    </row>
    <row r="19" spans="1:50" x14ac:dyDescent="0.25">
      <c r="A19" s="32" t="s">
        <v>64</v>
      </c>
      <c r="B19" s="33">
        <v>0.99709044908285893</v>
      </c>
      <c r="C19" s="30">
        <f t="shared" si="47"/>
        <v>3.1956088240964152E-2</v>
      </c>
      <c r="D19" s="31">
        <f t="shared" si="31"/>
        <v>0.44773693221397526</v>
      </c>
      <c r="E19" s="21">
        <f t="shared" ca="1" si="1"/>
        <v>0.99709044908285893</v>
      </c>
      <c r="F19" s="30">
        <f t="shared" ca="1" si="48"/>
        <v>3.3226662417447386E-2</v>
      </c>
      <c r="G19" s="31">
        <f t="shared" ca="1" si="32"/>
        <v>0.46553895415230684</v>
      </c>
      <c r="H19" s="21">
        <f t="shared" ca="1" si="3"/>
        <v>0.99709044908285893</v>
      </c>
      <c r="I19" s="30">
        <f t="shared" ca="1" si="49"/>
        <v>3.3941687620140382E-2</v>
      </c>
      <c r="J19" s="31">
        <f t="shared" ca="1" si="33"/>
        <v>0.45403755467866924</v>
      </c>
      <c r="K19" s="22">
        <f t="shared" ca="1" si="5"/>
        <v>0.99709044908285893</v>
      </c>
      <c r="L19" s="30">
        <f t="shared" ca="1" si="50"/>
        <v>3.5017279008701545E-2</v>
      </c>
      <c r="M19" s="31">
        <f t="shared" ca="1" si="34"/>
        <v>0.43673633762554409</v>
      </c>
      <c r="N19" s="22">
        <f t="shared" ca="1" si="7"/>
        <v>0.99709044908285893</v>
      </c>
      <c r="O19" s="30">
        <f t="shared" ca="1" si="51"/>
        <v>3.6226108393478833E-2</v>
      </c>
      <c r="P19" s="31">
        <f t="shared" ca="1" si="63"/>
        <v>0.41729194657830365</v>
      </c>
      <c r="Q19" s="22">
        <f t="shared" ca="1" si="9"/>
        <v>0.99709044908285893</v>
      </c>
      <c r="R19" s="30">
        <f t="shared" ca="1" si="52"/>
        <v>3.7838900425856241E-2</v>
      </c>
      <c r="S19" s="31">
        <f t="shared" ca="1" si="36"/>
        <v>0.43586984954559838</v>
      </c>
      <c r="T19" s="22">
        <f t="shared" ca="1" si="11"/>
        <v>0.99709044908285893</v>
      </c>
      <c r="U19" s="30">
        <f t="shared" ca="1" si="53"/>
        <v>3.9331504099462428E-2</v>
      </c>
      <c r="V19" s="31">
        <f t="shared" ca="1" si="37"/>
        <v>0.45306329151468311</v>
      </c>
      <c r="W19" s="22">
        <f t="shared" ca="1" si="13"/>
        <v>0.99709044908285893</v>
      </c>
      <c r="X19" s="30">
        <f t="shared" ca="1" si="54"/>
        <v>4.0682261063377544E-2</v>
      </c>
      <c r="Y19" s="31">
        <f t="shared" ca="1" si="38"/>
        <v>0.43427991201464894</v>
      </c>
      <c r="Z19" s="22">
        <f t="shared" ca="1" si="15"/>
        <v>0.99709044908285893</v>
      </c>
      <c r="AA19" s="30">
        <f t="shared" ca="1" si="55"/>
        <v>4.2800911985632566E-2</v>
      </c>
      <c r="AB19" s="31">
        <f t="shared" ca="1" si="39"/>
        <v>0.45689634266665458</v>
      </c>
      <c r="AC19" s="22">
        <f t="shared" ca="1" si="17"/>
        <v>0.99709044908285893</v>
      </c>
      <c r="AD19" s="30">
        <f t="shared" ca="1" si="56"/>
        <v>4.4467226597831193E-2</v>
      </c>
      <c r="AE19" s="31">
        <f t="shared" ca="1" si="40"/>
        <v>0.4357523642286048</v>
      </c>
      <c r="AF19" s="22">
        <f t="shared" ca="1" si="19"/>
        <v>0.99709044908285893</v>
      </c>
      <c r="AG19" s="30">
        <f t="shared" ca="1" si="57"/>
        <v>4.6571481525204399E-2</v>
      </c>
      <c r="AH19" s="31">
        <f t="shared" ca="1" si="41"/>
        <v>0.45637281055946022</v>
      </c>
      <c r="AI19" s="22">
        <f t="shared" ca="1" si="21"/>
        <v>0.99709044908285893</v>
      </c>
      <c r="AJ19" s="30">
        <f t="shared" ca="1" si="58"/>
        <v>4.8693942220091178E-2</v>
      </c>
      <c r="AK19" s="31">
        <f t="shared" ca="1" si="42"/>
        <v>0.43159740500069876</v>
      </c>
      <c r="AL19" s="22">
        <f t="shared" ca="1" si="23"/>
        <v>0.99709044908285893</v>
      </c>
      <c r="AM19" s="30">
        <f t="shared" ca="1" si="59"/>
        <v>5.1194056878649995E-2</v>
      </c>
      <c r="AN19" s="31">
        <f t="shared" ca="1" si="43"/>
        <v>0.4537571018673241</v>
      </c>
      <c r="AO19" s="22">
        <f t="shared" ca="1" si="25"/>
        <v>0.99709044908285893</v>
      </c>
      <c r="AP19" s="30">
        <f t="shared" ca="1" si="60"/>
        <v>5.3951833606166635E-2</v>
      </c>
      <c r="AQ19" s="31">
        <f t="shared" ca="1" si="44"/>
        <v>0.42433149968048567</v>
      </c>
      <c r="AR19" s="22">
        <f t="shared" ca="1" si="27"/>
        <v>0.99709044908285893</v>
      </c>
      <c r="AS19" s="30">
        <f t="shared" ca="1" si="61"/>
        <v>5.7431962859005418E-2</v>
      </c>
      <c r="AT19" s="31">
        <f t="shared" ca="1" si="45"/>
        <v>0.45170273743523398</v>
      </c>
      <c r="AU19" s="22">
        <f t="shared" ca="1" si="29"/>
        <v>0.99709044908285893</v>
      </c>
      <c r="AV19" s="30">
        <f t="shared" ca="1" si="62"/>
        <v>6.1052534613386437E-2</v>
      </c>
      <c r="AW19" s="31">
        <f t="shared" ca="1" si="46"/>
        <v>0.4801785563193896</v>
      </c>
      <c r="AX19" s="32" t="s">
        <v>64</v>
      </c>
    </row>
    <row r="20" spans="1:50" x14ac:dyDescent="0.25">
      <c r="A20" s="32" t="s">
        <v>56</v>
      </c>
      <c r="B20" s="33">
        <v>1.0131478138840559</v>
      </c>
      <c r="C20" s="30">
        <f t="shared" si="47"/>
        <v>3.2470716143554526E-2</v>
      </c>
      <c r="D20" s="31">
        <f t="shared" si="31"/>
        <v>0.47969302045493939</v>
      </c>
      <c r="E20" s="21">
        <f t="shared" ca="1" si="1"/>
        <v>1.0131478138840559</v>
      </c>
      <c r="F20" s="30">
        <f t="shared" ca="1" si="48"/>
        <v>3.3761751927184371E-2</v>
      </c>
      <c r="G20" s="31">
        <f t="shared" ca="1" si="32"/>
        <v>0.49876561656975421</v>
      </c>
      <c r="H20" s="21">
        <f t="shared" ca="1" si="3"/>
        <v>1.0131478138840559</v>
      </c>
      <c r="I20" s="30">
        <f t="shared" ca="1" si="49"/>
        <v>3.4488292053656097E-2</v>
      </c>
      <c r="J20" s="31">
        <f t="shared" ca="1" si="33"/>
        <v>0.48797924229880962</v>
      </c>
      <c r="K20" s="22">
        <f t="shared" ca="1" si="5"/>
        <v>1.0131478138840559</v>
      </c>
      <c r="L20" s="30">
        <f t="shared" ca="1" si="50"/>
        <v>3.5581205003484891E-2</v>
      </c>
      <c r="M20" s="31">
        <f t="shared" ca="1" si="34"/>
        <v>0.47175361663424564</v>
      </c>
      <c r="N20" s="22">
        <f t="shared" ca="1" si="7"/>
        <v>1.0131478138840559</v>
      </c>
      <c r="O20" s="30">
        <f t="shared" ca="1" si="51"/>
        <v>3.6809501643646707E-2</v>
      </c>
      <c r="P20" s="31">
        <f t="shared" ca="1" si="63"/>
        <v>0.45351805497178249</v>
      </c>
      <c r="Q20" s="22">
        <f t="shared" ca="1" si="9"/>
        <v>1.0131478138840559</v>
      </c>
      <c r="R20" s="30">
        <f t="shared" ca="1" si="52"/>
        <v>3.8448266435101457E-2</v>
      </c>
      <c r="S20" s="31">
        <f t="shared" ca="1" si="36"/>
        <v>0.47370874997145462</v>
      </c>
      <c r="T20" s="22">
        <f t="shared" ca="1" si="11"/>
        <v>1.0131478138840559</v>
      </c>
      <c r="U20" s="30">
        <f t="shared" ca="1" si="53"/>
        <v>3.9964907327911525E-2</v>
      </c>
      <c r="V20" s="31">
        <f t="shared" ca="1" si="37"/>
        <v>0.49239479561414556</v>
      </c>
      <c r="W20" s="22">
        <f t="shared" ca="1" si="13"/>
        <v>1.0131478138840559</v>
      </c>
      <c r="X20" s="30">
        <f t="shared" ca="1" si="54"/>
        <v>4.1337417180290568E-2</v>
      </c>
      <c r="Y20" s="31">
        <f t="shared" ca="1" si="38"/>
        <v>0.47496217307802646</v>
      </c>
      <c r="Z20" s="22">
        <f t="shared" ca="1" si="15"/>
        <v>1.0131478138840559</v>
      </c>
      <c r="AA20" s="30">
        <f t="shared" ca="1" si="55"/>
        <v>4.3490187324905338E-2</v>
      </c>
      <c r="AB20" s="31">
        <f t="shared" ca="1" si="39"/>
        <v>0.49969725465228715</v>
      </c>
      <c r="AC20" s="22">
        <f t="shared" ca="1" si="17"/>
        <v>1.0131478138840559</v>
      </c>
      <c r="AD20" s="30">
        <f t="shared" ca="1" si="56"/>
        <v>4.5183336635627305E-2</v>
      </c>
      <c r="AE20" s="31">
        <f t="shared" ca="1" si="40"/>
        <v>0.480219590826436</v>
      </c>
      <c r="AF20" s="22">
        <f t="shared" ca="1" si="19"/>
        <v>0</v>
      </c>
      <c r="AG20" s="30">
        <f t="shared" ca="1" si="57"/>
        <v>0</v>
      </c>
      <c r="AH20" s="31">
        <f t="shared" ca="1" si="41"/>
        <v>0.50294429208466462</v>
      </c>
      <c r="AI20" s="22">
        <f t="shared" ca="1" si="21"/>
        <v>0</v>
      </c>
      <c r="AJ20" s="30">
        <f t="shared" ca="1" si="58"/>
        <v>0</v>
      </c>
      <c r="AK20" s="31">
        <f t="shared" ca="1" si="42"/>
        <v>0.48029134722078992</v>
      </c>
      <c r="AL20" s="22">
        <f t="shared" ca="1" si="23"/>
        <v>0</v>
      </c>
      <c r="AM20" s="30">
        <f t="shared" ca="1" si="59"/>
        <v>0</v>
      </c>
      <c r="AN20" s="31">
        <f t="shared" ca="1" si="43"/>
        <v>0.50495115874597407</v>
      </c>
      <c r="AO20" s="22">
        <f t="shared" ca="1" si="25"/>
        <v>0</v>
      </c>
      <c r="AP20" s="30">
        <f t="shared" ca="1" si="60"/>
        <v>0</v>
      </c>
      <c r="AQ20" s="31">
        <f t="shared" ca="1" si="44"/>
        <v>0.47828333328665229</v>
      </c>
      <c r="AR20" s="22">
        <f t="shared" ca="1" si="27"/>
        <v>0</v>
      </c>
      <c r="AS20" s="30">
        <f t="shared" ca="1" si="61"/>
        <v>0</v>
      </c>
      <c r="AT20" s="31">
        <f t="shared" ca="1" si="45"/>
        <v>0.50913470029423935</v>
      </c>
      <c r="AU20" s="22">
        <f t="shared" ca="1" si="29"/>
        <v>0</v>
      </c>
      <c r="AV20" s="30">
        <f t="shared" ca="1" si="62"/>
        <v>0</v>
      </c>
      <c r="AW20" s="31">
        <f t="shared" ca="1" si="46"/>
        <v>0.54123109093277599</v>
      </c>
      <c r="AX20" s="32" t="s">
        <v>56</v>
      </c>
    </row>
    <row r="21" spans="1:50" x14ac:dyDescent="0.25">
      <c r="A21" s="32" t="s">
        <v>49</v>
      </c>
      <c r="B21" s="33">
        <v>1.0186104148153476</v>
      </c>
      <c r="C21" s="30">
        <f t="shared" si="47"/>
        <v>3.2645788883992562E-2</v>
      </c>
      <c r="D21" s="31">
        <f t="shared" si="31"/>
        <v>0.5121637365984939</v>
      </c>
      <c r="E21" s="21">
        <f t="shared" ca="1" si="1"/>
        <v>1.0186104148153476</v>
      </c>
      <c r="F21" s="30">
        <f t="shared" ca="1" si="48"/>
        <v>3.3943785560374029E-2</v>
      </c>
      <c r="G21" s="31">
        <f t="shared" ca="1" si="32"/>
        <v>0.5325273684969386</v>
      </c>
      <c r="H21" s="21">
        <f t="shared" ca="1" si="3"/>
        <v>1.0186104148153476</v>
      </c>
      <c r="I21" s="30">
        <f t="shared" ca="1" si="49"/>
        <v>3.4674242981752874E-2</v>
      </c>
      <c r="J21" s="31">
        <f t="shared" ca="1" si="33"/>
        <v>0.52246753435246573</v>
      </c>
      <c r="K21" s="22">
        <f t="shared" ca="1" si="5"/>
        <v>1.0186104148153476</v>
      </c>
      <c r="L21" s="30">
        <f t="shared" ca="1" si="50"/>
        <v>3.5773048603130422E-2</v>
      </c>
      <c r="M21" s="31">
        <f t="shared" ca="1" si="34"/>
        <v>0.50733482163773058</v>
      </c>
      <c r="N21" s="22">
        <f t="shared" ca="1" si="7"/>
        <v>1.0186104148153476</v>
      </c>
      <c r="O21" s="30">
        <f t="shared" ca="1" si="51"/>
        <v>3.7007967864669394E-2</v>
      </c>
      <c r="P21" s="31">
        <f t="shared" ca="1" si="63"/>
        <v>0.49032755661542921</v>
      </c>
      <c r="Q21" s="22">
        <f t="shared" ca="1" si="9"/>
        <v>1.0186104148153476</v>
      </c>
      <c r="R21" s="30">
        <f t="shared" ca="1" si="52"/>
        <v>3.8655568403438895E-2</v>
      </c>
      <c r="S21" s="31">
        <f t="shared" ca="1" si="36"/>
        <v>0.51215701640655609</v>
      </c>
      <c r="T21" s="22">
        <f t="shared" ca="1" si="11"/>
        <v>1.0186104148153476</v>
      </c>
      <c r="U21" s="30">
        <f t="shared" ca="1" si="53"/>
        <v>4.0180386586709409E-2</v>
      </c>
      <c r="V21" s="31">
        <f t="shared" ca="1" si="37"/>
        <v>0.53235970294205703</v>
      </c>
      <c r="W21" s="22">
        <f t="shared" ca="1" si="13"/>
        <v>1.0186104148153476</v>
      </c>
      <c r="X21" s="30">
        <f t="shared" ca="1" si="54"/>
        <v>4.1560296616530545E-2</v>
      </c>
      <c r="Y21" s="31">
        <f t="shared" ca="1" si="38"/>
        <v>0.51629959025831706</v>
      </c>
      <c r="Z21" s="22">
        <f t="shared" ca="1" si="15"/>
        <v>1.0186104148153476</v>
      </c>
      <c r="AA21" s="30">
        <f t="shared" ca="1" si="55"/>
        <v>4.3724673877141303E-2</v>
      </c>
      <c r="AB21" s="31">
        <f t="shared" ca="1" si="39"/>
        <v>0.54318744197719249</v>
      </c>
      <c r="AC21" s="22">
        <f t="shared" ca="1" si="17"/>
        <v>1.0186104148153476</v>
      </c>
      <c r="AD21" s="30">
        <f t="shared" ca="1" si="56"/>
        <v>4.5426952160827351E-2</v>
      </c>
      <c r="AE21" s="31">
        <f t="shared" ca="1" si="40"/>
        <v>0.5254029274620633</v>
      </c>
      <c r="AF21" s="22">
        <f t="shared" ca="1" si="19"/>
        <v>1.0186104148153476</v>
      </c>
      <c r="AG21" s="30">
        <f t="shared" ca="1" si="57"/>
        <v>4.7576622721226772E-2</v>
      </c>
      <c r="AH21" s="31">
        <f t="shared" ca="1" si="41"/>
        <v>0.50294429208466462</v>
      </c>
      <c r="AI21" s="22">
        <f t="shared" ca="1" si="21"/>
        <v>1.0186104148153476</v>
      </c>
      <c r="AJ21" s="30">
        <f t="shared" ca="1" si="58"/>
        <v>4.9744891979884805E-2</v>
      </c>
      <c r="AK21" s="31">
        <f t="shared" ca="1" si="42"/>
        <v>0.48029134722078992</v>
      </c>
      <c r="AL21" s="22">
        <f t="shared" ca="1" si="23"/>
        <v>1.0186104148153476</v>
      </c>
      <c r="AM21" s="30">
        <f t="shared" ca="1" si="59"/>
        <v>5.2298966017784748E-2</v>
      </c>
      <c r="AN21" s="31">
        <f t="shared" ca="1" si="43"/>
        <v>0.50495115874597407</v>
      </c>
      <c r="AO21" s="22">
        <f t="shared" ca="1" si="25"/>
        <v>1.0186104148153476</v>
      </c>
      <c r="AP21" s="30">
        <f t="shared" ca="1" si="60"/>
        <v>5.5116263183721599E-2</v>
      </c>
      <c r="AQ21" s="31">
        <f t="shared" ca="1" si="44"/>
        <v>0.47828333328665229</v>
      </c>
      <c r="AR21" s="22">
        <f t="shared" ca="1" si="27"/>
        <v>1.0186104148153476</v>
      </c>
      <c r="AS21" s="30">
        <f t="shared" ca="1" si="61"/>
        <v>5.8671503237525936E-2</v>
      </c>
      <c r="AT21" s="31">
        <f t="shared" ca="1" si="45"/>
        <v>0.50913470029423935</v>
      </c>
      <c r="AU21" s="22">
        <f t="shared" ca="1" si="29"/>
        <v>1.0186104148153476</v>
      </c>
      <c r="AV21" s="30">
        <f t="shared" ca="1" si="62"/>
        <v>6.2370216929940728E-2</v>
      </c>
      <c r="AW21" s="31">
        <f t="shared" ca="1" si="46"/>
        <v>0.54123109093277599</v>
      </c>
      <c r="AX21" s="32" t="s">
        <v>49</v>
      </c>
    </row>
    <row r="22" spans="1:50" x14ac:dyDescent="0.25">
      <c r="A22" s="32" t="s">
        <v>51</v>
      </c>
      <c r="B22" s="33">
        <v>1.0265429870338161</v>
      </c>
      <c r="C22" s="30">
        <f t="shared" si="47"/>
        <v>3.2900022567631158E-2</v>
      </c>
      <c r="D22" s="31">
        <f t="shared" si="31"/>
        <v>0.54480952548248651</v>
      </c>
      <c r="E22" s="21">
        <f t="shared" ca="1" si="1"/>
        <v>1.0265429870338161</v>
      </c>
      <c r="F22" s="30">
        <f t="shared" ca="1" si="48"/>
        <v>3.4208127576133493E-2</v>
      </c>
      <c r="G22" s="31">
        <f t="shared" ca="1" si="32"/>
        <v>0.56647115405731263</v>
      </c>
      <c r="H22" s="21">
        <f t="shared" ca="1" si="3"/>
        <v>1.0265429870338161</v>
      </c>
      <c r="I22" s="30">
        <f t="shared" ca="1" si="49"/>
        <v>3.4944273537667957E-2</v>
      </c>
      <c r="J22" s="31">
        <f t="shared" ca="1" si="33"/>
        <v>0.55714177733421866</v>
      </c>
      <c r="K22" s="22">
        <f t="shared" ca="1" si="5"/>
        <v>1.0265429870338161</v>
      </c>
      <c r="L22" s="30">
        <f t="shared" ca="1" si="50"/>
        <v>3.6051636262741729E-2</v>
      </c>
      <c r="M22" s="31">
        <f t="shared" ca="1" si="34"/>
        <v>0.54310787024086105</v>
      </c>
      <c r="N22" s="22">
        <f t="shared" ca="1" si="7"/>
        <v>1.0265429870338161</v>
      </c>
      <c r="O22" s="30">
        <f t="shared" ca="1" si="51"/>
        <v>3.7296172632140252E-2</v>
      </c>
      <c r="P22" s="31">
        <f t="shared" ca="1" si="63"/>
        <v>0.52733552448009857</v>
      </c>
      <c r="Q22" s="22">
        <f t="shared" ca="1" si="9"/>
        <v>1.0265429870338161</v>
      </c>
      <c r="R22" s="30">
        <f t="shared" ca="1" si="52"/>
        <v>3.8956604092399344E-2</v>
      </c>
      <c r="S22" s="31">
        <f t="shared" ca="1" si="36"/>
        <v>0.55081258480999495</v>
      </c>
      <c r="T22" s="22">
        <f t="shared" ca="1" si="11"/>
        <v>1.0265429870338161</v>
      </c>
      <c r="U22" s="30">
        <f t="shared" ca="1" si="53"/>
        <v>4.0493297012255014E-2</v>
      </c>
      <c r="V22" s="31">
        <f t="shared" ca="1" si="37"/>
        <v>0.57254008952876645</v>
      </c>
      <c r="W22" s="22">
        <f t="shared" ca="1" si="13"/>
        <v>1.0265429870338161</v>
      </c>
      <c r="X22" s="30">
        <f t="shared" ca="1" si="54"/>
        <v>4.1883953285985827E-2</v>
      </c>
      <c r="Y22" s="31">
        <f t="shared" ca="1" si="38"/>
        <v>0.55785988687484767</v>
      </c>
      <c r="Z22" s="22">
        <f t="shared" ca="1" si="15"/>
        <v>1.0265429870338161</v>
      </c>
      <c r="AA22" s="30">
        <f t="shared" ca="1" si="55"/>
        <v>4.4065185939667469E-2</v>
      </c>
      <c r="AB22" s="31">
        <f t="shared" ca="1" si="39"/>
        <v>0.58691211585433378</v>
      </c>
      <c r="AC22" s="22">
        <f t="shared" ca="1" si="17"/>
        <v>1.0265429870338161</v>
      </c>
      <c r="AD22" s="30">
        <f t="shared" ca="1" si="56"/>
        <v>4.5780720955490621E-2</v>
      </c>
      <c r="AE22" s="31">
        <f t="shared" ca="1" si="40"/>
        <v>0.57082987962289067</v>
      </c>
      <c r="AF22" s="22">
        <f t="shared" ca="1" si="19"/>
        <v>1.0265429870338161</v>
      </c>
      <c r="AG22" s="30">
        <f t="shared" ca="1" si="57"/>
        <v>4.7947132378459538E-2</v>
      </c>
      <c r="AH22" s="31">
        <f t="shared" ca="1" si="41"/>
        <v>0.55052091480589138</v>
      </c>
      <c r="AI22" s="22">
        <f t="shared" ca="1" si="21"/>
        <v>1.0265429870338161</v>
      </c>
      <c r="AJ22" s="30">
        <f t="shared" ca="1" si="58"/>
        <v>5.0132287339671976E-2</v>
      </c>
      <c r="AK22" s="31">
        <f t="shared" ca="1" si="42"/>
        <v>0.53003623920067477</v>
      </c>
      <c r="AL22" s="22">
        <f t="shared" ca="1" si="23"/>
        <v>1.0265429870338161</v>
      </c>
      <c r="AM22" s="30">
        <f t="shared" ca="1" si="59"/>
        <v>5.270625158923898E-2</v>
      </c>
      <c r="AN22" s="31">
        <f t="shared" ca="1" si="43"/>
        <v>0.55725012476375879</v>
      </c>
      <c r="AO22" s="22">
        <f t="shared" ca="1" si="25"/>
        <v>1.0265429870338161</v>
      </c>
      <c r="AP22" s="30">
        <f t="shared" ca="1" si="60"/>
        <v>5.5545488854064115E-2</v>
      </c>
      <c r="AQ22" s="31">
        <f t="shared" ca="1" si="44"/>
        <v>0.53339959647037394</v>
      </c>
      <c r="AR22" s="22">
        <f t="shared" ca="1" si="27"/>
        <v>1.0265429870338161</v>
      </c>
      <c r="AS22" s="30">
        <f t="shared" ca="1" si="61"/>
        <v>5.9128415841037993E-2</v>
      </c>
      <c r="AT22" s="31">
        <f t="shared" ca="1" si="45"/>
        <v>0.56780620353176525</v>
      </c>
      <c r="AU22" s="22">
        <f t="shared" ca="1" si="29"/>
        <v>1.0265429870338161</v>
      </c>
      <c r="AV22" s="30">
        <f t="shared" ca="1" si="62"/>
        <v>6.285593378781125E-2</v>
      </c>
      <c r="AW22" s="31">
        <f t="shared" ca="1" si="46"/>
        <v>0.60360130786271671</v>
      </c>
      <c r="AX22" s="32" t="s">
        <v>51</v>
      </c>
    </row>
    <row r="23" spans="1:50" x14ac:dyDescent="0.25">
      <c r="A23" s="32" t="s">
        <v>79</v>
      </c>
      <c r="B23" s="33">
        <v>1.0295663913943485</v>
      </c>
      <c r="C23" s="30">
        <f t="shared" si="47"/>
        <v>3.2996920674139105E-2</v>
      </c>
      <c r="D23" s="31">
        <f t="shared" si="31"/>
        <v>0.57770954805011765</v>
      </c>
      <c r="E23" s="21">
        <f t="shared" ca="1" si="1"/>
        <v>1.0295663913943485</v>
      </c>
      <c r="F23" s="30">
        <f t="shared" ca="1" si="48"/>
        <v>3.4308878351683746E-2</v>
      </c>
      <c r="G23" s="31">
        <f t="shared" ca="1" si="32"/>
        <v>0.60067928163344608</v>
      </c>
      <c r="H23" s="21">
        <f t="shared" ca="1" si="3"/>
        <v>1.0295663913943485</v>
      </c>
      <c r="I23" s="30">
        <f t="shared" ca="1" si="49"/>
        <v>3.5047192431785286E-2</v>
      </c>
      <c r="J23" s="31">
        <f t="shared" ca="1" si="33"/>
        <v>0.59208605087188659</v>
      </c>
      <c r="K23" s="22">
        <f t="shared" ca="1" si="5"/>
        <v>1.0295663913943485</v>
      </c>
      <c r="L23" s="30">
        <f t="shared" ca="1" si="50"/>
        <v>3.6157816593870434E-2</v>
      </c>
      <c r="M23" s="31">
        <f t="shared" ca="1" si="34"/>
        <v>0.57915950650360282</v>
      </c>
      <c r="N23" s="22">
        <f t="shared" ca="1" si="7"/>
        <v>1.0295663913943485</v>
      </c>
      <c r="O23" s="30">
        <f t="shared" ca="1" si="51"/>
        <v>3.7406018408100407E-2</v>
      </c>
      <c r="P23" s="31">
        <f t="shared" ca="1" si="63"/>
        <v>0.56463169711223882</v>
      </c>
      <c r="Q23" s="22">
        <f t="shared" ca="1" si="9"/>
        <v>1.0295663913943485</v>
      </c>
      <c r="R23" s="30">
        <f t="shared" ca="1" si="52"/>
        <v>3.9071340219548605E-2</v>
      </c>
      <c r="S23" s="31">
        <f t="shared" ca="1" si="36"/>
        <v>0.58976918890239427</v>
      </c>
      <c r="T23" s="22">
        <f t="shared" ca="1" si="11"/>
        <v>1.0295663913943485</v>
      </c>
      <c r="U23" s="30">
        <f t="shared" ca="1" si="53"/>
        <v>4.0612559052233425E-2</v>
      </c>
      <c r="V23" s="31">
        <f t="shared" ca="1" si="37"/>
        <v>0.61303338654102146</v>
      </c>
      <c r="W23" s="22">
        <f t="shared" ca="1" si="13"/>
        <v>1.0295663913943485</v>
      </c>
      <c r="X23" s="30">
        <f t="shared" ca="1" si="54"/>
        <v>4.2007311127401789E-2</v>
      </c>
      <c r="Y23" s="31">
        <f t="shared" ca="1" si="38"/>
        <v>0.59974384016083349</v>
      </c>
      <c r="Z23" s="22">
        <f t="shared" ca="1" si="15"/>
        <v>1.0295663913943485</v>
      </c>
      <c r="AA23" s="30">
        <f t="shared" ca="1" si="55"/>
        <v>4.419496801114469E-2</v>
      </c>
      <c r="AB23" s="31">
        <f t="shared" ca="1" si="39"/>
        <v>0.63097730179400124</v>
      </c>
      <c r="AC23" s="22">
        <f t="shared" ca="1" si="17"/>
        <v>1.0295663913943485</v>
      </c>
      <c r="AD23" s="30">
        <f t="shared" ca="1" si="56"/>
        <v>4.5915555670756746E-2</v>
      </c>
      <c r="AE23" s="31">
        <f t="shared" ca="1" si="40"/>
        <v>0.61661060057838124</v>
      </c>
      <c r="AF23" s="22">
        <f t="shared" ca="1" si="19"/>
        <v>1.0295663913943485</v>
      </c>
      <c r="AG23" s="30">
        <f t="shared" ca="1" si="57"/>
        <v>4.8088347671865733E-2</v>
      </c>
      <c r="AH23" s="31">
        <f t="shared" ca="1" si="41"/>
        <v>0.59846804718435087</v>
      </c>
      <c r="AI23" s="22">
        <f t="shared" ca="1" si="21"/>
        <v>1.0295663913943485</v>
      </c>
      <c r="AJ23" s="30">
        <f t="shared" ca="1" si="58"/>
        <v>5.0279938415234031E-2</v>
      </c>
      <c r="AK23" s="31">
        <f t="shared" ca="1" si="42"/>
        <v>0.58016852654034679</v>
      </c>
      <c r="AL23" s="22">
        <f t="shared" ca="1" si="23"/>
        <v>1.0295663913943485</v>
      </c>
      <c r="AM23" s="30">
        <f t="shared" ca="1" si="59"/>
        <v>5.2861483579418632E-2</v>
      </c>
      <c r="AN23" s="31">
        <f t="shared" ca="1" si="43"/>
        <v>0.60995637635299782</v>
      </c>
      <c r="AO23" s="22">
        <f t="shared" ca="1" si="25"/>
        <v>1.0295663913943485</v>
      </c>
      <c r="AP23" s="30">
        <f t="shared" ca="1" si="60"/>
        <v>5.5709083048686714E-2</v>
      </c>
      <c r="AQ23" s="31">
        <f t="shared" ca="1" si="44"/>
        <v>0.58894508532443801</v>
      </c>
      <c r="AR23" s="22">
        <f t="shared" ca="1" si="27"/>
        <v>1.0295663913943485</v>
      </c>
      <c r="AS23" s="30">
        <f t="shared" ca="1" si="61"/>
        <v>5.9302562576774527E-2</v>
      </c>
      <c r="AT23" s="31">
        <f t="shared" ca="1" si="45"/>
        <v>0.62693461937280326</v>
      </c>
      <c r="AU23" s="22">
        <f t="shared" ca="1" si="29"/>
        <v>0</v>
      </c>
      <c r="AV23" s="30">
        <f t="shared" ca="1" si="62"/>
        <v>0</v>
      </c>
      <c r="AW23" s="31">
        <f t="shared" ca="1" si="46"/>
        <v>0.666457241650528</v>
      </c>
      <c r="AX23" s="32" t="s">
        <v>79</v>
      </c>
    </row>
    <row r="24" spans="1:50" x14ac:dyDescent="0.25">
      <c r="A24" s="32" t="s">
        <v>73</v>
      </c>
      <c r="B24" s="33">
        <v>1.0398763203671493</v>
      </c>
      <c r="C24" s="30">
        <f t="shared" si="47"/>
        <v>3.3327347066565136E-2</v>
      </c>
      <c r="D24" s="31">
        <f t="shared" si="31"/>
        <v>0.61070646872425671</v>
      </c>
      <c r="E24" s="21">
        <f t="shared" ca="1" si="1"/>
        <v>1.0398763203671493</v>
      </c>
      <c r="F24" s="30">
        <f t="shared" ca="1" si="48"/>
        <v>3.4652442498589585E-2</v>
      </c>
      <c r="G24" s="31">
        <f t="shared" ca="1" si="32"/>
        <v>0.63498815998512981</v>
      </c>
      <c r="H24" s="21">
        <f t="shared" ca="1" si="3"/>
        <v>1.0398763203671493</v>
      </c>
      <c r="I24" s="30">
        <f t="shared" ca="1" si="49"/>
        <v>3.5398149949132401E-2</v>
      </c>
      <c r="J24" s="31">
        <f t="shared" ca="1" si="33"/>
        <v>0.62713324330367193</v>
      </c>
      <c r="K24" s="22">
        <f t="shared" ca="1" si="5"/>
        <v>1.0398763203671493</v>
      </c>
      <c r="L24" s="30">
        <f t="shared" ca="1" si="50"/>
        <v>3.6519895740985464E-2</v>
      </c>
      <c r="M24" s="31">
        <f t="shared" ca="1" si="34"/>
        <v>0.61531732309747322</v>
      </c>
      <c r="N24" s="22">
        <f t="shared" ca="1" si="7"/>
        <v>1.0398763203671493</v>
      </c>
      <c r="O24" s="30">
        <f t="shared" ca="1" si="51"/>
        <v>3.7780596867698822E-2</v>
      </c>
      <c r="P24" s="31">
        <f t="shared" ca="1" si="63"/>
        <v>0.60203771552033924</v>
      </c>
      <c r="Q24" s="22">
        <f t="shared" ca="1" si="9"/>
        <v>1.0398763203671493</v>
      </c>
      <c r="R24" s="30">
        <f t="shared" ca="1" si="52"/>
        <v>3.9462594970968892E-2</v>
      </c>
      <c r="S24" s="31">
        <f t="shared" ca="1" si="36"/>
        <v>0.62884052912194288</v>
      </c>
      <c r="T24" s="22">
        <f t="shared" ca="1" si="11"/>
        <v>1.0398763203671493</v>
      </c>
      <c r="U24" s="30">
        <f t="shared" ca="1" si="53"/>
        <v>4.101924734619098E-2</v>
      </c>
      <c r="V24" s="31">
        <f t="shared" ca="1" si="37"/>
        <v>0.65364594559325484</v>
      </c>
      <c r="W24" s="22">
        <f t="shared" ca="1" si="13"/>
        <v>1.0398763203671493</v>
      </c>
      <c r="X24" s="30">
        <f t="shared" ca="1" si="54"/>
        <v>4.2427966266965267E-2</v>
      </c>
      <c r="Y24" s="31">
        <f t="shared" ca="1" si="38"/>
        <v>0.64175115128823523</v>
      </c>
      <c r="Z24" s="22">
        <f t="shared" ca="1" si="15"/>
        <v>1.0398763203671493</v>
      </c>
      <c r="AA24" s="30">
        <f t="shared" ca="1" si="55"/>
        <v>4.4637530030416719E-2</v>
      </c>
      <c r="AB24" s="31">
        <f t="shared" ca="1" si="39"/>
        <v>0.67517226980514589</v>
      </c>
      <c r="AC24" s="22">
        <f t="shared" ca="1" si="17"/>
        <v>1.0398763203671493</v>
      </c>
      <c r="AD24" s="30">
        <f t="shared" ca="1" si="56"/>
        <v>4.6375347406062979E-2</v>
      </c>
      <c r="AE24" s="31">
        <f t="shared" ca="1" si="40"/>
        <v>0.66252615624913802</v>
      </c>
      <c r="AF24" s="22">
        <f t="shared" ca="1" si="19"/>
        <v>1.0398763203671493</v>
      </c>
      <c r="AG24" s="30">
        <f t="shared" ca="1" si="57"/>
        <v>4.8569897432095221E-2</v>
      </c>
      <c r="AH24" s="31">
        <f t="shared" ca="1" si="41"/>
        <v>0.64655639485621663</v>
      </c>
      <c r="AI24" s="22">
        <f t="shared" ca="1" si="21"/>
        <v>1.0398763203671493</v>
      </c>
      <c r="AJ24" s="30">
        <f t="shared" ca="1" si="58"/>
        <v>5.0783434448273539E-2</v>
      </c>
      <c r="AK24" s="31">
        <f t="shared" ca="1" si="42"/>
        <v>0.63044846495558082</v>
      </c>
      <c r="AL24" s="22">
        <f t="shared" ca="1" si="23"/>
        <v>1.0398763203671493</v>
      </c>
      <c r="AM24" s="30">
        <f t="shared" ca="1" si="59"/>
        <v>5.3390830832452586E-2</v>
      </c>
      <c r="AN24" s="31">
        <f t="shared" ca="1" si="43"/>
        <v>0.66281785993241649</v>
      </c>
      <c r="AO24" s="22">
        <f t="shared" ca="1" si="25"/>
        <v>1.0398763203671493</v>
      </c>
      <c r="AP24" s="30">
        <f t="shared" ca="1" si="60"/>
        <v>5.626694575105598E-2</v>
      </c>
      <c r="AQ24" s="31">
        <f t="shared" ca="1" si="44"/>
        <v>0.64465416837312473</v>
      </c>
      <c r="AR24" s="22">
        <f t="shared" ca="1" si="27"/>
        <v>1.0398763203671493</v>
      </c>
      <c r="AS24" s="30">
        <f t="shared" ca="1" si="61"/>
        <v>5.9896409863537246E-2</v>
      </c>
      <c r="AT24" s="31">
        <f t="shared" ca="1" si="45"/>
        <v>0.68623718194957783</v>
      </c>
      <c r="AU24" s="22">
        <f t="shared" ca="1" si="29"/>
        <v>1.0398763203671493</v>
      </c>
      <c r="AV24" s="30">
        <f t="shared" ca="1" si="62"/>
        <v>6.3672342966731688E-2</v>
      </c>
      <c r="AW24" s="31">
        <f t="shared" ca="1" si="46"/>
        <v>0.666457241650528</v>
      </c>
      <c r="AX24" s="32" t="s">
        <v>73</v>
      </c>
    </row>
    <row r="25" spans="1:50" x14ac:dyDescent="0.25">
      <c r="A25" s="32" t="s">
        <v>62</v>
      </c>
      <c r="B25" s="33">
        <v>1.0413956037046022</v>
      </c>
      <c r="C25" s="30">
        <f t="shared" si="47"/>
        <v>3.3376039090883818E-2</v>
      </c>
      <c r="D25" s="31">
        <f t="shared" si="31"/>
        <v>0.64403381579082186</v>
      </c>
      <c r="E25" s="21">
        <f t="shared" ca="1" si="1"/>
        <v>1.0413956037046022</v>
      </c>
      <c r="F25" s="30">
        <f t="shared" ca="1" si="48"/>
        <v>3.4703070517959775E-2</v>
      </c>
      <c r="G25" s="31">
        <f t="shared" ca="1" si="32"/>
        <v>0.66964060248371937</v>
      </c>
      <c r="H25" s="21">
        <f t="shared" ca="1" si="3"/>
        <v>1.0413956037046022</v>
      </c>
      <c r="I25" s="30">
        <f t="shared" ca="1" si="49"/>
        <v>3.5449867464322465E-2</v>
      </c>
      <c r="J25" s="31">
        <f t="shared" ca="1" si="33"/>
        <v>0.6625313932528043</v>
      </c>
      <c r="K25" s="22">
        <f t="shared" ca="1" si="5"/>
        <v>1.0413956037046022</v>
      </c>
      <c r="L25" s="30">
        <f t="shared" ca="1" si="50"/>
        <v>3.6573252152702969E-2</v>
      </c>
      <c r="M25" s="31">
        <f t="shared" ca="1" si="34"/>
        <v>0.65183721883845869</v>
      </c>
      <c r="N25" s="22">
        <f t="shared" ca="1" si="7"/>
        <v>1.0413956037046022</v>
      </c>
      <c r="O25" s="30">
        <f t="shared" ca="1" si="51"/>
        <v>3.7835795192899507E-2</v>
      </c>
      <c r="P25" s="31">
        <f t="shared" ca="1" si="63"/>
        <v>0.6398183123880381</v>
      </c>
      <c r="Q25" s="22">
        <f t="shared" ca="1" si="9"/>
        <v>1.0413956037046022</v>
      </c>
      <c r="R25" s="30">
        <f t="shared" ca="1" si="52"/>
        <v>3.9520250734272434E-2</v>
      </c>
      <c r="S25" s="31">
        <f t="shared" ca="1" si="36"/>
        <v>0.66830312409291182</v>
      </c>
      <c r="T25" s="22">
        <f t="shared" ca="1" si="11"/>
        <v>1.0413956037046022</v>
      </c>
      <c r="U25" s="30">
        <f t="shared" ca="1" si="53"/>
        <v>4.107917741459173E-2</v>
      </c>
      <c r="V25" s="31">
        <f t="shared" ca="1" si="37"/>
        <v>0.69466519293944584</v>
      </c>
      <c r="W25" s="22">
        <f t="shared" ca="1" si="13"/>
        <v>1.0413956037046022</v>
      </c>
      <c r="X25" s="30">
        <f t="shared" ca="1" si="54"/>
        <v>4.2489954506267281E-2</v>
      </c>
      <c r="Y25" s="31">
        <f t="shared" ca="1" si="38"/>
        <v>0.68417911755520056</v>
      </c>
      <c r="Z25" s="22">
        <f t="shared" ca="1" si="15"/>
        <v>1.0413956037046022</v>
      </c>
      <c r="AA25" s="30">
        <f t="shared" ca="1" si="55"/>
        <v>4.4702746493444093E-2</v>
      </c>
      <c r="AB25" s="31">
        <f t="shared" ca="1" si="39"/>
        <v>0.71980979983556259</v>
      </c>
      <c r="AC25" s="22">
        <f t="shared" ca="1" si="17"/>
        <v>1.0413956037046022</v>
      </c>
      <c r="AD25" s="30">
        <f t="shared" ca="1" si="56"/>
        <v>4.6443102860440233E-2</v>
      </c>
      <c r="AE25" s="31">
        <f t="shared" ca="1" si="40"/>
        <v>0.70890150365520099</v>
      </c>
      <c r="AF25" s="22">
        <f t="shared" ca="1" si="19"/>
        <v>1.0413956037046022</v>
      </c>
      <c r="AG25" s="30">
        <f t="shared" ca="1" si="57"/>
        <v>4.8640859174780476E-2</v>
      </c>
      <c r="AH25" s="31">
        <f t="shared" ca="1" si="41"/>
        <v>0.69512629228831191</v>
      </c>
      <c r="AI25" s="22">
        <f t="shared" ca="1" si="21"/>
        <v>1.0413956037046022</v>
      </c>
      <c r="AJ25" s="30">
        <f t="shared" ca="1" si="58"/>
        <v>5.0857630219698219E-2</v>
      </c>
      <c r="AK25" s="31">
        <f t="shared" ca="1" si="42"/>
        <v>0.68123189940385431</v>
      </c>
      <c r="AL25" s="22">
        <f t="shared" ca="1" si="23"/>
        <v>1.0413956037046022</v>
      </c>
      <c r="AM25" s="30">
        <f t="shared" ca="1" si="59"/>
        <v>5.3468836070256133E-2</v>
      </c>
      <c r="AN25" s="31">
        <f t="shared" ca="1" si="43"/>
        <v>0.71620869076486904</v>
      </c>
      <c r="AO25" s="22">
        <f t="shared" ca="1" si="25"/>
        <v>1.0413956037046022</v>
      </c>
      <c r="AP25" s="30">
        <f t="shared" ca="1" si="60"/>
        <v>5.6349153059227747E-2</v>
      </c>
      <c r="AQ25" s="31">
        <f t="shared" ca="1" si="44"/>
        <v>0.70092111412418068</v>
      </c>
      <c r="AR25" s="22">
        <f t="shared" ca="1" si="27"/>
        <v>1.0413956037046022</v>
      </c>
      <c r="AS25" s="30">
        <f t="shared" ca="1" si="61"/>
        <v>5.9983919902660734E-2</v>
      </c>
      <c r="AT25" s="31">
        <f t="shared" ca="1" si="45"/>
        <v>0.74613359181311512</v>
      </c>
      <c r="AU25" s="22">
        <f t="shared" ca="1" si="29"/>
        <v>1.0413956037046022</v>
      </c>
      <c r="AV25" s="30">
        <f t="shared" ca="1" si="62"/>
        <v>6.3765369731387495E-2</v>
      </c>
      <c r="AW25" s="31">
        <f t="shared" ca="1" si="46"/>
        <v>0.73012958461725974</v>
      </c>
      <c r="AX25" s="32" t="s">
        <v>62</v>
      </c>
    </row>
    <row r="26" spans="1:50" x14ac:dyDescent="0.25">
      <c r="A26" s="32" t="s">
        <v>69</v>
      </c>
      <c r="B26" s="33">
        <v>1.0798763203671493</v>
      </c>
      <c r="C26" s="30">
        <f t="shared" si="47"/>
        <v>3.4609320563367074E-2</v>
      </c>
      <c r="D26" s="31">
        <f t="shared" si="31"/>
        <v>0.67740985488170569</v>
      </c>
      <c r="E26" s="21">
        <f t="shared" ca="1" si="1"/>
        <v>1.0798763203671493</v>
      </c>
      <c r="F26" s="30">
        <f t="shared" ca="1" si="48"/>
        <v>3.5985387265957874E-2</v>
      </c>
      <c r="G26" s="31">
        <f t="shared" ca="1" si="32"/>
        <v>0.7043436730016791</v>
      </c>
      <c r="H26" s="21">
        <f t="shared" ca="1" si="3"/>
        <v>1.0798763203671493</v>
      </c>
      <c r="I26" s="30">
        <f t="shared" ca="1" si="49"/>
        <v>3.675977918352575E-2</v>
      </c>
      <c r="J26" s="31">
        <f t="shared" ca="1" si="33"/>
        <v>0.69798126071712674</v>
      </c>
      <c r="K26" s="22">
        <f t="shared" ca="1" si="5"/>
        <v>1.0798763203671493</v>
      </c>
      <c r="L26" s="30">
        <f t="shared" ca="1" si="50"/>
        <v>3.7924674175716676E-2</v>
      </c>
      <c r="M26" s="31">
        <f t="shared" ca="1" si="34"/>
        <v>0.6884104709911617</v>
      </c>
      <c r="N26" s="22">
        <f t="shared" ca="1" si="7"/>
        <v>1.0798763203671493</v>
      </c>
      <c r="O26" s="30">
        <f t="shared" ca="1" si="51"/>
        <v>3.9233869574374539E-2</v>
      </c>
      <c r="P26" s="31">
        <f t="shared" ca="1" si="63"/>
        <v>0.67765410758093758</v>
      </c>
      <c r="Q26" s="22">
        <f t="shared" ca="1" si="9"/>
        <v>1.0798763203671493</v>
      </c>
      <c r="R26" s="30">
        <f t="shared" ca="1" si="52"/>
        <v>4.0980567606677565E-2</v>
      </c>
      <c r="S26" s="31">
        <f t="shared" ca="1" si="36"/>
        <v>0.70782337482718427</v>
      </c>
      <c r="T26" s="22">
        <f t="shared" ca="1" si="11"/>
        <v>1.0798763203671493</v>
      </c>
      <c r="U26" s="30">
        <f t="shared" ca="1" si="53"/>
        <v>4.25970983479989E-2</v>
      </c>
      <c r="V26" s="31">
        <f t="shared" ca="1" si="37"/>
        <v>0.73574437035403761</v>
      </c>
      <c r="W26" s="22">
        <f t="shared" ca="1" si="13"/>
        <v>1.0798763203671493</v>
      </c>
      <c r="X26" s="30">
        <f t="shared" ca="1" si="54"/>
        <v>4.4060005209903608E-2</v>
      </c>
      <c r="Y26" s="31">
        <f t="shared" ca="1" si="38"/>
        <v>0.7266690720614678</v>
      </c>
      <c r="Z26" s="22">
        <f t="shared" ca="1" si="15"/>
        <v>1.0798763203671493</v>
      </c>
      <c r="AA26" s="30">
        <f t="shared" ca="1" si="55"/>
        <v>4.6354562302664507E-2</v>
      </c>
      <c r="AB26" s="31">
        <f t="shared" ca="1" si="39"/>
        <v>0.76451254632900667</v>
      </c>
      <c r="AC26" s="22">
        <f t="shared" ca="1" si="17"/>
        <v>1.0798763203671493</v>
      </c>
      <c r="AD26" s="30">
        <f t="shared" ca="1" si="56"/>
        <v>4.8159226757780088E-2</v>
      </c>
      <c r="AE26" s="31">
        <f t="shared" ca="1" si="40"/>
        <v>0.75534460651564128</v>
      </c>
      <c r="AF26" s="22">
        <f t="shared" ca="1" si="19"/>
        <v>1.0798763203671493</v>
      </c>
      <c r="AG26" s="30">
        <f t="shared" ca="1" si="57"/>
        <v>5.0438192593002307E-2</v>
      </c>
      <c r="AH26" s="31">
        <f t="shared" ca="1" si="41"/>
        <v>0.74376715146309236</v>
      </c>
      <c r="AI26" s="22">
        <f t="shared" ca="1" si="21"/>
        <v>1.0798763203671493</v>
      </c>
      <c r="AJ26" s="30">
        <f t="shared" ca="1" si="58"/>
        <v>5.2736875774078269E-2</v>
      </c>
      <c r="AK26" s="31">
        <f t="shared" ca="1" si="42"/>
        <v>0.73208952962355256</v>
      </c>
      <c r="AL26" s="22">
        <f t="shared" ca="1" si="23"/>
        <v>1.0798763203671493</v>
      </c>
      <c r="AM26" s="30">
        <f t="shared" ca="1" si="59"/>
        <v>5.5444568562093434E-2</v>
      </c>
      <c r="AN26" s="31">
        <f t="shared" ca="1" si="43"/>
        <v>0.76967752683512514</v>
      </c>
      <c r="AO26" s="22">
        <f t="shared" ca="1" si="25"/>
        <v>1.0798763203671493</v>
      </c>
      <c r="AP26" s="30">
        <f t="shared" ca="1" si="60"/>
        <v>5.843131644203161E-2</v>
      </c>
      <c r="AQ26" s="31">
        <f t="shared" ca="1" si="44"/>
        <v>0.7572702671834084</v>
      </c>
      <c r="AR26" s="22">
        <f t="shared" ca="1" si="27"/>
        <v>1.0798763203671493</v>
      </c>
      <c r="AS26" s="30">
        <f t="shared" ca="1" si="61"/>
        <v>6.2200391931035028E-2</v>
      </c>
      <c r="AT26" s="31">
        <f t="shared" ca="1" si="45"/>
        <v>0.80611751171577584</v>
      </c>
      <c r="AU26" s="22">
        <f t="shared" ca="1" si="29"/>
        <v>1.0798763203671493</v>
      </c>
      <c r="AV26" s="30">
        <f t="shared" ca="1" si="62"/>
        <v>6.6121570503493016E-2</v>
      </c>
      <c r="AW26" s="31">
        <f t="shared" ca="1" si="46"/>
        <v>0.79389495434864721</v>
      </c>
      <c r="AX26" s="32" t="s">
        <v>69</v>
      </c>
    </row>
    <row r="27" spans="1:50" x14ac:dyDescent="0.25">
      <c r="A27" s="32" t="s">
        <v>58</v>
      </c>
      <c r="B27" s="33">
        <v>1.0817170690719078</v>
      </c>
      <c r="C27" s="30">
        <f t="shared" si="47"/>
        <v>3.4668315339711396E-2</v>
      </c>
      <c r="D27" s="31">
        <f t="shared" si="31"/>
        <v>0.71201917544507276</v>
      </c>
      <c r="E27" s="21">
        <f t="shared" ca="1" si="1"/>
        <v>1.0817170690719078</v>
      </c>
      <c r="F27" s="30">
        <f t="shared" ca="1" si="48"/>
        <v>3.604672767480907E-2</v>
      </c>
      <c r="G27" s="31">
        <f t="shared" ca="1" si="32"/>
        <v>0.74032906026763701</v>
      </c>
      <c r="H27" s="21">
        <f t="shared" ca="1" si="3"/>
        <v>1.0817170690719078</v>
      </c>
      <c r="I27" s="30">
        <f t="shared" ca="1" si="49"/>
        <v>3.6822439614765022E-2</v>
      </c>
      <c r="J27" s="31">
        <f t="shared" ca="1" si="33"/>
        <v>0.73474103990065254</v>
      </c>
      <c r="K27" s="22">
        <f t="shared" ca="1" si="5"/>
        <v>1.0817170690719078</v>
      </c>
      <c r="L27" s="30">
        <f t="shared" ca="1" si="50"/>
        <v>3.798932027782178E-2</v>
      </c>
      <c r="M27" s="31">
        <f t="shared" ca="1" si="34"/>
        <v>0.72633514516687836</v>
      </c>
      <c r="N27" s="22">
        <f t="shared" ca="1" si="7"/>
        <v>1.0817170690719078</v>
      </c>
      <c r="O27" s="30">
        <f t="shared" ca="1" si="51"/>
        <v>3.9300747320686391E-2</v>
      </c>
      <c r="P27" s="31">
        <f t="shared" ca="1" si="63"/>
        <v>0.71688797715531216</v>
      </c>
      <c r="Q27" s="22">
        <f t="shared" ca="1" si="9"/>
        <v>1.0817170690719078</v>
      </c>
      <c r="R27" s="30">
        <f t="shared" ca="1" si="52"/>
        <v>4.1050422760753554E-2</v>
      </c>
      <c r="S27" s="31">
        <f t="shared" ca="1" si="36"/>
        <v>0.74880394243386184</v>
      </c>
      <c r="T27" s="22">
        <f t="shared" ca="1" si="11"/>
        <v>1.0817170690719078</v>
      </c>
      <c r="U27" s="30">
        <f t="shared" ca="1" si="53"/>
        <v>4.2669709027695894E-2</v>
      </c>
      <c r="V27" s="31">
        <f t="shared" ca="1" si="37"/>
        <v>0.77834146870203647</v>
      </c>
      <c r="W27" s="22">
        <f t="shared" ca="1" si="13"/>
        <v>1.0817170690719078</v>
      </c>
      <c r="X27" s="30">
        <f t="shared" ca="1" si="54"/>
        <v>4.413510954916184E-2</v>
      </c>
      <c r="Y27" s="31">
        <f t="shared" ca="1" si="38"/>
        <v>0.77072907727137141</v>
      </c>
      <c r="Z27" s="22">
        <f t="shared" ca="1" si="15"/>
        <v>1.0817170690719078</v>
      </c>
      <c r="AA27" s="30">
        <f t="shared" ca="1" si="55"/>
        <v>4.6433577925943721E-2</v>
      </c>
      <c r="AB27" s="31">
        <f t="shared" ca="1" si="39"/>
        <v>0.81086710863167122</v>
      </c>
      <c r="AC27" s="22">
        <f t="shared" ca="1" si="17"/>
        <v>1.0817170690719078</v>
      </c>
      <c r="AD27" s="30">
        <f t="shared" ca="1" si="56"/>
        <v>4.8241318597933056E-2</v>
      </c>
      <c r="AE27" s="31">
        <f t="shared" ca="1" si="40"/>
        <v>0.80350383327342134</v>
      </c>
      <c r="AF27" s="22">
        <f t="shared" ca="1" si="19"/>
        <v>1.0817170690719078</v>
      </c>
      <c r="AG27" s="30">
        <f t="shared" ca="1" si="57"/>
        <v>5.0524169140440965E-2</v>
      </c>
      <c r="AH27" s="31">
        <f t="shared" ca="1" si="41"/>
        <v>0.79420534405609466</v>
      </c>
      <c r="AI27" s="22">
        <f t="shared" ca="1" si="21"/>
        <v>1.0817170690719078</v>
      </c>
      <c r="AJ27" s="30">
        <f t="shared" ca="1" si="58"/>
        <v>5.2826770638835688E-2</v>
      </c>
      <c r="AK27" s="31">
        <f t="shared" ca="1" si="42"/>
        <v>0.78482640539763082</v>
      </c>
      <c r="AL27" s="22">
        <f t="shared" ca="1" si="23"/>
        <v>1.0817170690719078</v>
      </c>
      <c r="AM27" s="30">
        <f t="shared" ca="1" si="59"/>
        <v>5.5539078938737184E-2</v>
      </c>
      <c r="AN27" s="31">
        <f t="shared" ca="1" si="43"/>
        <v>0.82512209539721859</v>
      </c>
      <c r="AO27" s="22">
        <f t="shared" ca="1" si="25"/>
        <v>1.0817170690719078</v>
      </c>
      <c r="AP27" s="30">
        <f t="shared" ca="1" si="60"/>
        <v>5.8530918005682372E-2</v>
      </c>
      <c r="AQ27" s="31">
        <f t="shared" ca="1" si="44"/>
        <v>0.81570158362543999</v>
      </c>
      <c r="AR27" s="22">
        <f t="shared" ca="1" si="27"/>
        <v>1.0817170690719078</v>
      </c>
      <c r="AS27" s="30">
        <f t="shared" ca="1" si="61"/>
        <v>6.2306418231198361E-2</v>
      </c>
      <c r="AT27" s="31">
        <f t="shared" ca="1" si="45"/>
        <v>0.86831790364681083</v>
      </c>
      <c r="AU27" s="22">
        <f t="shared" ca="1" si="29"/>
        <v>1.0817170690719078</v>
      </c>
      <c r="AV27" s="30">
        <f t="shared" ca="1" si="62"/>
        <v>6.6234280813891822E-2</v>
      </c>
      <c r="AW27" s="31">
        <f t="shared" ca="1" si="46"/>
        <v>0.8600165248521402</v>
      </c>
      <c r="AX27" s="32" t="s">
        <v>58</v>
      </c>
    </row>
    <row r="28" spans="1:50" x14ac:dyDescent="0.25">
      <c r="A28" s="32" t="s">
        <v>77</v>
      </c>
      <c r="B28" s="33">
        <v>1.1198763203671493</v>
      </c>
      <c r="C28" s="30">
        <f t="shared" si="47"/>
        <v>3.5891294060169013E-2</v>
      </c>
      <c r="D28" s="31">
        <f t="shared" si="31"/>
        <v>0.74668749078478414</v>
      </c>
      <c r="E28" s="21">
        <f t="shared" ca="1" si="1"/>
        <v>1.1198763203671493</v>
      </c>
      <c r="F28" s="30">
        <f t="shared" ca="1" si="48"/>
        <v>3.7318332033326171E-2</v>
      </c>
      <c r="G28" s="31">
        <f t="shared" ca="1" si="32"/>
        <v>0.77637578794244611</v>
      </c>
      <c r="H28" s="21">
        <f t="shared" ca="1" si="3"/>
        <v>1.1198763203671493</v>
      </c>
      <c r="I28" s="30">
        <f t="shared" ca="1" si="49"/>
        <v>3.8121408417919105E-2</v>
      </c>
      <c r="J28" s="31">
        <f t="shared" ca="1" si="33"/>
        <v>0.77156347951541759</v>
      </c>
      <c r="K28" s="22">
        <f t="shared" ca="1" si="5"/>
        <v>1.1198763203671493</v>
      </c>
      <c r="L28" s="30">
        <f t="shared" ca="1" si="50"/>
        <v>3.9329452610447894E-2</v>
      </c>
      <c r="M28" s="31">
        <f t="shared" ca="1" si="34"/>
        <v>0.76432446544470012</v>
      </c>
      <c r="N28" s="22">
        <f t="shared" ca="1" si="7"/>
        <v>1.1198763203671493</v>
      </c>
      <c r="O28" s="30">
        <f t="shared" ca="1" si="51"/>
        <v>4.0687142281050255E-2</v>
      </c>
      <c r="P28" s="31">
        <f t="shared" ca="1" si="63"/>
        <v>0.75618872447599861</v>
      </c>
      <c r="Q28" s="22">
        <f t="shared" ca="1" si="9"/>
        <v>1.1198763203671493</v>
      </c>
      <c r="R28" s="30">
        <f t="shared" ca="1" si="52"/>
        <v>4.2498540242386237E-2</v>
      </c>
      <c r="S28" s="31">
        <f t="shared" ca="1" si="36"/>
        <v>0.78985436519461538</v>
      </c>
      <c r="T28" s="22">
        <f t="shared" ca="1" si="11"/>
        <v>1.1198763203671493</v>
      </c>
      <c r="U28" s="30">
        <f t="shared" ca="1" si="53"/>
        <v>4.417494934980682E-2</v>
      </c>
      <c r="V28" s="31">
        <f t="shared" ca="1" si="37"/>
        <v>0.82101117772973231</v>
      </c>
      <c r="W28" s="22">
        <f t="shared" ca="1" si="13"/>
        <v>1.1198763203671493</v>
      </c>
      <c r="X28" s="30">
        <f t="shared" ca="1" si="54"/>
        <v>4.5692044152841949E-2</v>
      </c>
      <c r="Y28" s="31">
        <f t="shared" ca="1" si="38"/>
        <v>0.8148641868205333</v>
      </c>
      <c r="Z28" s="22">
        <f t="shared" ca="1" si="15"/>
        <v>1.1198763203671493</v>
      </c>
      <c r="AA28" s="30">
        <f t="shared" ca="1" si="55"/>
        <v>4.8071594574912287E-2</v>
      </c>
      <c r="AB28" s="31">
        <f t="shared" ca="1" si="39"/>
        <v>0.85730068655761493</v>
      </c>
      <c r="AC28" s="22">
        <f t="shared" ca="1" si="17"/>
        <v>1.1198763203671493</v>
      </c>
      <c r="AD28" s="30">
        <f t="shared" ca="1" si="56"/>
        <v>4.9943106109497197E-2</v>
      </c>
      <c r="AE28" s="31">
        <f t="shared" ca="1" si="40"/>
        <v>0.85174515187135436</v>
      </c>
      <c r="AF28" s="22">
        <f t="shared" ca="1" si="19"/>
        <v>1.1198763203671493</v>
      </c>
      <c r="AG28" s="30">
        <f t="shared" ca="1" si="57"/>
        <v>5.2306487753909392E-2</v>
      </c>
      <c r="AH28" s="31">
        <f t="shared" ca="1" si="41"/>
        <v>0.84472951319653566</v>
      </c>
      <c r="AI28" s="22">
        <f t="shared" ca="1" si="21"/>
        <v>1.1198763203671493</v>
      </c>
      <c r="AJ28" s="30">
        <f t="shared" ca="1" si="58"/>
        <v>5.4690317099882993E-2</v>
      </c>
      <c r="AK28" s="31">
        <f t="shared" ca="1" si="42"/>
        <v>0.8376531760364665</v>
      </c>
      <c r="AL28" s="22">
        <f t="shared" ca="1" si="23"/>
        <v>1.1198763203671493</v>
      </c>
      <c r="AM28" s="30">
        <f t="shared" ca="1" si="59"/>
        <v>5.7498306291734282E-2</v>
      </c>
      <c r="AN28" s="31">
        <f t="shared" ca="1" si="43"/>
        <v>0.88066117433595581</v>
      </c>
      <c r="AO28" s="22">
        <f t="shared" ca="1" si="25"/>
        <v>1.1198763203671493</v>
      </c>
      <c r="AP28" s="30">
        <f t="shared" ca="1" si="60"/>
        <v>6.0595687133007239E-2</v>
      </c>
      <c r="AQ28" s="31">
        <f t="shared" ca="1" si="44"/>
        <v>0.87423250163112232</v>
      </c>
      <c r="AR28" s="22">
        <f t="shared" ca="1" si="27"/>
        <v>0</v>
      </c>
      <c r="AS28" s="30">
        <f t="shared" ca="1" si="61"/>
        <v>0</v>
      </c>
      <c r="AT28" s="31">
        <f t="shared" ca="1" si="45"/>
        <v>0.93062432187800914</v>
      </c>
      <c r="AU28" s="22">
        <f t="shared" ca="1" si="29"/>
        <v>0</v>
      </c>
      <c r="AV28" s="30">
        <f t="shared" ca="1" si="62"/>
        <v>0</v>
      </c>
      <c r="AW28" s="31">
        <f t="shared" ca="1" si="46"/>
        <v>0.92625080566603202</v>
      </c>
      <c r="AX28" s="32" t="s">
        <v>77</v>
      </c>
    </row>
    <row r="29" spans="1:50" x14ac:dyDescent="0.25">
      <c r="A29" s="32" t="s">
        <v>57</v>
      </c>
      <c r="B29" s="33">
        <v>1.1731478138840559</v>
      </c>
      <c r="C29" s="30">
        <f t="shared" si="47"/>
        <v>3.7598610130762267E-2</v>
      </c>
      <c r="D29" s="31">
        <f t="shared" si="31"/>
        <v>0.78257878484495313</v>
      </c>
      <c r="E29" s="21">
        <f t="shared" ca="1" si="1"/>
        <v>1.1731478138840559</v>
      </c>
      <c r="F29" s="30">
        <f t="shared" ca="1" si="48"/>
        <v>3.9093530996657529E-2</v>
      </c>
      <c r="G29" s="31">
        <f t="shared" ca="1" si="32"/>
        <v>0.81369411997577223</v>
      </c>
      <c r="H29" s="21">
        <f t="shared" ca="1" si="3"/>
        <v>1.1731478138840559</v>
      </c>
      <c r="I29" s="30">
        <f t="shared" ca="1" si="49"/>
        <v>3.9934808991229497E-2</v>
      </c>
      <c r="J29" s="31">
        <f t="shared" ca="1" si="33"/>
        <v>0.80968488793333671</v>
      </c>
      <c r="K29" s="22">
        <f t="shared" ca="1" si="5"/>
        <v>1.1731478138840559</v>
      </c>
      <c r="L29" s="30">
        <f t="shared" ca="1" si="50"/>
        <v>4.1200318742409744E-2</v>
      </c>
      <c r="M29" s="31">
        <f t="shared" ca="1" si="34"/>
        <v>0.80365391805514796</v>
      </c>
      <c r="N29" s="22">
        <f t="shared" ca="1" si="7"/>
        <v>1.1731478138840559</v>
      </c>
      <c r="O29" s="30">
        <f t="shared" ca="1" si="51"/>
        <v>4.2622592470349573E-2</v>
      </c>
      <c r="P29" s="31">
        <f t="shared" ca="1" si="63"/>
        <v>0.79687586675704891</v>
      </c>
      <c r="Q29" s="22">
        <f t="shared" ca="1" si="9"/>
        <v>0</v>
      </c>
      <c r="R29" s="30">
        <f t="shared" ca="1" si="52"/>
        <v>0</v>
      </c>
      <c r="S29" s="31">
        <f t="shared" ca="1" si="36"/>
        <v>0.83235290543700158</v>
      </c>
      <c r="T29" s="22">
        <f t="shared" ca="1" si="11"/>
        <v>0</v>
      </c>
      <c r="U29" s="30">
        <f t="shared" ca="1" si="53"/>
        <v>0</v>
      </c>
      <c r="V29" s="31">
        <f t="shared" ca="1" si="37"/>
        <v>0.86518612707953912</v>
      </c>
      <c r="W29" s="22">
        <f t="shared" ca="1" si="13"/>
        <v>0</v>
      </c>
      <c r="X29" s="30">
        <f t="shared" ca="1" si="54"/>
        <v>0</v>
      </c>
      <c r="Y29" s="31">
        <f t="shared" ca="1" si="38"/>
        <v>0.86055623097337519</v>
      </c>
      <c r="Z29" s="22">
        <f t="shared" ca="1" si="15"/>
        <v>0</v>
      </c>
      <c r="AA29" s="30">
        <f t="shared" ca="1" si="55"/>
        <v>0</v>
      </c>
      <c r="AB29" s="31">
        <f t="shared" ca="1" si="39"/>
        <v>0.90537228113252721</v>
      </c>
      <c r="AC29" s="22">
        <f t="shared" ca="1" si="17"/>
        <v>0</v>
      </c>
      <c r="AD29" s="30">
        <f t="shared" ca="1" si="56"/>
        <v>0</v>
      </c>
      <c r="AE29" s="31">
        <f t="shared" ca="1" si="40"/>
        <v>0.9016882579808515</v>
      </c>
      <c r="AF29" s="22">
        <f t="shared" ca="1" si="19"/>
        <v>0</v>
      </c>
      <c r="AG29" s="30">
        <f t="shared" ca="1" si="57"/>
        <v>0</v>
      </c>
      <c r="AH29" s="31">
        <f t="shared" ca="1" si="41"/>
        <v>0.897036000950445</v>
      </c>
      <c r="AI29" s="22">
        <f t="shared" ca="1" si="21"/>
        <v>0</v>
      </c>
      <c r="AJ29" s="30">
        <f t="shared" ca="1" si="58"/>
        <v>0</v>
      </c>
      <c r="AK29" s="31">
        <f t="shared" ca="1" si="42"/>
        <v>0.89234349313634953</v>
      </c>
      <c r="AL29" s="22">
        <f t="shared" ca="1" si="23"/>
        <v>0</v>
      </c>
      <c r="AM29" s="30">
        <f t="shared" ca="1" si="59"/>
        <v>0</v>
      </c>
      <c r="AN29" s="31">
        <f t="shared" ca="1" si="43"/>
        <v>0.93815948062769006</v>
      </c>
      <c r="AO29" s="22">
        <f t="shared" ca="1" si="25"/>
        <v>0</v>
      </c>
      <c r="AP29" s="30">
        <f t="shared" ca="1" si="60"/>
        <v>0</v>
      </c>
      <c r="AQ29" s="31">
        <f t="shared" ca="1" si="44"/>
        <v>0.93482818876412954</v>
      </c>
      <c r="AR29" s="22">
        <f t="shared" ca="1" si="27"/>
        <v>0</v>
      </c>
      <c r="AS29" s="30">
        <f t="shared" ca="1" si="61"/>
        <v>0</v>
      </c>
      <c r="AT29" s="31">
        <f t="shared" ca="1" si="45"/>
        <v>0.93062432187800914</v>
      </c>
      <c r="AU29" s="22">
        <f t="shared" ca="1" si="29"/>
        <v>0</v>
      </c>
      <c r="AV29" s="30">
        <f t="shared" ca="1" si="62"/>
        <v>0</v>
      </c>
      <c r="AW29" s="31">
        <f t="shared" ca="1" si="46"/>
        <v>0.92625080566603202</v>
      </c>
      <c r="AX29" s="32" t="s">
        <v>57</v>
      </c>
    </row>
    <row r="30" spans="1:50" x14ac:dyDescent="0.25">
      <c r="A30" s="32" t="s">
        <v>53</v>
      </c>
      <c r="B30" s="33">
        <v>1.1931478138840559</v>
      </c>
      <c r="C30" s="30">
        <f t="shared" si="47"/>
        <v>3.8239596879163236E-2</v>
      </c>
      <c r="D30" s="31">
        <f t="shared" si="31"/>
        <v>0.8201773949757154</v>
      </c>
      <c r="E30" s="21">
        <f t="shared" ca="1" si="1"/>
        <v>0</v>
      </c>
      <c r="F30" s="30">
        <f t="shared" ca="1" si="48"/>
        <v>0</v>
      </c>
      <c r="G30" s="31">
        <f t="shared" ca="1" si="32"/>
        <v>0.85278765097242981</v>
      </c>
      <c r="H30" s="21">
        <f t="shared" ca="1" si="3"/>
        <v>0</v>
      </c>
      <c r="I30" s="30">
        <f t="shared" ca="1" si="49"/>
        <v>0</v>
      </c>
      <c r="J30" s="31">
        <f t="shared" ca="1" si="33"/>
        <v>0.84961969692456618</v>
      </c>
      <c r="K30" s="22">
        <f t="shared" ca="1" si="5"/>
        <v>0</v>
      </c>
      <c r="L30" s="30">
        <f t="shared" ca="1" si="50"/>
        <v>0</v>
      </c>
      <c r="M30" s="31">
        <f t="shared" ca="1" si="34"/>
        <v>0.84485423679755767</v>
      </c>
      <c r="N30" s="22">
        <f t="shared" ca="1" si="7"/>
        <v>0</v>
      </c>
      <c r="O30" s="30">
        <f t="shared" ca="1" si="51"/>
        <v>0</v>
      </c>
      <c r="P30" s="31">
        <f t="shared" ca="1" si="63"/>
        <v>0.83949845922739852</v>
      </c>
      <c r="Q30" s="22">
        <f t="shared" ca="1" si="9"/>
        <v>0</v>
      </c>
      <c r="R30" s="30">
        <f t="shared" ca="1" si="52"/>
        <v>0</v>
      </c>
      <c r="S30" s="31">
        <f t="shared" ca="1" si="36"/>
        <v>0.83235290543700158</v>
      </c>
      <c r="T30" s="22">
        <f t="shared" ca="1" si="11"/>
        <v>0</v>
      </c>
      <c r="U30" s="30">
        <f t="shared" ca="1" si="53"/>
        <v>0</v>
      </c>
      <c r="V30" s="31">
        <f t="shared" ca="1" si="37"/>
        <v>0.86518612707953912</v>
      </c>
      <c r="W30" s="22">
        <f t="shared" ca="1" si="13"/>
        <v>0</v>
      </c>
      <c r="X30" s="30">
        <f t="shared" ca="1" si="54"/>
        <v>0</v>
      </c>
      <c r="Y30" s="31">
        <f t="shared" ca="1" si="38"/>
        <v>0.86055623097337519</v>
      </c>
      <c r="Z30" s="22">
        <f t="shared" ca="1" si="15"/>
        <v>0</v>
      </c>
      <c r="AA30" s="30">
        <f t="shared" ca="1" si="55"/>
        <v>0</v>
      </c>
      <c r="AB30" s="31">
        <f t="shared" ca="1" si="39"/>
        <v>0.90537228113252721</v>
      </c>
      <c r="AC30" s="22">
        <f t="shared" ca="1" si="17"/>
        <v>0</v>
      </c>
      <c r="AD30" s="30">
        <f t="shared" ca="1" si="56"/>
        <v>0</v>
      </c>
      <c r="AE30" s="31">
        <f t="shared" ca="1" si="40"/>
        <v>0.9016882579808515</v>
      </c>
      <c r="AF30" s="22">
        <f t="shared" ca="1" si="19"/>
        <v>0</v>
      </c>
      <c r="AG30" s="30">
        <f t="shared" ca="1" si="57"/>
        <v>0</v>
      </c>
      <c r="AH30" s="31">
        <f t="shared" ca="1" si="41"/>
        <v>0.897036000950445</v>
      </c>
      <c r="AI30" s="22">
        <f t="shared" ca="1" si="21"/>
        <v>0</v>
      </c>
      <c r="AJ30" s="30">
        <f t="shared" ca="1" si="58"/>
        <v>0</v>
      </c>
      <c r="AK30" s="31">
        <f t="shared" ca="1" si="42"/>
        <v>0.89234349313634953</v>
      </c>
      <c r="AL30" s="22">
        <f t="shared" ca="1" si="23"/>
        <v>0</v>
      </c>
      <c r="AM30" s="30">
        <f t="shared" ca="1" si="59"/>
        <v>0</v>
      </c>
      <c r="AN30" s="31">
        <f t="shared" ca="1" si="43"/>
        <v>0.93815948062769006</v>
      </c>
      <c r="AO30" s="22">
        <f t="shared" ca="1" si="25"/>
        <v>0</v>
      </c>
      <c r="AP30" s="30">
        <f t="shared" ca="1" si="60"/>
        <v>0</v>
      </c>
      <c r="AQ30" s="31">
        <f t="shared" ca="1" si="44"/>
        <v>0.93482818876412954</v>
      </c>
      <c r="AR30" s="22">
        <f t="shared" ca="1" si="27"/>
        <v>0</v>
      </c>
      <c r="AS30" s="30">
        <f t="shared" ca="1" si="61"/>
        <v>0</v>
      </c>
      <c r="AT30" s="31">
        <f t="shared" ca="1" si="45"/>
        <v>0.93062432187800914</v>
      </c>
      <c r="AU30" s="22">
        <f t="shared" ca="1" si="29"/>
        <v>0</v>
      </c>
      <c r="AV30" s="30">
        <f t="shared" ca="1" si="62"/>
        <v>0</v>
      </c>
      <c r="AW30" s="31">
        <f t="shared" ca="1" si="46"/>
        <v>0.92625080566603202</v>
      </c>
      <c r="AX30" s="32" t="s">
        <v>53</v>
      </c>
    </row>
    <row r="31" spans="1:50" x14ac:dyDescent="0.25">
      <c r="A31" s="32" t="s">
        <v>55</v>
      </c>
      <c r="B31" s="33">
        <v>1.2044482307509603</v>
      </c>
      <c r="C31" s="30">
        <f t="shared" si="47"/>
        <v>3.8601767752317863E-2</v>
      </c>
      <c r="D31" s="31">
        <f t="shared" si="31"/>
        <v>0.85841699185487863</v>
      </c>
      <c r="E31" s="21">
        <f t="shared" ca="1" si="1"/>
        <v>1.2044482307509603</v>
      </c>
      <c r="F31" s="30">
        <f t="shared" ca="1" si="48"/>
        <v>4.0136574168637189E-2</v>
      </c>
      <c r="G31" s="31">
        <f t="shared" ca="1" si="32"/>
        <v>0.85278765097242981</v>
      </c>
      <c r="H31" s="21">
        <f t="shared" ca="1" si="3"/>
        <v>1.2044482307509603</v>
      </c>
      <c r="I31" s="30">
        <f t="shared" ca="1" si="49"/>
        <v>4.100029805759639E-2</v>
      </c>
      <c r="J31" s="31">
        <f t="shared" ca="1" si="33"/>
        <v>0.84961969692456618</v>
      </c>
      <c r="K31" s="22">
        <f t="shared" ca="1" si="5"/>
        <v>1.2044482307509603</v>
      </c>
      <c r="L31" s="30">
        <f t="shared" ca="1" si="50"/>
        <v>4.2299572507727853E-2</v>
      </c>
      <c r="M31" s="31">
        <f t="shared" ca="1" si="34"/>
        <v>0.84485423679755767</v>
      </c>
      <c r="N31" s="22">
        <f t="shared" ca="1" si="7"/>
        <v>1.2044482307509603</v>
      </c>
      <c r="O31" s="30">
        <f t="shared" ca="1" si="51"/>
        <v>4.3759793508855685E-2</v>
      </c>
      <c r="P31" s="31">
        <f t="shared" ca="1" si="63"/>
        <v>0.83949845922739852</v>
      </c>
      <c r="Q31" s="22">
        <f t="shared" ca="1" si="9"/>
        <v>1.2044482307509603</v>
      </c>
      <c r="R31" s="30">
        <f t="shared" ca="1" si="52"/>
        <v>4.5707986385192016E-2</v>
      </c>
      <c r="S31" s="31">
        <f t="shared" ca="1" si="36"/>
        <v>0.83235290543700158</v>
      </c>
      <c r="T31" s="22">
        <f t="shared" ca="1" si="11"/>
        <v>1.2044482307509603</v>
      </c>
      <c r="U31" s="30">
        <f t="shared" ca="1" si="53"/>
        <v>4.7510996187904463E-2</v>
      </c>
      <c r="V31" s="31">
        <f t="shared" ca="1" si="37"/>
        <v>0.86518612707953912</v>
      </c>
      <c r="W31" s="22">
        <f t="shared" ca="1" si="13"/>
        <v>1.2044482307509603</v>
      </c>
      <c r="X31" s="30">
        <f t="shared" ca="1" si="54"/>
        <v>4.9142660433468717E-2</v>
      </c>
      <c r="Y31" s="31">
        <f t="shared" ca="1" si="38"/>
        <v>0.86055623097337519</v>
      </c>
      <c r="Z31" s="22">
        <f t="shared" ca="1" si="15"/>
        <v>1.2044482307509603</v>
      </c>
      <c r="AA31" s="30">
        <f t="shared" ca="1" si="55"/>
        <v>5.1701912061278561E-2</v>
      </c>
      <c r="AB31" s="31">
        <f t="shared" ca="1" si="39"/>
        <v>0.90537228113252721</v>
      </c>
      <c r="AC31" s="22">
        <f t="shared" ca="1" si="17"/>
        <v>1.2044482307509603</v>
      </c>
      <c r="AD31" s="30">
        <f t="shared" ca="1" si="56"/>
        <v>5.3714758226220939E-2</v>
      </c>
      <c r="AE31" s="31">
        <f t="shared" ca="1" si="40"/>
        <v>0.9016882579808515</v>
      </c>
      <c r="AF31" s="22">
        <f t="shared" ca="1" si="19"/>
        <v>1.2044482307509603</v>
      </c>
      <c r="AG31" s="30">
        <f t="shared" ca="1" si="57"/>
        <v>5.6256620026877931E-2</v>
      </c>
      <c r="AH31" s="31">
        <f t="shared" ca="1" si="41"/>
        <v>0.897036000950445</v>
      </c>
      <c r="AI31" s="22">
        <f t="shared" ca="1" si="21"/>
        <v>1.2044482307509603</v>
      </c>
      <c r="AJ31" s="30">
        <f t="shared" ca="1" si="58"/>
        <v>5.8820473718532738E-2</v>
      </c>
      <c r="AK31" s="31">
        <f t="shared" ca="1" si="42"/>
        <v>0.89234349313634953</v>
      </c>
      <c r="AL31" s="22">
        <f t="shared" ca="1" si="23"/>
        <v>1.2044482307509603</v>
      </c>
      <c r="AM31" s="30">
        <f t="shared" ca="1" si="59"/>
        <v>6.18405193723102E-2</v>
      </c>
      <c r="AN31" s="31">
        <f t="shared" ca="1" si="43"/>
        <v>0.93815948062769006</v>
      </c>
      <c r="AO31" s="22">
        <f t="shared" ca="1" si="25"/>
        <v>1.2044482307509603</v>
      </c>
      <c r="AP31" s="30">
        <f t="shared" ca="1" si="60"/>
        <v>6.517181123587068E-2</v>
      </c>
      <c r="AQ31" s="31">
        <f t="shared" ca="1" si="44"/>
        <v>0.93482818876412954</v>
      </c>
      <c r="AR31" s="22">
        <f t="shared" ca="1" si="27"/>
        <v>1.2044482307509603</v>
      </c>
      <c r="AS31" s="30">
        <f t="shared" ca="1" si="61"/>
        <v>6.9375678121991066E-2</v>
      </c>
      <c r="AT31" s="31">
        <f t="shared" ca="1" si="45"/>
        <v>0.93062432187800914</v>
      </c>
      <c r="AU31" s="22">
        <f t="shared" ca="1" si="29"/>
        <v>1.2044482307509603</v>
      </c>
      <c r="AV31" s="30">
        <f t="shared" ca="1" si="62"/>
        <v>7.3749194333967871E-2</v>
      </c>
      <c r="AW31" s="31">
        <f t="shared" ca="1" si="46"/>
        <v>0.92625080566603202</v>
      </c>
      <c r="AX31" s="32" t="s">
        <v>55</v>
      </c>
    </row>
    <row r="32" spans="1:50" x14ac:dyDescent="0.25">
      <c r="A32" s="32" t="s">
        <v>63</v>
      </c>
      <c r="B32" s="33">
        <v>1.2132096537004826</v>
      </c>
      <c r="C32" s="30">
        <f t="shared" si="47"/>
        <v>3.888256555270686E-2</v>
      </c>
      <c r="D32" s="31">
        <f t="shared" si="31"/>
        <v>0.89701875960719646</v>
      </c>
      <c r="E32" s="21">
        <f t="shared" ca="1" si="1"/>
        <v>1.2132096537004826</v>
      </c>
      <c r="F32" s="30">
        <f t="shared" ca="1" si="48"/>
        <v>4.0428536490518842E-2</v>
      </c>
      <c r="G32" s="31">
        <f t="shared" ca="1" si="32"/>
        <v>0.89292422514106695</v>
      </c>
      <c r="H32" s="21">
        <f t="shared" ca="1" si="3"/>
        <v>1.2132096537004826</v>
      </c>
      <c r="I32" s="30">
        <f t="shared" ca="1" si="49"/>
        <v>4.1298543298170252E-2</v>
      </c>
      <c r="J32" s="31">
        <f t="shared" ca="1" si="33"/>
        <v>0.8906199949821626</v>
      </c>
      <c r="K32" s="22">
        <f t="shared" ca="1" si="5"/>
        <v>1.2132096537004826</v>
      </c>
      <c r="L32" s="30">
        <f t="shared" ca="1" si="50"/>
        <v>4.260726895815406E-2</v>
      </c>
      <c r="M32" s="31">
        <f t="shared" ca="1" si="34"/>
        <v>0.88715380930528553</v>
      </c>
      <c r="N32" s="22">
        <f t="shared" ca="1" si="7"/>
        <v>1.2132096537004826</v>
      </c>
      <c r="O32" s="30">
        <f t="shared" ca="1" si="51"/>
        <v>4.4078111929960265E-2</v>
      </c>
      <c r="P32" s="31">
        <f t="shared" ca="1" si="63"/>
        <v>0.88325825273625425</v>
      </c>
      <c r="Q32" s="22">
        <f t="shared" ca="1" si="9"/>
        <v>1.2132096537004826</v>
      </c>
      <c r="R32" s="30">
        <f t="shared" ca="1" si="52"/>
        <v>4.6040476392373138E-2</v>
      </c>
      <c r="S32" s="31">
        <f t="shared" ca="1" si="36"/>
        <v>0.8780608918221936</v>
      </c>
      <c r="T32" s="22">
        <f t="shared" ca="1" si="11"/>
        <v>1.2132096537004826</v>
      </c>
      <c r="U32" s="30">
        <f t="shared" ca="1" si="53"/>
        <v>4.7856601687358634E-2</v>
      </c>
      <c r="V32" s="31">
        <f t="shared" ca="1" si="37"/>
        <v>0.91269712326744357</v>
      </c>
      <c r="W32" s="22">
        <f t="shared" ca="1" si="13"/>
        <v>1.2132096537004826</v>
      </c>
      <c r="X32" s="30">
        <f t="shared" ca="1" si="54"/>
        <v>4.950013501969807E-2</v>
      </c>
      <c r="Y32" s="31">
        <f t="shared" ca="1" si="38"/>
        <v>0.9096988914068439</v>
      </c>
      <c r="Z32" s="22">
        <f t="shared" ca="1" si="15"/>
        <v>0</v>
      </c>
      <c r="AA32" s="30">
        <f t="shared" ca="1" si="55"/>
        <v>0</v>
      </c>
      <c r="AB32" s="31">
        <f t="shared" ca="1" si="39"/>
        <v>0.95707419319380582</v>
      </c>
      <c r="AC32" s="22">
        <f t="shared" ca="1" si="17"/>
        <v>0</v>
      </c>
      <c r="AD32" s="30">
        <f t="shared" ca="1" si="56"/>
        <v>0</v>
      </c>
      <c r="AE32" s="31">
        <f t="shared" ca="1" si="40"/>
        <v>0.95540301620707246</v>
      </c>
      <c r="AF32" s="22">
        <f t="shared" ca="1" si="19"/>
        <v>0</v>
      </c>
      <c r="AG32" s="30">
        <f t="shared" ca="1" si="57"/>
        <v>0</v>
      </c>
      <c r="AH32" s="31">
        <f t="shared" ca="1" si="41"/>
        <v>0.95329262097732292</v>
      </c>
      <c r="AI32" s="22">
        <f t="shared" ca="1" si="21"/>
        <v>0</v>
      </c>
      <c r="AJ32" s="30">
        <f t="shared" ca="1" si="58"/>
        <v>0</v>
      </c>
      <c r="AK32" s="31">
        <f t="shared" ca="1" si="42"/>
        <v>0.95116396685488225</v>
      </c>
      <c r="AL32" s="22">
        <f t="shared" ca="1" si="23"/>
        <v>0</v>
      </c>
      <c r="AM32" s="30">
        <f t="shared" ca="1" si="59"/>
        <v>0</v>
      </c>
      <c r="AN32" s="31">
        <f t="shared" ca="1" si="43"/>
        <v>1.0000000000000002</v>
      </c>
      <c r="AO32" s="22">
        <f t="shared" ca="1" si="25"/>
        <v>0</v>
      </c>
      <c r="AP32" s="30">
        <f t="shared" ca="1" si="60"/>
        <v>0</v>
      </c>
      <c r="AQ32" s="31">
        <f t="shared" ca="1" si="44"/>
        <v>1.0000000000000002</v>
      </c>
      <c r="AR32" s="22">
        <f t="shared" ca="1" si="27"/>
        <v>0</v>
      </c>
      <c r="AS32" s="30">
        <f t="shared" ca="1" si="61"/>
        <v>0</v>
      </c>
      <c r="AT32" s="31">
        <f t="shared" ca="1" si="45"/>
        <v>1.0000000000000002</v>
      </c>
      <c r="AU32" s="22">
        <f t="shared" ca="1" si="29"/>
        <v>0</v>
      </c>
      <c r="AV32" s="30">
        <f t="shared" ca="1" si="62"/>
        <v>0</v>
      </c>
      <c r="AW32" s="31">
        <f t="shared" ca="1" si="46"/>
        <v>0.99999999999999989</v>
      </c>
      <c r="AX32" s="32" t="s">
        <v>63</v>
      </c>
    </row>
    <row r="33" spans="1:50" x14ac:dyDescent="0.25">
      <c r="A33" s="32" t="s">
        <v>66</v>
      </c>
      <c r="B33" s="33">
        <v>1</v>
      </c>
      <c r="C33" s="30">
        <f t="shared" si="47"/>
        <v>3.2049337420048417E-2</v>
      </c>
      <c r="D33" s="31">
        <f t="shared" si="31"/>
        <v>0.93590132515990332</v>
      </c>
      <c r="E33" s="21">
        <f t="shared" ca="1" si="1"/>
        <v>1</v>
      </c>
      <c r="F33" s="30">
        <f t="shared" ca="1" si="48"/>
        <v>3.3323619184207252E-2</v>
      </c>
      <c r="G33" s="31">
        <f t="shared" ca="1" si="32"/>
        <v>0.93335276163158576</v>
      </c>
      <c r="H33" s="21">
        <f t="shared" ca="1" si="3"/>
        <v>1</v>
      </c>
      <c r="I33" s="30">
        <f t="shared" ca="1" si="49"/>
        <v>3.4040730859833765E-2</v>
      </c>
      <c r="J33" s="31">
        <f t="shared" ca="1" si="33"/>
        <v>0.93191853828033289</v>
      </c>
      <c r="K33" s="22">
        <f t="shared" ca="1" si="5"/>
        <v>1</v>
      </c>
      <c r="L33" s="30">
        <f t="shared" ca="1" si="50"/>
        <v>3.5119460868280356E-2</v>
      </c>
      <c r="M33" s="31">
        <f t="shared" ca="1" si="34"/>
        <v>0.92976107826343957</v>
      </c>
      <c r="N33" s="22">
        <f t="shared" ca="1" si="7"/>
        <v>1</v>
      </c>
      <c r="O33" s="30">
        <f t="shared" ca="1" si="51"/>
        <v>3.6331817666892946E-2</v>
      </c>
      <c r="P33" s="31">
        <f t="shared" ca="1" si="63"/>
        <v>0.9273363646662145</v>
      </c>
      <c r="Q33" s="22">
        <f t="shared" ca="1" si="9"/>
        <v>1</v>
      </c>
      <c r="R33" s="30">
        <f t="shared" ca="1" si="52"/>
        <v>3.7949315892716773E-2</v>
      </c>
      <c r="S33" s="31">
        <f t="shared" ca="1" si="36"/>
        <v>0.92410136821456679</v>
      </c>
      <c r="T33" s="22">
        <f t="shared" ca="1" si="11"/>
        <v>0</v>
      </c>
      <c r="U33" s="30">
        <f t="shared" ca="1" si="53"/>
        <v>0</v>
      </c>
      <c r="V33" s="31">
        <f t="shared" ca="1" si="37"/>
        <v>0.96055372495480218</v>
      </c>
      <c r="W33" s="22">
        <f t="shared" ca="1" si="13"/>
        <v>0</v>
      </c>
      <c r="X33" s="30">
        <f t="shared" ca="1" si="54"/>
        <v>0</v>
      </c>
      <c r="Y33" s="31">
        <f t="shared" ca="1" si="38"/>
        <v>0.95919902642654198</v>
      </c>
      <c r="Z33" s="22">
        <f t="shared" ca="1" si="15"/>
        <v>0</v>
      </c>
      <c r="AA33" s="30">
        <f t="shared" ca="1" si="55"/>
        <v>0</v>
      </c>
      <c r="AB33" s="31">
        <f t="shared" ca="1" si="39"/>
        <v>0.95707419319380582</v>
      </c>
      <c r="AC33" s="22">
        <f t="shared" ca="1" si="17"/>
        <v>0</v>
      </c>
      <c r="AD33" s="30">
        <f t="shared" ca="1" si="56"/>
        <v>0</v>
      </c>
      <c r="AE33" s="31">
        <f t="shared" ca="1" si="40"/>
        <v>0.95540301620707246</v>
      </c>
      <c r="AF33" s="22">
        <f t="shared" ca="1" si="19"/>
        <v>0</v>
      </c>
      <c r="AG33" s="30">
        <f t="shared" ca="1" si="57"/>
        <v>0</v>
      </c>
      <c r="AH33" s="31">
        <f t="shared" ca="1" si="41"/>
        <v>0.95329262097732292</v>
      </c>
      <c r="AI33" s="22">
        <f t="shared" ca="1" si="21"/>
        <v>0</v>
      </c>
      <c r="AJ33" s="30">
        <f t="shared" ca="1" si="58"/>
        <v>0</v>
      </c>
      <c r="AK33" s="31">
        <f t="shared" ca="1" si="42"/>
        <v>0.95116396685488225</v>
      </c>
      <c r="AL33" s="22">
        <f t="shared" ca="1" si="23"/>
        <v>0</v>
      </c>
      <c r="AM33" s="30">
        <f t="shared" ca="1" si="59"/>
        <v>0</v>
      </c>
      <c r="AN33" s="31">
        <f t="shared" ca="1" si="43"/>
        <v>1.0000000000000002</v>
      </c>
      <c r="AO33" s="22">
        <f t="shared" ca="1" si="25"/>
        <v>0</v>
      </c>
      <c r="AP33" s="30">
        <f t="shared" ca="1" si="60"/>
        <v>0</v>
      </c>
      <c r="AQ33" s="31">
        <f t="shared" ca="1" si="44"/>
        <v>1.0000000000000002</v>
      </c>
      <c r="AR33" s="22">
        <f t="shared" ca="1" si="27"/>
        <v>0</v>
      </c>
      <c r="AS33" s="30">
        <f t="shared" ca="1" si="61"/>
        <v>0</v>
      </c>
      <c r="AT33" s="31">
        <f t="shared" ca="1" si="45"/>
        <v>1.0000000000000002</v>
      </c>
      <c r="AU33" s="22">
        <f t="shared" ca="1" si="29"/>
        <v>0</v>
      </c>
      <c r="AV33" s="30">
        <f t="shared" ca="1" si="62"/>
        <v>0</v>
      </c>
      <c r="AW33" s="31">
        <f t="shared" ca="1" si="46"/>
        <v>0.99999999999999989</v>
      </c>
      <c r="AX33" s="32" t="s">
        <v>66</v>
      </c>
    </row>
    <row r="34" spans="1:50" x14ac:dyDescent="0.25">
      <c r="A34" s="34" t="s">
        <v>54</v>
      </c>
      <c r="B34" s="33">
        <v>1</v>
      </c>
      <c r="C34" s="30">
        <f t="shared" si="47"/>
        <v>3.2049337420048417E-2</v>
      </c>
      <c r="D34" s="31">
        <f t="shared" si="31"/>
        <v>0.96795066257995177</v>
      </c>
      <c r="E34" s="21">
        <f t="shared" ca="1" si="1"/>
        <v>1</v>
      </c>
      <c r="F34" s="30">
        <f t="shared" ca="1" si="48"/>
        <v>3.3323619184207252E-2</v>
      </c>
      <c r="G34" s="31">
        <f t="shared" ca="1" si="32"/>
        <v>0.96667638081579299</v>
      </c>
      <c r="H34" s="21">
        <f t="shared" ca="1" si="3"/>
        <v>1</v>
      </c>
      <c r="I34" s="30">
        <f t="shared" ca="1" si="49"/>
        <v>3.4040730859833765E-2</v>
      </c>
      <c r="J34" s="31">
        <f t="shared" ca="1" si="33"/>
        <v>0.96595926914016661</v>
      </c>
      <c r="K34" s="22">
        <f t="shared" ca="1" si="5"/>
        <v>1</v>
      </c>
      <c r="L34" s="30">
        <f t="shared" ca="1" si="50"/>
        <v>3.5119460868280356E-2</v>
      </c>
      <c r="M34" s="31">
        <f t="shared" ca="1" si="34"/>
        <v>0.96488053913171989</v>
      </c>
      <c r="N34" s="22">
        <f t="shared" ca="1" si="7"/>
        <v>1</v>
      </c>
      <c r="O34" s="30">
        <f t="shared" ca="1" si="51"/>
        <v>3.6331817666892946E-2</v>
      </c>
      <c r="P34" s="31">
        <f t="shared" ca="1" si="63"/>
        <v>0.96366818233310747</v>
      </c>
      <c r="Q34" s="22">
        <f t="shared" ca="1" si="9"/>
        <v>1</v>
      </c>
      <c r="R34" s="30">
        <f t="shared" ca="1" si="52"/>
        <v>3.7949315892716773E-2</v>
      </c>
      <c r="S34" s="31">
        <f t="shared" ca="1" si="36"/>
        <v>0.96205068410728356</v>
      </c>
      <c r="T34" s="22">
        <f t="shared" ca="1" si="11"/>
        <v>1</v>
      </c>
      <c r="U34" s="30">
        <f t="shared" ca="1" si="53"/>
        <v>3.944627504519798E-2</v>
      </c>
      <c r="V34" s="31">
        <f t="shared" ca="1" si="37"/>
        <v>0.96055372495480218</v>
      </c>
      <c r="W34" s="22">
        <f t="shared" ca="1" si="13"/>
        <v>1</v>
      </c>
      <c r="X34" s="30">
        <f t="shared" ca="1" si="54"/>
        <v>4.0800973573458452E-2</v>
      </c>
      <c r="Y34" s="31">
        <f t="shared" ca="1" si="38"/>
        <v>0.95919902642654198</v>
      </c>
      <c r="Z34" s="22">
        <f t="shared" ca="1" si="15"/>
        <v>1</v>
      </c>
      <c r="AA34" s="30">
        <f t="shared" ca="1" si="55"/>
        <v>4.2925806806194552E-2</v>
      </c>
      <c r="AB34" s="31">
        <f t="shared" ca="1" si="39"/>
        <v>0.95707419319380582</v>
      </c>
      <c r="AC34" s="22">
        <f t="shared" ca="1" si="17"/>
        <v>1</v>
      </c>
      <c r="AD34" s="30">
        <f t="shared" ca="1" si="56"/>
        <v>4.4596983792927633E-2</v>
      </c>
      <c r="AE34" s="31">
        <f t="shared" ca="1" si="40"/>
        <v>0.95540301620707246</v>
      </c>
      <c r="AF34" s="22">
        <f t="shared" ca="1" si="19"/>
        <v>1</v>
      </c>
      <c r="AG34" s="30">
        <f t="shared" ca="1" si="57"/>
        <v>4.6707379022677083E-2</v>
      </c>
      <c r="AH34" s="31">
        <f t="shared" ca="1" si="41"/>
        <v>0.95329262097732292</v>
      </c>
      <c r="AI34" s="22">
        <f t="shared" ca="1" si="21"/>
        <v>1</v>
      </c>
      <c r="AJ34" s="30">
        <f t="shared" ca="1" si="58"/>
        <v>4.8836033145118092E-2</v>
      </c>
      <c r="AK34" s="31">
        <f t="shared" ca="1" si="42"/>
        <v>0.95116396685488225</v>
      </c>
      <c r="AL34" s="22">
        <f t="shared" ca="1" si="23"/>
        <v>0</v>
      </c>
      <c r="AM34" s="30">
        <f t="shared" ca="1" si="59"/>
        <v>0</v>
      </c>
      <c r="AN34" s="31">
        <f t="shared" ca="1" si="43"/>
        <v>1.0000000000000002</v>
      </c>
      <c r="AO34" s="22">
        <f t="shared" ca="1" si="25"/>
        <v>0</v>
      </c>
      <c r="AP34" s="30">
        <f t="shared" ca="1" si="60"/>
        <v>0</v>
      </c>
      <c r="AQ34" s="31">
        <f t="shared" ca="1" si="44"/>
        <v>1.0000000000000002</v>
      </c>
      <c r="AR34" s="22">
        <f t="shared" ca="1" si="27"/>
        <v>0</v>
      </c>
      <c r="AS34" s="30">
        <f t="shared" ca="1" si="61"/>
        <v>0</v>
      </c>
      <c r="AT34" s="31">
        <f t="shared" ca="1" si="45"/>
        <v>1.0000000000000002</v>
      </c>
      <c r="AU34" s="22">
        <f t="shared" ca="1" si="29"/>
        <v>0</v>
      </c>
      <c r="AV34" s="30">
        <f t="shared" ca="1" si="62"/>
        <v>0</v>
      </c>
      <c r="AW34" s="31">
        <f t="shared" ca="1" si="46"/>
        <v>0.99999999999999989</v>
      </c>
      <c r="AX34" s="34" t="s">
        <v>54</v>
      </c>
    </row>
    <row r="35" spans="1:50" x14ac:dyDescent="0.25">
      <c r="B35" s="21">
        <f>SUM(B3:B34)</f>
        <v>31.201893096686966</v>
      </c>
      <c r="C35" s="30">
        <f>SUM(C3:C34)</f>
        <v>1.0000000000000002</v>
      </c>
      <c r="E35" s="21">
        <f ca="1">SUM(E3:E34)</f>
        <v>30.008745282802909</v>
      </c>
      <c r="F35" s="30">
        <f ca="1">SUM(F3:F34)</f>
        <v>1.0000000000000002</v>
      </c>
      <c r="H35" s="21">
        <f ca="1">SUM(H3:H34)</f>
        <v>29.376572557081797</v>
      </c>
      <c r="I35" s="30">
        <f ca="1">SUM(I3:I34)</f>
        <v>1.0000000000000004</v>
      </c>
      <c r="K35" s="21">
        <f ca="1">SUM(K3:K34)</f>
        <v>28.474241212033892</v>
      </c>
      <c r="L35" s="30">
        <f ca="1">SUM(L3:L34)</f>
        <v>1.0000000000000002</v>
      </c>
      <c r="M35" s="19"/>
      <c r="N35" s="21">
        <f ca="1">SUM(N3:N34)</f>
        <v>27.52408396322107</v>
      </c>
      <c r="O35" s="30">
        <f ca="1">SUM(O3:O34)</f>
        <v>1.0000000000000004</v>
      </c>
      <c r="P35" s="19"/>
      <c r="Q35" s="21">
        <f ca="1">SUM(Q3:Q34)</f>
        <v>26.350936149337013</v>
      </c>
      <c r="R35" s="30">
        <f ca="1">SUM(R3:R34)</f>
        <v>1.0000000000000004</v>
      </c>
      <c r="S35" s="19"/>
      <c r="T35" s="21">
        <f ca="1">SUM(T3:T34)</f>
        <v>25.350936149337013</v>
      </c>
      <c r="U35" s="30">
        <f ca="1">SUM(U3:U34)</f>
        <v>1.0000000000000002</v>
      </c>
      <c r="V35" s="19"/>
      <c r="W35" s="21">
        <f ca="1">SUM(W3:W34)</f>
        <v>24.509219080265101</v>
      </c>
      <c r="X35" s="30">
        <f ca="1">SUM(X3:X34)</f>
        <v>1.0000000000000004</v>
      </c>
      <c r="Y35" s="19"/>
      <c r="Z35" s="21">
        <f ca="1">SUM(Z3:Z34)</f>
        <v>23.29600942656462</v>
      </c>
      <c r="AA35" s="30">
        <f ca="1">SUM(AA3:AA34)</f>
        <v>1.0000000000000004</v>
      </c>
      <c r="AB35" s="19"/>
      <c r="AC35" s="21">
        <f ca="1">SUM(AC3:AC34)</f>
        <v>22.423041088231262</v>
      </c>
      <c r="AD35" s="30">
        <f ca="1">SUM(AD3:AD34)</f>
        <v>1</v>
      </c>
      <c r="AE35" s="19"/>
      <c r="AF35" s="21">
        <f ca="1">SUM(AF3:AF34)</f>
        <v>21.409893274347208</v>
      </c>
      <c r="AG35" s="30">
        <f ca="1">SUM(AG3:AG34)</f>
        <v>1</v>
      </c>
      <c r="AH35" s="19"/>
      <c r="AI35" s="21">
        <f ca="1">SUM(AI3:AI34)</f>
        <v>20.476683620646721</v>
      </c>
      <c r="AJ35" s="30">
        <f ca="1">SUM(AJ3:AJ34)</f>
        <v>1.0000000000000004</v>
      </c>
      <c r="AK35" s="19"/>
      <c r="AL35" s="21">
        <f ca="1">SUM(AL3:AL34)</f>
        <v>19.476683620646721</v>
      </c>
      <c r="AM35" s="30">
        <f ca="1">SUM(AM3:AM34)</f>
        <v>1.0000000000000002</v>
      </c>
      <c r="AN35" s="19"/>
      <c r="AO35" s="21">
        <f ca="1">SUM(AO3:AO34)</f>
        <v>18.481122557600944</v>
      </c>
      <c r="AP35" s="30">
        <f ca="1">SUM(AP3:AP34)</f>
        <v>1.0000000000000002</v>
      </c>
      <c r="AQ35" s="19"/>
      <c r="AR35" s="21">
        <f ca="1">SUM(AR3:AR34)</f>
        <v>17.361246237233797</v>
      </c>
      <c r="AS35" s="30">
        <f ca="1">SUM(AS3:AS34)</f>
        <v>1.0000000000000002</v>
      </c>
      <c r="AT35" s="19"/>
      <c r="AU35" s="21">
        <f ca="1">SUM(AU3:AU34)</f>
        <v>16.331679845839453</v>
      </c>
      <c r="AV35" s="30">
        <f ca="1">SUM(AV3:AV34)</f>
        <v>0.99999999999999989</v>
      </c>
      <c r="AW35" s="19"/>
    </row>
    <row r="37" spans="1:50" ht="16.5" thickBot="1" x14ac:dyDescent="0.3">
      <c r="A37" s="25" t="s">
        <v>153</v>
      </c>
      <c r="B37" s="35" t="s">
        <v>152</v>
      </c>
      <c r="C37" s="25" t="s">
        <v>36</v>
      </c>
      <c r="E37" s="41" t="s">
        <v>82</v>
      </c>
      <c r="F37" s="40" t="s">
        <v>85</v>
      </c>
    </row>
    <row r="38" spans="1:50" x14ac:dyDescent="0.25">
      <c r="A38" s="19">
        <v>1</v>
      </c>
      <c r="B38" s="36">
        <f ca="1">RAND()</f>
        <v>0.85686812203425511</v>
      </c>
      <c r="C38" s="19" t="str">
        <f ca="1">VLOOKUP(B38,$D$3:$AX$34,47)</f>
        <v>St. Louis</v>
      </c>
      <c r="E38" s="42">
        <v>4</v>
      </c>
      <c r="F38" s="48">
        <v>3</v>
      </c>
    </row>
    <row r="39" spans="1:50" x14ac:dyDescent="0.25">
      <c r="A39" s="19">
        <v>2</v>
      </c>
      <c r="B39" s="36">
        <f t="shared" ref="B39:B53" ca="1" si="64">RAND()</f>
        <v>1.3648362199201181E-3</v>
      </c>
      <c r="C39" s="19" t="str">
        <f ca="1">VLOOKUP(B39,$G$3:$AX$34,44)</f>
        <v>Winnipeg</v>
      </c>
      <c r="E39" s="42">
        <v>5</v>
      </c>
      <c r="F39" s="48">
        <v>5</v>
      </c>
    </row>
    <row r="40" spans="1:50" x14ac:dyDescent="0.25">
      <c r="A40" s="19">
        <v>3</v>
      </c>
      <c r="B40" s="36">
        <f t="shared" ca="1" si="64"/>
        <v>0.14939804559655723</v>
      </c>
      <c r="C40" s="19" t="str">
        <f ca="1">VLOOKUP(B40,$J$3:$AX$34,41)</f>
        <v>New Jersey</v>
      </c>
      <c r="E40" s="42">
        <v>6</v>
      </c>
      <c r="F40" s="48">
        <v>7</v>
      </c>
    </row>
    <row r="41" spans="1:50" x14ac:dyDescent="0.25">
      <c r="A41" s="19">
        <v>4</v>
      </c>
      <c r="B41" s="36">
        <f t="shared" ca="1" si="64"/>
        <v>0.24736210744109943</v>
      </c>
      <c r="C41" s="19" t="str">
        <f ca="1">VLOOKUP(B41,M$3:$AX$34,38)</f>
        <v>Vancouver</v>
      </c>
      <c r="E41" s="42">
        <v>7</v>
      </c>
      <c r="F41" s="48">
        <v>9</v>
      </c>
    </row>
    <row r="42" spans="1:50" x14ac:dyDescent="0.25">
      <c r="A42" s="19">
        <v>5</v>
      </c>
      <c r="B42" s="36">
        <f t="shared" ca="1" si="64"/>
        <v>0.79701487654738778</v>
      </c>
      <c r="C42" s="19" t="str">
        <f ca="1">VLOOKUP(B42,P$3:$AX$34,35)</f>
        <v>Philadelphia</v>
      </c>
    </row>
    <row r="43" spans="1:50" x14ac:dyDescent="0.25">
      <c r="A43" s="19">
        <v>6</v>
      </c>
      <c r="B43" s="36">
        <f t="shared" ca="1" si="64"/>
        <v>0.92496045982551955</v>
      </c>
      <c r="C43" s="19" t="str">
        <f ca="1">VLOOKUP(B43,S$3:$AX$34,32)</f>
        <v>Las Vegas</v>
      </c>
    </row>
    <row r="44" spans="1:50" x14ac:dyDescent="0.25">
      <c r="A44" s="19">
        <v>7</v>
      </c>
      <c r="B44" s="36">
        <f t="shared" ca="1" si="64"/>
        <v>0.10550955733698708</v>
      </c>
      <c r="C44" s="19" t="str">
        <f ca="1">VLOOKUP(B44,V$3:$AX$34,29)</f>
        <v>Tampa Bay</v>
      </c>
    </row>
    <row r="45" spans="1:50" x14ac:dyDescent="0.25">
      <c r="A45" s="19">
        <v>8</v>
      </c>
      <c r="B45" s="36">
        <f t="shared" ca="1" si="64"/>
        <v>0.93101911447008245</v>
      </c>
      <c r="C45" s="19" t="str">
        <f ca="1">VLOOKUP(B45,Y$3:$AX$34,26)</f>
        <v>Montreal</v>
      </c>
    </row>
    <row r="46" spans="1:50" x14ac:dyDescent="0.25">
      <c r="A46" s="19">
        <v>9</v>
      </c>
      <c r="B46" s="36">
        <f t="shared" ca="1" si="64"/>
        <v>0.10740504087398739</v>
      </c>
      <c r="C46" s="19" t="str">
        <f ca="1">VLOOKUP(B46,AB$3:$AX$34,23)</f>
        <v>Arizona</v>
      </c>
    </row>
    <row r="47" spans="1:50" x14ac:dyDescent="0.25">
      <c r="A47" s="19">
        <v>10</v>
      </c>
      <c r="B47" s="36">
        <f t="shared" ca="1" si="64"/>
        <v>0.52005265770777775</v>
      </c>
      <c r="C47" s="19" t="str">
        <f ca="1">VLOOKUP(B47,AE$3:$AX$34,20)</f>
        <v>Pittsburgh</v>
      </c>
    </row>
    <row r="48" spans="1:50" x14ac:dyDescent="0.25">
      <c r="A48" s="19">
        <v>11</v>
      </c>
      <c r="B48" s="36">
        <f t="shared" ca="1" si="64"/>
        <v>0.21562660084824414</v>
      </c>
      <c r="C48" s="19" t="str">
        <f ca="1">VLOOKUP(B48,AH$3:$AX$34,17)</f>
        <v>NYR</v>
      </c>
    </row>
    <row r="49" spans="1:30" x14ac:dyDescent="0.25">
      <c r="A49" s="19">
        <v>12</v>
      </c>
      <c r="B49" s="36">
        <f t="shared" ca="1" si="64"/>
        <v>0.95263016167724501</v>
      </c>
      <c r="C49" s="19" t="str">
        <f ca="1">VLOOKUP(B49,AK$3:$AX$34,14)</f>
        <v>Seattle</v>
      </c>
    </row>
    <row r="50" spans="1:30" x14ac:dyDescent="0.25">
      <c r="A50" s="19">
        <v>13</v>
      </c>
      <c r="B50" s="36">
        <f t="shared" ca="1" si="64"/>
        <v>0.4106418238063253</v>
      </c>
      <c r="C50" s="19" t="str">
        <f ca="1">VLOOKUP(B50,AN$3:$AX$34,11)</f>
        <v>Calgary</v>
      </c>
    </row>
    <row r="51" spans="1:30" x14ac:dyDescent="0.25">
      <c r="A51" s="19">
        <v>14</v>
      </c>
      <c r="B51" s="36">
        <f t="shared" ca="1" si="64"/>
        <v>0.89152051522728948</v>
      </c>
      <c r="C51" s="19" t="str">
        <f ca="1">VLOOKUP(B51,AQ$3:$AX$34,8)</f>
        <v>Boston</v>
      </c>
    </row>
    <row r="52" spans="1:30" x14ac:dyDescent="0.25">
      <c r="A52" s="19">
        <v>15</v>
      </c>
      <c r="B52" s="36">
        <f t="shared" ca="1" si="64"/>
        <v>0.67507255843713054</v>
      </c>
      <c r="C52" s="19" t="str">
        <f ca="1">VLOOKUP(B52,AT$3:$AX$34,5)</f>
        <v>Anaheim</v>
      </c>
    </row>
    <row r="53" spans="1:30" x14ac:dyDescent="0.25">
      <c r="A53" s="19">
        <v>16</v>
      </c>
      <c r="B53" s="36">
        <f t="shared" ca="1" si="64"/>
        <v>0.94155352277007187</v>
      </c>
      <c r="C53" s="19" t="str">
        <f ca="1">VLOOKUP(B53,AW$3:$AX$34,2)</f>
        <v>San Jose</v>
      </c>
    </row>
    <row r="56" spans="1:30" x14ac:dyDescent="0.25">
      <c r="A56" t="s">
        <v>89</v>
      </c>
      <c r="B56"/>
      <c r="C56"/>
      <c r="D56"/>
      <c r="E56"/>
      <c r="F56"/>
      <c r="G56"/>
      <c r="I56" t="s">
        <v>90</v>
      </c>
      <c r="J56"/>
      <c r="K56"/>
      <c r="L56"/>
      <c r="M56"/>
      <c r="N56"/>
      <c r="O56"/>
      <c r="Q56" t="s">
        <v>91</v>
      </c>
      <c r="R56"/>
      <c r="S56"/>
      <c r="T56"/>
      <c r="U56"/>
      <c r="V56"/>
      <c r="W56"/>
      <c r="Y56" t="s">
        <v>92</v>
      </c>
      <c r="Z56"/>
      <c r="AA56"/>
      <c r="AB56"/>
      <c r="AC56"/>
      <c r="AD56"/>
    </row>
    <row r="57" spans="1:30" x14ac:dyDescent="0.25">
      <c r="A57"/>
      <c r="B57"/>
      <c r="C57"/>
      <c r="D57" s="10" t="s">
        <v>87</v>
      </c>
      <c r="E57" s="7">
        <v>0.63</v>
      </c>
      <c r="F57"/>
      <c r="G57"/>
      <c r="I57"/>
      <c r="J57"/>
      <c r="K57"/>
      <c r="L57" s="9" t="s">
        <v>87</v>
      </c>
      <c r="M57" s="7">
        <v>0.57999999999999996</v>
      </c>
      <c r="N57"/>
      <c r="O57"/>
      <c r="Q57"/>
      <c r="R57"/>
      <c r="S57"/>
      <c r="T57" s="9" t="s">
        <v>87</v>
      </c>
      <c r="U57" s="7">
        <v>0.55000000000000004</v>
      </c>
      <c r="V57"/>
      <c r="W57"/>
      <c r="Y57"/>
      <c r="Z57"/>
      <c r="AA57"/>
      <c r="AB57" s="9" t="s">
        <v>87</v>
      </c>
      <c r="AC57" s="7">
        <v>0.65</v>
      </c>
      <c r="AD57"/>
    </row>
    <row r="58" spans="1:30" x14ac:dyDescent="0.25">
      <c r="A58"/>
      <c r="B58"/>
      <c r="C58" s="4" t="s">
        <v>82</v>
      </c>
      <c r="D58" s="4" t="s">
        <v>86</v>
      </c>
      <c r="E58" s="4" t="s">
        <v>84</v>
      </c>
      <c r="F58" t="s">
        <v>83</v>
      </c>
      <c r="G58" s="4" t="s">
        <v>88</v>
      </c>
      <c r="I58"/>
      <c r="J58"/>
      <c r="K58" t="s">
        <v>82</v>
      </c>
      <c r="L58" t="s">
        <v>86</v>
      </c>
      <c r="M58" t="s">
        <v>84</v>
      </c>
      <c r="N58" t="s">
        <v>83</v>
      </c>
      <c r="O58" t="s">
        <v>88</v>
      </c>
      <c r="Q58"/>
      <c r="R58"/>
      <c r="S58" t="s">
        <v>82</v>
      </c>
      <c r="T58" t="s">
        <v>86</v>
      </c>
      <c r="U58" t="s">
        <v>84</v>
      </c>
      <c r="V58" t="s">
        <v>83</v>
      </c>
      <c r="W58" t="s">
        <v>88</v>
      </c>
      <c r="Y58"/>
      <c r="Z58"/>
      <c r="AA58" t="s">
        <v>82</v>
      </c>
      <c r="AB58" t="s">
        <v>86</v>
      </c>
      <c r="AC58" t="s">
        <v>84</v>
      </c>
      <c r="AD58" t="s">
        <v>83</v>
      </c>
    </row>
    <row r="59" spans="1:30" x14ac:dyDescent="0.25">
      <c r="A59" s="37">
        <v>1</v>
      </c>
      <c r="B59" s="37" t="str">
        <f ca="1">VLOOKUP(A59,$A$38:$C$53,3)</f>
        <v>St. Louis</v>
      </c>
      <c r="C59" s="13">
        <v>7</v>
      </c>
      <c r="D59" s="13">
        <v>1</v>
      </c>
      <c r="E59">
        <f>VLOOKUP(C59,$E$37:$F$41,2)</f>
        <v>9</v>
      </c>
      <c r="F59">
        <f ca="1">E59*(VLOOKUP(B59,'Distance Matrix'!$A$2:$AG$33,MATCH(B60,'Distance Matrix'!$A$1:$AG$1,0),1))</f>
        <v>15408</v>
      </c>
      <c r="G59">
        <f>SUMPRODUCT(A59,D59)</f>
        <v>1</v>
      </c>
      <c r="I59" s="37">
        <f>SMALL($G$59:$G$81,9)</f>
        <v>1</v>
      </c>
      <c r="J59" s="37" t="str">
        <f ca="1">VLOOKUP(I59,$A$38:$C$53,3)</f>
        <v>St. Louis</v>
      </c>
      <c r="K59" s="13">
        <v>6</v>
      </c>
      <c r="L59" s="13">
        <v>1</v>
      </c>
      <c r="M59">
        <f>VLOOKUP(K59,$E$37:$F$41,2)</f>
        <v>7</v>
      </c>
      <c r="N59">
        <f ca="1">M59*(VLOOKUP(J59,'Distance Matrix'!$A$2:$AG$33,MATCH(J60,'Distance Matrix'!$A$1:$AG$1,0),1))</f>
        <v>7308</v>
      </c>
      <c r="O59">
        <f>SUMPRODUCT(I59,L59)</f>
        <v>1</v>
      </c>
      <c r="Q59" s="37">
        <f>SMALL(O59:O69,5)</f>
        <v>1</v>
      </c>
      <c r="R59" s="37" t="str">
        <f ca="1">VLOOKUP(Q59,$A$38:$C$53,3)</f>
        <v>St. Louis</v>
      </c>
      <c r="S59" s="13">
        <v>4</v>
      </c>
      <c r="T59" s="13">
        <v>0</v>
      </c>
      <c r="U59">
        <f>VLOOKUP(S59,$E$37:$F$41,2)</f>
        <v>3</v>
      </c>
      <c r="V59">
        <f ca="1">U59*(VLOOKUP(R59,'Distance Matrix'!$A$2:$AG$33,MATCH(R60,'Distance Matrix'!$A$1:$AG$1,0),1))</f>
        <v>1653</v>
      </c>
      <c r="W59">
        <f>SUMPRODUCT(Q59,T59)</f>
        <v>0</v>
      </c>
      <c r="Y59" s="37">
        <f>LARGE(W59:W63,2)</f>
        <v>5</v>
      </c>
      <c r="Z59" s="37" t="str">
        <f ca="1">VLOOKUP(Y59,$A$38:$C$53,3)</f>
        <v>Philadelphia</v>
      </c>
      <c r="AA59" s="13">
        <v>6</v>
      </c>
      <c r="AB59" s="13">
        <v>1</v>
      </c>
      <c r="AC59">
        <f>VLOOKUP(AA59,$E$37:$F$41,2)</f>
        <v>7</v>
      </c>
      <c r="AD59">
        <f ca="1">AC59*(VLOOKUP(Z59,'Distance Matrix'!$A$2:$AG$33,MATCH(Z60,'Distance Matrix'!$A$1:$AG$1,0),1))</f>
        <v>1876</v>
      </c>
    </row>
    <row r="60" spans="1:30" x14ac:dyDescent="0.25">
      <c r="A60" s="38">
        <v>16</v>
      </c>
      <c r="B60" s="39" t="str">
        <f ca="1">VLOOKUP(A60,$A$38:$C$53,3)</f>
        <v>San Jose</v>
      </c>
      <c r="C60"/>
      <c r="D60">
        <f>IF(D59=1,0,1)</f>
        <v>0</v>
      </c>
      <c r="E60"/>
      <c r="F60"/>
      <c r="G60">
        <f>SUMPRODUCT(A60,D60)</f>
        <v>0</v>
      </c>
      <c r="I60" s="38">
        <f>MAX(G59:G81)</f>
        <v>14</v>
      </c>
      <c r="J60" s="39" t="str">
        <f ca="1">VLOOKUP(I60,$A$38:$C$53,3)</f>
        <v>Boston</v>
      </c>
      <c r="K60"/>
      <c r="L60">
        <f>IF(L59=1,0,1)</f>
        <v>0</v>
      </c>
      <c r="M60"/>
      <c r="N60"/>
      <c r="O60">
        <f>SUMPRODUCT(I60,L60)</f>
        <v>0</v>
      </c>
      <c r="Q60" s="39">
        <f>MAX(O59:O69)</f>
        <v>10</v>
      </c>
      <c r="R60" s="37" t="str">
        <f ca="1">VLOOKUP(Q60,$A$38:$C$53,3)</f>
        <v>Pittsburgh</v>
      </c>
      <c r="S60"/>
      <c r="T60">
        <f>IF(T59=1,0,1)</f>
        <v>1</v>
      </c>
      <c r="U60"/>
      <c r="V60"/>
      <c r="W60">
        <f>SUMPRODUCT(Q60,T60)</f>
        <v>10</v>
      </c>
      <c r="Y60" s="38">
        <f>MAX(W59:W63)</f>
        <v>10</v>
      </c>
      <c r="Z60" s="39" t="str">
        <f ca="1">VLOOKUP(Y60,$A$38:$C$53,3)</f>
        <v>Pittsburgh</v>
      </c>
      <c r="AA60"/>
      <c r="AB60">
        <f>IF(AB59=1,0,1)</f>
        <v>0</v>
      </c>
      <c r="AC60"/>
      <c r="AD60"/>
    </row>
    <row r="61" spans="1:30" x14ac:dyDescent="0.25">
      <c r="A61"/>
      <c r="B61"/>
      <c r="C61"/>
      <c r="D61"/>
      <c r="E61"/>
      <c r="F61"/>
      <c r="G61"/>
      <c r="I61"/>
      <c r="J61"/>
      <c r="K61"/>
      <c r="L61"/>
      <c r="M61"/>
      <c r="N61"/>
      <c r="O61"/>
      <c r="Q61"/>
      <c r="R61"/>
      <c r="S61"/>
      <c r="T61"/>
      <c r="U61"/>
      <c r="V61"/>
      <c r="W61"/>
    </row>
    <row r="62" spans="1:30" x14ac:dyDescent="0.25">
      <c r="A62" s="37">
        <v>8</v>
      </c>
      <c r="B62" s="37" t="str">
        <f ca="1">VLOOKUP(A62,$A$38:$C$53,3)</f>
        <v>Montreal</v>
      </c>
      <c r="C62" s="13">
        <v>4</v>
      </c>
      <c r="D62" s="13">
        <v>0</v>
      </c>
      <c r="E62">
        <f>VLOOKUP(C62,$E$37:$F$41,2)</f>
        <v>3</v>
      </c>
      <c r="F62">
        <f ca="1">E62*(VLOOKUP(B62,'Distance Matrix'!$A$2:$AG$33,MATCH(B63,'Distance Matrix'!$A$1:$AG$1,0),1))</f>
        <v>6537</v>
      </c>
      <c r="G62">
        <f>SUMPRODUCT(A62,D62)</f>
        <v>0</v>
      </c>
      <c r="I62" s="37">
        <f>SMALL($G$59:$G$81,10)</f>
        <v>2</v>
      </c>
      <c r="J62" s="37" t="str">
        <f ca="1">VLOOKUP(I62,$A$38:$C$53,3)</f>
        <v>Winnipeg</v>
      </c>
      <c r="K62" s="13">
        <v>5</v>
      </c>
      <c r="L62" s="13">
        <v>0</v>
      </c>
      <c r="M62">
        <f>VLOOKUP(K62,$E$37:$F$41,2)</f>
        <v>5</v>
      </c>
      <c r="N62">
        <f ca="1">M62*(VLOOKUP(J62,'Distance Matrix'!$A$2:$AG$33,MATCH(J63,'Distance Matrix'!$A$1:$AG$1,0),1))</f>
        <v>5235</v>
      </c>
      <c r="O62">
        <f>SUMPRODUCT(I62,L62)</f>
        <v>0</v>
      </c>
      <c r="Q62" s="37">
        <f>SMALL(O59:O69,6)</f>
        <v>4</v>
      </c>
      <c r="R62" s="37" t="str">
        <f ca="1">VLOOKUP(Q62,$A$38:$C$53,3)</f>
        <v>Vancouver</v>
      </c>
      <c r="S62" s="13">
        <v>4</v>
      </c>
      <c r="T62" s="13">
        <v>0</v>
      </c>
      <c r="U62">
        <f>VLOOKUP(S62,$E$37:$F$41,2)</f>
        <v>3</v>
      </c>
      <c r="V62">
        <f ca="1">U62*(VLOOKUP(R62,'Distance Matrix'!$A$2:$AG$33,MATCH(R63,'Distance Matrix'!$A$1:$AG$1,0),1))</f>
        <v>7212</v>
      </c>
      <c r="W62">
        <f>SUMPRODUCT(Q62,T62)</f>
        <v>0</v>
      </c>
    </row>
    <row r="63" spans="1:30" x14ac:dyDescent="0.25">
      <c r="A63" s="38">
        <v>9</v>
      </c>
      <c r="B63" s="39" t="str">
        <f ca="1">VLOOKUP(A63,$A$38:$C$53,3)</f>
        <v>Arizona</v>
      </c>
      <c r="C63"/>
      <c r="D63">
        <f>IF(D62=1,0,1)</f>
        <v>1</v>
      </c>
      <c r="E63"/>
      <c r="F63"/>
      <c r="G63">
        <f>SUMPRODUCT(A63,D63)</f>
        <v>9</v>
      </c>
      <c r="I63" s="38">
        <f>LARGE($G$59:$G$81,2)</f>
        <v>10</v>
      </c>
      <c r="J63" s="39" t="str">
        <f ca="1">VLOOKUP(I63,$A$38:$C$53,3)</f>
        <v>Pittsburgh</v>
      </c>
      <c r="K63"/>
      <c r="L63">
        <f>IF(L62=1,0,1)</f>
        <v>1</v>
      </c>
      <c r="M63"/>
      <c r="N63"/>
      <c r="O63">
        <f>SUMPRODUCT(I63,L63)</f>
        <v>10</v>
      </c>
      <c r="Q63" s="39">
        <f>LARGE(O59:O69,2)</f>
        <v>5</v>
      </c>
      <c r="R63" s="37" t="str">
        <f ca="1">VLOOKUP(Q63,$A$38:$C$53,3)</f>
        <v>Philadelphia</v>
      </c>
      <c r="S63"/>
      <c r="T63">
        <f>IF(T62=1,0,1)</f>
        <v>1</v>
      </c>
      <c r="U63"/>
      <c r="V63"/>
      <c r="W63">
        <f>SUMPRODUCT(Q63,T63)</f>
        <v>5</v>
      </c>
    </row>
    <row r="64" spans="1:30" x14ac:dyDescent="0.25">
      <c r="A64"/>
      <c r="B64"/>
      <c r="C64"/>
      <c r="D64"/>
      <c r="E64"/>
      <c r="F64"/>
      <c r="G64"/>
      <c r="I64"/>
      <c r="J64"/>
      <c r="K64"/>
      <c r="L64"/>
      <c r="M64"/>
      <c r="N64"/>
      <c r="O64"/>
    </row>
    <row r="65" spans="1:15" x14ac:dyDescent="0.25">
      <c r="A65" s="37">
        <v>5</v>
      </c>
      <c r="B65" s="37" t="str">
        <f ca="1">VLOOKUP(A65,$A$38:$C$53,3)</f>
        <v>Philadelphia</v>
      </c>
      <c r="C65" s="13">
        <v>5</v>
      </c>
      <c r="D65" s="13">
        <v>1</v>
      </c>
      <c r="E65">
        <f>VLOOKUP(C65,$E$37:$F$41,2)</f>
        <v>5</v>
      </c>
      <c r="F65">
        <f ca="1">E65*(VLOOKUP(B65,'Distance Matrix'!$A$2:$AG$33,MATCH(B66,'Distance Matrix'!$A$1:$AG$1,0),1))</f>
        <v>11860</v>
      </c>
      <c r="G65">
        <f>SUMPRODUCT(A65,D65)</f>
        <v>5</v>
      </c>
      <c r="I65" s="37">
        <f>SMALL($G$59:$G$81,11)</f>
        <v>4</v>
      </c>
      <c r="J65" s="37" t="str">
        <f ca="1">VLOOKUP(I65,$A$38:$C$53,3)</f>
        <v>Vancouver</v>
      </c>
      <c r="K65" s="13">
        <v>6</v>
      </c>
      <c r="L65" s="13">
        <v>1</v>
      </c>
      <c r="M65">
        <f>VLOOKUP(K65,$E$37:$F$41,2)</f>
        <v>7</v>
      </c>
      <c r="N65">
        <f ca="1">M65*(VLOOKUP(J65,'Distance Matrix'!$A$2:$AG$33,MATCH(J66,'Distance Matrix'!$A$1:$AG$1,0),1))</f>
        <v>8617</v>
      </c>
      <c r="O65">
        <f>SUMPRODUCT(I65,L65)</f>
        <v>4</v>
      </c>
    </row>
    <row r="66" spans="1:15" x14ac:dyDescent="0.25">
      <c r="A66" s="38">
        <v>12</v>
      </c>
      <c r="B66" s="39" t="str">
        <f ca="1">VLOOKUP(A66,$A$38:$C$53,3)</f>
        <v>Seattle</v>
      </c>
      <c r="C66"/>
      <c r="D66">
        <f>IF(D65=1,0,1)</f>
        <v>0</v>
      </c>
      <c r="E66"/>
      <c r="F66"/>
      <c r="G66">
        <f>SUMPRODUCT(A66,D66)</f>
        <v>0</v>
      </c>
      <c r="I66" s="38">
        <f>LARGE($G$59:$G$81,3)</f>
        <v>9</v>
      </c>
      <c r="J66" s="39" t="str">
        <f ca="1">VLOOKUP(I66,$A$38:$C$53,3)</f>
        <v>Arizona</v>
      </c>
      <c r="K66"/>
      <c r="L66">
        <f>IF(L65=1,0,1)</f>
        <v>0</v>
      </c>
      <c r="M66"/>
      <c r="N66"/>
      <c r="O66">
        <f>SUMPRODUCT(I66,L66)</f>
        <v>0</v>
      </c>
    </row>
    <row r="67" spans="1:15" x14ac:dyDescent="0.25">
      <c r="A67"/>
      <c r="B67"/>
      <c r="C67"/>
      <c r="D67"/>
      <c r="E67"/>
      <c r="F67"/>
      <c r="G67"/>
      <c r="I67"/>
      <c r="J67"/>
      <c r="K67"/>
      <c r="L67"/>
      <c r="M67"/>
      <c r="N67"/>
      <c r="O67"/>
    </row>
    <row r="68" spans="1:15" x14ac:dyDescent="0.25">
      <c r="A68" s="37">
        <v>4</v>
      </c>
      <c r="B68" s="37" t="str">
        <f ca="1">VLOOKUP(A68,$A$38:$C$53,3)</f>
        <v>Vancouver</v>
      </c>
      <c r="C68" s="13">
        <v>6</v>
      </c>
      <c r="D68" s="13">
        <v>1</v>
      </c>
      <c r="E68">
        <f>VLOOKUP(C68,$E$37:$F$41,2)</f>
        <v>7</v>
      </c>
      <c r="F68">
        <f ca="1">E68*(VLOOKUP(B68,'Distance Matrix'!$A$2:$AG$33,MATCH(B69,'Distance Matrix'!$A$1:$AG$1,0),1))</f>
        <v>2989</v>
      </c>
      <c r="G68">
        <f>SUMPRODUCT(A68,D68)</f>
        <v>4</v>
      </c>
      <c r="I68" s="37">
        <f>SMALL($G$59:$G$81,12)</f>
        <v>5</v>
      </c>
      <c r="J68" s="37" t="str">
        <f ca="1">VLOOKUP(I68,$A$38:$C$53,3)</f>
        <v>Philadelphia</v>
      </c>
      <c r="K68" s="13">
        <v>7</v>
      </c>
      <c r="L68" s="13">
        <v>1</v>
      </c>
      <c r="M68">
        <f>VLOOKUP(K68,$E$37:$F$41,2)</f>
        <v>9</v>
      </c>
      <c r="N68">
        <f ca="1">M68*(VLOOKUP(J68,'Distance Matrix'!$A$2:$AG$33,MATCH(J69,'Distance Matrix'!$A$1:$AG$1,0),1))</f>
        <v>19539</v>
      </c>
      <c r="O68">
        <f>SUMPRODUCT(I68,L68)</f>
        <v>5</v>
      </c>
    </row>
    <row r="69" spans="1:15" x14ac:dyDescent="0.25">
      <c r="A69" s="38">
        <v>13</v>
      </c>
      <c r="B69" s="39" t="str">
        <f ca="1">VLOOKUP(A69,$A$38:$C$53,3)</f>
        <v>Calgary</v>
      </c>
      <c r="C69"/>
      <c r="D69">
        <f>IF(D68=1,0,1)</f>
        <v>0</v>
      </c>
      <c r="E69"/>
      <c r="F69"/>
      <c r="G69">
        <f>SUMPRODUCT(A69,D69)</f>
        <v>0</v>
      </c>
      <c r="I69" s="38">
        <f>LARGE($G$59:$G$81,4)</f>
        <v>6</v>
      </c>
      <c r="J69" s="39" t="str">
        <f ca="1">VLOOKUP(I69,$A$38:$C$53,3)</f>
        <v>Las Vegas</v>
      </c>
      <c r="K69"/>
      <c r="L69">
        <f>IF(L68=1,0,1)</f>
        <v>0</v>
      </c>
      <c r="M69"/>
      <c r="N69"/>
      <c r="O69">
        <f>SUMPRODUCT(I69,L69)</f>
        <v>0</v>
      </c>
    </row>
    <row r="70" spans="1:15" x14ac:dyDescent="0.25">
      <c r="A70"/>
      <c r="B70"/>
      <c r="C70"/>
      <c r="D70"/>
      <c r="E70"/>
      <c r="F70"/>
      <c r="G70"/>
    </row>
    <row r="71" spans="1:15" x14ac:dyDescent="0.25">
      <c r="A71" s="37">
        <v>6</v>
      </c>
      <c r="B71" s="37" t="str">
        <f ca="1">VLOOKUP(A71,$A$38:$C$53,3)</f>
        <v>Las Vegas</v>
      </c>
      <c r="C71" s="13">
        <v>4</v>
      </c>
      <c r="D71" s="13">
        <v>1</v>
      </c>
      <c r="E71">
        <f>VLOOKUP(C71,$E$37:$F$41,2)</f>
        <v>3</v>
      </c>
      <c r="F71">
        <f ca="1">E71*(VLOOKUP(B71,'Distance Matrix'!$A$2:$AG$33,MATCH(B72,'Distance Matrix'!$A$1:$AG$1,0),1))</f>
        <v>6711</v>
      </c>
      <c r="G71">
        <f>SUMPRODUCT(A71,D71)</f>
        <v>6</v>
      </c>
    </row>
    <row r="72" spans="1:15" x14ac:dyDescent="0.25">
      <c r="A72" s="38">
        <v>11</v>
      </c>
      <c r="B72" s="39" t="str">
        <f ca="1">VLOOKUP(A72,$A$38:$C$53,3)</f>
        <v>NYR</v>
      </c>
      <c r="C72"/>
      <c r="D72">
        <f>IF(D71=1,0,1)</f>
        <v>0</v>
      </c>
      <c r="E72"/>
      <c r="F72"/>
      <c r="G72">
        <f>SUMPRODUCT(A72,D72)</f>
        <v>0</v>
      </c>
    </row>
    <row r="73" spans="1:15" x14ac:dyDescent="0.25">
      <c r="A73"/>
      <c r="B73"/>
      <c r="C73"/>
      <c r="D73"/>
      <c r="E73"/>
      <c r="F73"/>
      <c r="G73"/>
    </row>
    <row r="74" spans="1:15" x14ac:dyDescent="0.25">
      <c r="A74" s="37">
        <v>3</v>
      </c>
      <c r="B74" s="37" t="str">
        <f ca="1">VLOOKUP(A74,$A$38:$C$53,3)</f>
        <v>New Jersey</v>
      </c>
      <c r="C74" s="13">
        <v>5</v>
      </c>
      <c r="D74" s="13">
        <v>0</v>
      </c>
      <c r="E74">
        <f>VLOOKUP(C74,$E$37:$F$41,2)</f>
        <v>5</v>
      </c>
      <c r="F74">
        <f ca="1">E74*(VLOOKUP(B74,'Distance Matrix'!$A$2:$AG$33,MATCH(B75,'Distance Matrix'!$A$1:$AG$1,0),1))</f>
        <v>1005</v>
      </c>
      <c r="G74">
        <f>SUMPRODUCT(A74,D74)</f>
        <v>0</v>
      </c>
    </row>
    <row r="75" spans="1:15" x14ac:dyDescent="0.25">
      <c r="A75" s="38">
        <v>14</v>
      </c>
      <c r="B75" s="39" t="str">
        <f ca="1">VLOOKUP(A75,$A$38:$C$53,3)</f>
        <v>Boston</v>
      </c>
      <c r="C75"/>
      <c r="D75">
        <f>IF(D74=1,0,1)</f>
        <v>1</v>
      </c>
      <c r="E75"/>
      <c r="F75"/>
      <c r="G75">
        <f>SUMPRODUCT(A75,D75)</f>
        <v>14</v>
      </c>
    </row>
    <row r="76" spans="1:15" x14ac:dyDescent="0.25">
      <c r="A76"/>
      <c r="B76"/>
      <c r="C76"/>
      <c r="D76"/>
      <c r="E76"/>
      <c r="F76"/>
      <c r="G76"/>
    </row>
    <row r="77" spans="1:15" x14ac:dyDescent="0.25">
      <c r="A77" s="37">
        <v>7</v>
      </c>
      <c r="B77" s="37" t="str">
        <f ca="1">VLOOKUP(A77,$A$38:$C$53,3)</f>
        <v>Tampa Bay</v>
      </c>
      <c r="C77" s="13">
        <v>6</v>
      </c>
      <c r="D77" s="13">
        <v>0</v>
      </c>
      <c r="E77">
        <f>VLOOKUP(C77,$E$37:$F$41,2)</f>
        <v>7</v>
      </c>
      <c r="F77">
        <f ca="1">E77*(VLOOKUP(B77,'Distance Matrix'!$A$2:$AG$33,MATCH(B78,'Distance Matrix'!$A$1:$AG$1,0),1))</f>
        <v>6125</v>
      </c>
      <c r="G77">
        <f>SUMPRODUCT(A77,D77)</f>
        <v>0</v>
      </c>
    </row>
    <row r="78" spans="1:15" x14ac:dyDescent="0.25">
      <c r="A78" s="38">
        <v>10</v>
      </c>
      <c r="B78" s="39" t="str">
        <f ca="1">VLOOKUP(A78,$A$38:$C$53,3)</f>
        <v>Pittsburgh</v>
      </c>
      <c r="C78"/>
      <c r="D78">
        <f>IF(D77=1,0,1)</f>
        <v>1</v>
      </c>
      <c r="E78"/>
      <c r="F78"/>
      <c r="G78">
        <f>SUMPRODUCT(A78,D78)</f>
        <v>10</v>
      </c>
    </row>
    <row r="79" spans="1:15" x14ac:dyDescent="0.25">
      <c r="A79"/>
      <c r="B79"/>
      <c r="C79"/>
      <c r="D79"/>
      <c r="E79"/>
      <c r="F79"/>
      <c r="G79"/>
    </row>
    <row r="80" spans="1:15" x14ac:dyDescent="0.25">
      <c r="A80" s="37">
        <v>2</v>
      </c>
      <c r="B80" s="37" t="str">
        <f ca="1">VLOOKUP(A80,$A$38:$C$53,3)</f>
        <v>Winnipeg</v>
      </c>
      <c r="C80" s="13">
        <v>5</v>
      </c>
      <c r="D80" s="13">
        <v>1</v>
      </c>
      <c r="E80">
        <f>VLOOKUP(C80,$E$37:$F$41,2)</f>
        <v>5</v>
      </c>
      <c r="F80">
        <f ca="1">E80*(VLOOKUP(B80,'Distance Matrix'!$A$2:$AG$33,MATCH(B81,'Distance Matrix'!$A$1:$AG$1,0),1))</f>
        <v>7675</v>
      </c>
      <c r="G80">
        <f>SUMPRODUCT(A80,D80)</f>
        <v>2</v>
      </c>
    </row>
    <row r="81" spans="1:48" x14ac:dyDescent="0.25">
      <c r="A81" s="38">
        <v>15</v>
      </c>
      <c r="B81" s="39" t="str">
        <f ca="1">VLOOKUP(A81,$A$38:$C$53,3)</f>
        <v>Anaheim</v>
      </c>
      <c r="C81"/>
      <c r="D81">
        <f>IF(D80=1,0,1)</f>
        <v>0</v>
      </c>
      <c r="E81"/>
      <c r="F81"/>
      <c r="G81">
        <f>SUMPRODUCT(A81,D81)</f>
        <v>0</v>
      </c>
    </row>
    <row r="83" spans="1:48" x14ac:dyDescent="0.25">
      <c r="B83" s="8"/>
      <c r="C83" s="8" t="s">
        <v>180</v>
      </c>
      <c r="D83" s="14">
        <f ca="1">SUM(F59:F80)+SUM(N59:N68)+SUM(V59:V62)+AD59</f>
        <v>109750</v>
      </c>
    </row>
    <row r="85" spans="1:48" customFormat="1" ht="15" x14ac:dyDescent="0.25">
      <c r="A85" s="9" t="s">
        <v>170</v>
      </c>
      <c r="W85" s="16"/>
    </row>
    <row r="86" spans="1:48" customFormat="1" ht="15" x14ac:dyDescent="0.25">
      <c r="A86" s="43" t="s">
        <v>164</v>
      </c>
      <c r="D86" s="43" t="s">
        <v>167</v>
      </c>
      <c r="E86" s="43"/>
      <c r="G86" s="43" t="s">
        <v>168</v>
      </c>
      <c r="I86" s="43"/>
      <c r="J86" s="43" t="s">
        <v>169</v>
      </c>
      <c r="M86" s="43"/>
    </row>
    <row r="87" spans="1:48" customFormat="1" ht="15" x14ac:dyDescent="0.25">
      <c r="A87" t="s">
        <v>82</v>
      </c>
      <c r="B87" t="s">
        <v>166</v>
      </c>
      <c r="D87" t="s">
        <v>82</v>
      </c>
      <c r="E87" t="s">
        <v>166</v>
      </c>
      <c r="G87" t="s">
        <v>82</v>
      </c>
      <c r="H87" t="s">
        <v>166</v>
      </c>
      <c r="J87" t="s">
        <v>82</v>
      </c>
      <c r="K87" t="s">
        <v>166</v>
      </c>
    </row>
    <row r="88" spans="1:48" customFormat="1" ht="15" x14ac:dyDescent="0.25">
      <c r="A88">
        <v>4</v>
      </c>
      <c r="B88" s="47">
        <v>0.12903225806451613</v>
      </c>
      <c r="D88">
        <v>4</v>
      </c>
      <c r="E88" s="47">
        <v>0.16129032258064516</v>
      </c>
      <c r="G88">
        <v>4</v>
      </c>
      <c r="H88" s="47">
        <v>0.11290322580645161</v>
      </c>
      <c r="J88">
        <v>4</v>
      </c>
      <c r="K88" s="47">
        <v>0.19400000000000001</v>
      </c>
    </row>
    <row r="89" spans="1:48" customFormat="1" ht="15" x14ac:dyDescent="0.25">
      <c r="A89">
        <v>5</v>
      </c>
      <c r="B89" s="47">
        <v>0.21774193548387097</v>
      </c>
      <c r="D89">
        <v>5</v>
      </c>
      <c r="E89" s="47">
        <v>0.27419354838709675</v>
      </c>
      <c r="G89">
        <v>5</v>
      </c>
      <c r="H89" s="47">
        <v>0.32300000000000001</v>
      </c>
      <c r="J89">
        <v>5</v>
      </c>
      <c r="K89" s="47">
        <v>0.19400000000000001</v>
      </c>
    </row>
    <row r="90" spans="1:48" customFormat="1" ht="15" x14ac:dyDescent="0.25">
      <c r="A90">
        <v>6</v>
      </c>
      <c r="B90" s="47">
        <v>0.38306451612903225</v>
      </c>
      <c r="D90">
        <v>6</v>
      </c>
      <c r="E90" s="47">
        <v>0.28225806451612906</v>
      </c>
      <c r="G90">
        <v>6</v>
      </c>
      <c r="H90" s="47">
        <v>0.27400000000000002</v>
      </c>
      <c r="J90">
        <v>6</v>
      </c>
      <c r="K90" s="47">
        <v>0.35499999999999998</v>
      </c>
    </row>
    <row r="91" spans="1:48" customFormat="1" ht="15" x14ac:dyDescent="0.25">
      <c r="A91">
        <v>7</v>
      </c>
      <c r="B91" s="47">
        <v>0.27016129032258063</v>
      </c>
      <c r="D91">
        <v>7</v>
      </c>
      <c r="E91" s="47">
        <v>0.28225806451612906</v>
      </c>
      <c r="G91">
        <v>7</v>
      </c>
      <c r="H91" s="47">
        <v>0.29032258064516131</v>
      </c>
      <c r="J91">
        <v>7</v>
      </c>
      <c r="K91" s="47">
        <v>0.25806451612903225</v>
      </c>
    </row>
    <row r="92" spans="1:48" customFormat="1" ht="15" x14ac:dyDescent="0.25">
      <c r="B92">
        <v>1</v>
      </c>
      <c r="E92">
        <v>1</v>
      </c>
      <c r="H92">
        <v>1</v>
      </c>
      <c r="K92">
        <v>1</v>
      </c>
    </row>
    <row r="93" spans="1:48" x14ac:dyDescent="0.25">
      <c r="N93" s="19"/>
      <c r="O93" s="17"/>
      <c r="P93" s="21"/>
      <c r="Q93" s="19"/>
      <c r="R93" s="17"/>
      <c r="S93" s="21"/>
      <c r="T93" s="19"/>
      <c r="U93" s="17"/>
      <c r="V93" s="21"/>
      <c r="W93" s="19"/>
      <c r="X93" s="17"/>
      <c r="Y93" s="21"/>
      <c r="Z93" s="19"/>
      <c r="AA93" s="17"/>
      <c r="AB93" s="21"/>
      <c r="AC93" s="19"/>
      <c r="AD93" s="17"/>
      <c r="AE93" s="21"/>
      <c r="AF93" s="19"/>
      <c r="AG93" s="17"/>
      <c r="AH93" s="21"/>
      <c r="AI93" s="19"/>
      <c r="AJ93" s="17"/>
      <c r="AK93" s="21"/>
      <c r="AL93" s="19"/>
      <c r="AM93" s="17"/>
      <c r="AN93" s="21"/>
      <c r="AO93" s="19"/>
      <c r="AP93" s="17"/>
      <c r="AQ93" s="21"/>
      <c r="AR93" s="19"/>
      <c r="AS93" s="17"/>
      <c r="AT93" s="21"/>
      <c r="AU93" s="19"/>
      <c r="AV93" s="17"/>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T123"/>
  <sheetViews>
    <sheetView topLeftCell="A64" workbookViewId="0">
      <selection activeCell="M95" sqref="M95"/>
    </sheetView>
  </sheetViews>
  <sheetFormatPr defaultRowHeight="15" x14ac:dyDescent="0.25"/>
  <cols>
    <col min="1" max="1" width="13.140625" customWidth="1"/>
    <col min="2" max="2" width="6" style="4" bestFit="1" customWidth="1"/>
    <col min="3" max="3" width="12.140625" bestFit="1" customWidth="1"/>
    <col min="4" max="4" width="9" bestFit="1" customWidth="1"/>
    <col min="5" max="5" width="7.7109375" bestFit="1" customWidth="1"/>
    <col min="6" max="6" width="4.7109375" style="4" bestFit="1" customWidth="1"/>
    <col min="7" max="7" width="12.140625" bestFit="1" customWidth="1"/>
    <col min="8" max="8" width="9" bestFit="1" customWidth="1"/>
    <col min="9" max="9" width="7.140625" bestFit="1" customWidth="1"/>
    <col min="10" max="10" width="4.7109375" style="4" bestFit="1" customWidth="1"/>
    <col min="11" max="11" width="10.7109375" bestFit="1" customWidth="1"/>
    <col min="12" max="12" width="9" bestFit="1" customWidth="1"/>
    <col min="13" max="13" width="7.42578125" bestFit="1" customWidth="1"/>
    <col min="14" max="14" width="4.7109375" style="4" bestFit="1" customWidth="1"/>
    <col min="15" max="15" width="12.140625" bestFit="1" customWidth="1"/>
    <col min="16" max="16" width="9" bestFit="1" customWidth="1"/>
    <col min="17" max="17" width="7.42578125" bestFit="1" customWidth="1"/>
    <col min="18" max="18" width="4.7109375" style="4" bestFit="1" customWidth="1"/>
    <col min="19" max="19" width="12.140625" bestFit="1" customWidth="1"/>
    <col min="20" max="20" width="9" bestFit="1" customWidth="1"/>
    <col min="21" max="21" width="8.28515625" bestFit="1" customWidth="1"/>
    <col min="22" max="22" width="4.7109375" style="4" bestFit="1" customWidth="1"/>
    <col min="23" max="23" width="12.140625" bestFit="1" customWidth="1"/>
    <col min="24" max="24" width="9" bestFit="1" customWidth="1"/>
    <col min="25" max="25" width="7.85546875" bestFit="1" customWidth="1"/>
    <col min="26" max="26" width="4.7109375" style="4" bestFit="1" customWidth="1"/>
    <col min="27" max="27" width="12.140625" bestFit="1" customWidth="1"/>
    <col min="28" max="29" width="9" bestFit="1" customWidth="1"/>
    <col min="30" max="30" width="4.7109375" style="4" bestFit="1" customWidth="1"/>
    <col min="31" max="31" width="12.140625" bestFit="1" customWidth="1"/>
    <col min="32" max="32" width="9" bestFit="1" customWidth="1"/>
    <col min="33" max="33" width="9.85546875" bestFit="1" customWidth="1"/>
    <col min="34" max="34" width="4.7109375" style="4" bestFit="1" customWidth="1"/>
    <col min="35" max="35" width="12.140625" bestFit="1" customWidth="1"/>
    <col min="36" max="36" width="9" bestFit="1" customWidth="1"/>
    <col min="37" max="37" width="6.28515625" bestFit="1" customWidth="1"/>
    <col min="38" max="38" width="4.7109375" style="4" bestFit="1" customWidth="1"/>
    <col min="39" max="39" width="12.140625" bestFit="1" customWidth="1"/>
    <col min="40" max="40" width="9" bestFit="1" customWidth="1"/>
    <col min="41" max="41" width="7.28515625" bestFit="1" customWidth="1"/>
    <col min="42" max="42" width="4.7109375" style="4" bestFit="1" customWidth="1"/>
    <col min="43" max="43" width="12.140625" bestFit="1" customWidth="1"/>
    <col min="44" max="44" width="9" bestFit="1" customWidth="1"/>
    <col min="45" max="45" width="10.140625" bestFit="1" customWidth="1"/>
    <col min="46" max="46" width="4.7109375" style="4" bestFit="1" customWidth="1"/>
    <col min="47" max="47" width="12.140625" bestFit="1" customWidth="1"/>
    <col min="48" max="48" width="9" bestFit="1" customWidth="1"/>
    <col min="49" max="49" width="7.140625" bestFit="1" customWidth="1"/>
    <col min="50" max="50" width="4.7109375" style="4" bestFit="1" customWidth="1"/>
    <col min="51" max="51" width="12.140625" bestFit="1" customWidth="1"/>
    <col min="52" max="52" width="9" bestFit="1" customWidth="1"/>
    <col min="53" max="53" width="9.42578125" bestFit="1" customWidth="1"/>
    <col min="54" max="54" width="4.7109375" style="4" bestFit="1" customWidth="1"/>
    <col min="55" max="55" width="12.140625" bestFit="1" customWidth="1"/>
    <col min="56" max="56" width="9" bestFit="1" customWidth="1"/>
    <col min="57" max="57" width="11.42578125" bestFit="1" customWidth="1"/>
    <col min="58" max="58" width="4.7109375" style="4" bestFit="1" customWidth="1"/>
    <col min="59" max="59" width="12.140625" bestFit="1" customWidth="1"/>
    <col min="60" max="60" width="9" bestFit="1" customWidth="1"/>
    <col min="61" max="61" width="10.42578125" bestFit="1" customWidth="1"/>
    <col min="62" max="62" width="4.7109375" style="4" bestFit="1" customWidth="1"/>
    <col min="63" max="63" width="12.140625" bestFit="1" customWidth="1"/>
    <col min="64" max="64" width="9" bestFit="1" customWidth="1"/>
    <col min="66" max="66" width="4.7109375" style="4" bestFit="1" customWidth="1"/>
    <col min="67" max="67" width="12.140625" bestFit="1" customWidth="1"/>
    <col min="68" max="68" width="9" bestFit="1" customWidth="1"/>
    <col min="69" max="69" width="9.28515625" bestFit="1" customWidth="1"/>
    <col min="70" max="70" width="4.7109375" style="4" bestFit="1" customWidth="1"/>
    <col min="71" max="71" width="12.140625" bestFit="1" customWidth="1"/>
    <col min="72" max="72" width="9" bestFit="1" customWidth="1"/>
    <col min="73" max="73" width="11.140625" bestFit="1" customWidth="1"/>
    <col min="74" max="74" width="4.7109375" style="4" bestFit="1" customWidth="1"/>
    <col min="75" max="75" width="12.140625" bestFit="1" customWidth="1"/>
    <col min="76" max="76" width="9" bestFit="1" customWidth="1"/>
    <col min="77" max="77" width="4" bestFit="1" customWidth="1"/>
    <col min="78" max="78" width="4.7109375" style="4" bestFit="1" customWidth="1"/>
    <col min="79" max="79" width="12.140625" bestFit="1" customWidth="1"/>
    <col min="80" max="80" width="9" bestFit="1" customWidth="1"/>
    <col min="81" max="81" width="4.5703125" bestFit="1" customWidth="1"/>
    <col min="82" max="82" width="4.7109375" style="4" bestFit="1" customWidth="1"/>
    <col min="83" max="83" width="12.140625" bestFit="1" customWidth="1"/>
    <col min="84" max="84" width="9" bestFit="1" customWidth="1"/>
    <col min="85" max="85" width="7.42578125" bestFit="1" customWidth="1"/>
    <col min="86" max="86" width="4.7109375" style="4" bestFit="1" customWidth="1"/>
    <col min="87" max="87" width="12.140625" bestFit="1" customWidth="1"/>
    <col min="88" max="88" width="9" bestFit="1" customWidth="1"/>
    <col min="89" max="89" width="12.140625" bestFit="1" customWidth="1"/>
    <col min="90" max="90" width="4.7109375" style="4" bestFit="1" customWidth="1"/>
    <col min="91" max="91" width="11.5703125" bestFit="1" customWidth="1"/>
    <col min="92" max="92" width="9" bestFit="1" customWidth="1"/>
    <col min="93" max="93" width="10.140625" bestFit="1" customWidth="1"/>
    <col min="94" max="94" width="4.7109375" style="4" bestFit="1" customWidth="1"/>
    <col min="95" max="95" width="12.140625" bestFit="1" customWidth="1"/>
    <col min="96" max="96" width="9" bestFit="1" customWidth="1"/>
    <col min="97" max="97" width="8.42578125" bestFit="1" customWidth="1"/>
    <col min="98" max="98" width="4.7109375" style="4" bestFit="1" customWidth="1"/>
    <col min="99" max="99" width="12.140625" bestFit="1" customWidth="1"/>
    <col min="100" max="100" width="9" bestFit="1" customWidth="1"/>
    <col min="101" max="101" width="8.28515625" bestFit="1" customWidth="1"/>
    <col min="102" max="102" width="4.7109375" style="4" bestFit="1" customWidth="1"/>
    <col min="103" max="103" width="12.140625" bestFit="1" customWidth="1"/>
    <col min="104" max="104" width="9" bestFit="1" customWidth="1"/>
    <col min="105" max="105" width="10.42578125" bestFit="1" customWidth="1"/>
    <col min="106" max="106" width="4.7109375" style="4" bestFit="1" customWidth="1"/>
    <col min="107" max="107" width="12.140625" bestFit="1" customWidth="1"/>
    <col min="108" max="108" width="9" bestFit="1" customWidth="1"/>
    <col min="109" max="109" width="8" bestFit="1" customWidth="1"/>
    <col min="110" max="110" width="4.7109375" style="4" bestFit="1" customWidth="1"/>
    <col min="111" max="111" width="12.140625" bestFit="1" customWidth="1"/>
    <col min="112" max="112" width="9" bestFit="1" customWidth="1"/>
    <col min="113" max="113" width="10.42578125" bestFit="1" customWidth="1"/>
    <col min="114" max="114" width="4.7109375" style="4" bestFit="1" customWidth="1"/>
    <col min="115" max="115" width="12.140625" bestFit="1" customWidth="1"/>
    <col min="116" max="116" width="9" bestFit="1" customWidth="1"/>
    <col min="117" max="117" width="11.5703125" bestFit="1" customWidth="1"/>
    <col min="118" max="118" width="4.7109375" style="4" bestFit="1" customWidth="1"/>
    <col min="119" max="119" width="12.140625" bestFit="1" customWidth="1"/>
    <col min="120" max="120" width="9" bestFit="1" customWidth="1"/>
    <col min="121" max="121" width="9.5703125" bestFit="1" customWidth="1"/>
    <col min="122" max="122" width="4.7109375" style="4" bestFit="1" customWidth="1"/>
    <col min="123" max="123" width="12.140625" bestFit="1" customWidth="1"/>
    <col min="124" max="124" width="9" bestFit="1" customWidth="1"/>
  </cols>
  <sheetData>
    <row r="1" spans="1:124" ht="15.75" thickBot="1" x14ac:dyDescent="0.3">
      <c r="A1" t="s">
        <v>79</v>
      </c>
      <c r="E1" t="s">
        <v>78</v>
      </c>
      <c r="I1" t="s">
        <v>77</v>
      </c>
      <c r="M1" t="s">
        <v>76</v>
      </c>
      <c r="Q1" t="s">
        <v>75</v>
      </c>
      <c r="U1" t="s">
        <v>74</v>
      </c>
      <c r="Y1" t="s">
        <v>73</v>
      </c>
      <c r="AC1" t="s">
        <v>72</v>
      </c>
      <c r="AG1" t="s">
        <v>71</v>
      </c>
      <c r="AK1" t="s">
        <v>70</v>
      </c>
      <c r="AO1" t="s">
        <v>69</v>
      </c>
      <c r="AS1" t="s">
        <v>68</v>
      </c>
      <c r="AW1" t="s">
        <v>67</v>
      </c>
      <c r="BA1" t="s">
        <v>66</v>
      </c>
      <c r="BE1" t="s">
        <v>65</v>
      </c>
      <c r="BI1" t="s">
        <v>64</v>
      </c>
      <c r="BM1" t="s">
        <v>63</v>
      </c>
      <c r="BQ1" t="s">
        <v>62</v>
      </c>
      <c r="BU1" t="s">
        <v>61</v>
      </c>
      <c r="BY1" t="s">
        <v>60</v>
      </c>
      <c r="CC1" t="s">
        <v>59</v>
      </c>
      <c r="CG1" t="s">
        <v>58</v>
      </c>
      <c r="CK1" t="s">
        <v>57</v>
      </c>
      <c r="CO1" t="s">
        <v>56</v>
      </c>
      <c r="CS1" t="s">
        <v>55</v>
      </c>
      <c r="CW1" t="s">
        <v>53</v>
      </c>
      <c r="DA1" t="s">
        <v>52</v>
      </c>
      <c r="DE1" t="s">
        <v>51</v>
      </c>
      <c r="DI1" t="s">
        <v>50</v>
      </c>
      <c r="DM1" t="s">
        <v>49</v>
      </c>
      <c r="DQ1" t="s">
        <v>48</v>
      </c>
    </row>
    <row r="2" spans="1:124" s="4" customFormat="1" ht="15.75" thickBot="1" x14ac:dyDescent="0.3">
      <c r="A2" s="50" t="s">
        <v>183</v>
      </c>
      <c r="B2" s="59" t="s">
        <v>184</v>
      </c>
      <c r="C2" s="58" t="s">
        <v>36</v>
      </c>
      <c r="D2" s="60" t="s">
        <v>83</v>
      </c>
      <c r="E2" s="50" t="s">
        <v>183</v>
      </c>
      <c r="F2" s="59" t="s">
        <v>184</v>
      </c>
      <c r="G2" s="58" t="s">
        <v>36</v>
      </c>
      <c r="H2" s="60" t="s">
        <v>83</v>
      </c>
      <c r="I2" s="50" t="s">
        <v>183</v>
      </c>
      <c r="J2" s="59" t="s">
        <v>184</v>
      </c>
      <c r="K2" s="58" t="s">
        <v>36</v>
      </c>
      <c r="L2" s="60" t="s">
        <v>83</v>
      </c>
      <c r="M2" s="50" t="s">
        <v>183</v>
      </c>
      <c r="N2" s="59" t="s">
        <v>184</v>
      </c>
      <c r="O2" s="58" t="s">
        <v>36</v>
      </c>
      <c r="P2" s="60" t="s">
        <v>83</v>
      </c>
      <c r="Q2" s="50" t="s">
        <v>183</v>
      </c>
      <c r="R2" s="59" t="s">
        <v>184</v>
      </c>
      <c r="S2" s="58" t="s">
        <v>36</v>
      </c>
      <c r="T2" s="60" t="s">
        <v>83</v>
      </c>
      <c r="U2" s="50" t="s">
        <v>183</v>
      </c>
      <c r="V2" s="59" t="s">
        <v>184</v>
      </c>
      <c r="W2" s="58" t="s">
        <v>36</v>
      </c>
      <c r="X2" s="60" t="s">
        <v>83</v>
      </c>
      <c r="Y2" s="50" t="s">
        <v>183</v>
      </c>
      <c r="Z2" s="59" t="s">
        <v>184</v>
      </c>
      <c r="AA2" s="58" t="s">
        <v>36</v>
      </c>
      <c r="AB2" s="60" t="s">
        <v>83</v>
      </c>
      <c r="AC2" s="50" t="s">
        <v>183</v>
      </c>
      <c r="AD2" s="59" t="s">
        <v>184</v>
      </c>
      <c r="AE2" s="58" t="s">
        <v>36</v>
      </c>
      <c r="AF2" s="60" t="s">
        <v>83</v>
      </c>
      <c r="AG2" s="50" t="s">
        <v>183</v>
      </c>
      <c r="AH2" s="59" t="s">
        <v>184</v>
      </c>
      <c r="AI2" s="58" t="s">
        <v>36</v>
      </c>
      <c r="AJ2" s="60" t="s">
        <v>83</v>
      </c>
      <c r="AK2" s="50" t="s">
        <v>183</v>
      </c>
      <c r="AL2" s="59" t="s">
        <v>184</v>
      </c>
      <c r="AM2" s="58" t="s">
        <v>36</v>
      </c>
      <c r="AN2" s="60" t="s">
        <v>83</v>
      </c>
      <c r="AO2" s="50" t="s">
        <v>183</v>
      </c>
      <c r="AP2" s="59" t="s">
        <v>184</v>
      </c>
      <c r="AQ2" s="58" t="s">
        <v>36</v>
      </c>
      <c r="AR2" s="60" t="s">
        <v>83</v>
      </c>
      <c r="AS2" s="50" t="s">
        <v>183</v>
      </c>
      <c r="AT2" s="59" t="s">
        <v>184</v>
      </c>
      <c r="AU2" s="58" t="s">
        <v>36</v>
      </c>
      <c r="AV2" s="60" t="s">
        <v>83</v>
      </c>
      <c r="AW2" s="50" t="s">
        <v>183</v>
      </c>
      <c r="AX2" s="59" t="s">
        <v>184</v>
      </c>
      <c r="AY2" s="58" t="s">
        <v>36</v>
      </c>
      <c r="AZ2" s="60" t="s">
        <v>83</v>
      </c>
      <c r="BA2" s="50" t="s">
        <v>183</v>
      </c>
      <c r="BB2" s="59" t="s">
        <v>184</v>
      </c>
      <c r="BC2" s="58" t="s">
        <v>36</v>
      </c>
      <c r="BD2" s="60" t="s">
        <v>83</v>
      </c>
      <c r="BE2" s="50" t="s">
        <v>183</v>
      </c>
      <c r="BF2" s="59" t="s">
        <v>184</v>
      </c>
      <c r="BG2" s="58" t="s">
        <v>36</v>
      </c>
      <c r="BH2" s="60" t="s">
        <v>83</v>
      </c>
      <c r="BI2" s="50" t="s">
        <v>183</v>
      </c>
      <c r="BJ2" s="59" t="s">
        <v>184</v>
      </c>
      <c r="BK2" s="58" t="s">
        <v>36</v>
      </c>
      <c r="BL2" s="60" t="s">
        <v>83</v>
      </c>
      <c r="BM2" s="50" t="s">
        <v>183</v>
      </c>
      <c r="BN2" s="59" t="s">
        <v>184</v>
      </c>
      <c r="BO2" s="58" t="s">
        <v>36</v>
      </c>
      <c r="BP2" s="60" t="s">
        <v>83</v>
      </c>
      <c r="BQ2" s="50" t="s">
        <v>183</v>
      </c>
      <c r="BR2" s="59" t="s">
        <v>184</v>
      </c>
      <c r="BS2" s="58" t="s">
        <v>36</v>
      </c>
      <c r="BT2" s="60" t="s">
        <v>83</v>
      </c>
      <c r="BU2" s="50" t="s">
        <v>183</v>
      </c>
      <c r="BV2" s="59" t="s">
        <v>184</v>
      </c>
      <c r="BW2" s="58" t="s">
        <v>36</v>
      </c>
      <c r="BX2" s="60" t="s">
        <v>83</v>
      </c>
      <c r="BY2" s="50" t="s">
        <v>183</v>
      </c>
      <c r="BZ2" s="59" t="s">
        <v>184</v>
      </c>
      <c r="CA2" s="58" t="s">
        <v>36</v>
      </c>
      <c r="CB2" s="60" t="s">
        <v>83</v>
      </c>
      <c r="CC2" s="50" t="s">
        <v>183</v>
      </c>
      <c r="CD2" s="59" t="s">
        <v>184</v>
      </c>
      <c r="CE2" s="58" t="s">
        <v>36</v>
      </c>
      <c r="CF2" s="60" t="s">
        <v>83</v>
      </c>
      <c r="CG2" s="50" t="s">
        <v>183</v>
      </c>
      <c r="CH2" s="59" t="s">
        <v>184</v>
      </c>
      <c r="CI2" s="58" t="s">
        <v>36</v>
      </c>
      <c r="CJ2" s="60" t="s">
        <v>83</v>
      </c>
      <c r="CK2" s="50" t="s">
        <v>183</v>
      </c>
      <c r="CL2" s="59" t="s">
        <v>184</v>
      </c>
      <c r="CM2" s="58" t="s">
        <v>36</v>
      </c>
      <c r="CN2" s="60" t="s">
        <v>83</v>
      </c>
      <c r="CO2" s="50" t="s">
        <v>183</v>
      </c>
      <c r="CP2" s="59" t="s">
        <v>184</v>
      </c>
      <c r="CQ2" s="58" t="s">
        <v>36</v>
      </c>
      <c r="CR2" s="60" t="s">
        <v>83</v>
      </c>
      <c r="CS2" s="50" t="s">
        <v>183</v>
      </c>
      <c r="CT2" s="59" t="s">
        <v>184</v>
      </c>
      <c r="CU2" s="58" t="s">
        <v>36</v>
      </c>
      <c r="CV2" s="60" t="s">
        <v>83</v>
      </c>
      <c r="CW2" s="50" t="s">
        <v>183</v>
      </c>
      <c r="CX2" s="59" t="s">
        <v>184</v>
      </c>
      <c r="CY2" s="58" t="s">
        <v>36</v>
      </c>
      <c r="CZ2" s="60" t="s">
        <v>83</v>
      </c>
      <c r="DA2" s="50" t="s">
        <v>183</v>
      </c>
      <c r="DB2" s="59" t="s">
        <v>184</v>
      </c>
      <c r="DC2" s="58" t="s">
        <v>36</v>
      </c>
      <c r="DD2" s="60" t="s">
        <v>83</v>
      </c>
      <c r="DE2" s="50" t="s">
        <v>183</v>
      </c>
      <c r="DF2" s="59" t="s">
        <v>184</v>
      </c>
      <c r="DG2" s="58" t="s">
        <v>36</v>
      </c>
      <c r="DH2" s="60" t="s">
        <v>83</v>
      </c>
      <c r="DI2" s="50" t="s">
        <v>183</v>
      </c>
      <c r="DJ2" s="59" t="s">
        <v>184</v>
      </c>
      <c r="DK2" s="58" t="s">
        <v>36</v>
      </c>
      <c r="DL2" s="60" t="s">
        <v>83</v>
      </c>
      <c r="DM2" s="50" t="s">
        <v>183</v>
      </c>
      <c r="DN2" s="59" t="s">
        <v>184</v>
      </c>
      <c r="DO2" s="58" t="s">
        <v>36</v>
      </c>
      <c r="DP2" s="60" t="s">
        <v>83</v>
      </c>
      <c r="DQ2" s="50" t="s">
        <v>183</v>
      </c>
      <c r="DR2" s="59" t="s">
        <v>184</v>
      </c>
      <c r="DS2" s="58" t="s">
        <v>36</v>
      </c>
      <c r="DT2" s="70" t="s">
        <v>83</v>
      </c>
    </row>
    <row r="3" spans="1:124" ht="15.75" thickBot="1" x14ac:dyDescent="0.3">
      <c r="A3" s="51">
        <v>1</v>
      </c>
      <c r="B3" s="61" t="s">
        <v>182</v>
      </c>
      <c r="C3" t="s">
        <v>55</v>
      </c>
      <c r="D3" s="12">
        <f>IF(B3="@",VLOOKUP(C3,'Distance Matrix'!$A$2:$AG$33,MATCH(A$1,'Distance Matrix'!$A$1:$AG$1,0),1),0)</f>
        <v>342</v>
      </c>
      <c r="E3" s="51">
        <v>1</v>
      </c>
      <c r="F3" s="61" t="s">
        <v>182</v>
      </c>
      <c r="G3" t="s">
        <v>70</v>
      </c>
      <c r="H3" s="12">
        <f>IF(F3="@",VLOOKUP(G3,'Distance Matrix'!$A$2:$AG$33,MATCH(E$1,'Distance Matrix'!$A$1:$AG$1,0),1),0)</f>
        <v>866</v>
      </c>
      <c r="I3" s="51">
        <v>1</v>
      </c>
      <c r="J3" s="61" t="s">
        <v>182</v>
      </c>
      <c r="K3" s="53" t="s">
        <v>49</v>
      </c>
      <c r="L3" s="12">
        <f>IF(J3="@",VLOOKUP(K3,'Distance Matrix'!$A$2:$AG$33,MATCH(I$1,'Distance Matrix'!$A$1:$AG$1,0),1),0)</f>
        <v>399</v>
      </c>
      <c r="M3" s="51">
        <v>1</v>
      </c>
      <c r="N3" s="61"/>
      <c r="O3" t="s">
        <v>77</v>
      </c>
      <c r="P3" s="12">
        <f>IF(N3="@",VLOOKUP(O3,'Distance Matrix'!$A$2:$AG$33,MATCH(M$1,'Distance Matrix'!$A$1:$AG$1,0),1),0)</f>
        <v>0</v>
      </c>
      <c r="Q3" s="51">
        <v>1</v>
      </c>
      <c r="R3" s="61" t="s">
        <v>182</v>
      </c>
      <c r="S3" s="12" t="s">
        <v>50</v>
      </c>
      <c r="T3" s="12">
        <f>IF(R3="@",VLOOKUP(S3,'Distance Matrix'!$A$2:$AG$33,MATCH(Q$1,'Distance Matrix'!$A$1:$AG$1,0),1),0)</f>
        <v>427</v>
      </c>
      <c r="U3" s="55">
        <v>1</v>
      </c>
      <c r="V3" s="63"/>
      <c r="W3" t="s">
        <v>60</v>
      </c>
      <c r="X3" s="12">
        <f>IF(V3="@",VLOOKUP(W3,'Distance Matrix'!$A$2:$AG$33,MATCH(U$1,'Distance Matrix'!$A$1:$AG$1,0),1),0)</f>
        <v>0</v>
      </c>
      <c r="Y3" s="55">
        <v>1</v>
      </c>
      <c r="Z3" s="63" t="s">
        <v>182</v>
      </c>
      <c r="AA3" t="s">
        <v>58</v>
      </c>
      <c r="AB3" s="12">
        <f>IF(Z3="@",VLOOKUP(AA3,'Distance Matrix'!$A$2:$AG$33,MATCH(Y$1,'Distance Matrix'!$A$1:$AG$1,0),1),0)</f>
        <v>651</v>
      </c>
      <c r="AC3" s="55">
        <v>1</v>
      </c>
      <c r="AD3" s="63"/>
      <c r="AE3" t="s">
        <v>64</v>
      </c>
      <c r="AF3" s="12">
        <f>IF(AD3="@",VLOOKUP(AE3,'Distance Matrix'!$A$2:$AG$33,MATCH(AC$1,'Distance Matrix'!$A$1:$AG$1,0),1),0)</f>
        <v>0</v>
      </c>
      <c r="AG3" s="55">
        <v>1</v>
      </c>
      <c r="AH3" s="63" t="s">
        <v>182</v>
      </c>
      <c r="AI3" t="s">
        <v>69</v>
      </c>
      <c r="AJ3" s="12">
        <f>IF(AH3="@",VLOOKUP(AI3,'Distance Matrix'!$A$2:$AG$33,MATCH(AG$1,'Distance Matrix'!$A$1:$AG$1,0),1),0)</f>
        <v>155</v>
      </c>
      <c r="AK3" s="55">
        <v>1</v>
      </c>
      <c r="AL3" s="63"/>
      <c r="AM3" t="s">
        <v>78</v>
      </c>
      <c r="AN3" s="12">
        <f>IF(AL3="@",VLOOKUP(AM3,'Distance Matrix'!$A$2:$AG$33,MATCH(AK$1,'Distance Matrix'!$A$1:$AG$1,0),1),0)</f>
        <v>0</v>
      </c>
      <c r="AO3" s="55">
        <v>1</v>
      </c>
      <c r="AP3" s="63"/>
      <c r="AQ3" t="s">
        <v>71</v>
      </c>
      <c r="AR3" s="12">
        <f>IF(AP3="@",VLOOKUP(AQ3,'Distance Matrix'!$A$2:$AG$33,MATCH(AO$1,'Distance Matrix'!$A$1:$AG$1,0),1),0)</f>
        <v>0</v>
      </c>
      <c r="AS3" s="55">
        <v>1</v>
      </c>
      <c r="AT3" s="63" t="s">
        <v>182</v>
      </c>
      <c r="AU3" t="s">
        <v>61</v>
      </c>
      <c r="AV3" s="12">
        <f>IF(AT3="@",VLOOKUP(AU3,'Distance Matrix'!$A$2:$AG$33,MATCH(AS$1,'Distance Matrix'!$A$1:$AG$1,0),1),0)</f>
        <v>2019</v>
      </c>
      <c r="AW3" s="55">
        <v>1</v>
      </c>
      <c r="AX3" s="63" t="s">
        <v>182</v>
      </c>
      <c r="AY3" t="s">
        <v>52</v>
      </c>
      <c r="AZ3" s="12">
        <f>IF(AX3="@",VLOOKUP(AY3,'Distance Matrix'!$A$2:$AG$33,MATCH(AW$1,'Distance Matrix'!$A$1:$AG$1,0),1),0)</f>
        <v>205</v>
      </c>
      <c r="BA3" s="55">
        <v>1</v>
      </c>
      <c r="BB3" s="63"/>
      <c r="BC3" t="s">
        <v>57</v>
      </c>
      <c r="BD3" s="12">
        <f>IF(BB3="@",VLOOKUP(BC3,'Distance Matrix'!$A$2:$AG$33,MATCH(BA$1,'Distance Matrix'!$A$1:$AG$1,0),1),0)</f>
        <v>0</v>
      </c>
      <c r="BE3" s="55">
        <v>1</v>
      </c>
      <c r="BF3" s="63"/>
      <c r="BG3" t="s">
        <v>55</v>
      </c>
      <c r="BH3" s="12">
        <f>IF(BF3="@",VLOOKUP(BG3,'Distance Matrix'!$A$2:$AG$33,MATCH(BE$1,'Distance Matrix'!$A$1:$AG$1,0),1),0)</f>
        <v>0</v>
      </c>
      <c r="BI3" s="55">
        <v>1</v>
      </c>
      <c r="BJ3" s="63" t="s">
        <v>182</v>
      </c>
      <c r="BK3" t="s">
        <v>72</v>
      </c>
      <c r="BL3" s="12">
        <f>IF(BJ3="@",VLOOKUP(BK3,'Distance Matrix'!$A$2:$AG$33,MATCH(BI$1,'Distance Matrix'!$A$1:$AG$1,0),1),0)</f>
        <v>680</v>
      </c>
      <c r="BM3" s="55">
        <v>1</v>
      </c>
      <c r="BN3" s="63" t="s">
        <v>182</v>
      </c>
      <c r="BO3" t="s">
        <v>51</v>
      </c>
      <c r="BP3" s="12">
        <f>IF(BN3="@",VLOOKUP(BO3,'Distance Matrix'!$A$2:$AG$33,MATCH(BM$1,'Distance Matrix'!$A$1:$AG$1,0),1),0)</f>
        <v>314</v>
      </c>
      <c r="BQ3" s="55">
        <v>1</v>
      </c>
      <c r="BR3" s="63" t="s">
        <v>182</v>
      </c>
      <c r="BS3" t="s">
        <v>59</v>
      </c>
      <c r="BT3" s="12">
        <f>IF(BR3="@",VLOOKUP(BS3,'Distance Matrix'!$A$2:$AG$33,MATCH(BQ$1,'Distance Matrix'!$A$1:$AG$1,0),1),0)</f>
        <v>762</v>
      </c>
      <c r="BU3" s="55">
        <v>1</v>
      </c>
      <c r="BV3" s="63"/>
      <c r="BW3" t="s">
        <v>68</v>
      </c>
      <c r="BX3" s="12">
        <f>IF(BV3="@",VLOOKUP(BW3,'Distance Matrix'!$A$2:$AG$33,MATCH(BU$1,'Distance Matrix'!$A$1:$AG$1,0),1),0)</f>
        <v>0</v>
      </c>
      <c r="BY3" s="55">
        <v>1</v>
      </c>
      <c r="BZ3" s="63" t="s">
        <v>182</v>
      </c>
      <c r="CA3" t="s">
        <v>74</v>
      </c>
      <c r="CB3" s="12">
        <f>IF(BZ3="@",VLOOKUP(CA3,'Distance Matrix'!$A$2:$AG$33,MATCH(BY$1,'Distance Matrix'!$A$1:$AG$1,0),1),0)</f>
        <v>431</v>
      </c>
      <c r="CC3" s="55">
        <v>1</v>
      </c>
      <c r="CD3" s="63"/>
      <c r="CE3" t="s">
        <v>62</v>
      </c>
      <c r="CF3" s="12">
        <f>IF(CD3="@",VLOOKUP(CE3,'Distance Matrix'!$A$2:$AG$33,MATCH(CC$1,'Distance Matrix'!$A$1:$AG$1,0),1),0)</f>
        <v>0</v>
      </c>
      <c r="CG3" s="55">
        <v>1</v>
      </c>
      <c r="CH3" s="63"/>
      <c r="CI3" t="s">
        <v>73</v>
      </c>
      <c r="CJ3" s="12">
        <f>IF(CH3="@",VLOOKUP(CI3,'Distance Matrix'!$A$2:$AG$33,MATCH(CG$1,'Distance Matrix'!$A$1:$AG$1,0),1),0)</f>
        <v>0</v>
      </c>
      <c r="CK3" s="55">
        <v>1</v>
      </c>
      <c r="CL3" s="63" t="s">
        <v>182</v>
      </c>
      <c r="CM3" t="s">
        <v>66</v>
      </c>
      <c r="CN3" s="12">
        <f>IF(CL3="@",VLOOKUP(CM3,'Distance Matrix'!$A$2:$AG$33,MATCH(CK$1,'Distance Matrix'!$A$1:$AG$1,0),1),0)</f>
        <v>2171</v>
      </c>
      <c r="CO3" s="55">
        <v>1</v>
      </c>
      <c r="CP3" s="63"/>
      <c r="CQ3" t="s">
        <v>49</v>
      </c>
      <c r="CR3" s="12">
        <f>IF(CP3="@",VLOOKUP(CQ3,'Distance Matrix'!$A$2:$AG$33,MATCH(CO$1,'Distance Matrix'!$A$1:$AG$1,0),1),0)</f>
        <v>0</v>
      </c>
      <c r="CS3" s="55">
        <v>1</v>
      </c>
      <c r="CT3" s="63"/>
      <c r="CU3" t="s">
        <v>79</v>
      </c>
      <c r="CV3" s="12">
        <f>IF(CT3="@",VLOOKUP(CU3,'Distance Matrix'!$A$2:$AG$33,MATCH(CS$1,'Distance Matrix'!$A$1:$AG$1,0),1),0)</f>
        <v>0</v>
      </c>
      <c r="CW3" s="55">
        <v>1</v>
      </c>
      <c r="CX3" s="63"/>
      <c r="CY3" t="s">
        <v>48</v>
      </c>
      <c r="CZ3" s="12">
        <f>IF(CX3="@",VLOOKUP(CY3,'Distance Matrix'!$A$2:$AG$33,MATCH(CW$1,'Distance Matrix'!$A$1:$AG$1,0),1),0)</f>
        <v>0</v>
      </c>
      <c r="DA3" s="55">
        <v>1</v>
      </c>
      <c r="DB3" s="63"/>
      <c r="DC3" t="s">
        <v>67</v>
      </c>
      <c r="DD3" s="12">
        <f>IF(DB3="@",VLOOKUP(DC3,'Distance Matrix'!$A$2:$AG$33,MATCH(DA$1,'Distance Matrix'!$A$1:$AG$1,0),1),0)</f>
        <v>0</v>
      </c>
      <c r="DE3" s="55">
        <v>1</v>
      </c>
      <c r="DF3" s="63"/>
      <c r="DG3" t="s">
        <v>63</v>
      </c>
      <c r="DH3" s="12">
        <f>IF(DF3="@",VLOOKUP(DG3,'Distance Matrix'!$A$2:$AG$33,MATCH(DE$1,'Distance Matrix'!$A$1:$AG$1,0),1),0)</f>
        <v>0</v>
      </c>
      <c r="DI3" s="55">
        <v>1</v>
      </c>
      <c r="DJ3" s="63"/>
      <c r="DK3" t="s">
        <v>75</v>
      </c>
      <c r="DL3" s="12">
        <f>IF(DJ3="@",VLOOKUP(DK3,'Distance Matrix'!$A$2:$AG$33,MATCH(DI$1,'Distance Matrix'!$A$1:$AG$1,0),1),0)</f>
        <v>0</v>
      </c>
      <c r="DM3" s="55">
        <v>1</v>
      </c>
      <c r="DN3" s="63"/>
      <c r="DO3" t="s">
        <v>77</v>
      </c>
      <c r="DP3" s="12">
        <f>IF(DN3="@",VLOOKUP(DO3,'Distance Matrix'!$A$2:$AG$33,MATCH(DM$1,'Distance Matrix'!$A$1:$AG$1,0),1),0)</f>
        <v>0</v>
      </c>
      <c r="DQ3" s="55">
        <v>1</v>
      </c>
      <c r="DR3" s="63" t="s">
        <v>182</v>
      </c>
      <c r="DS3" t="s">
        <v>53</v>
      </c>
      <c r="DT3" s="71">
        <f>IF(DR3="@",VLOOKUP(DS3,'Distance Matrix'!$A$2:$AG$33,MATCH(DQ$1,'Distance Matrix'!$A$1:$AG$1,0),1),0)</f>
        <v>842</v>
      </c>
    </row>
    <row r="4" spans="1:124" ht="15.75" thickBot="1" x14ac:dyDescent="0.3">
      <c r="A4" s="52">
        <v>2</v>
      </c>
      <c r="B4" s="62" t="s">
        <v>182</v>
      </c>
      <c r="C4" t="s">
        <v>78</v>
      </c>
      <c r="D4">
        <f>_xlfn.IFS(AND(B3="",B4=""),0,AND(B3="",B4="@"),VLOOKUP(A$1,'Distance Matrix'!$A$2:$AG$33,MATCH(C4,'Distance Matrix'!$A$1:$AG$1,0),1),AND(B3="@",B4=""),VLOOKUP(A$1,'Distance Matrix'!$A$2:$AG$33,MATCH(C3,'Distance Matrix'!$A$1:$AG$1,0),1),AND(B3="@",B4="@"),VLOOKUP(C3,'Distance Matrix'!$A$2:$AG$33,MATCH(C4,'Distance Matrix'!$A$1:$AG$1,0),1))</f>
        <v>621</v>
      </c>
      <c r="E4" s="52">
        <v>2</v>
      </c>
      <c r="F4" s="62"/>
      <c r="G4" t="s">
        <v>79</v>
      </c>
      <c r="H4">
        <f>_xlfn.IFS(AND(F3="",F4=""),0,AND(F3="",F4="@"),VLOOKUP(E$1,'Distance Matrix'!$A$2:$AG$33,MATCH(G4,'Distance Matrix'!$A$1:$AG$1,0),1),AND(F3="@",F4=""),VLOOKUP(E$1,'Distance Matrix'!$A$2:$AG$33,MATCH(G3,'Distance Matrix'!$A$1:$AG$1,0),1),AND(F3="@",F4="@"),VLOOKUP(G3,'Distance Matrix'!$A$2:$AG$33,MATCH(G4,'Distance Matrix'!$A$1:$AG$1,0),1))</f>
        <v>866</v>
      </c>
      <c r="I4" s="52">
        <v>2</v>
      </c>
      <c r="J4" s="62" t="s">
        <v>182</v>
      </c>
      <c r="K4" s="54" t="s">
        <v>76</v>
      </c>
      <c r="L4">
        <f>_xlfn.IFS(AND(J3="",J4=""),0,AND(J3="",J4="@"),VLOOKUP(I$1,'Distance Matrix'!$A$2:$AG$33,MATCH(K4,'Distance Matrix'!$A$1:$AG$1,0),1),AND(J3="@",J4=""),VLOOKUP(I$1,'Distance Matrix'!$A$2:$AG$33,MATCH(K3,'Distance Matrix'!$A$1:$AG$1,0),1),AND(J3="@",J4="@"),VLOOKUP(K3,'Distance Matrix'!$A$2:$AG$33,MATCH(K4,'Distance Matrix'!$A$1:$AG$1,0),1))</f>
        <v>296</v>
      </c>
      <c r="M4" s="52">
        <v>2</v>
      </c>
      <c r="N4" s="62"/>
      <c r="O4" t="s">
        <v>59</v>
      </c>
      <c r="P4">
        <f>_xlfn.IFS(AND(N3="",N4=""),0,AND(N3="",N4="@"),VLOOKUP(M$1,'Distance Matrix'!$A$2:$AG$33,MATCH(O4,'Distance Matrix'!$A$1:$AG$1,0),1),AND(N3="@",N4=""),VLOOKUP(M$1,'Distance Matrix'!$A$2:$AG$33,MATCH(O3,'Distance Matrix'!$A$1:$AG$1,0),1),AND(N3="@",N4="@"),VLOOKUP(O3,'Distance Matrix'!$A$2:$AG$33,MATCH(O4,'Distance Matrix'!$A$1:$AG$1,0),1))</f>
        <v>0</v>
      </c>
      <c r="Q4" s="52">
        <v>2</v>
      </c>
      <c r="R4" s="62"/>
      <c r="S4" t="s">
        <v>50</v>
      </c>
      <c r="T4">
        <f>_xlfn.IFS(AND(R3="",R4=""),0,AND(R3="",R4="@"),VLOOKUP(Q$1,'Distance Matrix'!$A$2:$AG$33,MATCH(S4,'Distance Matrix'!$A$1:$AG$1,0),1),AND(R3="@",R4=""),VLOOKUP(Q$1,'Distance Matrix'!$A$2:$AG$33,MATCH(S3,'Distance Matrix'!$A$1:$AG$1,0),1),AND(R3="@",R4="@"),VLOOKUP(S3,'Distance Matrix'!$A$2:$AG$33,MATCH(S4,'Distance Matrix'!$A$1:$AG$1,0),1))</f>
        <v>427</v>
      </c>
      <c r="U4" s="56">
        <v>2</v>
      </c>
      <c r="V4" s="64" t="s">
        <v>182</v>
      </c>
      <c r="W4" t="s">
        <v>71</v>
      </c>
      <c r="X4">
        <f>_xlfn.IFS(AND(V3="",V4=""),0,AND(V3="",V4="@"),VLOOKUP(U$1,'Distance Matrix'!$A$2:$AG$33,MATCH(W4,'Distance Matrix'!$A$1:$AG$1,0),1),AND(V3="@",V4=""),VLOOKUP(U$1,'Distance Matrix'!$A$2:$AG$33,MATCH(W3,'Distance Matrix'!$A$1:$AG$1,0),1),AND(V3="@",V4="@"),VLOOKUP(W3,'Distance Matrix'!$A$2:$AG$33,MATCH(W4,'Distance Matrix'!$A$1:$AG$1,0),1))</f>
        <v>362</v>
      </c>
      <c r="Y4" s="56">
        <v>2</v>
      </c>
      <c r="Z4" s="64" t="s">
        <v>182</v>
      </c>
      <c r="AA4" t="s">
        <v>53</v>
      </c>
      <c r="AB4">
        <f>_xlfn.IFS(AND(Z3="",Z4=""),0,AND(Z3="",Z4="@"),VLOOKUP(Y$1,'Distance Matrix'!$A$2:$AG$33,MATCH(AA4,'Distance Matrix'!$A$1:$AG$1,0),1),AND(Z3="@",Z4=""),VLOOKUP(Y$1,'Distance Matrix'!$A$2:$AG$33,MATCH(AA3,'Distance Matrix'!$A$1:$AG$1,0),1),AND(Z3="@",Z4="@"),VLOOKUP(AA3,'Distance Matrix'!$A$2:$AG$33,MATCH(AA4,'Distance Matrix'!$A$1:$AG$1,0),1))</f>
        <v>879</v>
      </c>
      <c r="AC4" s="56">
        <v>2</v>
      </c>
      <c r="AD4" s="64"/>
      <c r="AE4" t="s">
        <v>57</v>
      </c>
      <c r="AF4">
        <f>_xlfn.IFS(AND(AD3="",AD4=""),0,AND(AD3="",AD4="@"),VLOOKUP(AC$1,'Distance Matrix'!$A$2:$AG$33,MATCH(AE4,'Distance Matrix'!$A$1:$AG$1,0),1),AND(AD3="@",AD4=""),VLOOKUP(AC$1,'Distance Matrix'!$A$2:$AG$33,MATCH(AE3,'Distance Matrix'!$A$1:$AG$1,0),1),AND(AD3="@",AD4="@"),VLOOKUP(AE3,'Distance Matrix'!$A$2:$AG$33,MATCH(AE4,'Distance Matrix'!$A$1:$AG$1,0),1))</f>
        <v>0</v>
      </c>
      <c r="AG4" s="56">
        <v>2</v>
      </c>
      <c r="AH4" s="64"/>
      <c r="AI4" t="s">
        <v>74</v>
      </c>
      <c r="AJ4">
        <f>_xlfn.IFS(AND(AH3="",AH4=""),0,AND(AH3="",AH4="@"),VLOOKUP(AG$1,'Distance Matrix'!$A$2:$AG$33,MATCH(AI4,'Distance Matrix'!$A$1:$AG$1,0),1),AND(AH3="@",AH4=""),VLOOKUP(AG$1,'Distance Matrix'!$A$2:$AG$33,MATCH(AI3,'Distance Matrix'!$A$1:$AG$1,0),1),AND(AH3="@",AH4="@"),VLOOKUP(AI3,'Distance Matrix'!$A$2:$AG$33,MATCH(AI4,'Distance Matrix'!$A$1:$AG$1,0),1))</f>
        <v>155</v>
      </c>
      <c r="AK4" s="56">
        <v>2</v>
      </c>
      <c r="AL4" s="64"/>
      <c r="AM4" t="s">
        <v>48</v>
      </c>
      <c r="AN4">
        <f>_xlfn.IFS(AND(AL3="",AL4=""),0,AND(AL3="",AL4="@"),VLOOKUP(AK$1,'Distance Matrix'!$A$2:$AG$33,MATCH(AM4,'Distance Matrix'!$A$1:$AG$1,0),1),AND(AL3="@",AL4=""),VLOOKUP(AK$1,'Distance Matrix'!$A$2:$AG$33,MATCH(AM3,'Distance Matrix'!$A$1:$AG$1,0),1),AND(AL3="@",AL4="@"),VLOOKUP(AM3,'Distance Matrix'!$A$2:$AG$33,MATCH(AM4,'Distance Matrix'!$A$1:$AG$1,0),1))</f>
        <v>0</v>
      </c>
      <c r="AO4" s="56">
        <v>2</v>
      </c>
      <c r="AP4" s="64" t="s">
        <v>182</v>
      </c>
      <c r="AQ4" t="s">
        <v>65</v>
      </c>
      <c r="AR4">
        <f>_xlfn.IFS(AND(AP3="",AP4=""),0,AND(AP3="",AP4="@"),VLOOKUP(AO$1,'Distance Matrix'!$A$2:$AG$33,MATCH(AQ4,'Distance Matrix'!$A$1:$AG$1,0),1),AND(AP3="@",AP4=""),VLOOKUP(AO$1,'Distance Matrix'!$A$2:$AG$33,MATCH(AQ3,'Distance Matrix'!$A$1:$AG$1,0),1),AND(AP3="@",AP4="@"),VLOOKUP(AQ3,'Distance Matrix'!$A$2:$AG$33,MATCH(AQ4,'Distance Matrix'!$A$1:$AG$1,0),1))</f>
        <v>1975</v>
      </c>
      <c r="AS4" s="56">
        <v>2</v>
      </c>
      <c r="AT4" s="64" t="s">
        <v>182</v>
      </c>
      <c r="AU4" t="s">
        <v>77</v>
      </c>
      <c r="AV4">
        <f>_xlfn.IFS(AND(AT3="",AT4=""),0,AND(AT3="",AT4="@"),VLOOKUP(AS$1,'Distance Matrix'!$A$2:$AG$33,MATCH(AU4,'Distance Matrix'!$A$1:$AG$1,0),1),AND(AT3="@",AT4=""),VLOOKUP(AS$1,'Distance Matrix'!$A$2:$AG$33,MATCH(AU3,'Distance Matrix'!$A$1:$AG$1,0),1),AND(AT3="@",AT4="@"),VLOOKUP(AU3,'Distance Matrix'!$A$2:$AG$33,MATCH(AU4,'Distance Matrix'!$A$1:$AG$1,0),1))</f>
        <v>201</v>
      </c>
      <c r="AW4" s="56">
        <v>2</v>
      </c>
      <c r="AX4" s="64"/>
      <c r="AY4" t="s">
        <v>71</v>
      </c>
      <c r="AZ4">
        <f>_xlfn.IFS(AND(AX3="",AX4=""),0,AND(AX3="",AX4="@"),VLOOKUP(AW$1,'Distance Matrix'!$A$2:$AG$33,MATCH(AY4,'Distance Matrix'!$A$1:$AG$1,0),1),AND(AX3="@",AX4=""),VLOOKUP(AW$1,'Distance Matrix'!$A$2:$AG$33,MATCH(AY3,'Distance Matrix'!$A$1:$AG$1,0),1),AND(AX3="@",AX4="@"),VLOOKUP(AY3,'Distance Matrix'!$A$2:$AG$33,MATCH(AY4,'Distance Matrix'!$A$1:$AG$1,0),1))</f>
        <v>205</v>
      </c>
      <c r="BA4" s="56">
        <v>2</v>
      </c>
      <c r="BB4" s="64" t="s">
        <v>182</v>
      </c>
      <c r="BC4" t="s">
        <v>64</v>
      </c>
      <c r="BD4">
        <f>_xlfn.IFS(AND(BB3="",BB4=""),0,AND(BB3="",BB4="@"),VLOOKUP(BA$1,'Distance Matrix'!$A$2:$AG$33,MATCH(BC4,'Distance Matrix'!$A$1:$AG$1,0),1),AND(BB3="@",BB4=""),VLOOKUP(BA$1,'Distance Matrix'!$A$2:$AG$33,MATCH(BC3,'Distance Matrix'!$A$1:$AG$1,0),1),AND(BB3="@",BB4="@"),VLOOKUP(BC3,'Distance Matrix'!$A$2:$AG$33,MATCH(BC4,'Distance Matrix'!$A$1:$AG$1,0),1))</f>
        <v>1297</v>
      </c>
      <c r="BE4" s="56">
        <v>2</v>
      </c>
      <c r="BF4" s="64"/>
      <c r="BG4" t="s">
        <v>69</v>
      </c>
      <c r="BH4">
        <f>_xlfn.IFS(AND(BF3="",BF4=""),0,AND(BF3="",BF4="@"),VLOOKUP(BE$1,'Distance Matrix'!$A$2:$AG$33,MATCH(BG4,'Distance Matrix'!$A$1:$AG$1,0),1),AND(BF3="@",BF4=""),VLOOKUP(BE$1,'Distance Matrix'!$A$2:$AG$33,MATCH(BG3,'Distance Matrix'!$A$1:$AG$1,0),1),AND(BF3="@",BF4="@"),VLOOKUP(BG3,'Distance Matrix'!$A$2:$AG$33,MATCH(BG4,'Distance Matrix'!$A$1:$AG$1,0),1))</f>
        <v>0</v>
      </c>
      <c r="BI4" s="56">
        <v>2</v>
      </c>
      <c r="BJ4" s="64"/>
      <c r="BK4" t="s">
        <v>66</v>
      </c>
      <c r="BL4">
        <f>_xlfn.IFS(AND(BJ3="",BJ4=""),0,AND(BJ3="",BJ4="@"),VLOOKUP(BI$1,'Distance Matrix'!$A$2:$AG$33,MATCH(BK4,'Distance Matrix'!$A$1:$AG$1,0),1),AND(BJ3="@",BJ4=""),VLOOKUP(BI$1,'Distance Matrix'!$A$2:$AG$33,MATCH(BK3,'Distance Matrix'!$A$1:$AG$1,0),1),AND(BJ3="@",BJ4="@"),VLOOKUP(BK3,'Distance Matrix'!$A$2:$AG$33,MATCH(BK4,'Distance Matrix'!$A$1:$AG$1,0),1))</f>
        <v>680</v>
      </c>
      <c r="BM4" s="56">
        <v>2</v>
      </c>
      <c r="BN4" s="64" t="s">
        <v>182</v>
      </c>
      <c r="BO4" t="s">
        <v>56</v>
      </c>
      <c r="BP4">
        <f>_xlfn.IFS(AND(BN3="",BN4=""),0,AND(BN3="",BN4="@"),VLOOKUP(BM$1,'Distance Matrix'!$A$2:$AG$33,MATCH(BO4,'Distance Matrix'!$A$1:$AG$1,0),1),AND(BN3="@",BN4=""),VLOOKUP(BM$1,'Distance Matrix'!$A$2:$AG$33,MATCH(BO3,'Distance Matrix'!$A$1:$AG$1,0),1),AND(BN3="@",BN4="@"),VLOOKUP(BO3,'Distance Matrix'!$A$2:$AG$33,MATCH(BO4,'Distance Matrix'!$A$1:$AG$1,0),1))</f>
        <v>223</v>
      </c>
      <c r="BQ4" s="56">
        <v>2</v>
      </c>
      <c r="BR4" s="64" t="s">
        <v>182</v>
      </c>
      <c r="BS4" t="s">
        <v>60</v>
      </c>
      <c r="BT4">
        <f>_xlfn.IFS(AND(BR3="",BR4=""),0,AND(BR3="",BR4="@"),VLOOKUP(BQ$1,'Distance Matrix'!$A$2:$AG$33,MATCH(BS4,'Distance Matrix'!$A$1:$AG$1,0),1),AND(BR3="@",BR4=""),VLOOKUP(BQ$1,'Distance Matrix'!$A$2:$AG$33,MATCH(BS3,'Distance Matrix'!$A$1:$AG$1,0),1),AND(BR3="@",BR4="@"),VLOOKUP(BS3,'Distance Matrix'!$A$2:$AG$33,MATCH(BS4,'Distance Matrix'!$A$1:$AG$1,0),1))</f>
        <v>1</v>
      </c>
      <c r="BU4" s="56">
        <v>2</v>
      </c>
      <c r="BV4" s="64"/>
      <c r="BW4" t="s">
        <v>49</v>
      </c>
      <c r="BX4">
        <f>_xlfn.IFS(AND(BV3="",BV4=""),0,AND(BV3="",BV4="@"),VLOOKUP(BU$1,'Distance Matrix'!$A$2:$AG$33,MATCH(BW4,'Distance Matrix'!$A$1:$AG$1,0),1),AND(BV3="@",BV4=""),VLOOKUP(BU$1,'Distance Matrix'!$A$2:$AG$33,MATCH(BW3,'Distance Matrix'!$A$1:$AG$1,0),1),AND(BV3="@",BV4="@"),VLOOKUP(BW3,'Distance Matrix'!$A$2:$AG$33,MATCH(BW4,'Distance Matrix'!$A$1:$AG$1,0),1))</f>
        <v>0</v>
      </c>
      <c r="BY4" s="56">
        <v>2</v>
      </c>
      <c r="BZ4" s="64"/>
      <c r="CA4" t="s">
        <v>62</v>
      </c>
      <c r="CB4">
        <f>_xlfn.IFS(AND(BZ3="",BZ4=""),0,AND(BZ3="",BZ4="@"),VLOOKUP(BY$1,'Distance Matrix'!$A$2:$AG$33,MATCH(CA4,'Distance Matrix'!$A$1:$AG$1,0),1),AND(BZ3="@",BZ4=""),VLOOKUP(BY$1,'Distance Matrix'!$A$2:$AG$33,MATCH(CA3,'Distance Matrix'!$A$1:$AG$1,0),1),AND(BZ3="@",BZ4="@"),VLOOKUP(CA3,'Distance Matrix'!$A$2:$AG$33,MATCH(CA4,'Distance Matrix'!$A$1:$AG$1,0),1))</f>
        <v>431</v>
      </c>
      <c r="CC4" s="56">
        <v>2</v>
      </c>
      <c r="CD4" s="64" t="s">
        <v>182</v>
      </c>
      <c r="CE4" t="s">
        <v>76</v>
      </c>
      <c r="CF4">
        <f>_xlfn.IFS(AND(CD3="",CD4=""),0,AND(CD3="",CD4="@"),VLOOKUP(CC$1,'Distance Matrix'!$A$2:$AG$33,MATCH(CE4,'Distance Matrix'!$A$1:$AG$1,0),1),AND(CD3="@",CD4=""),VLOOKUP(CC$1,'Distance Matrix'!$A$2:$AG$33,MATCH(CE3,'Distance Matrix'!$A$1:$AG$1,0),1),AND(CD3="@",CD4="@"),VLOOKUP(CE3,'Distance Matrix'!$A$2:$AG$33,MATCH(CE4,'Distance Matrix'!$A$1:$AG$1,0),1))</f>
        <v>291</v>
      </c>
      <c r="CG4" s="56">
        <v>2</v>
      </c>
      <c r="CH4" s="64" t="s">
        <v>182</v>
      </c>
      <c r="CI4" t="s">
        <v>51</v>
      </c>
      <c r="CJ4">
        <f>_xlfn.IFS(AND(CH3="",CH4=""),0,AND(CH3="",CH4="@"),VLOOKUP(CG$1,'Distance Matrix'!$A$2:$AG$33,MATCH(CI4,'Distance Matrix'!$A$1:$AG$1,0),1),AND(CH3="@",CH4=""),VLOOKUP(CG$1,'Distance Matrix'!$A$2:$AG$33,MATCH(CI3,'Distance Matrix'!$A$1:$AG$1,0),1),AND(CH3="@",CH4="@"),VLOOKUP(CI3,'Distance Matrix'!$A$2:$AG$33,MATCH(CI4,'Distance Matrix'!$A$1:$AG$1,0),1))</f>
        <v>225</v>
      </c>
      <c r="CK4" s="56">
        <v>2</v>
      </c>
      <c r="CL4" s="64" t="s">
        <v>182</v>
      </c>
      <c r="CM4" t="s">
        <v>72</v>
      </c>
      <c r="CN4">
        <f>_xlfn.IFS(AND(CL3="",CL4=""),0,AND(CL3="",CL4="@"),VLOOKUP(CK$1,'Distance Matrix'!$A$2:$AG$33,MATCH(CM4,'Distance Matrix'!$A$1:$AG$1,0),1),AND(CL3="@",CL4=""),VLOOKUP(CK$1,'Distance Matrix'!$A$2:$AG$33,MATCH(CM3,'Distance Matrix'!$A$1:$AG$1,0),1),AND(CL3="@",CL4="@"),VLOOKUP(CM3,'Distance Matrix'!$A$2:$AG$33,MATCH(CM4,'Distance Matrix'!$A$1:$AG$1,0),1))</f>
        <v>627</v>
      </c>
      <c r="CO4" s="56">
        <v>2</v>
      </c>
      <c r="CP4" s="64"/>
      <c r="CQ4" t="s">
        <v>63</v>
      </c>
      <c r="CR4">
        <f>_xlfn.IFS(AND(CP3="",CP4=""),0,AND(CP3="",CP4="@"),VLOOKUP(CO$1,'Distance Matrix'!$A$2:$AG$33,MATCH(CQ4,'Distance Matrix'!$A$1:$AG$1,0),1),AND(CP3="@",CP4=""),VLOOKUP(CO$1,'Distance Matrix'!$A$2:$AG$33,MATCH(CQ3,'Distance Matrix'!$A$1:$AG$1,0),1),AND(CP3="@",CP4="@"),VLOOKUP(CQ3,'Distance Matrix'!$A$2:$AG$33,MATCH(CQ4,'Distance Matrix'!$A$1:$AG$1,0),1))</f>
        <v>0</v>
      </c>
      <c r="CS4" s="56">
        <v>2</v>
      </c>
      <c r="CT4" s="64" t="s">
        <v>182</v>
      </c>
      <c r="CU4" t="s">
        <v>65</v>
      </c>
      <c r="CV4">
        <f>_xlfn.IFS(AND(CT3="",CT4=""),0,AND(CT3="",CT4="@"),VLOOKUP(CS$1,'Distance Matrix'!$A$2:$AG$33,MATCH(CU4,'Distance Matrix'!$A$1:$AG$1,0),1),AND(CT3="@",CT4=""),VLOOKUP(CS$1,'Distance Matrix'!$A$2:$AG$33,MATCH(CU3,'Distance Matrix'!$A$1:$AG$1,0),1),AND(CT3="@",CT4="@"),VLOOKUP(CU3,'Distance Matrix'!$A$2:$AG$33,MATCH(CU4,'Distance Matrix'!$A$1:$AG$1,0),1))</f>
        <v>308</v>
      </c>
      <c r="CW4" s="56">
        <v>2</v>
      </c>
      <c r="CX4" s="64"/>
      <c r="CY4" t="s">
        <v>73</v>
      </c>
      <c r="CZ4">
        <f>_xlfn.IFS(AND(CX3="",CX4=""),0,AND(CX3="",CX4="@"),VLOOKUP(CW$1,'Distance Matrix'!$A$2:$AG$33,MATCH(CY4,'Distance Matrix'!$A$1:$AG$1,0),1),AND(CX3="@",CX4=""),VLOOKUP(CW$1,'Distance Matrix'!$A$2:$AG$33,MATCH(CY3,'Distance Matrix'!$A$1:$AG$1,0),1),AND(CX3="@",CX4="@"),VLOOKUP(CY3,'Distance Matrix'!$A$2:$AG$33,MATCH(CY4,'Distance Matrix'!$A$1:$AG$1,0),1))</f>
        <v>0</v>
      </c>
      <c r="DA4" s="56">
        <v>2</v>
      </c>
      <c r="DB4" s="64"/>
      <c r="DC4" t="s">
        <v>50</v>
      </c>
      <c r="DD4">
        <f>_xlfn.IFS(AND(DB3="",DB4=""),0,AND(DB3="",DB4="@"),VLOOKUP(DA$1,'Distance Matrix'!$A$2:$AG$33,MATCH(DC4,'Distance Matrix'!$A$1:$AG$1,0),1),AND(DB3="@",DB4=""),VLOOKUP(DA$1,'Distance Matrix'!$A$2:$AG$33,MATCH(DC3,'Distance Matrix'!$A$1:$AG$1,0),1),AND(DB3="@",DB4="@"),VLOOKUP(DC3,'Distance Matrix'!$A$2:$AG$33,MATCH(DC4,'Distance Matrix'!$A$1:$AG$1,0),1))</f>
        <v>0</v>
      </c>
      <c r="DE4" s="56">
        <v>2</v>
      </c>
      <c r="DF4" s="64"/>
      <c r="DG4" t="s">
        <v>58</v>
      </c>
      <c r="DH4">
        <f>_xlfn.IFS(AND(DF3="",DF4=""),0,AND(DF3="",DF4="@"),VLOOKUP(DE$1,'Distance Matrix'!$A$2:$AG$33,MATCH(DG4,'Distance Matrix'!$A$1:$AG$1,0),1),AND(DF3="@",DF4=""),VLOOKUP(DE$1,'Distance Matrix'!$A$2:$AG$33,MATCH(DG3,'Distance Matrix'!$A$1:$AG$1,0),1),AND(DF3="@",DF4="@"),VLOOKUP(DG3,'Distance Matrix'!$A$2:$AG$33,MATCH(DG4,'Distance Matrix'!$A$1:$AG$1,0),1))</f>
        <v>0</v>
      </c>
      <c r="DI4" s="56">
        <v>2</v>
      </c>
      <c r="DJ4" s="64" t="s">
        <v>182</v>
      </c>
      <c r="DK4" t="s">
        <v>75</v>
      </c>
      <c r="DL4">
        <f>_xlfn.IFS(AND(DJ3="",DJ4=""),0,AND(DJ3="",DJ4="@"),VLOOKUP(DI$1,'Distance Matrix'!$A$2:$AG$33,MATCH(DK4,'Distance Matrix'!$A$1:$AG$1,0),1),AND(DJ3="@",DJ4=""),VLOOKUP(DI$1,'Distance Matrix'!$A$2:$AG$33,MATCH(DK3,'Distance Matrix'!$A$1:$AG$1,0),1),AND(DJ3="@",DJ4="@"),VLOOKUP(DK3,'Distance Matrix'!$A$2:$AG$33,MATCH(DK4,'Distance Matrix'!$A$1:$AG$1,0),1))</f>
        <v>427</v>
      </c>
      <c r="DM4" s="56">
        <v>2</v>
      </c>
      <c r="DN4" s="64" t="s">
        <v>182</v>
      </c>
      <c r="DO4" t="s">
        <v>56</v>
      </c>
      <c r="DP4">
        <f>_xlfn.IFS(AND(DN3="",DN4=""),0,AND(DN3="",DN4="@"),VLOOKUP(DM$1,'Distance Matrix'!$A$2:$AG$33,MATCH(DO4,'Distance Matrix'!$A$1:$AG$1,0),1),AND(DN3="@",DN4=""),VLOOKUP(DM$1,'Distance Matrix'!$A$2:$AG$33,MATCH(DO3,'Distance Matrix'!$A$1:$AG$1,0),1),AND(DN3="@",DN4="@"),VLOOKUP(DO3,'Distance Matrix'!$A$2:$AG$33,MATCH(DO4,'Distance Matrix'!$A$1:$AG$1,0),1))</f>
        <v>205</v>
      </c>
      <c r="DQ4" s="56">
        <v>2</v>
      </c>
      <c r="DR4" s="64" t="s">
        <v>182</v>
      </c>
      <c r="DS4" t="s">
        <v>70</v>
      </c>
      <c r="DT4" s="72">
        <f>_xlfn.IFS(AND(DR3="",DR4=""),0,AND(DR3="",DR4="@"),VLOOKUP(DQ$1,'Distance Matrix'!$A$2:$AG$33,MATCH(DS4,'Distance Matrix'!$A$1:$AG$1,0),1),AND(DR3="@",DR4=""),VLOOKUP(DQ$1,'Distance Matrix'!$A$2:$AG$33,MATCH(DS3,'Distance Matrix'!$A$1:$AG$1,0),1),AND(DR3="@",DR4="@"),VLOOKUP(DS3,'Distance Matrix'!$A$2:$AG$33,MATCH(DS4,'Distance Matrix'!$A$1:$AG$1,0),1))</f>
        <v>550</v>
      </c>
    </row>
    <row r="5" spans="1:124" ht="15.75" thickBot="1" x14ac:dyDescent="0.3">
      <c r="A5" s="52">
        <v>3</v>
      </c>
      <c r="B5" s="62"/>
      <c r="C5" t="s">
        <v>69</v>
      </c>
      <c r="D5">
        <f>_xlfn.IFS(AND(B4="",B5=""),0,AND(B4="",B5="@"),VLOOKUP(A$1,'Distance Matrix'!$A$2:$AG$33,MATCH(C5,'Distance Matrix'!$A$1:$AG$1,0),1),AND(B4="@",B5=""),VLOOKUP(A$1,'Distance Matrix'!$A$2:$AG$33,MATCH(C4,'Distance Matrix'!$A$1:$AG$1,0),1),AND(B4="@",B5="@"),VLOOKUP(C4,'Distance Matrix'!$A$2:$AG$33,MATCH(C5,'Distance Matrix'!$A$1:$AG$1,0),1))</f>
        <v>338</v>
      </c>
      <c r="E5" s="52">
        <v>3</v>
      </c>
      <c r="F5" s="62" t="s">
        <v>182</v>
      </c>
      <c r="G5" t="s">
        <v>79</v>
      </c>
      <c r="H5">
        <f>_xlfn.IFS(AND(F4="",F5=""),0,AND(F4="",F5="@"),VLOOKUP(E$1,'Distance Matrix'!$A$2:$AG$33,MATCH(G5,'Distance Matrix'!$A$1:$AG$1,0),1),AND(F4="@",F5=""),VLOOKUP(E$1,'Distance Matrix'!$A$2:$AG$33,MATCH(G4,'Distance Matrix'!$A$1:$AG$1,0),1),AND(F4="@",F5="@"),VLOOKUP(G4,'Distance Matrix'!$A$2:$AG$33,MATCH(G5,'Distance Matrix'!$A$1:$AG$1,0),1))</f>
        <v>338</v>
      </c>
      <c r="I5" s="52">
        <v>3</v>
      </c>
      <c r="J5" s="62"/>
      <c r="K5" s="54" t="s">
        <v>58</v>
      </c>
      <c r="L5">
        <f>_xlfn.IFS(AND(J4="",J5=""),0,AND(J4="",J5="@"),VLOOKUP(I$1,'Distance Matrix'!$A$2:$AG$33,MATCH(K5,'Distance Matrix'!$A$1:$AG$1,0),1),AND(J4="@",J5=""),VLOOKUP(I$1,'Distance Matrix'!$A$2:$AG$33,MATCH(K4,'Distance Matrix'!$A$1:$AG$1,0),1),AND(J4="@",J5="@"),VLOOKUP(K4,'Distance Matrix'!$A$2:$AG$33,MATCH(K5,'Distance Matrix'!$A$1:$AG$1,0),1))</f>
        <v>394</v>
      </c>
      <c r="M5" s="52">
        <v>3</v>
      </c>
      <c r="N5" s="62"/>
      <c r="O5" t="s">
        <v>66</v>
      </c>
      <c r="P5">
        <f>_xlfn.IFS(AND(N4="",N5=""),0,AND(N4="",N5="@"),VLOOKUP(M$1,'Distance Matrix'!$A$2:$AG$33,MATCH(O5,'Distance Matrix'!$A$1:$AG$1,0),1),AND(N4="@",N5=""),VLOOKUP(M$1,'Distance Matrix'!$A$2:$AG$33,MATCH(O4,'Distance Matrix'!$A$1:$AG$1,0),1),AND(N4="@",N5="@"),VLOOKUP(O4,'Distance Matrix'!$A$2:$AG$33,MATCH(O5,'Distance Matrix'!$A$1:$AG$1,0),1))</f>
        <v>0</v>
      </c>
      <c r="Q5" s="52">
        <v>3</v>
      </c>
      <c r="R5" s="62" t="s">
        <v>182</v>
      </c>
      <c r="S5" t="s">
        <v>62</v>
      </c>
      <c r="T5">
        <f>_xlfn.IFS(AND(R4="",R5=""),0,AND(R4="",R5="@"),VLOOKUP(Q$1,'Distance Matrix'!$A$2:$AG$33,MATCH(S5,'Distance Matrix'!$A$1:$AG$1,0),1),AND(R4="@",R5=""),VLOOKUP(Q$1,'Distance Matrix'!$A$2:$AG$33,MATCH(S4,'Distance Matrix'!$A$1:$AG$1,0),1),AND(R4="@",R5="@"),VLOOKUP(S4,'Distance Matrix'!$A$2:$AG$33,MATCH(S5,'Distance Matrix'!$A$1:$AG$1,0),1))</f>
        <v>1699</v>
      </c>
      <c r="U5" s="56">
        <v>3</v>
      </c>
      <c r="V5" s="64"/>
      <c r="W5" t="s">
        <v>59</v>
      </c>
      <c r="X5">
        <f>_xlfn.IFS(AND(V4="",V5=""),0,AND(V4="",V5="@"),VLOOKUP(U$1,'Distance Matrix'!$A$2:$AG$33,MATCH(W5,'Distance Matrix'!$A$1:$AG$1,0),1),AND(V4="@",V5=""),VLOOKUP(U$1,'Distance Matrix'!$A$2:$AG$33,MATCH(W4,'Distance Matrix'!$A$1:$AG$1,0),1),AND(V4="@",V5="@"),VLOOKUP(W4,'Distance Matrix'!$A$2:$AG$33,MATCH(W5,'Distance Matrix'!$A$1:$AG$1,0),1))</f>
        <v>362</v>
      </c>
      <c r="Y5" s="56">
        <v>3</v>
      </c>
      <c r="Z5" s="64"/>
      <c r="AA5" t="s">
        <v>51</v>
      </c>
      <c r="AB5">
        <f>_xlfn.IFS(AND(Z4="",Z5=""),0,AND(Z4="",Z5="@"),VLOOKUP(Y$1,'Distance Matrix'!$A$2:$AG$33,MATCH(AA5,'Distance Matrix'!$A$1:$AG$1,0),1),AND(Z4="@",Z5=""),VLOOKUP(Y$1,'Distance Matrix'!$A$2:$AG$33,MATCH(AA4,'Distance Matrix'!$A$1:$AG$1,0),1),AND(Z4="@",Z5="@"),VLOOKUP(AA4,'Distance Matrix'!$A$2:$AG$33,MATCH(AA5,'Distance Matrix'!$A$1:$AG$1,0),1))</f>
        <v>252</v>
      </c>
      <c r="AC5" s="56">
        <v>3</v>
      </c>
      <c r="AD5" s="64" t="s">
        <v>182</v>
      </c>
      <c r="AE5" t="s">
        <v>71</v>
      </c>
      <c r="AF5">
        <f>_xlfn.IFS(AND(AD4="",AD5=""),0,AND(AD4="",AD5="@"),VLOOKUP(AC$1,'Distance Matrix'!$A$2:$AG$33,MATCH(AE5,'Distance Matrix'!$A$1:$AG$1,0),1),AND(AD4="@",AD5=""),VLOOKUP(AC$1,'Distance Matrix'!$A$2:$AG$33,MATCH(AE4,'Distance Matrix'!$A$1:$AG$1,0),1),AND(AD4="@",AD5="@"),VLOOKUP(AE4,'Distance Matrix'!$A$2:$AG$33,MATCH(AE5,'Distance Matrix'!$A$1:$AG$1,0),1))</f>
        <v>1152</v>
      </c>
      <c r="AG5" s="56">
        <v>3</v>
      </c>
      <c r="AH5" s="64"/>
      <c r="AI5" t="s">
        <v>72</v>
      </c>
      <c r="AJ5">
        <f>_xlfn.IFS(AND(AH4="",AH5=""),0,AND(AH4="",AH5="@"),VLOOKUP(AG$1,'Distance Matrix'!$A$2:$AG$33,MATCH(AI5,'Distance Matrix'!$A$1:$AG$1,0),1),AND(AH4="@",AH5=""),VLOOKUP(AG$1,'Distance Matrix'!$A$2:$AG$33,MATCH(AI4,'Distance Matrix'!$A$1:$AG$1,0),1),AND(AH4="@",AH5="@"),VLOOKUP(AI4,'Distance Matrix'!$A$2:$AG$33,MATCH(AI5,'Distance Matrix'!$A$1:$AG$1,0),1))</f>
        <v>0</v>
      </c>
      <c r="AK5" s="56">
        <v>3</v>
      </c>
      <c r="AL5" s="64"/>
      <c r="AM5" t="s">
        <v>51</v>
      </c>
      <c r="AN5">
        <f>_xlfn.IFS(AND(AL4="",AL5=""),0,AND(AL4="",AL5="@"),VLOOKUP(AK$1,'Distance Matrix'!$A$2:$AG$33,MATCH(AM5,'Distance Matrix'!$A$1:$AG$1,0),1),AND(AL4="@",AL5=""),VLOOKUP(AK$1,'Distance Matrix'!$A$2:$AG$33,MATCH(AM4,'Distance Matrix'!$A$1:$AG$1,0),1),AND(AL4="@",AL5="@"),VLOOKUP(AM4,'Distance Matrix'!$A$2:$AG$33,MATCH(AM5,'Distance Matrix'!$A$1:$AG$1,0),1))</f>
        <v>0</v>
      </c>
      <c r="AO5" s="56">
        <v>3</v>
      </c>
      <c r="AP5" s="64" t="s">
        <v>182</v>
      </c>
      <c r="AQ5" t="s">
        <v>79</v>
      </c>
      <c r="AR5">
        <f>_xlfn.IFS(AND(AP4="",AP5=""),0,AND(AP4="",AP5="@"),VLOOKUP(AO$1,'Distance Matrix'!$A$2:$AG$33,MATCH(AQ5,'Distance Matrix'!$A$1:$AG$1,0),1),AND(AP4="@",AP5=""),VLOOKUP(AO$1,'Distance Matrix'!$A$2:$AG$33,MATCH(AQ4,'Distance Matrix'!$A$1:$AG$1,0),1),AND(AP4="@",AP5="@"),VLOOKUP(AQ4,'Distance Matrix'!$A$2:$AG$33,MATCH(AQ5,'Distance Matrix'!$A$1:$AG$1,0),1))</f>
        <v>36</v>
      </c>
      <c r="AS5" s="56">
        <v>3</v>
      </c>
      <c r="AT5" s="64" t="s">
        <v>182</v>
      </c>
      <c r="AU5" t="s">
        <v>59</v>
      </c>
      <c r="AV5">
        <f>_xlfn.IFS(AND(AT4="",AT5=""),0,AND(AT4="",AT5="@"),VLOOKUP(AS$1,'Distance Matrix'!$A$2:$AG$33,MATCH(AU5,'Distance Matrix'!$A$1:$AG$1,0),1),AND(AT4="@",AT5=""),VLOOKUP(AS$1,'Distance Matrix'!$A$2:$AG$33,MATCH(AU4,'Distance Matrix'!$A$1:$AG$1,0),1),AND(AT4="@",AT5="@"),VLOOKUP(AU4,'Distance Matrix'!$A$2:$AG$33,MATCH(AU5,'Distance Matrix'!$A$1:$AG$1,0),1))</f>
        <v>184</v>
      </c>
      <c r="AW5" s="56">
        <v>3</v>
      </c>
      <c r="AX5" s="64"/>
      <c r="AY5" t="s">
        <v>50</v>
      </c>
      <c r="AZ5">
        <f>_xlfn.IFS(AND(AX4="",AX5=""),0,AND(AX4="",AX5="@"),VLOOKUP(AW$1,'Distance Matrix'!$A$2:$AG$33,MATCH(AY5,'Distance Matrix'!$A$1:$AG$1,0),1),AND(AX4="@",AX5=""),VLOOKUP(AW$1,'Distance Matrix'!$A$2:$AG$33,MATCH(AY4,'Distance Matrix'!$A$1:$AG$1,0),1),AND(AX4="@",AX5="@"),VLOOKUP(AY4,'Distance Matrix'!$A$2:$AG$33,MATCH(AY5,'Distance Matrix'!$A$1:$AG$1,0),1))</f>
        <v>0</v>
      </c>
      <c r="BA5" s="56">
        <v>3</v>
      </c>
      <c r="BB5" s="64" t="s">
        <v>182</v>
      </c>
      <c r="BC5" t="s">
        <v>76</v>
      </c>
      <c r="BD5">
        <f>_xlfn.IFS(AND(BB4="",BB5=""),0,AND(BB4="",BB5="@"),VLOOKUP(BA$1,'Distance Matrix'!$A$2:$AG$33,MATCH(BC5,'Distance Matrix'!$A$1:$AG$1,0),1),AND(BB4="@",BB5=""),VLOOKUP(BA$1,'Distance Matrix'!$A$2:$AG$33,MATCH(BC4,'Distance Matrix'!$A$1:$AG$1,0),1),AND(BB4="@",BB5="@"),VLOOKUP(BC4,'Distance Matrix'!$A$2:$AG$33,MATCH(BC5,'Distance Matrix'!$A$1:$AG$1,0),1))</f>
        <v>733</v>
      </c>
      <c r="BE5" s="56">
        <v>3</v>
      </c>
      <c r="BF5" s="64" t="s">
        <v>182</v>
      </c>
      <c r="BG5" t="s">
        <v>48</v>
      </c>
      <c r="BH5">
        <f>_xlfn.IFS(AND(BF4="",BF5=""),0,AND(BF4="",BF5="@"),VLOOKUP(BE$1,'Distance Matrix'!$A$2:$AG$33,MATCH(BG5,'Distance Matrix'!$A$1:$AG$1,0),1),AND(BF4="@",BF5=""),VLOOKUP(BE$1,'Distance Matrix'!$A$2:$AG$33,MATCH(BG4,'Distance Matrix'!$A$1:$AG$1,0),1),AND(BF4="@",BF5="@"),VLOOKUP(BG4,'Distance Matrix'!$A$2:$AG$33,MATCH(BG5,'Distance Matrix'!$A$1:$AG$1,0),1))</f>
        <v>1540</v>
      </c>
      <c r="BI5" s="56">
        <v>3</v>
      </c>
      <c r="BJ5" s="64"/>
      <c r="BK5" t="s">
        <v>73</v>
      </c>
      <c r="BL5">
        <f>_xlfn.IFS(AND(BJ4="",BJ5=""),0,AND(BJ4="",BJ5="@"),VLOOKUP(BI$1,'Distance Matrix'!$A$2:$AG$33,MATCH(BK5,'Distance Matrix'!$A$1:$AG$1,0),1),AND(BJ4="@",BJ5=""),VLOOKUP(BI$1,'Distance Matrix'!$A$2:$AG$33,MATCH(BK4,'Distance Matrix'!$A$1:$AG$1,0),1),AND(BJ4="@",BJ5="@"),VLOOKUP(BK4,'Distance Matrix'!$A$2:$AG$33,MATCH(BK5,'Distance Matrix'!$A$1:$AG$1,0),1))</f>
        <v>0</v>
      </c>
      <c r="BM5" s="56">
        <v>3</v>
      </c>
      <c r="BN5" s="64"/>
      <c r="BO5" t="s">
        <v>65</v>
      </c>
      <c r="BP5">
        <f>_xlfn.IFS(AND(BN4="",BN5=""),0,AND(BN4="",BN5="@"),VLOOKUP(BM$1,'Distance Matrix'!$A$2:$AG$33,MATCH(BO5,'Distance Matrix'!$A$1:$AG$1,0),1),AND(BN4="@",BN5=""),VLOOKUP(BM$1,'Distance Matrix'!$A$2:$AG$33,MATCH(BO4,'Distance Matrix'!$A$1:$AG$1,0),1),AND(BN4="@",BN5="@"),VLOOKUP(BO4,'Distance Matrix'!$A$2:$AG$33,MATCH(BO5,'Distance Matrix'!$A$1:$AG$1,0),1))</f>
        <v>475</v>
      </c>
      <c r="BQ5" s="56">
        <v>3</v>
      </c>
      <c r="BR5" s="64"/>
      <c r="BS5" t="s">
        <v>75</v>
      </c>
      <c r="BT5">
        <f>_xlfn.IFS(AND(BR4="",BR5=""),0,AND(BR4="",BR5="@"),VLOOKUP(BQ$1,'Distance Matrix'!$A$2:$AG$33,MATCH(BS5,'Distance Matrix'!$A$1:$AG$1,0),1),AND(BR4="@",BR5=""),VLOOKUP(BQ$1,'Distance Matrix'!$A$2:$AG$33,MATCH(BS4,'Distance Matrix'!$A$1:$AG$1,0),1),AND(BR4="@",BR5="@"),VLOOKUP(BS4,'Distance Matrix'!$A$2:$AG$33,MATCH(BS5,'Distance Matrix'!$A$1:$AG$1,0),1))</f>
        <v>762</v>
      </c>
      <c r="BU5" s="56">
        <v>3</v>
      </c>
      <c r="BV5" s="64"/>
      <c r="BW5" t="s">
        <v>55</v>
      </c>
      <c r="BX5">
        <f>_xlfn.IFS(AND(BV4="",BV5=""),0,AND(BV4="",BV5="@"),VLOOKUP(BU$1,'Distance Matrix'!$A$2:$AG$33,MATCH(BW5,'Distance Matrix'!$A$1:$AG$1,0),1),AND(BV4="@",BV5=""),VLOOKUP(BU$1,'Distance Matrix'!$A$2:$AG$33,MATCH(BW4,'Distance Matrix'!$A$1:$AG$1,0),1),AND(BV4="@",BV5="@"),VLOOKUP(BW4,'Distance Matrix'!$A$2:$AG$33,MATCH(BW5,'Distance Matrix'!$A$1:$AG$1,0),1))</f>
        <v>0</v>
      </c>
      <c r="BY5" s="56">
        <v>3</v>
      </c>
      <c r="BZ5" s="64"/>
      <c r="CA5" t="s">
        <v>55</v>
      </c>
      <c r="CB5">
        <f>_xlfn.IFS(AND(BZ4="",BZ5=""),0,AND(BZ4="",BZ5="@"),VLOOKUP(BY$1,'Distance Matrix'!$A$2:$AG$33,MATCH(CA5,'Distance Matrix'!$A$1:$AG$1,0),1),AND(BZ4="@",BZ5=""),VLOOKUP(BY$1,'Distance Matrix'!$A$2:$AG$33,MATCH(CA4,'Distance Matrix'!$A$1:$AG$1,0),1),AND(BZ4="@",BZ5="@"),VLOOKUP(CA4,'Distance Matrix'!$A$2:$AG$33,MATCH(CA5,'Distance Matrix'!$A$1:$AG$1,0),1))</f>
        <v>0</v>
      </c>
      <c r="CC5" s="56">
        <v>3</v>
      </c>
      <c r="CD5" s="64" t="s">
        <v>182</v>
      </c>
      <c r="CE5" t="s">
        <v>74</v>
      </c>
      <c r="CF5">
        <f>_xlfn.IFS(AND(CD4="",CD5=""),0,AND(CD4="",CD5="@"),VLOOKUP(CC$1,'Distance Matrix'!$A$2:$AG$33,MATCH(CE5,'Distance Matrix'!$A$1:$AG$1,0),1),AND(CD4="@",CD5=""),VLOOKUP(CC$1,'Distance Matrix'!$A$2:$AG$33,MATCH(CE4,'Distance Matrix'!$A$1:$AG$1,0),1),AND(CD4="@",CD5="@"),VLOOKUP(CE4,'Distance Matrix'!$A$2:$AG$33,MATCH(CE5,'Distance Matrix'!$A$1:$AG$1,0),1))</f>
        <v>488</v>
      </c>
      <c r="CG5" s="56">
        <v>3</v>
      </c>
      <c r="CH5" s="64" t="s">
        <v>182</v>
      </c>
      <c r="CI5" t="s">
        <v>77</v>
      </c>
      <c r="CJ5">
        <f>_xlfn.IFS(AND(CH4="",CH5=""),0,AND(CH4="",CH5="@"),VLOOKUP(CG$1,'Distance Matrix'!$A$2:$AG$33,MATCH(CI5,'Distance Matrix'!$A$1:$AG$1,0),1),AND(CH4="@",CH5=""),VLOOKUP(CG$1,'Distance Matrix'!$A$2:$AG$33,MATCH(CI4,'Distance Matrix'!$A$1:$AG$1,0),1),AND(CH4="@",CH5="@"),VLOOKUP(CI4,'Distance Matrix'!$A$2:$AG$33,MATCH(CI5,'Distance Matrix'!$A$1:$AG$1,0),1))</f>
        <v>441</v>
      </c>
      <c r="CK5" s="56">
        <v>3</v>
      </c>
      <c r="CL5" s="64"/>
      <c r="CM5" t="s">
        <v>55</v>
      </c>
      <c r="CN5">
        <f>_xlfn.IFS(AND(CL4="",CL5=""),0,AND(CL4="",CL5="@"),VLOOKUP(CK$1,'Distance Matrix'!$A$2:$AG$33,MATCH(CM5,'Distance Matrix'!$A$1:$AG$1,0),1),AND(CL4="@",CL5=""),VLOOKUP(CK$1,'Distance Matrix'!$A$2:$AG$33,MATCH(CM4,'Distance Matrix'!$A$1:$AG$1,0),1),AND(CL4="@",CL5="@"),VLOOKUP(CM4,'Distance Matrix'!$A$2:$AG$33,MATCH(CM5,'Distance Matrix'!$A$1:$AG$1,0),1))</f>
        <v>1554</v>
      </c>
      <c r="CO5" s="56">
        <v>3</v>
      </c>
      <c r="CP5" s="64"/>
      <c r="CQ5" t="s">
        <v>66</v>
      </c>
      <c r="CR5">
        <f>_xlfn.IFS(AND(CP4="",CP5=""),0,AND(CP4="",CP5="@"),VLOOKUP(CO$1,'Distance Matrix'!$A$2:$AG$33,MATCH(CQ5,'Distance Matrix'!$A$1:$AG$1,0),1),AND(CP4="@",CP5=""),VLOOKUP(CO$1,'Distance Matrix'!$A$2:$AG$33,MATCH(CQ4,'Distance Matrix'!$A$1:$AG$1,0),1),AND(CP4="@",CP5="@"),VLOOKUP(CQ4,'Distance Matrix'!$A$2:$AG$33,MATCH(CQ5,'Distance Matrix'!$A$1:$AG$1,0),1))</f>
        <v>0</v>
      </c>
      <c r="CS5" s="56">
        <v>3</v>
      </c>
      <c r="CT5" s="64" t="s">
        <v>182</v>
      </c>
      <c r="CU5" t="s">
        <v>60</v>
      </c>
      <c r="CV5">
        <f>_xlfn.IFS(AND(CT4="",CT5=""),0,AND(CT4="",CT5="@"),VLOOKUP(CS$1,'Distance Matrix'!$A$2:$AG$33,MATCH(CU5,'Distance Matrix'!$A$1:$AG$1,0),1),AND(CT4="@",CT5=""),VLOOKUP(CS$1,'Distance Matrix'!$A$2:$AG$33,MATCH(CU4,'Distance Matrix'!$A$1:$AG$1,0),1),AND(CT4="@",CT5="@"),VLOOKUP(CU4,'Distance Matrix'!$A$2:$AG$33,MATCH(CU5,'Distance Matrix'!$A$1:$AG$1,0),1))</f>
        <v>2465</v>
      </c>
      <c r="CW5" s="56">
        <v>3</v>
      </c>
      <c r="CX5" s="64"/>
      <c r="CY5" t="s">
        <v>75</v>
      </c>
      <c r="CZ5">
        <f>_xlfn.IFS(AND(CX4="",CX5=""),0,AND(CX4="",CX5="@"),VLOOKUP(CW$1,'Distance Matrix'!$A$2:$AG$33,MATCH(CY5,'Distance Matrix'!$A$1:$AG$1,0),1),AND(CX4="@",CX5=""),VLOOKUP(CW$1,'Distance Matrix'!$A$2:$AG$33,MATCH(CY4,'Distance Matrix'!$A$1:$AG$1,0),1),AND(CX4="@",CX5="@"),VLOOKUP(CY4,'Distance Matrix'!$A$2:$AG$33,MATCH(CY5,'Distance Matrix'!$A$1:$AG$1,0),1))</f>
        <v>0</v>
      </c>
      <c r="DA5" s="56">
        <v>3</v>
      </c>
      <c r="DB5" s="64"/>
      <c r="DC5" t="s">
        <v>71</v>
      </c>
      <c r="DD5">
        <f>_xlfn.IFS(AND(DB4="",DB5=""),0,AND(DB4="",DB5="@"),VLOOKUP(DA$1,'Distance Matrix'!$A$2:$AG$33,MATCH(DC5,'Distance Matrix'!$A$1:$AG$1,0),1),AND(DB4="@",DB5=""),VLOOKUP(DA$1,'Distance Matrix'!$A$2:$AG$33,MATCH(DC4,'Distance Matrix'!$A$1:$AG$1,0),1),AND(DB4="@",DB5="@"),VLOOKUP(DC4,'Distance Matrix'!$A$2:$AG$33,MATCH(DC5,'Distance Matrix'!$A$1:$AG$1,0),1))</f>
        <v>0</v>
      </c>
      <c r="DE5" s="56">
        <v>3</v>
      </c>
      <c r="DF5" s="64" t="s">
        <v>182</v>
      </c>
      <c r="DG5" t="s">
        <v>73</v>
      </c>
      <c r="DH5">
        <f>_xlfn.IFS(AND(DF4="",DF5=""),0,AND(DF4="",DF5="@"),VLOOKUP(DE$1,'Distance Matrix'!$A$2:$AG$33,MATCH(DG5,'Distance Matrix'!$A$1:$AG$1,0),1),AND(DF4="@",DF5=""),VLOOKUP(DE$1,'Distance Matrix'!$A$2:$AG$33,MATCH(DG4,'Distance Matrix'!$A$1:$AG$1,0),1),AND(DF4="@",DF5="@"),VLOOKUP(DG4,'Distance Matrix'!$A$2:$AG$33,MATCH(DG5,'Distance Matrix'!$A$1:$AG$1,0),1))</f>
        <v>427</v>
      </c>
      <c r="DI5" s="56">
        <v>3</v>
      </c>
      <c r="DJ5" s="64" t="s">
        <v>182</v>
      </c>
      <c r="DK5" t="s">
        <v>74</v>
      </c>
      <c r="DL5">
        <f>_xlfn.IFS(AND(DJ4="",DJ5=""),0,AND(DJ4="",DJ5="@"),VLOOKUP(DI$1,'Distance Matrix'!$A$2:$AG$33,MATCH(DK5,'Distance Matrix'!$A$1:$AG$1,0),1),AND(DJ4="@",DJ5=""),VLOOKUP(DI$1,'Distance Matrix'!$A$2:$AG$33,MATCH(DK4,'Distance Matrix'!$A$1:$AG$1,0),1),AND(DJ4="@",DJ5="@"),VLOOKUP(DK4,'Distance Matrix'!$A$2:$AG$33,MATCH(DK5,'Distance Matrix'!$A$1:$AG$1,0),1))</f>
        <v>2028</v>
      </c>
      <c r="DM5" s="56">
        <v>3</v>
      </c>
      <c r="DN5" s="64"/>
      <c r="DO5" t="s">
        <v>66</v>
      </c>
      <c r="DP5">
        <f>_xlfn.IFS(AND(DN4="",DN5=""),0,AND(DN4="",DN5="@"),VLOOKUP(DM$1,'Distance Matrix'!$A$2:$AG$33,MATCH(DO5,'Distance Matrix'!$A$1:$AG$1,0),1),AND(DN4="@",DN5=""),VLOOKUP(DM$1,'Distance Matrix'!$A$2:$AG$33,MATCH(DO4,'Distance Matrix'!$A$1:$AG$1,0),1),AND(DN4="@",DN5="@"),VLOOKUP(DO4,'Distance Matrix'!$A$2:$AG$33,MATCH(DO5,'Distance Matrix'!$A$1:$AG$1,0),1))</f>
        <v>205</v>
      </c>
      <c r="DQ5" s="56">
        <v>3</v>
      </c>
      <c r="DR5" s="64"/>
      <c r="DS5" t="s">
        <v>65</v>
      </c>
      <c r="DT5" s="72">
        <f>_xlfn.IFS(AND(DR4="",DR5=""),0,AND(DR4="",DR5="@"),VLOOKUP(DQ$1,'Distance Matrix'!$A$2:$AG$33,MATCH(DS5,'Distance Matrix'!$A$1:$AG$1,0),1),AND(DR4="@",DR5=""),VLOOKUP(DQ$1,'Distance Matrix'!$A$2:$AG$33,MATCH(DS4,'Distance Matrix'!$A$1:$AG$1,0),1),AND(DR4="@",DR5="@"),VLOOKUP(DS4,'Distance Matrix'!$A$2:$AG$33,MATCH(DS5,'Distance Matrix'!$A$1:$AG$1,0),1))</f>
        <v>1175</v>
      </c>
    </row>
    <row r="6" spans="1:124" ht="15.75" thickBot="1" x14ac:dyDescent="0.3">
      <c r="A6" s="52">
        <v>4</v>
      </c>
      <c r="B6" s="62"/>
      <c r="C6" t="s">
        <v>78</v>
      </c>
      <c r="D6">
        <f>_xlfn.IFS(AND(B5="",B6=""),0,AND(B5="",B6="@"),VLOOKUP(A$1,'Distance Matrix'!$A$2:$AG$33,MATCH(C6,'Distance Matrix'!$A$1:$AG$1,0),1),AND(B5="@",B6=""),VLOOKUP(A$1,'Distance Matrix'!$A$2:$AG$33,MATCH(C5,'Distance Matrix'!$A$1:$AG$1,0),1),AND(B5="@",B6="@"),VLOOKUP(C5,'Distance Matrix'!$A$2:$AG$33,MATCH(C6,'Distance Matrix'!$A$1:$AG$1,0),1))</f>
        <v>0</v>
      </c>
      <c r="E6" s="52">
        <v>4</v>
      </c>
      <c r="F6" s="62"/>
      <c r="G6" t="s">
        <v>76</v>
      </c>
      <c r="H6">
        <f>_xlfn.IFS(AND(F5="",F6=""),0,AND(F5="",F6="@"),VLOOKUP(E$1,'Distance Matrix'!$A$2:$AG$33,MATCH(G6,'Distance Matrix'!$A$1:$AG$1,0),1),AND(F5="@",F6=""),VLOOKUP(E$1,'Distance Matrix'!$A$2:$AG$33,MATCH(G5,'Distance Matrix'!$A$1:$AG$1,0),1),AND(F5="@",F6="@"),VLOOKUP(G5,'Distance Matrix'!$A$2:$AG$33,MATCH(G6,'Distance Matrix'!$A$1:$AG$1,0),1))</f>
        <v>338</v>
      </c>
      <c r="I6" s="52">
        <v>4</v>
      </c>
      <c r="J6" s="62"/>
      <c r="K6" s="54" t="s">
        <v>68</v>
      </c>
      <c r="L6">
        <f>_xlfn.IFS(AND(J5="",J6=""),0,AND(J5="",J6="@"),VLOOKUP(I$1,'Distance Matrix'!$A$2:$AG$33,MATCH(K6,'Distance Matrix'!$A$1:$AG$1,0),1),AND(J5="@",J6=""),VLOOKUP(I$1,'Distance Matrix'!$A$2:$AG$33,MATCH(K5,'Distance Matrix'!$A$1:$AG$1,0),1),AND(J5="@",J6="@"),VLOOKUP(K5,'Distance Matrix'!$A$2:$AG$33,MATCH(K6,'Distance Matrix'!$A$1:$AG$1,0),1))</f>
        <v>0</v>
      </c>
      <c r="M6" s="52">
        <v>4</v>
      </c>
      <c r="N6" s="62"/>
      <c r="O6" t="s">
        <v>72</v>
      </c>
      <c r="P6">
        <f>_xlfn.IFS(AND(N5="",N6=""),0,AND(N5="",N6="@"),VLOOKUP(M$1,'Distance Matrix'!$A$2:$AG$33,MATCH(O6,'Distance Matrix'!$A$1:$AG$1,0),1),AND(N5="@",N6=""),VLOOKUP(M$1,'Distance Matrix'!$A$2:$AG$33,MATCH(O5,'Distance Matrix'!$A$1:$AG$1,0),1),AND(N5="@",N6="@"),VLOOKUP(O5,'Distance Matrix'!$A$2:$AG$33,MATCH(O6,'Distance Matrix'!$A$1:$AG$1,0),1))</f>
        <v>0</v>
      </c>
      <c r="Q6" s="52">
        <v>4</v>
      </c>
      <c r="R6" s="62" t="s">
        <v>182</v>
      </c>
      <c r="S6" t="s">
        <v>53</v>
      </c>
      <c r="T6">
        <f>_xlfn.IFS(AND(R5="",R6=""),0,AND(R5="",R6="@"),VLOOKUP(Q$1,'Distance Matrix'!$A$2:$AG$33,MATCH(S6,'Distance Matrix'!$A$1:$AG$1,0),1),AND(R5="@",R6=""),VLOOKUP(Q$1,'Distance Matrix'!$A$2:$AG$33,MATCH(S5,'Distance Matrix'!$A$1:$AG$1,0),1),AND(R5="@",R6="@"),VLOOKUP(S5,'Distance Matrix'!$A$2:$AG$33,MATCH(S6,'Distance Matrix'!$A$1:$AG$1,0),1))</f>
        <v>271</v>
      </c>
      <c r="U6" s="56">
        <v>4</v>
      </c>
      <c r="V6" s="64"/>
      <c r="W6" t="s">
        <v>50</v>
      </c>
      <c r="X6">
        <f>_xlfn.IFS(AND(V5="",V6=""),0,AND(V5="",V6="@"),VLOOKUP(U$1,'Distance Matrix'!$A$2:$AG$33,MATCH(W6,'Distance Matrix'!$A$1:$AG$1,0),1),AND(V5="@",V6=""),VLOOKUP(U$1,'Distance Matrix'!$A$2:$AG$33,MATCH(W5,'Distance Matrix'!$A$1:$AG$1,0),1),AND(V5="@",V6="@"),VLOOKUP(W5,'Distance Matrix'!$A$2:$AG$33,MATCH(W6,'Distance Matrix'!$A$1:$AG$1,0),1))</f>
        <v>0</v>
      </c>
      <c r="Y6" s="56">
        <v>4</v>
      </c>
      <c r="Z6" s="64" t="s">
        <v>182</v>
      </c>
      <c r="AA6" t="s">
        <v>64</v>
      </c>
      <c r="AB6">
        <f>_xlfn.IFS(AND(Z5="",Z6=""),0,AND(Z5="",Z6="@"),VLOOKUP(Y$1,'Distance Matrix'!$A$2:$AG$33,MATCH(AA6,'Distance Matrix'!$A$1:$AG$1,0),1),AND(Z5="@",Z6=""),VLOOKUP(Y$1,'Distance Matrix'!$A$2:$AG$33,MATCH(AA5,'Distance Matrix'!$A$1:$AG$1,0),1),AND(Z5="@",Z6="@"),VLOOKUP(AA5,'Distance Matrix'!$A$2:$AG$33,MATCH(AA6,'Distance Matrix'!$A$1:$AG$1,0),1))</f>
        <v>348</v>
      </c>
      <c r="AC6" s="56">
        <v>4</v>
      </c>
      <c r="AD6" s="64" t="s">
        <v>182</v>
      </c>
      <c r="AE6" t="s">
        <v>76</v>
      </c>
      <c r="AF6">
        <f>_xlfn.IFS(AND(AD5="",AD6=""),0,AND(AD5="",AD6="@"),VLOOKUP(AC$1,'Distance Matrix'!$A$2:$AG$33,MATCH(AE6,'Distance Matrix'!$A$1:$AG$1,0),1),AND(AD5="@",AD6=""),VLOOKUP(AC$1,'Distance Matrix'!$A$2:$AG$33,MATCH(AE5,'Distance Matrix'!$A$1:$AG$1,0),1),AND(AD5="@",AD6="@"),VLOOKUP(AE5,'Distance Matrix'!$A$2:$AG$33,MATCH(AE6,'Distance Matrix'!$A$1:$AG$1,0),1))</f>
        <v>296</v>
      </c>
      <c r="AG6" s="56">
        <v>4</v>
      </c>
      <c r="AH6" s="64" t="s">
        <v>182</v>
      </c>
      <c r="AI6" t="s">
        <v>67</v>
      </c>
      <c r="AJ6">
        <f>_xlfn.IFS(AND(AH5="",AH6=""),0,AND(AH5="",AH6="@"),VLOOKUP(AG$1,'Distance Matrix'!$A$2:$AG$33,MATCH(AI6,'Distance Matrix'!$A$1:$AG$1,0),1),AND(AH5="@",AH6=""),VLOOKUP(AG$1,'Distance Matrix'!$A$2:$AG$33,MATCH(AI5,'Distance Matrix'!$A$1:$AG$1,0),1),AND(AH5="@",AH6="@"),VLOOKUP(AI5,'Distance Matrix'!$A$2:$AG$33,MATCH(AI6,'Distance Matrix'!$A$1:$AG$1,0),1))</f>
        <v>993</v>
      </c>
      <c r="AK6" s="56">
        <v>4</v>
      </c>
      <c r="AL6" s="64"/>
      <c r="AM6" t="s">
        <v>79</v>
      </c>
      <c r="AN6">
        <f>_xlfn.IFS(AND(AL5="",AL6=""),0,AND(AL5="",AL6="@"),VLOOKUP(AK$1,'Distance Matrix'!$A$2:$AG$33,MATCH(AM6,'Distance Matrix'!$A$1:$AG$1,0),1),AND(AL5="@",AL6=""),VLOOKUP(AK$1,'Distance Matrix'!$A$2:$AG$33,MATCH(AM5,'Distance Matrix'!$A$1:$AG$1,0),1),AND(AL5="@",AL6="@"),VLOOKUP(AM5,'Distance Matrix'!$A$2:$AG$33,MATCH(AM6,'Distance Matrix'!$A$1:$AG$1,0),1))</f>
        <v>0</v>
      </c>
      <c r="AO6" s="56">
        <v>4</v>
      </c>
      <c r="AP6" s="64"/>
      <c r="AQ6" t="s">
        <v>51</v>
      </c>
      <c r="AR6">
        <f>_xlfn.IFS(AND(AP5="",AP6=""),0,AND(AP5="",AP6="@"),VLOOKUP(AO$1,'Distance Matrix'!$A$2:$AG$33,MATCH(AQ6,'Distance Matrix'!$A$1:$AG$1,0),1),AND(AP5="@",AP6=""),VLOOKUP(AO$1,'Distance Matrix'!$A$2:$AG$33,MATCH(AQ5,'Distance Matrix'!$A$1:$AG$1,0),1),AND(AP5="@",AP6="@"),VLOOKUP(AQ5,'Distance Matrix'!$A$2:$AG$33,MATCH(AQ6,'Distance Matrix'!$A$1:$AG$1,0),1))</f>
        <v>1956</v>
      </c>
      <c r="AS6" s="56">
        <v>4</v>
      </c>
      <c r="AT6" s="64" t="s">
        <v>182</v>
      </c>
      <c r="AU6" t="s">
        <v>48</v>
      </c>
      <c r="AV6">
        <f>_xlfn.IFS(AND(AT5="",AT6=""),0,AND(AT5="",AT6="@"),VLOOKUP(AS$1,'Distance Matrix'!$A$2:$AG$33,MATCH(AU6,'Distance Matrix'!$A$1:$AG$1,0),1),AND(AT5="@",AT6=""),VLOOKUP(AS$1,'Distance Matrix'!$A$2:$AG$33,MATCH(AU5,'Distance Matrix'!$A$1:$AG$1,0),1),AND(AT5="@",AT6="@"),VLOOKUP(AU5,'Distance Matrix'!$A$2:$AG$33,MATCH(AU6,'Distance Matrix'!$A$1:$AG$1,0),1))</f>
        <v>1290</v>
      </c>
      <c r="AW6" s="56">
        <v>4</v>
      </c>
      <c r="AX6" s="64" t="s">
        <v>182</v>
      </c>
      <c r="AY6" t="s">
        <v>57</v>
      </c>
      <c r="AZ6">
        <f>_xlfn.IFS(AND(AX5="",AX6=""),0,AND(AX5="",AX6="@"),VLOOKUP(AW$1,'Distance Matrix'!$A$2:$AG$33,MATCH(AY6,'Distance Matrix'!$A$1:$AG$1,0),1),AND(AX5="@",AX6=""),VLOOKUP(AW$1,'Distance Matrix'!$A$2:$AG$33,MATCH(AY5,'Distance Matrix'!$A$1:$AG$1,0),1),AND(AX5="@",AX6="@"),VLOOKUP(AY5,'Distance Matrix'!$A$2:$AG$33,MATCH(AY6,'Distance Matrix'!$A$1:$AG$1,0),1))</f>
        <v>1015</v>
      </c>
      <c r="BA6" s="56">
        <v>4</v>
      </c>
      <c r="BB6" s="64" t="s">
        <v>182</v>
      </c>
      <c r="BC6" t="s">
        <v>49</v>
      </c>
      <c r="BD6">
        <f>_xlfn.IFS(AND(BB5="",BB6=""),0,AND(BB5="",BB6="@"),VLOOKUP(BA$1,'Distance Matrix'!$A$2:$AG$33,MATCH(BC6,'Distance Matrix'!$A$1:$AG$1,0),1),AND(BB5="@",BB6=""),VLOOKUP(BA$1,'Distance Matrix'!$A$2:$AG$33,MATCH(BC5,'Distance Matrix'!$A$1:$AG$1,0),1),AND(BB5="@",BB6="@"),VLOOKUP(BC5,'Distance Matrix'!$A$2:$AG$33,MATCH(BC6,'Distance Matrix'!$A$1:$AG$1,0),1))</f>
        <v>296</v>
      </c>
      <c r="BE6" s="56">
        <v>4</v>
      </c>
      <c r="BF6" s="64" t="s">
        <v>182</v>
      </c>
      <c r="BG6" t="s">
        <v>63</v>
      </c>
      <c r="BH6">
        <f>_xlfn.IFS(AND(BF5="",BF6=""),0,AND(BF5="",BF6="@"),VLOOKUP(BE$1,'Distance Matrix'!$A$2:$AG$33,MATCH(BG6,'Distance Matrix'!$A$1:$AG$1,0),1),AND(BF5="@",BF6=""),VLOOKUP(BE$1,'Distance Matrix'!$A$2:$AG$33,MATCH(BG5,'Distance Matrix'!$A$1:$AG$1,0),1),AND(BF5="@",BF6="@"),VLOOKUP(BG5,'Distance Matrix'!$A$2:$AG$33,MATCH(BG6,'Distance Matrix'!$A$1:$AG$1,0),1))</f>
        <v>1130</v>
      </c>
      <c r="BI6" s="56">
        <v>4</v>
      </c>
      <c r="BJ6" s="64"/>
      <c r="BK6" t="s">
        <v>74</v>
      </c>
      <c r="BL6">
        <f>_xlfn.IFS(AND(BJ5="",BJ6=""),0,AND(BJ5="",BJ6="@"),VLOOKUP(BI$1,'Distance Matrix'!$A$2:$AG$33,MATCH(BK6,'Distance Matrix'!$A$1:$AG$1,0),1),AND(BJ5="@",BJ6=""),VLOOKUP(BI$1,'Distance Matrix'!$A$2:$AG$33,MATCH(BK5,'Distance Matrix'!$A$1:$AG$1,0),1),AND(BJ5="@",BJ6="@"),VLOOKUP(BK5,'Distance Matrix'!$A$2:$AG$33,MATCH(BK6,'Distance Matrix'!$A$1:$AG$1,0),1))</f>
        <v>0</v>
      </c>
      <c r="BM6" s="56">
        <v>4</v>
      </c>
      <c r="BN6" s="64"/>
      <c r="BO6" t="s">
        <v>56</v>
      </c>
      <c r="BP6">
        <f>_xlfn.IFS(AND(BN5="",BN6=""),0,AND(BN5="",BN6="@"),VLOOKUP(BM$1,'Distance Matrix'!$A$2:$AG$33,MATCH(BO6,'Distance Matrix'!$A$1:$AG$1,0),1),AND(BN5="@",BN6=""),VLOOKUP(BM$1,'Distance Matrix'!$A$2:$AG$33,MATCH(BO5,'Distance Matrix'!$A$1:$AG$1,0),1),AND(BN5="@",BN6="@"),VLOOKUP(BO5,'Distance Matrix'!$A$2:$AG$33,MATCH(BO6,'Distance Matrix'!$A$1:$AG$1,0),1))</f>
        <v>0</v>
      </c>
      <c r="BQ6" s="56">
        <v>4</v>
      </c>
      <c r="BR6" s="64"/>
      <c r="BS6" t="s">
        <v>48</v>
      </c>
      <c r="BT6">
        <f>_xlfn.IFS(AND(BR5="",BR6=""),0,AND(BR5="",BR6="@"),VLOOKUP(BQ$1,'Distance Matrix'!$A$2:$AG$33,MATCH(BS6,'Distance Matrix'!$A$1:$AG$1,0),1),AND(BR5="@",BR6=""),VLOOKUP(BQ$1,'Distance Matrix'!$A$2:$AG$33,MATCH(BS5,'Distance Matrix'!$A$1:$AG$1,0),1),AND(BR5="@",BR6="@"),VLOOKUP(BS5,'Distance Matrix'!$A$2:$AG$33,MATCH(BS6,'Distance Matrix'!$A$1:$AG$1,0),1))</f>
        <v>0</v>
      </c>
      <c r="BU6" s="56">
        <v>4</v>
      </c>
      <c r="BV6" s="64"/>
      <c r="BW6" t="s">
        <v>70</v>
      </c>
      <c r="BX6">
        <f>_xlfn.IFS(AND(BV5="",BV6=""),0,AND(BV5="",BV6="@"),VLOOKUP(BU$1,'Distance Matrix'!$A$2:$AG$33,MATCH(BW6,'Distance Matrix'!$A$1:$AG$1,0),1),AND(BV5="@",BV6=""),VLOOKUP(BU$1,'Distance Matrix'!$A$2:$AG$33,MATCH(BW5,'Distance Matrix'!$A$1:$AG$1,0),1),AND(BV5="@",BV6="@"),VLOOKUP(BW5,'Distance Matrix'!$A$2:$AG$33,MATCH(BW6,'Distance Matrix'!$A$1:$AG$1,0),1))</f>
        <v>0</v>
      </c>
      <c r="BY6" s="56">
        <v>4</v>
      </c>
      <c r="BZ6" s="64" t="s">
        <v>182</v>
      </c>
      <c r="CA6" t="s">
        <v>62</v>
      </c>
      <c r="CB6">
        <f>_xlfn.IFS(AND(BZ5="",BZ6=""),0,AND(BZ5="",BZ6="@"),VLOOKUP(BY$1,'Distance Matrix'!$A$2:$AG$33,MATCH(CA6,'Distance Matrix'!$A$1:$AG$1,0),1),AND(BZ5="@",BZ6=""),VLOOKUP(BY$1,'Distance Matrix'!$A$2:$AG$33,MATCH(CA5,'Distance Matrix'!$A$1:$AG$1,0),1),AND(BZ5="@",BZ6="@"),VLOOKUP(CA5,'Distance Matrix'!$A$2:$AG$33,MATCH(CA6,'Distance Matrix'!$A$1:$AG$1,0),1))</f>
        <v>762</v>
      </c>
      <c r="CC6" s="56">
        <v>4</v>
      </c>
      <c r="CD6" s="64"/>
      <c r="CE6" t="s">
        <v>55</v>
      </c>
      <c r="CF6">
        <f>_xlfn.IFS(AND(CD5="",CD6=""),0,AND(CD5="",CD6="@"),VLOOKUP(CC$1,'Distance Matrix'!$A$2:$AG$33,MATCH(CE6,'Distance Matrix'!$A$1:$AG$1,0),1),AND(CD5="@",CD6=""),VLOOKUP(CC$1,'Distance Matrix'!$A$2:$AG$33,MATCH(CE5,'Distance Matrix'!$A$1:$AG$1,0),1),AND(CD5="@",CD6="@"),VLOOKUP(CE5,'Distance Matrix'!$A$2:$AG$33,MATCH(CE6,'Distance Matrix'!$A$1:$AG$1,0),1))</f>
        <v>431</v>
      </c>
      <c r="CG6" s="56">
        <v>4</v>
      </c>
      <c r="CH6" s="64"/>
      <c r="CI6" t="s">
        <v>57</v>
      </c>
      <c r="CJ6">
        <f>_xlfn.IFS(AND(CH5="",CH6=""),0,AND(CH5="",CH6="@"),VLOOKUP(CG$1,'Distance Matrix'!$A$2:$AG$33,MATCH(CI6,'Distance Matrix'!$A$1:$AG$1,0),1),AND(CH5="@",CH6=""),VLOOKUP(CG$1,'Distance Matrix'!$A$2:$AG$33,MATCH(CI5,'Distance Matrix'!$A$1:$AG$1,0),1),AND(CH5="@",CH6="@"),VLOOKUP(CI5,'Distance Matrix'!$A$2:$AG$33,MATCH(CI6,'Distance Matrix'!$A$1:$AG$1,0),1))</f>
        <v>309</v>
      </c>
      <c r="CK6" s="56">
        <v>4</v>
      </c>
      <c r="CL6" s="64" t="s">
        <v>182</v>
      </c>
      <c r="CM6" t="s">
        <v>58</v>
      </c>
      <c r="CN6">
        <f>_xlfn.IFS(AND(CL5="",CL6=""),0,AND(CL5="",CL6="@"),VLOOKUP(CK$1,'Distance Matrix'!$A$2:$AG$33,MATCH(CM6,'Distance Matrix'!$A$1:$AG$1,0),1),AND(CL5="@",CL6=""),VLOOKUP(CK$1,'Distance Matrix'!$A$2:$AG$33,MATCH(CM5,'Distance Matrix'!$A$1:$AG$1,0),1),AND(CL5="@",CL6="@"),VLOOKUP(CM5,'Distance Matrix'!$A$2:$AG$33,MATCH(CM6,'Distance Matrix'!$A$1:$AG$1,0),1))</f>
        <v>377</v>
      </c>
      <c r="CO6" s="56">
        <v>4</v>
      </c>
      <c r="CP6" s="64" t="s">
        <v>182</v>
      </c>
      <c r="CQ6" t="s">
        <v>63</v>
      </c>
      <c r="CR6">
        <f>_xlfn.IFS(AND(CP5="",CP6=""),0,AND(CP5="",CP6="@"),VLOOKUP(CO$1,'Distance Matrix'!$A$2:$AG$33,MATCH(CQ6,'Distance Matrix'!$A$1:$AG$1,0),1),AND(CP5="@",CP6=""),VLOOKUP(CO$1,'Distance Matrix'!$A$2:$AG$33,MATCH(CQ5,'Distance Matrix'!$A$1:$AG$1,0),1),AND(CP5="@",CP6="@"),VLOOKUP(CQ5,'Distance Matrix'!$A$2:$AG$33,MATCH(CQ6,'Distance Matrix'!$A$1:$AG$1,0),1))</f>
        <v>475</v>
      </c>
      <c r="CS6" s="56">
        <v>4</v>
      </c>
      <c r="CT6" s="64" t="s">
        <v>182</v>
      </c>
      <c r="CU6" t="s">
        <v>57</v>
      </c>
      <c r="CV6">
        <f>_xlfn.IFS(AND(CT5="",CT6=""),0,AND(CT5="",CT6="@"),VLOOKUP(CS$1,'Distance Matrix'!$A$2:$AG$33,MATCH(CU6,'Distance Matrix'!$A$1:$AG$1,0),1),AND(CT5="@",CT6=""),VLOOKUP(CS$1,'Distance Matrix'!$A$2:$AG$33,MATCH(CU5,'Distance Matrix'!$A$1:$AG$1,0),1),AND(CT5="@",CT6="@"),VLOOKUP(CU5,'Distance Matrix'!$A$2:$AG$33,MATCH(CU6,'Distance Matrix'!$A$1:$AG$1,0),1))</f>
        <v>96</v>
      </c>
      <c r="CW6" s="56">
        <v>4</v>
      </c>
      <c r="CX6" s="64" t="s">
        <v>182</v>
      </c>
      <c r="CY6" t="s">
        <v>73</v>
      </c>
      <c r="CZ6">
        <f>_xlfn.IFS(AND(CX5="",CX6=""),0,AND(CX5="",CX6="@"),VLOOKUP(CW$1,'Distance Matrix'!$A$2:$AG$33,MATCH(CY6,'Distance Matrix'!$A$1:$AG$1,0),1),AND(CX5="@",CX6=""),VLOOKUP(CW$1,'Distance Matrix'!$A$2:$AG$33,MATCH(CY5,'Distance Matrix'!$A$1:$AG$1,0),1),AND(CX5="@",CX6="@"),VLOOKUP(CY5,'Distance Matrix'!$A$2:$AG$33,MATCH(CY6,'Distance Matrix'!$A$1:$AG$1,0),1))</f>
        <v>252</v>
      </c>
      <c r="DA6" s="56">
        <v>4</v>
      </c>
      <c r="DB6" s="64"/>
      <c r="DC6" t="s">
        <v>74</v>
      </c>
      <c r="DD6">
        <f>_xlfn.IFS(AND(DB5="",DB6=""),0,AND(DB5="",DB6="@"),VLOOKUP(DA$1,'Distance Matrix'!$A$2:$AG$33,MATCH(DC6,'Distance Matrix'!$A$1:$AG$1,0),1),AND(DB5="@",DB6=""),VLOOKUP(DA$1,'Distance Matrix'!$A$2:$AG$33,MATCH(DC5,'Distance Matrix'!$A$1:$AG$1,0),1),AND(DB5="@",DB6="@"),VLOOKUP(DC5,'Distance Matrix'!$A$2:$AG$33,MATCH(DC6,'Distance Matrix'!$A$1:$AG$1,0),1))</f>
        <v>0</v>
      </c>
      <c r="DE6" s="56">
        <v>4</v>
      </c>
      <c r="DF6" s="64" t="s">
        <v>182</v>
      </c>
      <c r="DG6" t="s">
        <v>70</v>
      </c>
      <c r="DH6">
        <f>_xlfn.IFS(AND(DF5="",DF6=""),0,AND(DF5="",DF6="@"),VLOOKUP(DE$1,'Distance Matrix'!$A$2:$AG$33,MATCH(DG6,'Distance Matrix'!$A$1:$AG$1,0),1),AND(DF5="@",DF6=""),VLOOKUP(DE$1,'Distance Matrix'!$A$2:$AG$33,MATCH(DG5,'Distance Matrix'!$A$1:$AG$1,0),1),AND(DF5="@",DF6="@"),VLOOKUP(DG5,'Distance Matrix'!$A$2:$AG$33,MATCH(DG6,'Distance Matrix'!$A$1:$AG$1,0),1))</f>
        <v>798</v>
      </c>
      <c r="DI6" s="56">
        <v>4</v>
      </c>
      <c r="DJ6" s="64" t="s">
        <v>182</v>
      </c>
      <c r="DK6" t="s">
        <v>52</v>
      </c>
      <c r="DL6">
        <f>_xlfn.IFS(AND(DJ5="",DJ6=""),0,AND(DJ5="",DJ6="@"),VLOOKUP(DI$1,'Distance Matrix'!$A$2:$AG$33,MATCH(DK6,'Distance Matrix'!$A$1:$AG$1,0),1),AND(DJ5="@",DJ6=""),VLOOKUP(DI$1,'Distance Matrix'!$A$2:$AG$33,MATCH(DK5,'Distance Matrix'!$A$1:$AG$1,0),1),AND(DJ5="@",DJ6="@"),VLOOKUP(DK5,'Distance Matrix'!$A$2:$AG$33,MATCH(DK6,'Distance Matrix'!$A$1:$AG$1,0),1))</f>
        <v>588</v>
      </c>
      <c r="DM6" s="56">
        <v>4</v>
      </c>
      <c r="DN6" s="64" t="s">
        <v>182</v>
      </c>
      <c r="DO6" t="s">
        <v>61</v>
      </c>
      <c r="DP6">
        <f>_xlfn.IFS(AND(DN5="",DN6=""),0,AND(DN5="",DN6="@"),VLOOKUP(DM$1,'Distance Matrix'!$A$2:$AG$33,MATCH(DO6,'Distance Matrix'!$A$1:$AG$1,0),1),AND(DN5="@",DN6=""),VLOOKUP(DM$1,'Distance Matrix'!$A$2:$AG$33,MATCH(DO5,'Distance Matrix'!$A$1:$AG$1,0),1),AND(DN5="@",DN6="@"),VLOOKUP(DO5,'Distance Matrix'!$A$2:$AG$33,MATCH(DO6,'Distance Matrix'!$A$1:$AG$1,0),1))</f>
        <v>198</v>
      </c>
      <c r="DQ6" s="56">
        <v>4</v>
      </c>
      <c r="DR6" s="64" t="s">
        <v>182</v>
      </c>
      <c r="DS6" t="s">
        <v>62</v>
      </c>
      <c r="DT6" s="72">
        <f>_xlfn.IFS(AND(DR5="",DR6=""),0,AND(DR5="",DR6="@"),VLOOKUP(DQ$1,'Distance Matrix'!$A$2:$AG$33,MATCH(DS6,'Distance Matrix'!$A$1:$AG$1,0),1),AND(DR5="@",DR6=""),VLOOKUP(DQ$1,'Distance Matrix'!$A$2:$AG$33,MATCH(DS5,'Distance Matrix'!$A$1:$AG$1,0),1),AND(DR5="@",DR6="@"),VLOOKUP(DS5,'Distance Matrix'!$A$2:$AG$33,MATCH(DS6,'Distance Matrix'!$A$1:$AG$1,0),1))</f>
        <v>1089</v>
      </c>
    </row>
    <row r="7" spans="1:124" ht="15.75" thickBot="1" x14ac:dyDescent="0.3">
      <c r="A7" s="52">
        <v>5</v>
      </c>
      <c r="B7" s="62" t="s">
        <v>182</v>
      </c>
      <c r="C7" t="s">
        <v>70</v>
      </c>
      <c r="D7">
        <f>_xlfn.IFS(AND(B6="",B7=""),0,AND(B6="",B7="@"),VLOOKUP(A$1,'Distance Matrix'!$A$2:$AG$33,MATCH(C7,'Distance Matrix'!$A$1:$AG$1,0),1),AND(B6="@",B7=""),VLOOKUP(A$1,'Distance Matrix'!$A$2:$AG$33,MATCH(C6,'Distance Matrix'!$A$1:$AG$1,0),1),AND(B6="@",B7="@"),VLOOKUP(C6,'Distance Matrix'!$A$2:$AG$33,MATCH(C7,'Distance Matrix'!$A$1:$AG$1,0),1))</f>
        <v>1202</v>
      </c>
      <c r="E7" s="52">
        <v>5</v>
      </c>
      <c r="F7" s="62" t="s">
        <v>182</v>
      </c>
      <c r="G7" t="s">
        <v>64</v>
      </c>
      <c r="H7">
        <f>_xlfn.IFS(AND(F6="",F7=""),0,AND(F6="",F7="@"),VLOOKUP(E$1,'Distance Matrix'!$A$2:$AG$33,MATCH(G7,'Distance Matrix'!$A$1:$AG$1,0),1),AND(F6="@",F7=""),VLOOKUP(E$1,'Distance Matrix'!$A$2:$AG$33,MATCH(G6,'Distance Matrix'!$A$1:$AG$1,0),1),AND(F6="@",F7="@"),VLOOKUP(G6,'Distance Matrix'!$A$2:$AG$33,MATCH(G7,'Distance Matrix'!$A$1:$AG$1,0),1))</f>
        <v>1275</v>
      </c>
      <c r="I7" s="52">
        <v>5</v>
      </c>
      <c r="J7" s="62"/>
      <c r="K7" s="54" t="s">
        <v>69</v>
      </c>
      <c r="L7">
        <f>_xlfn.IFS(AND(J6="",J7=""),0,AND(J6="",J7="@"),VLOOKUP(I$1,'Distance Matrix'!$A$2:$AG$33,MATCH(K7,'Distance Matrix'!$A$1:$AG$1,0),1),AND(J6="@",J7=""),VLOOKUP(I$1,'Distance Matrix'!$A$2:$AG$33,MATCH(K6,'Distance Matrix'!$A$1:$AG$1,0),1),AND(J6="@",J7="@"),VLOOKUP(K6,'Distance Matrix'!$A$2:$AG$33,MATCH(K7,'Distance Matrix'!$A$1:$AG$1,0),1))</f>
        <v>0</v>
      </c>
      <c r="M7" s="52">
        <v>5</v>
      </c>
      <c r="N7" s="62" t="s">
        <v>182</v>
      </c>
      <c r="O7" t="s">
        <v>78</v>
      </c>
      <c r="P7">
        <f>_xlfn.IFS(AND(N6="",N7=""),0,AND(N6="",N7="@"),VLOOKUP(M$1,'Distance Matrix'!$A$2:$AG$33,MATCH(O7,'Distance Matrix'!$A$1:$AG$1,0),1),AND(N6="@",N7=""),VLOOKUP(M$1,'Distance Matrix'!$A$2:$AG$33,MATCH(O6,'Distance Matrix'!$A$1:$AG$1,0),1),AND(N6="@",N7="@"),VLOOKUP(O6,'Distance Matrix'!$A$2:$AG$33,MATCH(O7,'Distance Matrix'!$A$1:$AG$1,0),1))</f>
        <v>1909</v>
      </c>
      <c r="Q7" s="52">
        <v>5</v>
      </c>
      <c r="R7" s="62" t="s">
        <v>182</v>
      </c>
      <c r="S7" t="s">
        <v>72</v>
      </c>
      <c r="T7">
        <f>_xlfn.IFS(AND(R6="",R7=""),0,AND(R6="",R7="@"),VLOOKUP(Q$1,'Distance Matrix'!$A$2:$AG$33,MATCH(S7,'Distance Matrix'!$A$1:$AG$1,0),1),AND(R6="@",R7=""),VLOOKUP(Q$1,'Distance Matrix'!$A$2:$AG$33,MATCH(S6,'Distance Matrix'!$A$1:$AG$1,0),1),AND(R6="@",R7="@"),VLOOKUP(S6,'Distance Matrix'!$A$2:$AG$33,MATCH(S7,'Distance Matrix'!$A$1:$AG$1,0),1))</f>
        <v>768</v>
      </c>
      <c r="U7" s="56">
        <v>5</v>
      </c>
      <c r="V7" s="64" t="s">
        <v>182</v>
      </c>
      <c r="W7" t="s">
        <v>64</v>
      </c>
      <c r="X7">
        <f>_xlfn.IFS(AND(V6="",V7=""),0,AND(V6="",V7="@"),VLOOKUP(U$1,'Distance Matrix'!$A$2:$AG$33,MATCH(W7,'Distance Matrix'!$A$1:$AG$1,0),1),AND(V6="@",V7=""),VLOOKUP(U$1,'Distance Matrix'!$A$2:$AG$33,MATCH(W6,'Distance Matrix'!$A$1:$AG$1,0),1),AND(V6="@",V7="@"),VLOOKUP(W6,'Distance Matrix'!$A$2:$AG$33,MATCH(W7,'Distance Matrix'!$A$1:$AG$1,0),1))</f>
        <v>979</v>
      </c>
      <c r="Y7" s="56">
        <v>5</v>
      </c>
      <c r="Z7" s="64"/>
      <c r="AA7" t="s">
        <v>53</v>
      </c>
      <c r="AB7">
        <f>_xlfn.IFS(AND(Z6="",Z7=""),0,AND(Z6="",Z7="@"),VLOOKUP(Y$1,'Distance Matrix'!$A$2:$AG$33,MATCH(AA7,'Distance Matrix'!$A$1:$AG$1,0),1),AND(Z6="@",Z7=""),VLOOKUP(Y$1,'Distance Matrix'!$A$2:$AG$33,MATCH(AA6,'Distance Matrix'!$A$1:$AG$1,0),1),AND(Z6="@",Z7="@"),VLOOKUP(AA6,'Distance Matrix'!$A$2:$AG$33,MATCH(AA7,'Distance Matrix'!$A$1:$AG$1,0),1))</f>
        <v>348</v>
      </c>
      <c r="AC7" s="56">
        <v>5</v>
      </c>
      <c r="AD7" s="64"/>
      <c r="AE7" t="s">
        <v>75</v>
      </c>
      <c r="AF7">
        <f>_xlfn.IFS(AND(AD6="",AD7=""),0,AND(AD6="",AD7="@"),VLOOKUP(AC$1,'Distance Matrix'!$A$2:$AG$33,MATCH(AE7,'Distance Matrix'!$A$1:$AG$1,0),1),AND(AD6="@",AD7=""),VLOOKUP(AC$1,'Distance Matrix'!$A$2:$AG$33,MATCH(AE6,'Distance Matrix'!$A$1:$AG$1,0),1),AND(AD6="@",AD7="@"),VLOOKUP(AE6,'Distance Matrix'!$A$2:$AG$33,MATCH(AE7,'Distance Matrix'!$A$1:$AG$1,0),1))</f>
        <v>1357</v>
      </c>
      <c r="AG7" s="56">
        <v>5</v>
      </c>
      <c r="AH7" s="64" t="s">
        <v>182</v>
      </c>
      <c r="AI7" t="s">
        <v>52</v>
      </c>
      <c r="AJ7">
        <f>_xlfn.IFS(AND(AH6="",AH7=""),0,AND(AH6="",AH7="@"),VLOOKUP(AG$1,'Distance Matrix'!$A$2:$AG$33,MATCH(AI7,'Distance Matrix'!$A$1:$AG$1,0),1),AND(AH6="@",AH7=""),VLOOKUP(AG$1,'Distance Matrix'!$A$2:$AG$33,MATCH(AI6,'Distance Matrix'!$A$1:$AG$1,0),1),AND(AH6="@",AH7="@"),VLOOKUP(AI6,'Distance Matrix'!$A$2:$AG$33,MATCH(AI7,'Distance Matrix'!$A$1:$AG$1,0),1))</f>
        <v>205</v>
      </c>
      <c r="AK7" s="56">
        <v>5</v>
      </c>
      <c r="AL7" s="64" t="s">
        <v>182</v>
      </c>
      <c r="AM7" t="s">
        <v>58</v>
      </c>
      <c r="AN7">
        <f>_xlfn.IFS(AND(AL6="",AL7=""),0,AND(AL6="",AL7="@"),VLOOKUP(AK$1,'Distance Matrix'!$A$2:$AG$33,MATCH(AM7,'Distance Matrix'!$A$1:$AG$1,0),1),AND(AL6="@",AL7=""),VLOOKUP(AK$1,'Distance Matrix'!$A$2:$AG$33,MATCH(AM6,'Distance Matrix'!$A$1:$AG$1,0),1),AND(AL6="@",AL7="@"),VLOOKUP(AM6,'Distance Matrix'!$A$2:$AG$33,MATCH(AM7,'Distance Matrix'!$A$1:$AG$1,0),1))</f>
        <v>1425</v>
      </c>
      <c r="AO7" s="56">
        <v>5</v>
      </c>
      <c r="AP7" s="64" t="s">
        <v>182</v>
      </c>
      <c r="AQ7" t="s">
        <v>77</v>
      </c>
      <c r="AR7">
        <f>_xlfn.IFS(AND(AP6="",AP7=""),0,AND(AP6="",AP7="@"),VLOOKUP(AO$1,'Distance Matrix'!$A$2:$AG$33,MATCH(AQ7,'Distance Matrix'!$A$1:$AG$1,0),1),AND(AP6="@",AP7=""),VLOOKUP(AO$1,'Distance Matrix'!$A$2:$AG$33,MATCH(AQ6,'Distance Matrix'!$A$1:$AG$1,0),1),AND(AP6="@",AP7="@"),VLOOKUP(AQ6,'Distance Matrix'!$A$2:$AG$33,MATCH(AQ7,'Distance Matrix'!$A$1:$AG$1,0),1))</f>
        <v>631</v>
      </c>
      <c r="AS7" s="56">
        <v>5</v>
      </c>
      <c r="AT7" s="64"/>
      <c r="AU7" t="s">
        <v>77</v>
      </c>
      <c r="AV7">
        <f>_xlfn.IFS(AND(AT6="",AT7=""),0,AND(AT6="",AT7="@"),VLOOKUP(AS$1,'Distance Matrix'!$A$2:$AG$33,MATCH(AU7,'Distance Matrix'!$A$1:$AG$1,0),1),AND(AT6="@",AT7=""),VLOOKUP(AS$1,'Distance Matrix'!$A$2:$AG$33,MATCH(AU6,'Distance Matrix'!$A$1:$AG$1,0),1),AND(AT6="@",AT7="@"),VLOOKUP(AU6,'Distance Matrix'!$A$2:$AG$33,MATCH(AU7,'Distance Matrix'!$A$1:$AG$1,0),1))</f>
        <v>738</v>
      </c>
      <c r="AW7" s="56">
        <v>5</v>
      </c>
      <c r="AX7" s="64" t="s">
        <v>182</v>
      </c>
      <c r="AY7" t="s">
        <v>49</v>
      </c>
      <c r="AZ7">
        <f>_xlfn.IFS(AND(AX6="",AX7=""),0,AND(AX6="",AX7="@"),VLOOKUP(AW$1,'Distance Matrix'!$A$2:$AG$33,MATCH(AY7,'Distance Matrix'!$A$1:$AG$1,0),1),AND(AX6="@",AX7=""),VLOOKUP(AW$1,'Distance Matrix'!$A$2:$AG$33,MATCH(AY6,'Distance Matrix'!$A$1:$AG$1,0),1),AND(AX6="@",AX7="@"),VLOOKUP(AY6,'Distance Matrix'!$A$2:$AG$33,MATCH(AY7,'Distance Matrix'!$A$1:$AG$1,0),1))</f>
        <v>119</v>
      </c>
      <c r="BA7" s="56">
        <v>5</v>
      </c>
      <c r="BB7" s="64" t="s">
        <v>182</v>
      </c>
      <c r="BC7" t="s">
        <v>56</v>
      </c>
      <c r="BD7">
        <f>_xlfn.IFS(AND(BB6="",BB7=""),0,AND(BB6="",BB7="@"),VLOOKUP(BA$1,'Distance Matrix'!$A$2:$AG$33,MATCH(BC7,'Distance Matrix'!$A$1:$AG$1,0),1),AND(BB6="@",BB7=""),VLOOKUP(BA$1,'Distance Matrix'!$A$2:$AG$33,MATCH(BC6,'Distance Matrix'!$A$1:$AG$1,0),1),AND(BB6="@",BB7="@"),VLOOKUP(BC6,'Distance Matrix'!$A$2:$AG$33,MATCH(BC7,'Distance Matrix'!$A$1:$AG$1,0),1))</f>
        <v>205</v>
      </c>
      <c r="BE7" s="56">
        <v>5</v>
      </c>
      <c r="BF7" s="64" t="s">
        <v>182</v>
      </c>
      <c r="BG7" t="s">
        <v>58</v>
      </c>
      <c r="BH7">
        <f>_xlfn.IFS(AND(BF6="",BF7=""),0,AND(BF6="",BF7="@"),VLOOKUP(BE$1,'Distance Matrix'!$A$2:$AG$33,MATCH(BG7,'Distance Matrix'!$A$1:$AG$1,0),1),AND(BF6="@",BF7=""),VLOOKUP(BE$1,'Distance Matrix'!$A$2:$AG$33,MATCH(BG6,'Distance Matrix'!$A$1:$AG$1,0),1),AND(BF6="@",BF7="@"),VLOOKUP(BG6,'Distance Matrix'!$A$2:$AG$33,MATCH(BG7,'Distance Matrix'!$A$1:$AG$1,0),1))</f>
        <v>94</v>
      </c>
      <c r="BI7" s="56">
        <v>5</v>
      </c>
      <c r="BJ7" s="64" t="s">
        <v>182</v>
      </c>
      <c r="BK7" t="s">
        <v>62</v>
      </c>
      <c r="BL7">
        <f>_xlfn.IFS(AND(BJ6="",BJ7=""),0,AND(BJ6="",BJ7="@"),VLOOKUP(BI$1,'Distance Matrix'!$A$2:$AG$33,MATCH(BK7,'Distance Matrix'!$A$1:$AG$1,0),1),AND(BJ6="@",BJ7=""),VLOOKUP(BI$1,'Distance Matrix'!$A$2:$AG$33,MATCH(BK6,'Distance Matrix'!$A$1:$AG$1,0),1),AND(BJ6="@",BJ7="@"),VLOOKUP(BK6,'Distance Matrix'!$A$2:$AG$33,MATCH(BK7,'Distance Matrix'!$A$1:$AG$1,0),1))</f>
        <v>695</v>
      </c>
      <c r="BM7" s="56">
        <v>5</v>
      </c>
      <c r="BN7" s="64"/>
      <c r="BO7" t="s">
        <v>69</v>
      </c>
      <c r="BP7">
        <f>_xlfn.IFS(AND(BN6="",BN7=""),0,AND(BN6="",BN7="@"),VLOOKUP(BM$1,'Distance Matrix'!$A$2:$AG$33,MATCH(BO7,'Distance Matrix'!$A$1:$AG$1,0),1),AND(BN6="@",BN7=""),VLOOKUP(BM$1,'Distance Matrix'!$A$2:$AG$33,MATCH(BO6,'Distance Matrix'!$A$1:$AG$1,0),1),AND(BN6="@",BN7="@"),VLOOKUP(BO6,'Distance Matrix'!$A$2:$AG$33,MATCH(BO7,'Distance Matrix'!$A$1:$AG$1,0),1))</f>
        <v>0</v>
      </c>
      <c r="BQ7" s="56">
        <v>5</v>
      </c>
      <c r="BR7" s="64"/>
      <c r="BS7" t="s">
        <v>60</v>
      </c>
      <c r="BT7">
        <f>_xlfn.IFS(AND(BR6="",BR7=""),0,AND(BR6="",BR7="@"),VLOOKUP(BQ$1,'Distance Matrix'!$A$2:$AG$33,MATCH(BS7,'Distance Matrix'!$A$1:$AG$1,0),1),AND(BR6="@",BR7=""),VLOOKUP(BQ$1,'Distance Matrix'!$A$2:$AG$33,MATCH(BS6,'Distance Matrix'!$A$1:$AG$1,0),1),AND(BR6="@",BR7="@"),VLOOKUP(BS6,'Distance Matrix'!$A$2:$AG$33,MATCH(BS7,'Distance Matrix'!$A$1:$AG$1,0),1))</f>
        <v>0</v>
      </c>
      <c r="BU7" s="56">
        <v>5</v>
      </c>
      <c r="BV7" s="64"/>
      <c r="BW7" t="s">
        <v>72</v>
      </c>
      <c r="BX7">
        <f>_xlfn.IFS(AND(BV6="",BV7=""),0,AND(BV6="",BV7="@"),VLOOKUP(BU$1,'Distance Matrix'!$A$2:$AG$33,MATCH(BW7,'Distance Matrix'!$A$1:$AG$1,0),1),AND(BV6="@",BV7=""),VLOOKUP(BU$1,'Distance Matrix'!$A$2:$AG$33,MATCH(BW6,'Distance Matrix'!$A$1:$AG$1,0),1),AND(BV6="@",BV7="@"),VLOOKUP(BW6,'Distance Matrix'!$A$2:$AG$33,MATCH(BW7,'Distance Matrix'!$A$1:$AG$1,0),1))</f>
        <v>0</v>
      </c>
      <c r="BY7" s="56">
        <v>5</v>
      </c>
      <c r="BZ7" s="64" t="s">
        <v>182</v>
      </c>
      <c r="CA7" t="s">
        <v>79</v>
      </c>
      <c r="CB7">
        <f>_xlfn.IFS(AND(BZ6="",BZ7=""),0,AND(BZ6="",BZ7="@"),VLOOKUP(BY$1,'Distance Matrix'!$A$2:$AG$33,MATCH(CA7,'Distance Matrix'!$A$1:$AG$1,0),1),AND(BZ6="@",BZ7=""),VLOOKUP(BY$1,'Distance Matrix'!$A$2:$AG$33,MATCH(CA6,'Distance Matrix'!$A$1:$AG$1,0),1),AND(BZ6="@",BZ7="@"),VLOOKUP(CA6,'Distance Matrix'!$A$2:$AG$33,MATCH(CA7,'Distance Matrix'!$A$1:$AG$1,0),1))</f>
        <v>1768</v>
      </c>
      <c r="CC7" s="56">
        <v>5</v>
      </c>
      <c r="CD7" s="64"/>
      <c r="CE7" t="s">
        <v>68</v>
      </c>
      <c r="CF7">
        <f>_xlfn.IFS(AND(CD6="",CD7=""),0,AND(CD6="",CD7="@"),VLOOKUP(CC$1,'Distance Matrix'!$A$2:$AG$33,MATCH(CE7,'Distance Matrix'!$A$1:$AG$1,0),1),AND(CD6="@",CD7=""),VLOOKUP(CC$1,'Distance Matrix'!$A$2:$AG$33,MATCH(CE6,'Distance Matrix'!$A$1:$AG$1,0),1),AND(CD6="@",CD7="@"),VLOOKUP(CE6,'Distance Matrix'!$A$2:$AG$33,MATCH(CE7,'Distance Matrix'!$A$1:$AG$1,0),1))</f>
        <v>0</v>
      </c>
      <c r="CG7" s="56">
        <v>5</v>
      </c>
      <c r="CH7" s="64"/>
      <c r="CI7" t="s">
        <v>65</v>
      </c>
      <c r="CJ7">
        <f>_xlfn.IFS(AND(CH6="",CH7=""),0,AND(CH6="",CH7="@"),VLOOKUP(CG$1,'Distance Matrix'!$A$2:$AG$33,MATCH(CI7,'Distance Matrix'!$A$1:$AG$1,0),1),AND(CH6="@",CH7=""),VLOOKUP(CG$1,'Distance Matrix'!$A$2:$AG$33,MATCH(CI6,'Distance Matrix'!$A$1:$AG$1,0),1),AND(CH6="@",CH7="@"),VLOOKUP(CI6,'Distance Matrix'!$A$2:$AG$33,MATCH(CI7,'Distance Matrix'!$A$1:$AG$1,0),1))</f>
        <v>0</v>
      </c>
      <c r="CK7" s="56">
        <v>5</v>
      </c>
      <c r="CL7" s="64"/>
      <c r="CM7" t="s">
        <v>66</v>
      </c>
      <c r="CN7">
        <f>_xlfn.IFS(AND(CL6="",CL7=""),0,AND(CL6="",CL7="@"),VLOOKUP(CK$1,'Distance Matrix'!$A$2:$AG$33,MATCH(CM7,'Distance Matrix'!$A$1:$AG$1,0),1),AND(CL6="@",CL7=""),VLOOKUP(CK$1,'Distance Matrix'!$A$2:$AG$33,MATCH(CM6,'Distance Matrix'!$A$1:$AG$1,0),1),AND(CL6="@",CL7="@"),VLOOKUP(CM6,'Distance Matrix'!$A$2:$AG$33,MATCH(CM7,'Distance Matrix'!$A$1:$AG$1,0),1))</f>
        <v>377</v>
      </c>
      <c r="CO7" s="56">
        <v>5</v>
      </c>
      <c r="CP7" s="64"/>
      <c r="CQ7" t="s">
        <v>50</v>
      </c>
      <c r="CR7">
        <f>_xlfn.IFS(AND(CP6="",CP7=""),0,AND(CP6="",CP7="@"),VLOOKUP(CO$1,'Distance Matrix'!$A$2:$AG$33,MATCH(CQ7,'Distance Matrix'!$A$1:$AG$1,0),1),AND(CP6="@",CP7=""),VLOOKUP(CO$1,'Distance Matrix'!$A$2:$AG$33,MATCH(CQ6,'Distance Matrix'!$A$1:$AG$1,0),1),AND(CP6="@",CP7="@"),VLOOKUP(CQ6,'Distance Matrix'!$A$2:$AG$33,MATCH(CQ7,'Distance Matrix'!$A$1:$AG$1,0),1))</f>
        <v>475</v>
      </c>
      <c r="CS7" s="56">
        <v>5</v>
      </c>
      <c r="CT7" s="64" t="s">
        <v>182</v>
      </c>
      <c r="CU7" t="s">
        <v>59</v>
      </c>
      <c r="CV7">
        <f>_xlfn.IFS(AND(CT6="",CT7=""),0,AND(CT6="",CT7="@"),VLOOKUP(CS$1,'Distance Matrix'!$A$2:$AG$33,MATCH(CU7,'Distance Matrix'!$A$1:$AG$1,0),1),AND(CT6="@",CT7=""),VLOOKUP(CS$1,'Distance Matrix'!$A$2:$AG$33,MATCH(CU6,'Distance Matrix'!$A$1:$AG$1,0),1),AND(CT6="@",CT7="@"),VLOOKUP(CU6,'Distance Matrix'!$A$2:$AG$33,MATCH(CU7,'Distance Matrix'!$A$1:$AG$1,0),1))</f>
        <v>96</v>
      </c>
      <c r="CW7" s="56">
        <v>5</v>
      </c>
      <c r="CX7" s="64"/>
      <c r="CY7" t="s">
        <v>79</v>
      </c>
      <c r="CZ7">
        <f>_xlfn.IFS(AND(CX6="",CX7=""),0,AND(CX6="",CX7="@"),VLOOKUP(CW$1,'Distance Matrix'!$A$2:$AG$33,MATCH(CY7,'Distance Matrix'!$A$1:$AG$1,0),1),AND(CX6="@",CX7=""),VLOOKUP(CW$1,'Distance Matrix'!$A$2:$AG$33,MATCH(CY6,'Distance Matrix'!$A$1:$AG$1,0),1),AND(CX6="@",CX7="@"),VLOOKUP(CY6,'Distance Matrix'!$A$2:$AG$33,MATCH(CY7,'Distance Matrix'!$A$1:$AG$1,0),1))</f>
        <v>252</v>
      </c>
      <c r="DA7" s="56">
        <v>5</v>
      </c>
      <c r="DB7" s="64"/>
      <c r="DC7" t="s">
        <v>69</v>
      </c>
      <c r="DD7">
        <f>_xlfn.IFS(AND(DB6="",DB7=""),0,AND(DB6="",DB7="@"),VLOOKUP(DA$1,'Distance Matrix'!$A$2:$AG$33,MATCH(DC7,'Distance Matrix'!$A$1:$AG$1,0),1),AND(DB6="@",DB7=""),VLOOKUP(DA$1,'Distance Matrix'!$A$2:$AG$33,MATCH(DC6,'Distance Matrix'!$A$1:$AG$1,0),1),AND(DB6="@",DB7="@"),VLOOKUP(DC6,'Distance Matrix'!$A$2:$AG$33,MATCH(DC7,'Distance Matrix'!$A$1:$AG$1,0),1))</f>
        <v>0</v>
      </c>
      <c r="DE7" s="56">
        <v>5</v>
      </c>
      <c r="DF7" s="64" t="s">
        <v>182</v>
      </c>
      <c r="DG7" t="s">
        <v>69</v>
      </c>
      <c r="DH7">
        <f>_xlfn.IFS(AND(DF6="",DF7=""),0,AND(DF6="",DF7="@"),VLOOKUP(DE$1,'Distance Matrix'!$A$2:$AG$33,MATCH(DG7,'Distance Matrix'!$A$1:$AG$1,0),1),AND(DF6="@",DF7=""),VLOOKUP(DE$1,'Distance Matrix'!$A$2:$AG$33,MATCH(DG6,'Distance Matrix'!$A$1:$AG$1,0),1),AND(DF6="@",DF7="@"),VLOOKUP(DG6,'Distance Matrix'!$A$2:$AG$33,MATCH(DG7,'Distance Matrix'!$A$1:$AG$1,0),1))</f>
        <v>986</v>
      </c>
      <c r="DI7" s="56">
        <v>5</v>
      </c>
      <c r="DJ7" s="64" t="s">
        <v>182</v>
      </c>
      <c r="DK7" t="s">
        <v>67</v>
      </c>
      <c r="DL7">
        <f>_xlfn.IFS(AND(DJ6="",DJ7=""),0,AND(DJ6="",DJ7="@"),VLOOKUP(DI$1,'Distance Matrix'!$A$2:$AG$33,MATCH(DK7,'Distance Matrix'!$A$1:$AG$1,0),1),AND(DJ6="@",DJ7=""),VLOOKUP(DI$1,'Distance Matrix'!$A$2:$AG$33,MATCH(DK6,'Distance Matrix'!$A$1:$AG$1,0),1),AND(DJ6="@",DJ7="@"),VLOOKUP(DK6,'Distance Matrix'!$A$2:$AG$33,MATCH(DK7,'Distance Matrix'!$A$1:$AG$1,0),1))</f>
        <v>205</v>
      </c>
      <c r="DM7" s="56">
        <v>5</v>
      </c>
      <c r="DN7" s="64"/>
      <c r="DO7" t="s">
        <v>51</v>
      </c>
      <c r="DP7">
        <f>_xlfn.IFS(AND(DN6="",DN7=""),0,AND(DN6="",DN7="@"),VLOOKUP(DM$1,'Distance Matrix'!$A$2:$AG$33,MATCH(DO7,'Distance Matrix'!$A$1:$AG$1,0),1),AND(DN6="@",DN7=""),VLOOKUP(DM$1,'Distance Matrix'!$A$2:$AG$33,MATCH(DO6,'Distance Matrix'!$A$1:$AG$1,0),1),AND(DN6="@",DN7="@"),VLOOKUP(DO6,'Distance Matrix'!$A$2:$AG$33,MATCH(DO7,'Distance Matrix'!$A$1:$AG$1,0),1))</f>
        <v>198</v>
      </c>
      <c r="DQ7" s="56">
        <v>5</v>
      </c>
      <c r="DR7" s="64"/>
      <c r="DS7" t="s">
        <v>74</v>
      </c>
      <c r="DT7" s="72">
        <f>_xlfn.IFS(AND(DR6="",DR7=""),0,AND(DR6="",DR7="@"),VLOOKUP(DQ$1,'Distance Matrix'!$A$2:$AG$33,MATCH(DS7,'Distance Matrix'!$A$1:$AG$1,0),1),AND(DR6="@",DR7=""),VLOOKUP(DQ$1,'Distance Matrix'!$A$2:$AG$33,MATCH(DS6,'Distance Matrix'!$A$1:$AG$1,0),1),AND(DR6="@",DR7="@"),VLOOKUP(DS6,'Distance Matrix'!$A$2:$AG$33,MATCH(DS7,'Distance Matrix'!$A$1:$AG$1,0),1))</f>
        <v>1089</v>
      </c>
    </row>
    <row r="8" spans="1:124" ht="15.75" thickBot="1" x14ac:dyDescent="0.3">
      <c r="A8" s="52">
        <v>6</v>
      </c>
      <c r="B8" s="62" t="s">
        <v>182</v>
      </c>
      <c r="C8" t="s">
        <v>53</v>
      </c>
      <c r="D8">
        <f>_xlfn.IFS(AND(B7="",B8=""),0,AND(B7="",B8="@"),VLOOKUP(A$1,'Distance Matrix'!$A$2:$AG$33,MATCH(C8,'Distance Matrix'!$A$1:$AG$1,0),1),AND(B7="@",B8=""),VLOOKUP(A$1,'Distance Matrix'!$A$2:$AG$33,MATCH(C7,'Distance Matrix'!$A$1:$AG$1,0),1),AND(B7="@",B8="@"),VLOOKUP(C7,'Distance Matrix'!$A$2:$AG$33,MATCH(C8,'Distance Matrix'!$A$1:$AG$1,0),1))</f>
        <v>550</v>
      </c>
      <c r="E8" s="52">
        <v>6</v>
      </c>
      <c r="F8" s="62" t="s">
        <v>182</v>
      </c>
      <c r="G8" t="s">
        <v>73</v>
      </c>
      <c r="H8">
        <f>_xlfn.IFS(AND(F7="",F8=""),0,AND(F7="",F8="@"),VLOOKUP(E$1,'Distance Matrix'!$A$2:$AG$33,MATCH(G8,'Distance Matrix'!$A$1:$AG$1,0),1),AND(F7="@",F8=""),VLOOKUP(E$1,'Distance Matrix'!$A$2:$AG$33,MATCH(G7,'Distance Matrix'!$A$1:$AG$1,0),1),AND(F7="@",F8="@"),VLOOKUP(G7,'Distance Matrix'!$A$2:$AG$33,MATCH(G8,'Distance Matrix'!$A$1:$AG$1,0),1))</f>
        <v>348</v>
      </c>
      <c r="I8" s="52">
        <v>6</v>
      </c>
      <c r="J8" s="62" t="s">
        <v>182</v>
      </c>
      <c r="K8" s="54" t="s">
        <v>75</v>
      </c>
      <c r="L8">
        <f>_xlfn.IFS(AND(J7="",J8=""),0,AND(J7="",J8="@"),VLOOKUP(I$1,'Distance Matrix'!$A$2:$AG$33,MATCH(K8,'Distance Matrix'!$A$1:$AG$1,0),1),AND(J7="@",J8=""),VLOOKUP(I$1,'Distance Matrix'!$A$2:$AG$33,MATCH(K7,'Distance Matrix'!$A$1:$AG$1,0),1),AND(J7="@",J8="@"),VLOOKUP(K7,'Distance Matrix'!$A$2:$AG$33,MATCH(K8,'Distance Matrix'!$A$1:$AG$1,0),1))</f>
        <v>2092</v>
      </c>
      <c r="M8" s="52">
        <v>6</v>
      </c>
      <c r="N8" s="62" t="s">
        <v>182</v>
      </c>
      <c r="O8" t="s">
        <v>66</v>
      </c>
      <c r="P8">
        <f>_xlfn.IFS(AND(N7="",N8=""),0,AND(N7="",N8="@"),VLOOKUP(M$1,'Distance Matrix'!$A$2:$AG$33,MATCH(O8,'Distance Matrix'!$A$1:$AG$1,0),1),AND(N7="@",N8=""),VLOOKUP(M$1,'Distance Matrix'!$A$2:$AG$33,MATCH(O7,'Distance Matrix'!$A$1:$AG$1,0),1),AND(N7="@",N8="@"),VLOOKUP(O7,'Distance Matrix'!$A$2:$AG$33,MATCH(O8,'Distance Matrix'!$A$1:$AG$1,0),1))</f>
        <v>256</v>
      </c>
      <c r="Q8" s="52">
        <v>6</v>
      </c>
      <c r="R8" s="62"/>
      <c r="S8" t="s">
        <v>77</v>
      </c>
      <c r="T8">
        <f>_xlfn.IFS(AND(R7="",R8=""),0,AND(R7="",R8="@"),VLOOKUP(Q$1,'Distance Matrix'!$A$2:$AG$33,MATCH(S8,'Distance Matrix'!$A$1:$AG$1,0),1),AND(R7="@",R8=""),VLOOKUP(Q$1,'Distance Matrix'!$A$2:$AG$33,MATCH(S7,'Distance Matrix'!$A$1:$AG$1,0),1),AND(R7="@",R8="@"),VLOOKUP(S7,'Distance Matrix'!$A$2:$AG$33,MATCH(S8,'Distance Matrix'!$A$1:$AG$1,0),1))</f>
        <v>900</v>
      </c>
      <c r="U8" s="56">
        <v>6</v>
      </c>
      <c r="V8" s="64" t="s">
        <v>182</v>
      </c>
      <c r="W8" t="s">
        <v>48</v>
      </c>
      <c r="X8">
        <f>_xlfn.IFS(AND(V7="",V8=""),0,AND(V7="",V8="@"),VLOOKUP(U$1,'Distance Matrix'!$A$2:$AG$33,MATCH(W8,'Distance Matrix'!$A$1:$AG$1,0),1),AND(V7="@",V8=""),VLOOKUP(U$1,'Distance Matrix'!$A$2:$AG$33,MATCH(W7,'Distance Matrix'!$A$1:$AG$1,0),1),AND(V7="@",V8="@"),VLOOKUP(W7,'Distance Matrix'!$A$2:$AG$33,MATCH(W8,'Distance Matrix'!$A$1:$AG$1,0),1))</f>
        <v>395</v>
      </c>
      <c r="Y8" s="56">
        <v>6</v>
      </c>
      <c r="Z8" s="64"/>
      <c r="AA8" t="s">
        <v>78</v>
      </c>
      <c r="AB8">
        <f>_xlfn.IFS(AND(Z7="",Z8=""),0,AND(Z7="",Z8="@"),VLOOKUP(Y$1,'Distance Matrix'!$A$2:$AG$33,MATCH(AA8,'Distance Matrix'!$A$1:$AG$1,0),1),AND(Z7="@",Z8=""),VLOOKUP(Y$1,'Distance Matrix'!$A$2:$AG$33,MATCH(AA7,'Distance Matrix'!$A$1:$AG$1,0),1),AND(Z7="@",Z8="@"),VLOOKUP(AA7,'Distance Matrix'!$A$2:$AG$33,MATCH(AA8,'Distance Matrix'!$A$1:$AG$1,0),1))</f>
        <v>0</v>
      </c>
      <c r="AC8" s="56">
        <v>6</v>
      </c>
      <c r="AD8" s="64" t="s">
        <v>182</v>
      </c>
      <c r="AE8" t="s">
        <v>59</v>
      </c>
      <c r="AF8">
        <f>_xlfn.IFS(AND(AD7="",AD8=""),0,AND(AD7="",AD8="@"),VLOOKUP(AC$1,'Distance Matrix'!$A$2:$AG$33,MATCH(AE8,'Distance Matrix'!$A$1:$AG$1,0),1),AND(AD7="@",AD8=""),VLOOKUP(AC$1,'Distance Matrix'!$A$2:$AG$33,MATCH(AE7,'Distance Matrix'!$A$1:$AG$1,0),1),AND(AD7="@",AD8="@"),VLOOKUP(AE7,'Distance Matrix'!$A$2:$AG$33,MATCH(AE8,'Distance Matrix'!$A$1:$AG$1,0),1))</f>
        <v>1616</v>
      </c>
      <c r="AG8" s="56">
        <v>6</v>
      </c>
      <c r="AH8" s="64"/>
      <c r="AI8" t="s">
        <v>57</v>
      </c>
      <c r="AJ8">
        <f>_xlfn.IFS(AND(AH7="",AH8=""),0,AND(AH7="",AH8="@"),VLOOKUP(AG$1,'Distance Matrix'!$A$2:$AG$33,MATCH(AI8,'Distance Matrix'!$A$1:$AG$1,0),1),AND(AH7="@",AH8=""),VLOOKUP(AG$1,'Distance Matrix'!$A$2:$AG$33,MATCH(AI7,'Distance Matrix'!$A$1:$AG$1,0),1),AND(AH7="@",AH8="@"),VLOOKUP(AI7,'Distance Matrix'!$A$2:$AG$33,MATCH(AI8,'Distance Matrix'!$A$1:$AG$1,0),1))</f>
        <v>831</v>
      </c>
      <c r="AK8" s="56">
        <v>6</v>
      </c>
      <c r="AL8" s="64" t="s">
        <v>182</v>
      </c>
      <c r="AM8" t="s">
        <v>61</v>
      </c>
      <c r="AN8">
        <f>_xlfn.IFS(AND(AL7="",AL8=""),0,AND(AL7="",AL8="@"),VLOOKUP(AK$1,'Distance Matrix'!$A$2:$AG$33,MATCH(AM8,'Distance Matrix'!$A$1:$AG$1,0),1),AND(AL7="@",AL8=""),VLOOKUP(AK$1,'Distance Matrix'!$A$2:$AG$33,MATCH(AM7,'Distance Matrix'!$A$1:$AG$1,0),1),AND(AL7="@",AL8="@"),VLOOKUP(AM7,'Distance Matrix'!$A$2:$AG$33,MATCH(AM8,'Distance Matrix'!$A$1:$AG$1,0),1))</f>
        <v>329</v>
      </c>
      <c r="AO8" s="56">
        <v>6</v>
      </c>
      <c r="AP8" s="64" t="s">
        <v>182</v>
      </c>
      <c r="AQ8" t="s">
        <v>63</v>
      </c>
      <c r="AR8">
        <f>_xlfn.IFS(AND(AP7="",AP8=""),0,AND(AP7="",AP8="@"),VLOOKUP(AO$1,'Distance Matrix'!$A$2:$AG$33,MATCH(AQ8,'Distance Matrix'!$A$1:$AG$1,0),1),AND(AP7="@",AP8=""),VLOOKUP(AO$1,'Distance Matrix'!$A$2:$AG$33,MATCH(AQ7,'Distance Matrix'!$A$1:$AG$1,0),1),AND(AP7="@",AP8="@"),VLOOKUP(AQ7,'Distance Matrix'!$A$2:$AG$33,MATCH(AQ8,'Distance Matrix'!$A$1:$AG$1,0),1))</f>
        <v>254</v>
      </c>
      <c r="AS8" s="56">
        <v>6</v>
      </c>
      <c r="AT8" s="64"/>
      <c r="AU8" t="s">
        <v>62</v>
      </c>
      <c r="AV8">
        <f>_xlfn.IFS(AND(AT7="",AT8=""),0,AND(AT7="",AT8="@"),VLOOKUP(AS$1,'Distance Matrix'!$A$2:$AG$33,MATCH(AU8,'Distance Matrix'!$A$1:$AG$1,0),1),AND(AT7="@",AT8=""),VLOOKUP(AS$1,'Distance Matrix'!$A$2:$AG$33,MATCH(AU7,'Distance Matrix'!$A$1:$AG$1,0),1),AND(AT7="@",AT8="@"),VLOOKUP(AU7,'Distance Matrix'!$A$2:$AG$33,MATCH(AU8,'Distance Matrix'!$A$1:$AG$1,0),1))</f>
        <v>0</v>
      </c>
      <c r="AW8" s="56">
        <v>6</v>
      </c>
      <c r="AX8" s="64"/>
      <c r="AY8" t="s">
        <v>69</v>
      </c>
      <c r="AZ8">
        <f>_xlfn.IFS(AND(AX7="",AX8=""),0,AND(AX7="",AX8="@"),VLOOKUP(AW$1,'Distance Matrix'!$A$2:$AG$33,MATCH(AY8,'Distance Matrix'!$A$1:$AG$1,0),1),AND(AX7="@",AX8=""),VLOOKUP(AW$1,'Distance Matrix'!$A$2:$AG$33,MATCH(AY7,'Distance Matrix'!$A$1:$AG$1,0),1),AND(AX7="@",AX8="@"),VLOOKUP(AY7,'Distance Matrix'!$A$2:$AG$33,MATCH(AY8,'Distance Matrix'!$A$1:$AG$1,0),1))</f>
        <v>922</v>
      </c>
      <c r="BA8" s="56">
        <v>6</v>
      </c>
      <c r="BB8" s="64" t="s">
        <v>182</v>
      </c>
      <c r="BC8" t="s">
        <v>57</v>
      </c>
      <c r="BD8">
        <f>_xlfn.IFS(AND(BB7="",BB8=""),0,AND(BB7="",BB8="@"),VLOOKUP(BA$1,'Distance Matrix'!$A$2:$AG$33,MATCH(BC8,'Distance Matrix'!$A$1:$AG$1,0),1),AND(BB7="@",BB8=""),VLOOKUP(BA$1,'Distance Matrix'!$A$2:$AG$33,MATCH(BC7,'Distance Matrix'!$A$1:$AG$1,0),1),AND(BB7="@",BB8="@"),VLOOKUP(BC7,'Distance Matrix'!$A$2:$AG$33,MATCH(BC8,'Distance Matrix'!$A$1:$AG$1,0),1))</f>
        <v>268</v>
      </c>
      <c r="BE8" s="56">
        <v>6</v>
      </c>
      <c r="BF8" s="64" t="s">
        <v>182</v>
      </c>
      <c r="BG8" t="s">
        <v>51</v>
      </c>
      <c r="BH8">
        <f>_xlfn.IFS(AND(BF7="",BF8=""),0,AND(BF7="",BF8="@"),VLOOKUP(BE$1,'Distance Matrix'!$A$2:$AG$33,MATCH(BG8,'Distance Matrix'!$A$1:$AG$1,0),1),AND(BF7="@",BF8=""),VLOOKUP(BE$1,'Distance Matrix'!$A$2:$AG$33,MATCH(BG7,'Distance Matrix'!$A$1:$AG$1,0),1),AND(BF7="@",BF8="@"),VLOOKUP(BG7,'Distance Matrix'!$A$2:$AG$33,MATCH(BG8,'Distance Matrix'!$A$1:$AG$1,0),1))</f>
        <v>225</v>
      </c>
      <c r="BI8" s="56">
        <v>6</v>
      </c>
      <c r="BJ8" s="64"/>
      <c r="BK8" t="s">
        <v>78</v>
      </c>
      <c r="BL8">
        <f>_xlfn.IFS(AND(BJ7="",BJ8=""),0,AND(BJ7="",BJ8="@"),VLOOKUP(BI$1,'Distance Matrix'!$A$2:$AG$33,MATCH(BK8,'Distance Matrix'!$A$1:$AG$1,0),1),AND(BJ7="@",BJ8=""),VLOOKUP(BI$1,'Distance Matrix'!$A$2:$AG$33,MATCH(BK7,'Distance Matrix'!$A$1:$AG$1,0),1),AND(BJ7="@",BJ8="@"),VLOOKUP(BK7,'Distance Matrix'!$A$2:$AG$33,MATCH(BK8,'Distance Matrix'!$A$1:$AG$1,0),1))</f>
        <v>695</v>
      </c>
      <c r="BM8" s="56">
        <v>6</v>
      </c>
      <c r="BN8" s="64"/>
      <c r="BO8" t="s">
        <v>53</v>
      </c>
      <c r="BP8">
        <f>_xlfn.IFS(AND(BN7="",BN8=""),0,AND(BN7="",BN8="@"),VLOOKUP(BM$1,'Distance Matrix'!$A$2:$AG$33,MATCH(BO8,'Distance Matrix'!$A$1:$AG$1,0),1),AND(BN7="@",BN8=""),VLOOKUP(BM$1,'Distance Matrix'!$A$2:$AG$33,MATCH(BO7,'Distance Matrix'!$A$1:$AG$1,0),1),AND(BN7="@",BN8="@"),VLOOKUP(BO7,'Distance Matrix'!$A$2:$AG$33,MATCH(BO8,'Distance Matrix'!$A$1:$AG$1,0),1))</f>
        <v>0</v>
      </c>
      <c r="BQ8" s="56">
        <v>6</v>
      </c>
      <c r="BR8" s="64"/>
      <c r="BS8" t="s">
        <v>64</v>
      </c>
      <c r="BT8">
        <f>_xlfn.IFS(AND(BR7="",BR8=""),0,AND(BR7="",BR8="@"),VLOOKUP(BQ$1,'Distance Matrix'!$A$2:$AG$33,MATCH(BS8,'Distance Matrix'!$A$1:$AG$1,0),1),AND(BR7="@",BR8=""),VLOOKUP(BQ$1,'Distance Matrix'!$A$2:$AG$33,MATCH(BS7,'Distance Matrix'!$A$1:$AG$1,0),1),AND(BR7="@",BR8="@"),VLOOKUP(BS7,'Distance Matrix'!$A$2:$AG$33,MATCH(BS8,'Distance Matrix'!$A$1:$AG$1,0),1))</f>
        <v>0</v>
      </c>
      <c r="BU8" s="56">
        <v>6</v>
      </c>
      <c r="BV8" s="64" t="s">
        <v>182</v>
      </c>
      <c r="BW8" t="s">
        <v>57</v>
      </c>
      <c r="BX8">
        <f>_xlfn.IFS(AND(BV7="",BV8=""),0,AND(BV7="",BV8="@"),VLOOKUP(BU$1,'Distance Matrix'!$A$2:$AG$33,MATCH(BW8,'Distance Matrix'!$A$1:$AG$1,0),1),AND(BV7="@",BV8=""),VLOOKUP(BU$1,'Distance Matrix'!$A$2:$AG$33,MATCH(BW7,'Distance Matrix'!$A$1:$AG$1,0),1),AND(BV7="@",BV8="@"),VLOOKUP(BW7,'Distance Matrix'!$A$2:$AG$33,MATCH(BW8,'Distance Matrix'!$A$1:$AG$1,0),1))</f>
        <v>80</v>
      </c>
      <c r="BY8" s="56">
        <v>6</v>
      </c>
      <c r="BZ8" s="64" t="s">
        <v>182</v>
      </c>
      <c r="CA8" t="s">
        <v>65</v>
      </c>
      <c r="CB8">
        <f>_xlfn.IFS(AND(BZ7="",BZ8=""),0,AND(BZ7="",BZ8="@"),VLOOKUP(BY$1,'Distance Matrix'!$A$2:$AG$33,MATCH(CA8,'Distance Matrix'!$A$1:$AG$1,0),1),AND(BZ7="@",BZ8=""),VLOOKUP(BY$1,'Distance Matrix'!$A$2:$AG$33,MATCH(CA7,'Distance Matrix'!$A$1:$AG$1,0),1),AND(BZ7="@",BZ8="@"),VLOOKUP(CA7,'Distance Matrix'!$A$2:$AG$33,MATCH(CA8,'Distance Matrix'!$A$1:$AG$1,0),1))</f>
        <v>36</v>
      </c>
      <c r="CC8" s="56">
        <v>6</v>
      </c>
      <c r="CD8" s="64"/>
      <c r="CE8" t="s">
        <v>72</v>
      </c>
      <c r="CF8">
        <f>_xlfn.IFS(AND(CD7="",CD8=""),0,AND(CD7="",CD8="@"),VLOOKUP(CC$1,'Distance Matrix'!$A$2:$AG$33,MATCH(CE8,'Distance Matrix'!$A$1:$AG$1,0),1),AND(CD7="@",CD8=""),VLOOKUP(CC$1,'Distance Matrix'!$A$2:$AG$33,MATCH(CE7,'Distance Matrix'!$A$1:$AG$1,0),1),AND(CD7="@",CD8="@"),VLOOKUP(CE7,'Distance Matrix'!$A$2:$AG$33,MATCH(CE8,'Distance Matrix'!$A$1:$AG$1,0),1))</f>
        <v>0</v>
      </c>
      <c r="CG8" s="56">
        <v>6</v>
      </c>
      <c r="CH8" s="64"/>
      <c r="CI8" t="s">
        <v>70</v>
      </c>
      <c r="CJ8">
        <f>_xlfn.IFS(AND(CH7="",CH8=""),0,AND(CH7="",CH8="@"),VLOOKUP(CG$1,'Distance Matrix'!$A$2:$AG$33,MATCH(CI8,'Distance Matrix'!$A$1:$AG$1,0),1),AND(CH7="@",CH8=""),VLOOKUP(CG$1,'Distance Matrix'!$A$2:$AG$33,MATCH(CI7,'Distance Matrix'!$A$1:$AG$1,0),1),AND(CH7="@",CH8="@"),VLOOKUP(CI7,'Distance Matrix'!$A$2:$AG$33,MATCH(CI8,'Distance Matrix'!$A$1:$AG$1,0),1))</f>
        <v>0</v>
      </c>
      <c r="CK8" s="56">
        <v>6</v>
      </c>
      <c r="CL8" s="64"/>
      <c r="CM8" t="s">
        <v>67</v>
      </c>
      <c r="CN8">
        <f>_xlfn.IFS(AND(CL7="",CL8=""),0,AND(CL7="",CL8="@"),VLOOKUP(CK$1,'Distance Matrix'!$A$2:$AG$33,MATCH(CM8,'Distance Matrix'!$A$1:$AG$1,0),1),AND(CL7="@",CL8=""),VLOOKUP(CK$1,'Distance Matrix'!$A$2:$AG$33,MATCH(CM7,'Distance Matrix'!$A$1:$AG$1,0),1),AND(CL7="@",CL8="@"),VLOOKUP(CM7,'Distance Matrix'!$A$2:$AG$33,MATCH(CM8,'Distance Matrix'!$A$1:$AG$1,0),1))</f>
        <v>0</v>
      </c>
      <c r="CO8" s="56">
        <v>6</v>
      </c>
      <c r="CP8" s="64" t="s">
        <v>182</v>
      </c>
      <c r="CQ8" t="s">
        <v>51</v>
      </c>
      <c r="CR8">
        <f>_xlfn.IFS(AND(CP7="",CP8=""),0,AND(CP7="",CP8="@"),VLOOKUP(CO$1,'Distance Matrix'!$A$2:$AG$33,MATCH(CQ8,'Distance Matrix'!$A$1:$AG$1,0),1),AND(CP7="@",CP8=""),VLOOKUP(CO$1,'Distance Matrix'!$A$2:$AG$33,MATCH(CQ7,'Distance Matrix'!$A$1:$AG$1,0),1),AND(CP7="@",CP8="@"),VLOOKUP(CQ7,'Distance Matrix'!$A$2:$AG$33,MATCH(CQ8,'Distance Matrix'!$A$1:$AG$1,0),1))</f>
        <v>223</v>
      </c>
      <c r="CS8" s="56">
        <v>6</v>
      </c>
      <c r="CT8" s="64" t="s">
        <v>182</v>
      </c>
      <c r="CU8" t="s">
        <v>61</v>
      </c>
      <c r="CV8">
        <f>_xlfn.IFS(AND(CT7="",CT8=""),0,AND(CT7="",CT8="@"),VLOOKUP(CS$1,'Distance Matrix'!$A$2:$AG$33,MATCH(CU8,'Distance Matrix'!$A$1:$AG$1,0),1),AND(CT7="@",CT8=""),VLOOKUP(CS$1,'Distance Matrix'!$A$2:$AG$33,MATCH(CU7,'Distance Matrix'!$A$1:$AG$1,0),1),AND(CT7="@",CT8="@"),VLOOKUP(CU7,'Distance Matrix'!$A$2:$AG$33,MATCH(CU8,'Distance Matrix'!$A$1:$AG$1,0),1))</f>
        <v>17</v>
      </c>
      <c r="CW8" s="56">
        <v>6</v>
      </c>
      <c r="CX8" s="64" t="s">
        <v>182</v>
      </c>
      <c r="CY8" t="s">
        <v>63</v>
      </c>
      <c r="CZ8">
        <f>_xlfn.IFS(AND(CX7="",CX8=""),0,AND(CX7="",CX8="@"),VLOOKUP(CW$1,'Distance Matrix'!$A$2:$AG$33,MATCH(CY8,'Distance Matrix'!$A$1:$AG$1,0),1),AND(CX7="@",CX8=""),VLOOKUP(CW$1,'Distance Matrix'!$A$2:$AG$33,MATCH(CY7,'Distance Matrix'!$A$1:$AG$1,0),1),AND(CX7="@",CX8="@"),VLOOKUP(CY7,'Distance Matrix'!$A$2:$AG$33,MATCH(CY8,'Distance Matrix'!$A$1:$AG$1,0),1))</f>
        <v>968</v>
      </c>
      <c r="DA8" s="56">
        <v>6</v>
      </c>
      <c r="DB8" s="64" t="s">
        <v>182</v>
      </c>
      <c r="DC8" t="s">
        <v>64</v>
      </c>
      <c r="DD8">
        <f>_xlfn.IFS(AND(DB7="",DB8=""),0,AND(DB7="",DB8="@"),VLOOKUP(DA$1,'Distance Matrix'!$A$2:$AG$33,MATCH(DC8,'Distance Matrix'!$A$1:$AG$1,0),1),AND(DB7="@",DB8=""),VLOOKUP(DA$1,'Distance Matrix'!$A$2:$AG$33,MATCH(DC7,'Distance Matrix'!$A$1:$AG$1,0),1),AND(DB7="@",DB8="@"),VLOOKUP(DC7,'Distance Matrix'!$A$2:$AG$33,MATCH(DC8,'Distance Matrix'!$A$1:$AG$1,0),1))</f>
        <v>1308</v>
      </c>
      <c r="DE8" s="56">
        <v>6</v>
      </c>
      <c r="DF8" s="64" t="s">
        <v>182</v>
      </c>
      <c r="DG8" t="s">
        <v>49</v>
      </c>
      <c r="DH8">
        <f>_xlfn.IFS(AND(DF7="",DF8=""),0,AND(DF7="",DF8="@"),VLOOKUP(DE$1,'Distance Matrix'!$A$2:$AG$33,MATCH(DG8,'Distance Matrix'!$A$1:$AG$1,0),1),AND(DF7="@",DF8=""),VLOOKUP(DE$1,'Distance Matrix'!$A$2:$AG$33,MATCH(DG7,'Distance Matrix'!$A$1:$AG$1,0),1),AND(DF7="@",DF8="@"),VLOOKUP(DG7,'Distance Matrix'!$A$2:$AG$33,MATCH(DG8,'Distance Matrix'!$A$1:$AG$1,0),1))</f>
        <v>405</v>
      </c>
      <c r="DI8" s="56">
        <v>6</v>
      </c>
      <c r="DJ8" s="64" t="s">
        <v>182</v>
      </c>
      <c r="DK8" t="s">
        <v>56</v>
      </c>
      <c r="DL8">
        <f>_xlfn.IFS(AND(DJ7="",DJ8=""),0,AND(DJ7="",DJ8="@"),VLOOKUP(DI$1,'Distance Matrix'!$A$2:$AG$33,MATCH(DK8,'Distance Matrix'!$A$1:$AG$1,0),1),AND(DJ7="@",DJ8=""),VLOOKUP(DI$1,'Distance Matrix'!$A$2:$AG$33,MATCH(DK7,'Distance Matrix'!$A$1:$AG$1,0),1),AND(DJ7="@",DJ8="@"),VLOOKUP(DK7,'Distance Matrix'!$A$2:$AG$33,MATCH(DK8,'Distance Matrix'!$A$1:$AG$1,0),1))</f>
        <v>1016</v>
      </c>
      <c r="DM8" s="56">
        <v>6</v>
      </c>
      <c r="DN8" s="64"/>
      <c r="DO8" t="s">
        <v>59</v>
      </c>
      <c r="DP8">
        <f>_xlfn.IFS(AND(DN7="",DN8=""),0,AND(DN7="",DN8="@"),VLOOKUP(DM$1,'Distance Matrix'!$A$2:$AG$33,MATCH(DO8,'Distance Matrix'!$A$1:$AG$1,0),1),AND(DN7="@",DN8=""),VLOOKUP(DM$1,'Distance Matrix'!$A$2:$AG$33,MATCH(DO7,'Distance Matrix'!$A$1:$AG$1,0),1),AND(DN7="@",DN8="@"),VLOOKUP(DO7,'Distance Matrix'!$A$2:$AG$33,MATCH(DO8,'Distance Matrix'!$A$1:$AG$1,0),1))</f>
        <v>0</v>
      </c>
      <c r="DQ8" s="56">
        <v>6</v>
      </c>
      <c r="DR8" s="64"/>
      <c r="DS8" t="s">
        <v>68</v>
      </c>
      <c r="DT8" s="72">
        <f>_xlfn.IFS(AND(DR7="",DR8=""),0,AND(DR7="",DR8="@"),VLOOKUP(DQ$1,'Distance Matrix'!$A$2:$AG$33,MATCH(DS8,'Distance Matrix'!$A$1:$AG$1,0),1),AND(DR7="@",DR8=""),VLOOKUP(DQ$1,'Distance Matrix'!$A$2:$AG$33,MATCH(DS7,'Distance Matrix'!$A$1:$AG$1,0),1),AND(DR7="@",DR8="@"),VLOOKUP(DS7,'Distance Matrix'!$A$2:$AG$33,MATCH(DS8,'Distance Matrix'!$A$1:$AG$1,0),1))</f>
        <v>0</v>
      </c>
    </row>
    <row r="9" spans="1:124" ht="15.75" thickBot="1" x14ac:dyDescent="0.3">
      <c r="A9" s="52">
        <v>7</v>
      </c>
      <c r="B9" s="62"/>
      <c r="C9" t="s">
        <v>60</v>
      </c>
      <c r="D9">
        <f>_xlfn.IFS(AND(B8="",B9=""),0,AND(B8="",B9="@"),VLOOKUP(A$1,'Distance Matrix'!$A$2:$AG$33,MATCH(C9,'Distance Matrix'!$A$1:$AG$1,0),1),AND(B8="@",B9=""),VLOOKUP(A$1,'Distance Matrix'!$A$2:$AG$33,MATCH(C8,'Distance Matrix'!$A$1:$AG$1,0),1),AND(B8="@",B9="@"),VLOOKUP(C8,'Distance Matrix'!$A$2:$AG$33,MATCH(C9,'Distance Matrix'!$A$1:$AG$1,0),1))</f>
        <v>1566</v>
      </c>
      <c r="E9" s="52">
        <v>7</v>
      </c>
      <c r="F9" s="62" t="s">
        <v>182</v>
      </c>
      <c r="G9" t="s">
        <v>48</v>
      </c>
      <c r="H9">
        <f>_xlfn.IFS(AND(F8="",F9=""),0,AND(F8="",F9="@"),VLOOKUP(E$1,'Distance Matrix'!$A$2:$AG$33,MATCH(G9,'Distance Matrix'!$A$1:$AG$1,0),1),AND(F8="@",F9=""),VLOOKUP(E$1,'Distance Matrix'!$A$2:$AG$33,MATCH(G8,'Distance Matrix'!$A$1:$AG$1,0),1),AND(F8="@",F9="@"),VLOOKUP(G8,'Distance Matrix'!$A$2:$AG$33,MATCH(G9,'Distance Matrix'!$A$1:$AG$1,0),1))</f>
        <v>722</v>
      </c>
      <c r="I9" s="52">
        <v>7</v>
      </c>
      <c r="J9" s="62" t="s">
        <v>182</v>
      </c>
      <c r="K9" s="54" t="s">
        <v>68</v>
      </c>
      <c r="L9">
        <f>_xlfn.IFS(AND(J8="",J9=""),0,AND(J8="",J9="@"),VLOOKUP(I$1,'Distance Matrix'!$A$2:$AG$33,MATCH(K9,'Distance Matrix'!$A$1:$AG$1,0),1),AND(J8="@",J9=""),VLOOKUP(I$1,'Distance Matrix'!$A$2:$AG$33,MATCH(K8,'Distance Matrix'!$A$1:$AG$1,0),1),AND(J8="@",J9="@"),VLOOKUP(K8,'Distance Matrix'!$A$2:$AG$33,MATCH(K9,'Distance Matrix'!$A$1:$AG$1,0),1))</f>
        <v>152</v>
      </c>
      <c r="M9" s="52">
        <v>7</v>
      </c>
      <c r="N9" s="62" t="s">
        <v>182</v>
      </c>
      <c r="O9" t="s">
        <v>55</v>
      </c>
      <c r="P9">
        <f>_xlfn.IFS(AND(N8="",N9=""),0,AND(N8="",N9="@"),VLOOKUP(M$1,'Distance Matrix'!$A$2:$AG$33,MATCH(O9,'Distance Matrix'!$A$1:$AG$1,0),1),AND(N8="@",N9=""),VLOOKUP(M$1,'Distance Matrix'!$A$2:$AG$33,MATCH(O8,'Distance Matrix'!$A$1:$AG$1,0),1),AND(N8="@",N9="@"),VLOOKUP(O8,'Distance Matrix'!$A$2:$AG$33,MATCH(O9,'Distance Matrix'!$A$1:$AG$1,0),1))</f>
        <v>386</v>
      </c>
      <c r="Q9" s="52">
        <v>7</v>
      </c>
      <c r="R9" s="62"/>
      <c r="S9" t="s">
        <v>62</v>
      </c>
      <c r="T9">
        <f>_xlfn.IFS(AND(R8="",R9=""),0,AND(R8="",R9="@"),VLOOKUP(Q$1,'Distance Matrix'!$A$2:$AG$33,MATCH(S9,'Distance Matrix'!$A$1:$AG$1,0),1),AND(R8="@",R9=""),VLOOKUP(Q$1,'Distance Matrix'!$A$2:$AG$33,MATCH(S8,'Distance Matrix'!$A$1:$AG$1,0),1),AND(R8="@",R9="@"),VLOOKUP(S8,'Distance Matrix'!$A$2:$AG$33,MATCH(S9,'Distance Matrix'!$A$1:$AG$1,0),1))</f>
        <v>0</v>
      </c>
      <c r="U9" s="56">
        <v>7</v>
      </c>
      <c r="V9" s="64" t="s">
        <v>182</v>
      </c>
      <c r="W9" t="s">
        <v>52</v>
      </c>
      <c r="X9">
        <f>_xlfn.IFS(AND(V8="",V9=""),0,AND(V8="",V9="@"),VLOOKUP(U$1,'Distance Matrix'!$A$2:$AG$33,MATCH(W9,'Distance Matrix'!$A$1:$AG$1,0),1),AND(V8="@",V9=""),VLOOKUP(U$1,'Distance Matrix'!$A$2:$AG$33,MATCH(W8,'Distance Matrix'!$A$1:$AG$1,0),1),AND(V8="@",V9="@"),VLOOKUP(W8,'Distance Matrix'!$A$2:$AG$33,MATCH(W9,'Distance Matrix'!$A$1:$AG$1,0),1))</f>
        <v>1702</v>
      </c>
      <c r="Y9" s="56">
        <v>7</v>
      </c>
      <c r="Z9" s="64" t="s">
        <v>182</v>
      </c>
      <c r="AA9" t="s">
        <v>71</v>
      </c>
      <c r="AB9">
        <f>_xlfn.IFS(AND(Z8="",Z9=""),0,AND(Z8="",Z9="@"),VLOOKUP(Y$1,'Distance Matrix'!$A$2:$AG$33,MATCH(AA9,'Distance Matrix'!$A$1:$AG$1,0),1),AND(Z8="@",Z9=""),VLOOKUP(Y$1,'Distance Matrix'!$A$2:$AG$33,MATCH(AA8,'Distance Matrix'!$A$1:$AG$1,0),1),AND(Z8="@",Z9="@"),VLOOKUP(AA8,'Distance Matrix'!$A$2:$AG$33,MATCH(AA9,'Distance Matrix'!$A$1:$AG$1,0),1))</f>
        <v>282</v>
      </c>
      <c r="AC9" s="56">
        <v>7</v>
      </c>
      <c r="AD9" s="64" t="s">
        <v>182</v>
      </c>
      <c r="AE9" t="s">
        <v>61</v>
      </c>
      <c r="AF9">
        <f>_xlfn.IFS(AND(AD8="",AD9=""),0,AND(AD8="",AD9="@"),VLOOKUP(AC$1,'Distance Matrix'!$A$2:$AG$33,MATCH(AE9,'Distance Matrix'!$A$1:$AG$1,0),1),AND(AD8="@",AD9=""),VLOOKUP(AC$1,'Distance Matrix'!$A$2:$AG$33,MATCH(AE8,'Distance Matrix'!$A$1:$AG$1,0),1),AND(AD8="@",AD9="@"),VLOOKUP(AE8,'Distance Matrix'!$A$2:$AG$33,MATCH(AE9,'Distance Matrix'!$A$1:$AG$1,0),1))</f>
        <v>17</v>
      </c>
      <c r="AG9" s="56">
        <v>7</v>
      </c>
      <c r="AH9" s="64"/>
      <c r="AI9" t="s">
        <v>73</v>
      </c>
      <c r="AJ9">
        <f>_xlfn.IFS(AND(AH8="",AH9=""),0,AND(AH8="",AH9="@"),VLOOKUP(AG$1,'Distance Matrix'!$A$2:$AG$33,MATCH(AI9,'Distance Matrix'!$A$1:$AG$1,0),1),AND(AH8="@",AH9=""),VLOOKUP(AG$1,'Distance Matrix'!$A$2:$AG$33,MATCH(AI8,'Distance Matrix'!$A$1:$AG$1,0),1),AND(AH8="@",AH9="@"),VLOOKUP(AI8,'Distance Matrix'!$A$2:$AG$33,MATCH(AI9,'Distance Matrix'!$A$1:$AG$1,0),1))</f>
        <v>0</v>
      </c>
      <c r="AK9" s="56">
        <v>7</v>
      </c>
      <c r="AL9" s="64"/>
      <c r="AM9" t="s">
        <v>64</v>
      </c>
      <c r="AN9">
        <f>_xlfn.IFS(AND(AL8="",AL9=""),0,AND(AL8="",AL9="@"),VLOOKUP(AK$1,'Distance Matrix'!$A$2:$AG$33,MATCH(AM9,'Distance Matrix'!$A$1:$AG$1,0),1),AND(AL8="@",AL9=""),VLOOKUP(AK$1,'Distance Matrix'!$A$2:$AG$33,MATCH(AM8,'Distance Matrix'!$A$1:$AG$1,0),1),AND(AL8="@",AL9="@"),VLOOKUP(AM8,'Distance Matrix'!$A$2:$AG$33,MATCH(AM9,'Distance Matrix'!$A$1:$AG$1,0),1))</f>
        <v>1370</v>
      </c>
      <c r="AO9" s="56">
        <v>7</v>
      </c>
      <c r="AP9" s="64" t="s">
        <v>182</v>
      </c>
      <c r="AQ9" t="s">
        <v>52</v>
      </c>
      <c r="AR9">
        <f>_xlfn.IFS(AND(AP8="",AP9=""),0,AND(AP8="",AP9="@"),VLOOKUP(AO$1,'Distance Matrix'!$A$2:$AG$33,MATCH(AQ9,'Distance Matrix'!$A$1:$AG$1,0),1),AND(AP8="@",AP9=""),VLOOKUP(AO$1,'Distance Matrix'!$A$2:$AG$33,MATCH(AQ8,'Distance Matrix'!$A$1:$AG$1,0),1),AND(AP8="@",AP9="@"),VLOOKUP(AQ8,'Distance Matrix'!$A$2:$AG$33,MATCH(AQ9,'Distance Matrix'!$A$1:$AG$1,0),1))</f>
        <v>1301</v>
      </c>
      <c r="AS9" s="56">
        <v>7</v>
      </c>
      <c r="AT9" s="64"/>
      <c r="AU9" t="s">
        <v>56</v>
      </c>
      <c r="AV9">
        <f>_xlfn.IFS(AND(AT8="",AT9=""),0,AND(AT8="",AT9="@"),VLOOKUP(AS$1,'Distance Matrix'!$A$2:$AG$33,MATCH(AU9,'Distance Matrix'!$A$1:$AG$1,0),1),AND(AT8="@",AT9=""),VLOOKUP(AS$1,'Distance Matrix'!$A$2:$AG$33,MATCH(AU8,'Distance Matrix'!$A$1:$AG$1,0),1),AND(AT8="@",AT9="@"),VLOOKUP(AU8,'Distance Matrix'!$A$2:$AG$33,MATCH(AU9,'Distance Matrix'!$A$1:$AG$1,0),1))</f>
        <v>0</v>
      </c>
      <c r="AW9" s="56">
        <v>7</v>
      </c>
      <c r="AX9" s="64" t="s">
        <v>182</v>
      </c>
      <c r="AY9" t="s">
        <v>59</v>
      </c>
      <c r="AZ9">
        <f>_xlfn.IFS(AND(AX8="",AX9=""),0,AND(AX8="",AX9="@"),VLOOKUP(AW$1,'Distance Matrix'!$A$2:$AG$33,MATCH(AY9,'Distance Matrix'!$A$1:$AG$1,0),1),AND(AX8="@",AX9=""),VLOOKUP(AW$1,'Distance Matrix'!$A$2:$AG$33,MATCH(AY8,'Distance Matrix'!$A$1:$AG$1,0),1),AND(AX8="@",AX9="@"),VLOOKUP(AY8,'Distance Matrix'!$A$2:$AG$33,MATCH(AY9,'Distance Matrix'!$A$1:$AG$1,0),1))</f>
        <v>1099</v>
      </c>
      <c r="BA9" s="56">
        <v>7</v>
      </c>
      <c r="BB9" s="64"/>
      <c r="BC9" t="s">
        <v>76</v>
      </c>
      <c r="BD9">
        <f>_xlfn.IFS(AND(BB8="",BB9=""),0,AND(BB8="",BB9="@"),VLOOKUP(BA$1,'Distance Matrix'!$A$2:$AG$33,MATCH(BC9,'Distance Matrix'!$A$1:$AG$1,0),1),AND(BB8="@",BB9=""),VLOOKUP(BA$1,'Distance Matrix'!$A$2:$AG$33,MATCH(BC8,'Distance Matrix'!$A$1:$AG$1,0),1),AND(BB8="@",BB9="@"),VLOOKUP(BC8,'Distance Matrix'!$A$2:$AG$33,MATCH(BC9,'Distance Matrix'!$A$1:$AG$1,0),1))</f>
        <v>2171</v>
      </c>
      <c r="BE9" s="56">
        <v>7</v>
      </c>
      <c r="BF9" s="64"/>
      <c r="BG9" t="s">
        <v>60</v>
      </c>
      <c r="BH9">
        <f>_xlfn.IFS(AND(BF8="",BF9=""),0,AND(BF8="",BF9="@"),VLOOKUP(BE$1,'Distance Matrix'!$A$2:$AG$33,MATCH(BG9,'Distance Matrix'!$A$1:$AG$1,0),1),AND(BF8="@",BF9=""),VLOOKUP(BE$1,'Distance Matrix'!$A$2:$AG$33,MATCH(BG8,'Distance Matrix'!$A$1:$AG$1,0),1),AND(BF8="@",BF9="@"),VLOOKUP(BG8,'Distance Matrix'!$A$2:$AG$33,MATCH(BG9,'Distance Matrix'!$A$1:$AG$1,0),1))</f>
        <v>2173</v>
      </c>
      <c r="BI9" s="56">
        <v>7</v>
      </c>
      <c r="BJ9" s="64" t="s">
        <v>182</v>
      </c>
      <c r="BK9" t="s">
        <v>70</v>
      </c>
      <c r="BL9">
        <f>_xlfn.IFS(AND(BJ8="",BJ9=""),0,AND(BJ8="",BJ9="@"),VLOOKUP(BI$1,'Distance Matrix'!$A$2:$AG$33,MATCH(BK9,'Distance Matrix'!$A$1:$AG$1,0),1),AND(BJ8="@",BJ9=""),VLOOKUP(BI$1,'Distance Matrix'!$A$2:$AG$33,MATCH(BK8,'Distance Matrix'!$A$1:$AG$1,0),1),AND(BJ8="@",BJ9="@"),VLOOKUP(BK8,'Distance Matrix'!$A$2:$AG$33,MATCH(BK9,'Distance Matrix'!$A$1:$AG$1,0),1))</f>
        <v>853</v>
      </c>
      <c r="BM9" s="56">
        <v>7</v>
      </c>
      <c r="BN9" s="64" t="s">
        <v>182</v>
      </c>
      <c r="BO9" t="s">
        <v>58</v>
      </c>
      <c r="BP9">
        <f>_xlfn.IFS(AND(BN8="",BN9=""),0,AND(BN8="",BN9="@"),VLOOKUP(BM$1,'Distance Matrix'!$A$2:$AG$33,MATCH(BO9,'Distance Matrix'!$A$1:$AG$1,0),1),AND(BN8="@",BN9=""),VLOOKUP(BM$1,'Distance Matrix'!$A$2:$AG$33,MATCH(BO8,'Distance Matrix'!$A$1:$AG$1,0),1),AND(BN8="@",BN9="@"),VLOOKUP(BO8,'Distance Matrix'!$A$2:$AG$33,MATCH(BO9,'Distance Matrix'!$A$1:$AG$1,0),1))</f>
        <v>94</v>
      </c>
      <c r="BQ9" s="56">
        <v>7</v>
      </c>
      <c r="BR9" s="64" t="s">
        <v>182</v>
      </c>
      <c r="BS9" t="s">
        <v>75</v>
      </c>
      <c r="BT9">
        <f>_xlfn.IFS(AND(BR8="",BR9=""),0,AND(BR8="",BR9="@"),VLOOKUP(BQ$1,'Distance Matrix'!$A$2:$AG$33,MATCH(BS9,'Distance Matrix'!$A$1:$AG$1,0),1),AND(BR8="@",BR9=""),VLOOKUP(BQ$1,'Distance Matrix'!$A$2:$AG$33,MATCH(BS8,'Distance Matrix'!$A$1:$AG$1,0),1),AND(BR8="@",BR9="@"),VLOOKUP(BS8,'Distance Matrix'!$A$2:$AG$33,MATCH(BS9,'Distance Matrix'!$A$1:$AG$1,0),1))</f>
        <v>1699</v>
      </c>
      <c r="BU9" s="56">
        <v>7</v>
      </c>
      <c r="BV9" s="64"/>
      <c r="BW9" t="s">
        <v>62</v>
      </c>
      <c r="BX9">
        <f>_xlfn.IFS(AND(BV8="",BV9=""),0,AND(BV8="",BV9="@"),VLOOKUP(BU$1,'Distance Matrix'!$A$2:$AG$33,MATCH(BW9,'Distance Matrix'!$A$1:$AG$1,0),1),AND(BV8="@",BV9=""),VLOOKUP(BU$1,'Distance Matrix'!$A$2:$AG$33,MATCH(BW8,'Distance Matrix'!$A$1:$AG$1,0),1),AND(BV8="@",BV9="@"),VLOOKUP(BW8,'Distance Matrix'!$A$2:$AG$33,MATCH(BW9,'Distance Matrix'!$A$1:$AG$1,0),1))</f>
        <v>80</v>
      </c>
      <c r="BY9" s="56">
        <v>7</v>
      </c>
      <c r="BZ9" s="64" t="s">
        <v>182</v>
      </c>
      <c r="CA9" t="s">
        <v>55</v>
      </c>
      <c r="CB9">
        <f>_xlfn.IFS(AND(BZ8="",BZ9=""),0,AND(BZ8="",BZ9="@"),VLOOKUP(BY$1,'Distance Matrix'!$A$2:$AG$33,MATCH(CA9,'Distance Matrix'!$A$1:$AG$1,0),1),AND(BZ8="@",BZ9=""),VLOOKUP(BY$1,'Distance Matrix'!$A$2:$AG$33,MATCH(CA8,'Distance Matrix'!$A$1:$AG$1,0),1),AND(BZ8="@",BZ9="@"),VLOOKUP(CA8,'Distance Matrix'!$A$2:$AG$33,MATCH(CA9,'Distance Matrix'!$A$1:$AG$1,0),1))</f>
        <v>308</v>
      </c>
      <c r="CC9" s="56">
        <v>7</v>
      </c>
      <c r="CD9" s="64" t="s">
        <v>182</v>
      </c>
      <c r="CE9" t="s">
        <v>49</v>
      </c>
      <c r="CF9">
        <f>_xlfn.IFS(AND(CD8="",CD9=""),0,AND(CD8="",CD9="@"),VLOOKUP(CC$1,'Distance Matrix'!$A$2:$AG$33,MATCH(CE9,'Distance Matrix'!$A$1:$AG$1,0),1),AND(CD8="@",CD9=""),VLOOKUP(CC$1,'Distance Matrix'!$A$2:$AG$33,MATCH(CE8,'Distance Matrix'!$A$1:$AG$1,0),1),AND(CD8="@",CD9="@"),VLOOKUP(CE8,'Distance Matrix'!$A$2:$AG$33,MATCH(CE9,'Distance Matrix'!$A$1:$AG$1,0),1))</f>
        <v>215</v>
      </c>
      <c r="CG9" s="56">
        <v>7</v>
      </c>
      <c r="CH9" s="64"/>
      <c r="CI9" t="s">
        <v>63</v>
      </c>
      <c r="CJ9">
        <f>_xlfn.IFS(AND(CH8="",CH9=""),0,AND(CH8="",CH9="@"),VLOOKUP(CG$1,'Distance Matrix'!$A$2:$AG$33,MATCH(CI9,'Distance Matrix'!$A$1:$AG$1,0),1),AND(CH8="@",CH9=""),VLOOKUP(CG$1,'Distance Matrix'!$A$2:$AG$33,MATCH(CI8,'Distance Matrix'!$A$1:$AG$1,0),1),AND(CH8="@",CH9="@"),VLOOKUP(CI8,'Distance Matrix'!$A$2:$AG$33,MATCH(CI9,'Distance Matrix'!$A$1:$AG$1,0),1))</f>
        <v>0</v>
      </c>
      <c r="CK9" s="56">
        <v>7</v>
      </c>
      <c r="CL9" s="64" t="s">
        <v>182</v>
      </c>
      <c r="CM9" t="s">
        <v>71</v>
      </c>
      <c r="CN9">
        <f>_xlfn.IFS(AND(CL8="",CL9=""),0,AND(CL8="",CL9="@"),VLOOKUP(CK$1,'Distance Matrix'!$A$2:$AG$33,MATCH(CM9,'Distance Matrix'!$A$1:$AG$1,0),1),AND(CL8="@",CL9=""),VLOOKUP(CK$1,'Distance Matrix'!$A$2:$AG$33,MATCH(CM8,'Distance Matrix'!$A$1:$AG$1,0),1),AND(CL8="@",CL9="@"),VLOOKUP(CM8,'Distance Matrix'!$A$2:$AG$33,MATCH(CM9,'Distance Matrix'!$A$1:$AG$1,0),1))</f>
        <v>405</v>
      </c>
      <c r="CO9" s="56">
        <v>7</v>
      </c>
      <c r="CP9" s="64" t="s">
        <v>182</v>
      </c>
      <c r="CQ9" t="s">
        <v>68</v>
      </c>
      <c r="CR9">
        <f>_xlfn.IFS(AND(CP8="",CP9=""),0,AND(CP8="",CP9="@"),VLOOKUP(CO$1,'Distance Matrix'!$A$2:$AG$33,MATCH(CQ9,'Distance Matrix'!$A$1:$AG$1,0),1),AND(CP8="@",CP9=""),VLOOKUP(CO$1,'Distance Matrix'!$A$2:$AG$33,MATCH(CQ8,'Distance Matrix'!$A$1:$AG$1,0),1),AND(CP8="@",CP9="@"),VLOOKUP(CQ8,'Distance Matrix'!$A$2:$AG$33,MATCH(CQ9,'Distance Matrix'!$A$1:$AG$1,0),1))</f>
        <v>1683</v>
      </c>
      <c r="CS9" s="56">
        <v>7</v>
      </c>
      <c r="CT9" s="64"/>
      <c r="CU9" t="s">
        <v>76</v>
      </c>
      <c r="CV9">
        <f>_xlfn.IFS(AND(CT8="",CT9=""),0,AND(CT8="",CT9="@"),VLOOKUP(CS$1,'Distance Matrix'!$A$2:$AG$33,MATCH(CU9,'Distance Matrix'!$A$1:$AG$1,0),1),AND(CT8="@",CT9=""),VLOOKUP(CS$1,'Distance Matrix'!$A$2:$AG$33,MATCH(CU8,'Distance Matrix'!$A$1:$AG$1,0),1),AND(CT8="@",CT9="@"),VLOOKUP(CU8,'Distance Matrix'!$A$2:$AG$33,MATCH(CU9,'Distance Matrix'!$A$1:$AG$1,0),1))</f>
        <v>2542</v>
      </c>
      <c r="CW9" s="56">
        <v>7</v>
      </c>
      <c r="CX9" s="64" t="s">
        <v>182</v>
      </c>
      <c r="CY9" t="s">
        <v>51</v>
      </c>
      <c r="CZ9">
        <f>_xlfn.IFS(AND(CX8="",CX9=""),0,AND(CX8="",CX9="@"),VLOOKUP(CW$1,'Distance Matrix'!$A$2:$AG$33,MATCH(CY9,'Distance Matrix'!$A$1:$AG$1,0),1),AND(CX8="@",CX9=""),VLOOKUP(CW$1,'Distance Matrix'!$A$2:$AG$33,MATCH(CY8,'Distance Matrix'!$A$1:$AG$1,0),1),AND(CX8="@",CX9="@"),VLOOKUP(CY8,'Distance Matrix'!$A$2:$AG$33,MATCH(CY9,'Distance Matrix'!$A$1:$AG$1,0),1))</f>
        <v>314</v>
      </c>
      <c r="DA9" s="56">
        <v>7</v>
      </c>
      <c r="DB9" s="64" t="s">
        <v>182</v>
      </c>
      <c r="DC9" t="s">
        <v>73</v>
      </c>
      <c r="DD9">
        <f>_xlfn.IFS(AND(DB8="",DB9=""),0,AND(DB8="",DB9="@"),VLOOKUP(DA$1,'Distance Matrix'!$A$2:$AG$33,MATCH(DC9,'Distance Matrix'!$A$1:$AG$1,0),1),AND(DB8="@",DB9=""),VLOOKUP(DA$1,'Distance Matrix'!$A$2:$AG$33,MATCH(DC8,'Distance Matrix'!$A$1:$AG$1,0),1),AND(DB8="@",DB9="@"),VLOOKUP(DC8,'Distance Matrix'!$A$2:$AG$33,MATCH(DC9,'Distance Matrix'!$A$1:$AG$1,0),1))</f>
        <v>348</v>
      </c>
      <c r="DE9" s="56">
        <v>7</v>
      </c>
      <c r="DF9" s="64"/>
      <c r="DG9" t="s">
        <v>65</v>
      </c>
      <c r="DH9">
        <f>_xlfn.IFS(AND(DF8="",DF9=""),0,AND(DF8="",DF9="@"),VLOOKUP(DE$1,'Distance Matrix'!$A$2:$AG$33,MATCH(DG9,'Distance Matrix'!$A$1:$AG$1,0),1),AND(DF8="@",DF9=""),VLOOKUP(DE$1,'Distance Matrix'!$A$2:$AG$33,MATCH(DG8,'Distance Matrix'!$A$1:$AG$1,0),1),AND(DF8="@",DF9="@"),VLOOKUP(DG8,'Distance Matrix'!$A$2:$AG$33,MATCH(DG9,'Distance Matrix'!$A$1:$AG$1,0),1))</f>
        <v>360</v>
      </c>
      <c r="DI9" s="56">
        <v>7</v>
      </c>
      <c r="DJ9" s="64" t="s">
        <v>182</v>
      </c>
      <c r="DK9" t="s">
        <v>48</v>
      </c>
      <c r="DL9">
        <f>_xlfn.IFS(AND(DJ8="",DJ9=""),0,AND(DJ8="",DJ9="@"),VLOOKUP(DI$1,'Distance Matrix'!$A$2:$AG$33,MATCH(DK9,'Distance Matrix'!$A$1:$AG$1,0),1),AND(DJ8="@",DJ9=""),VLOOKUP(DI$1,'Distance Matrix'!$A$2:$AG$33,MATCH(DK8,'Distance Matrix'!$A$1:$AG$1,0),1),AND(DJ8="@",DJ9="@"),VLOOKUP(DK8,'Distance Matrix'!$A$2:$AG$33,MATCH(DK9,'Distance Matrix'!$A$1:$AG$1,0),1))</f>
        <v>1047</v>
      </c>
      <c r="DM9" s="56">
        <v>7</v>
      </c>
      <c r="DN9" s="64"/>
      <c r="DO9" t="s">
        <v>67</v>
      </c>
      <c r="DP9">
        <f>_xlfn.IFS(AND(DN8="",DN9=""),0,AND(DN8="",DN9="@"),VLOOKUP(DM$1,'Distance Matrix'!$A$2:$AG$33,MATCH(DO9,'Distance Matrix'!$A$1:$AG$1,0),1),AND(DN8="@",DN9=""),VLOOKUP(DM$1,'Distance Matrix'!$A$2:$AG$33,MATCH(DO8,'Distance Matrix'!$A$1:$AG$1,0),1),AND(DN8="@",DN9="@"),VLOOKUP(DO8,'Distance Matrix'!$A$2:$AG$33,MATCH(DO9,'Distance Matrix'!$A$1:$AG$1,0),1))</f>
        <v>0</v>
      </c>
      <c r="DQ9" s="56">
        <v>7</v>
      </c>
      <c r="DR9" s="64"/>
      <c r="DS9" t="s">
        <v>50</v>
      </c>
      <c r="DT9" s="72">
        <f>_xlfn.IFS(AND(DR8="",DR9=""),0,AND(DR8="",DR9="@"),VLOOKUP(DQ$1,'Distance Matrix'!$A$2:$AG$33,MATCH(DS9,'Distance Matrix'!$A$1:$AG$1,0),1),AND(DR8="@",DR9=""),VLOOKUP(DQ$1,'Distance Matrix'!$A$2:$AG$33,MATCH(DS8,'Distance Matrix'!$A$1:$AG$1,0),1),AND(DR8="@",DR9="@"),VLOOKUP(DS8,'Distance Matrix'!$A$2:$AG$33,MATCH(DS9,'Distance Matrix'!$A$1:$AG$1,0),1))</f>
        <v>0</v>
      </c>
    </row>
    <row r="10" spans="1:124" ht="15.75" thickBot="1" x14ac:dyDescent="0.3">
      <c r="A10" s="52">
        <v>8</v>
      </c>
      <c r="B10" s="62" t="s">
        <v>182</v>
      </c>
      <c r="C10" t="s">
        <v>66</v>
      </c>
      <c r="D10">
        <f>_xlfn.IFS(AND(B9="",B10=""),0,AND(B9="",B10="@"),VLOOKUP(A$1,'Distance Matrix'!$A$2:$AG$33,MATCH(C10,'Distance Matrix'!$A$1:$AG$1,0),1),AND(B9="@",B10=""),VLOOKUP(A$1,'Distance Matrix'!$A$2:$AG$33,MATCH(C9,'Distance Matrix'!$A$1:$AG$1,0),1),AND(B9="@",B10="@"),VLOOKUP(C9,'Distance Matrix'!$A$2:$AG$33,MATCH(C10,'Distance Matrix'!$A$1:$AG$1,0),1))</f>
        <v>226</v>
      </c>
      <c r="E10" s="52">
        <v>8</v>
      </c>
      <c r="F10" s="62" t="s">
        <v>182</v>
      </c>
      <c r="G10" t="s">
        <v>71</v>
      </c>
      <c r="H10">
        <f>_xlfn.IFS(AND(F9="",F10=""),0,AND(F9="",F10="@"),VLOOKUP(E$1,'Distance Matrix'!$A$2:$AG$33,MATCH(G10,'Distance Matrix'!$A$1:$AG$1,0),1),AND(F9="@",F10=""),VLOOKUP(E$1,'Distance Matrix'!$A$2:$AG$33,MATCH(G9,'Distance Matrix'!$A$1:$AG$1,0),1),AND(F9="@",F10="@"),VLOOKUP(G9,'Distance Matrix'!$A$2:$AG$33,MATCH(G10,'Distance Matrix'!$A$1:$AG$1,0),1))</f>
        <v>977</v>
      </c>
      <c r="I10" s="52">
        <v>8</v>
      </c>
      <c r="J10" s="62" t="s">
        <v>182</v>
      </c>
      <c r="K10" s="54" t="s">
        <v>50</v>
      </c>
      <c r="L10">
        <f>_xlfn.IFS(AND(J9="",J10=""),0,AND(J9="",J10="@"),VLOOKUP(I$1,'Distance Matrix'!$A$2:$AG$33,MATCH(K10,'Distance Matrix'!$A$1:$AG$1,0),1),AND(J9="@",J10=""),VLOOKUP(I$1,'Distance Matrix'!$A$2:$AG$33,MATCH(K9,'Distance Matrix'!$A$1:$AG$1,0),1),AND(J9="@",J10="@"),VLOOKUP(K9,'Distance Matrix'!$A$2:$AG$33,MATCH(K10,'Distance Matrix'!$A$1:$AG$1,0),1))</f>
        <v>503</v>
      </c>
      <c r="M10" s="52">
        <v>8</v>
      </c>
      <c r="N10" s="62" t="s">
        <v>182</v>
      </c>
      <c r="O10" t="s">
        <v>65</v>
      </c>
      <c r="P10">
        <f>_xlfn.IFS(AND(N9="",N10=""),0,AND(N9="",N10="@"),VLOOKUP(M$1,'Distance Matrix'!$A$2:$AG$33,MATCH(O10,'Distance Matrix'!$A$1:$AG$1,0),1),AND(N9="@",N10=""),VLOOKUP(M$1,'Distance Matrix'!$A$2:$AG$33,MATCH(O9,'Distance Matrix'!$A$1:$AG$1,0),1),AND(N9="@",N10="@"),VLOOKUP(O9,'Distance Matrix'!$A$2:$AG$33,MATCH(O10,'Distance Matrix'!$A$1:$AG$1,0),1))</f>
        <v>308</v>
      </c>
      <c r="Q10" s="52">
        <v>8</v>
      </c>
      <c r="R10" s="62" t="s">
        <v>182</v>
      </c>
      <c r="S10" t="s">
        <v>61</v>
      </c>
      <c r="T10">
        <f>_xlfn.IFS(AND(R9="",R10=""),0,AND(R9="",R10="@"),VLOOKUP(Q$1,'Distance Matrix'!$A$2:$AG$33,MATCH(S10,'Distance Matrix'!$A$1:$AG$1,0),1),AND(R9="@",R10=""),VLOOKUP(Q$1,'Distance Matrix'!$A$2:$AG$33,MATCH(S9,'Distance Matrix'!$A$1:$AG$1,0),1),AND(R9="@",R10="@"),VLOOKUP(S9,'Distance Matrix'!$A$2:$AG$33,MATCH(S10,'Distance Matrix'!$A$1:$AG$1,0),1))</f>
        <v>2017</v>
      </c>
      <c r="U10" s="56">
        <v>8</v>
      </c>
      <c r="V10" s="64"/>
      <c r="W10" t="s">
        <v>72</v>
      </c>
      <c r="X10">
        <f>_xlfn.IFS(AND(V9="",V10=""),0,AND(V9="",V10="@"),VLOOKUP(U$1,'Distance Matrix'!$A$2:$AG$33,MATCH(W10,'Distance Matrix'!$A$1:$AG$1,0),1),AND(V9="@",V10=""),VLOOKUP(U$1,'Distance Matrix'!$A$2:$AG$33,MATCH(W9,'Distance Matrix'!$A$1:$AG$1,0),1),AND(V9="@",V10="@"),VLOOKUP(W9,'Distance Matrix'!$A$2:$AG$33,MATCH(W10,'Distance Matrix'!$A$1:$AG$1,0),1))</f>
        <v>588</v>
      </c>
      <c r="Y10" s="56">
        <v>8</v>
      </c>
      <c r="Z10" s="64"/>
      <c r="AA10" t="s">
        <v>52</v>
      </c>
      <c r="AB10">
        <f>_xlfn.IFS(AND(Z9="",Z10=""),0,AND(Z9="",Z10="@"),VLOOKUP(Y$1,'Distance Matrix'!$A$2:$AG$33,MATCH(AA10,'Distance Matrix'!$A$1:$AG$1,0),1),AND(Z9="@",Z10=""),VLOOKUP(Y$1,'Distance Matrix'!$A$2:$AG$33,MATCH(AA9,'Distance Matrix'!$A$1:$AG$1,0),1),AND(Z9="@",Z10="@"),VLOOKUP(AA9,'Distance Matrix'!$A$2:$AG$33,MATCH(AA10,'Distance Matrix'!$A$1:$AG$1,0),1))</f>
        <v>282</v>
      </c>
      <c r="AC10" s="56">
        <v>8</v>
      </c>
      <c r="AD10" s="64" t="s">
        <v>182</v>
      </c>
      <c r="AE10" t="s">
        <v>74</v>
      </c>
      <c r="AF10">
        <f>_xlfn.IFS(AND(AD9="",AD10=""),0,AND(AD9="",AD10="@"),VLOOKUP(AC$1,'Distance Matrix'!$A$2:$AG$33,MATCH(AE10,'Distance Matrix'!$A$1:$AG$1,0),1),AND(AD9="@",AD10=""),VLOOKUP(AC$1,'Distance Matrix'!$A$2:$AG$33,MATCH(AE9,'Distance Matrix'!$A$1:$AG$1,0),1),AND(AD9="@",AD10="@"),VLOOKUP(AE9,'Distance Matrix'!$A$2:$AG$33,MATCH(AE10,'Distance Matrix'!$A$1:$AG$1,0),1))</f>
        <v>416</v>
      </c>
      <c r="AG10" s="56">
        <v>8</v>
      </c>
      <c r="AH10" s="64"/>
      <c r="AI10" t="s">
        <v>78</v>
      </c>
      <c r="AJ10">
        <f>_xlfn.IFS(AND(AH9="",AH10=""),0,AND(AH9="",AH10="@"),VLOOKUP(AG$1,'Distance Matrix'!$A$2:$AG$33,MATCH(AI10,'Distance Matrix'!$A$1:$AG$1,0),1),AND(AH9="@",AH10=""),VLOOKUP(AG$1,'Distance Matrix'!$A$2:$AG$33,MATCH(AI9,'Distance Matrix'!$A$1:$AG$1,0),1),AND(AH9="@",AH10="@"),VLOOKUP(AI9,'Distance Matrix'!$A$2:$AG$33,MATCH(AI10,'Distance Matrix'!$A$1:$AG$1,0),1))</f>
        <v>0</v>
      </c>
      <c r="AK10" s="56">
        <v>8</v>
      </c>
      <c r="AL10" s="64"/>
      <c r="AM10" t="s">
        <v>65</v>
      </c>
      <c r="AN10">
        <f>_xlfn.IFS(AND(AL9="",AL10=""),0,AND(AL9="",AL10="@"),VLOOKUP(AK$1,'Distance Matrix'!$A$2:$AG$33,MATCH(AM10,'Distance Matrix'!$A$1:$AG$1,0),1),AND(AL9="@",AL10=""),VLOOKUP(AK$1,'Distance Matrix'!$A$2:$AG$33,MATCH(AM9,'Distance Matrix'!$A$1:$AG$1,0),1),AND(AL9="@",AL10="@"),VLOOKUP(AM9,'Distance Matrix'!$A$2:$AG$33,MATCH(AM10,'Distance Matrix'!$A$1:$AG$1,0),1))</f>
        <v>0</v>
      </c>
      <c r="AO10" s="56">
        <v>8</v>
      </c>
      <c r="AP10" s="64" t="s">
        <v>182</v>
      </c>
      <c r="AQ10" t="s">
        <v>67</v>
      </c>
      <c r="AR10">
        <f>_xlfn.IFS(AND(AP9="",AP10=""),0,AND(AP9="",AP10="@"),VLOOKUP(AO$1,'Distance Matrix'!$A$2:$AG$33,MATCH(AQ10,'Distance Matrix'!$A$1:$AG$1,0),1),AND(AP9="@",AP10=""),VLOOKUP(AO$1,'Distance Matrix'!$A$2:$AG$33,MATCH(AQ9,'Distance Matrix'!$A$1:$AG$1,0),1),AND(AP9="@",AP10="@"),VLOOKUP(AQ9,'Distance Matrix'!$A$2:$AG$33,MATCH(AQ10,'Distance Matrix'!$A$1:$AG$1,0),1))</f>
        <v>205</v>
      </c>
      <c r="AS10" s="56">
        <v>8</v>
      </c>
      <c r="AT10" s="64"/>
      <c r="AU10" t="s">
        <v>49</v>
      </c>
      <c r="AV10">
        <f>_xlfn.IFS(AND(AT9="",AT10=""),0,AND(AT9="",AT10="@"),VLOOKUP(AS$1,'Distance Matrix'!$A$2:$AG$33,MATCH(AU10,'Distance Matrix'!$A$1:$AG$1,0),1),AND(AT9="@",AT10=""),VLOOKUP(AS$1,'Distance Matrix'!$A$2:$AG$33,MATCH(AU9,'Distance Matrix'!$A$1:$AG$1,0),1),AND(AT9="@",AT10="@"),VLOOKUP(AU9,'Distance Matrix'!$A$2:$AG$33,MATCH(AU10,'Distance Matrix'!$A$1:$AG$1,0),1))</f>
        <v>0</v>
      </c>
      <c r="AW10" s="56">
        <v>8</v>
      </c>
      <c r="AX10" s="64" t="s">
        <v>182</v>
      </c>
      <c r="AY10" t="s">
        <v>60</v>
      </c>
      <c r="AZ10">
        <f>_xlfn.IFS(AND(AX9="",AX10=""),0,AND(AX9="",AX10="@"),VLOOKUP(AW$1,'Distance Matrix'!$A$2:$AG$33,MATCH(AY10,'Distance Matrix'!$A$1:$AG$1,0),1),AND(AX9="@",AX10=""),VLOOKUP(AW$1,'Distance Matrix'!$A$2:$AG$33,MATCH(AY9,'Distance Matrix'!$A$1:$AG$1,0),1),AND(AX9="@",AX10="@"),VLOOKUP(AY9,'Distance Matrix'!$A$2:$AG$33,MATCH(AY10,'Distance Matrix'!$A$1:$AG$1,0),1))</f>
        <v>1</v>
      </c>
      <c r="BA10" s="56">
        <v>8</v>
      </c>
      <c r="BB10" s="64"/>
      <c r="BC10" t="s">
        <v>79</v>
      </c>
      <c r="BD10">
        <f>_xlfn.IFS(AND(BB9="",BB10=""),0,AND(BB9="",BB10="@"),VLOOKUP(BA$1,'Distance Matrix'!$A$2:$AG$33,MATCH(BC10,'Distance Matrix'!$A$1:$AG$1,0),1),AND(BB9="@",BB10=""),VLOOKUP(BA$1,'Distance Matrix'!$A$2:$AG$33,MATCH(BC9,'Distance Matrix'!$A$1:$AG$1,0),1),AND(BB9="@",BB10="@"),VLOOKUP(BC9,'Distance Matrix'!$A$2:$AG$33,MATCH(BC10,'Distance Matrix'!$A$1:$AG$1,0),1))</f>
        <v>0</v>
      </c>
      <c r="BE10" s="56">
        <v>8</v>
      </c>
      <c r="BF10" s="64"/>
      <c r="BG10" t="s">
        <v>76</v>
      </c>
      <c r="BH10">
        <f>_xlfn.IFS(AND(BF9="",BF10=""),0,AND(BF9="",BF10="@"),VLOOKUP(BE$1,'Distance Matrix'!$A$2:$AG$33,MATCH(BG10,'Distance Matrix'!$A$1:$AG$1,0),1),AND(BF9="@",BF10=""),VLOOKUP(BE$1,'Distance Matrix'!$A$2:$AG$33,MATCH(BG9,'Distance Matrix'!$A$1:$AG$1,0),1),AND(BF9="@",BF10="@"),VLOOKUP(BG9,'Distance Matrix'!$A$2:$AG$33,MATCH(BG10,'Distance Matrix'!$A$1:$AG$1,0),1))</f>
        <v>0</v>
      </c>
      <c r="BI10" s="56">
        <v>8</v>
      </c>
      <c r="BJ10" s="64"/>
      <c r="BK10" t="s">
        <v>52</v>
      </c>
      <c r="BL10">
        <f>_xlfn.IFS(AND(BJ9="",BJ10=""),0,AND(BJ9="",BJ10="@"),VLOOKUP(BI$1,'Distance Matrix'!$A$2:$AG$33,MATCH(BK10,'Distance Matrix'!$A$1:$AG$1,0),1),AND(BJ9="@",BJ10=""),VLOOKUP(BI$1,'Distance Matrix'!$A$2:$AG$33,MATCH(BK9,'Distance Matrix'!$A$1:$AG$1,0),1),AND(BJ9="@",BJ10="@"),VLOOKUP(BK9,'Distance Matrix'!$A$2:$AG$33,MATCH(BK10,'Distance Matrix'!$A$1:$AG$1,0),1))</f>
        <v>853</v>
      </c>
      <c r="BM10" s="56">
        <v>8</v>
      </c>
      <c r="BN10" s="64"/>
      <c r="BO10" t="s">
        <v>75</v>
      </c>
      <c r="BP10">
        <f>_xlfn.IFS(AND(BN9="",BN10=""),0,AND(BN9="",BN10="@"),VLOOKUP(BM$1,'Distance Matrix'!$A$2:$AG$33,MATCH(BO10,'Distance Matrix'!$A$1:$AG$1,0),1),AND(BN9="@",BN10=""),VLOOKUP(BM$1,'Distance Matrix'!$A$2:$AG$33,MATCH(BO9,'Distance Matrix'!$A$1:$AG$1,0),1),AND(BN9="@",BN10="@"),VLOOKUP(BO9,'Distance Matrix'!$A$2:$AG$33,MATCH(BO10,'Distance Matrix'!$A$1:$AG$1,0),1))</f>
        <v>94</v>
      </c>
      <c r="BQ10" s="56">
        <v>8</v>
      </c>
      <c r="BR10" s="64" t="s">
        <v>182</v>
      </c>
      <c r="BS10" t="s">
        <v>68</v>
      </c>
      <c r="BT10">
        <f>_xlfn.IFS(AND(BR9="",BR10=""),0,AND(BR9="",BR10="@"),VLOOKUP(BQ$1,'Distance Matrix'!$A$2:$AG$33,MATCH(BS10,'Distance Matrix'!$A$1:$AG$1,0),1),AND(BR9="@",BR10=""),VLOOKUP(BQ$1,'Distance Matrix'!$A$2:$AG$33,MATCH(BS9,'Distance Matrix'!$A$1:$AG$1,0),1),AND(BR9="@",BR10="@"),VLOOKUP(BS9,'Distance Matrix'!$A$2:$AG$33,MATCH(BS10,'Distance Matrix'!$A$1:$AG$1,0),1))</f>
        <v>152</v>
      </c>
      <c r="BU10" s="56">
        <v>8</v>
      </c>
      <c r="BV10" s="64"/>
      <c r="BW10" t="s">
        <v>67</v>
      </c>
      <c r="BX10">
        <f>_xlfn.IFS(AND(BV9="",BV10=""),0,AND(BV9="",BV10="@"),VLOOKUP(BU$1,'Distance Matrix'!$A$2:$AG$33,MATCH(BW10,'Distance Matrix'!$A$1:$AG$1,0),1),AND(BV9="@",BV10=""),VLOOKUP(BU$1,'Distance Matrix'!$A$2:$AG$33,MATCH(BW9,'Distance Matrix'!$A$1:$AG$1,0),1),AND(BV9="@",BV10="@"),VLOOKUP(BW9,'Distance Matrix'!$A$2:$AG$33,MATCH(BW10,'Distance Matrix'!$A$1:$AG$1,0),1))</f>
        <v>0</v>
      </c>
      <c r="BY10" s="56">
        <v>8</v>
      </c>
      <c r="BZ10" s="64"/>
      <c r="CA10" t="s">
        <v>67</v>
      </c>
      <c r="CB10">
        <f>_xlfn.IFS(AND(BZ9="",BZ10=""),0,AND(BZ9="",BZ10="@"),VLOOKUP(BY$1,'Distance Matrix'!$A$2:$AG$33,MATCH(CA10,'Distance Matrix'!$A$1:$AG$1,0),1),AND(BZ9="@",BZ10=""),VLOOKUP(BY$1,'Distance Matrix'!$A$2:$AG$33,MATCH(CA9,'Distance Matrix'!$A$1:$AG$1,0),1),AND(BZ9="@",BZ10="@"),VLOOKUP(CA9,'Distance Matrix'!$A$2:$AG$33,MATCH(CA10,'Distance Matrix'!$A$1:$AG$1,0),1))</f>
        <v>2557</v>
      </c>
      <c r="CC10" s="56">
        <v>8</v>
      </c>
      <c r="CD10" s="64"/>
      <c r="CE10" t="s">
        <v>75</v>
      </c>
      <c r="CF10">
        <f>_xlfn.IFS(AND(CD9="",CD10=""),0,AND(CD9="",CD10="@"),VLOOKUP(CC$1,'Distance Matrix'!$A$2:$AG$33,MATCH(CE10,'Distance Matrix'!$A$1:$AG$1,0),1),AND(CD9="@",CD10=""),VLOOKUP(CC$1,'Distance Matrix'!$A$2:$AG$33,MATCH(CE9,'Distance Matrix'!$A$1:$AG$1,0),1),AND(CD9="@",CD10="@"),VLOOKUP(CE9,'Distance Matrix'!$A$2:$AG$33,MATCH(CE10,'Distance Matrix'!$A$1:$AG$1,0),1))</f>
        <v>215</v>
      </c>
      <c r="CG10" s="56">
        <v>8</v>
      </c>
      <c r="CH10" s="64"/>
      <c r="CI10" t="s">
        <v>77</v>
      </c>
      <c r="CJ10">
        <f>_xlfn.IFS(AND(CH9="",CH10=""),0,AND(CH9="",CH10="@"),VLOOKUP(CG$1,'Distance Matrix'!$A$2:$AG$33,MATCH(CI10,'Distance Matrix'!$A$1:$AG$1,0),1),AND(CH9="@",CH10=""),VLOOKUP(CG$1,'Distance Matrix'!$A$2:$AG$33,MATCH(CI9,'Distance Matrix'!$A$1:$AG$1,0),1),AND(CH9="@",CH10="@"),VLOOKUP(CI9,'Distance Matrix'!$A$2:$AG$33,MATCH(CI10,'Distance Matrix'!$A$1:$AG$1,0),1))</f>
        <v>0</v>
      </c>
      <c r="CK10" s="56">
        <v>8</v>
      </c>
      <c r="CL10" s="64"/>
      <c r="CM10" t="s">
        <v>61</v>
      </c>
      <c r="CN10">
        <f>_xlfn.IFS(AND(CL9="",CL10=""),0,AND(CL9="",CL10="@"),VLOOKUP(CK$1,'Distance Matrix'!$A$2:$AG$33,MATCH(CM10,'Distance Matrix'!$A$1:$AG$1,0),1),AND(CL9="@",CL10=""),VLOOKUP(CK$1,'Distance Matrix'!$A$2:$AG$33,MATCH(CM9,'Distance Matrix'!$A$1:$AG$1,0),1),AND(CL9="@",CL10="@"),VLOOKUP(CM9,'Distance Matrix'!$A$2:$AG$33,MATCH(CM10,'Distance Matrix'!$A$1:$AG$1,0),1))</f>
        <v>405</v>
      </c>
      <c r="CO10" s="56">
        <v>8</v>
      </c>
      <c r="CP10" s="64" t="s">
        <v>182</v>
      </c>
      <c r="CQ10" t="s">
        <v>75</v>
      </c>
      <c r="CR10">
        <f>_xlfn.IFS(AND(CP9="",CP10=""),0,AND(CP9="",CP10="@"),VLOOKUP(CO$1,'Distance Matrix'!$A$2:$AG$33,MATCH(CQ10,'Distance Matrix'!$A$1:$AG$1,0),1),AND(CP9="@",CP10=""),VLOOKUP(CO$1,'Distance Matrix'!$A$2:$AG$33,MATCH(CQ9,'Distance Matrix'!$A$1:$AG$1,0),1),AND(CP9="@",CP10="@"),VLOOKUP(CQ9,'Distance Matrix'!$A$2:$AG$33,MATCH(CQ10,'Distance Matrix'!$A$1:$AG$1,0),1))</f>
        <v>152</v>
      </c>
      <c r="CS10" s="56">
        <v>8</v>
      </c>
      <c r="CT10" s="64"/>
      <c r="CU10" t="s">
        <v>60</v>
      </c>
      <c r="CV10">
        <f>_xlfn.IFS(AND(CT9="",CT10=""),0,AND(CT9="",CT10="@"),VLOOKUP(CS$1,'Distance Matrix'!$A$2:$AG$33,MATCH(CU10,'Distance Matrix'!$A$1:$AG$1,0),1),AND(CT9="@",CT10=""),VLOOKUP(CS$1,'Distance Matrix'!$A$2:$AG$33,MATCH(CU9,'Distance Matrix'!$A$1:$AG$1,0),1),AND(CT9="@",CT10="@"),VLOOKUP(CU9,'Distance Matrix'!$A$2:$AG$33,MATCH(CU10,'Distance Matrix'!$A$1:$AG$1,0),1))</f>
        <v>0</v>
      </c>
      <c r="CW10" s="56">
        <v>8</v>
      </c>
      <c r="CX10" s="64" t="s">
        <v>182</v>
      </c>
      <c r="CY10" t="s">
        <v>48</v>
      </c>
      <c r="CZ10">
        <f>_xlfn.IFS(AND(CX9="",CX10=""),0,AND(CX9="",CX10="@"),VLOOKUP(CW$1,'Distance Matrix'!$A$2:$AG$33,MATCH(CY10,'Distance Matrix'!$A$1:$AG$1,0),1),AND(CX9="@",CX10=""),VLOOKUP(CW$1,'Distance Matrix'!$A$2:$AG$33,MATCH(CY9,'Distance Matrix'!$A$1:$AG$1,0),1),AND(CX9="@",CX10="@"),VLOOKUP(CY9,'Distance Matrix'!$A$2:$AG$33,MATCH(CY10,'Distance Matrix'!$A$1:$AG$1,0),1))</f>
        <v>935</v>
      </c>
      <c r="DA10" s="56">
        <v>8</v>
      </c>
      <c r="DB10" s="64" t="s">
        <v>182</v>
      </c>
      <c r="DC10" t="s">
        <v>72</v>
      </c>
      <c r="DD10">
        <f>_xlfn.IFS(AND(DB9="",DB10=""),0,AND(DB9="",DB10="@"),VLOOKUP(DA$1,'Distance Matrix'!$A$2:$AG$33,MATCH(DC10,'Distance Matrix'!$A$1:$AG$1,0),1),AND(DB9="@",DB10=""),VLOOKUP(DA$1,'Distance Matrix'!$A$2:$AG$33,MATCH(DC9,'Distance Matrix'!$A$1:$AG$1,0),1),AND(DB9="@",DB10="@"),VLOOKUP(DC9,'Distance Matrix'!$A$2:$AG$33,MATCH(DC10,'Distance Matrix'!$A$1:$AG$1,0),1))</f>
        <v>894</v>
      </c>
      <c r="DE10" s="56">
        <v>8</v>
      </c>
      <c r="DF10" s="64"/>
      <c r="DG10" t="s">
        <v>56</v>
      </c>
      <c r="DH10">
        <f>_xlfn.IFS(AND(DF9="",DF10=""),0,AND(DF9="",DF10="@"),VLOOKUP(DE$1,'Distance Matrix'!$A$2:$AG$33,MATCH(DG10,'Distance Matrix'!$A$1:$AG$1,0),1),AND(DF9="@",DF10=""),VLOOKUP(DE$1,'Distance Matrix'!$A$2:$AG$33,MATCH(DG9,'Distance Matrix'!$A$1:$AG$1,0),1),AND(DF9="@",DF10="@"),VLOOKUP(DG9,'Distance Matrix'!$A$2:$AG$33,MATCH(DG10,'Distance Matrix'!$A$1:$AG$1,0),1))</f>
        <v>0</v>
      </c>
      <c r="DI10" s="56">
        <v>8</v>
      </c>
      <c r="DJ10" s="64"/>
      <c r="DK10" t="s">
        <v>77</v>
      </c>
      <c r="DL10">
        <f>_xlfn.IFS(AND(DJ9="",DJ10=""),0,AND(DJ9="",DJ10="@"),VLOOKUP(DI$1,'Distance Matrix'!$A$2:$AG$33,MATCH(DK10,'Distance Matrix'!$A$1:$AG$1,0),1),AND(DJ9="@",DJ10=""),VLOOKUP(DI$1,'Distance Matrix'!$A$2:$AG$33,MATCH(DK9,'Distance Matrix'!$A$1:$AG$1,0),1),AND(DJ9="@",DJ10="@"),VLOOKUP(DK9,'Distance Matrix'!$A$2:$AG$33,MATCH(DK10,'Distance Matrix'!$A$1:$AG$1,0),1))</f>
        <v>1159</v>
      </c>
      <c r="DM10" s="56">
        <v>8</v>
      </c>
      <c r="DN10" s="64" t="s">
        <v>182</v>
      </c>
      <c r="DO10" t="s">
        <v>50</v>
      </c>
      <c r="DP10">
        <f>_xlfn.IFS(AND(DN9="",DN10=""),0,AND(DN9="",DN10="@"),VLOOKUP(DM$1,'Distance Matrix'!$A$2:$AG$33,MATCH(DO10,'Distance Matrix'!$A$1:$AG$1,0),1),AND(DN9="@",DN10=""),VLOOKUP(DM$1,'Distance Matrix'!$A$2:$AG$33,MATCH(DO9,'Distance Matrix'!$A$1:$AG$1,0),1),AND(DN9="@",DN10="@"),VLOOKUP(DO9,'Distance Matrix'!$A$2:$AG$33,MATCH(DO10,'Distance Matrix'!$A$1:$AG$1,0),1))</f>
        <v>2361</v>
      </c>
      <c r="DQ10" s="56">
        <v>8</v>
      </c>
      <c r="DR10" s="64"/>
      <c r="DS10" t="s">
        <v>78</v>
      </c>
      <c r="DT10" s="72">
        <f>_xlfn.IFS(AND(DR9="",DR10=""),0,AND(DR9="",DR10="@"),VLOOKUP(DQ$1,'Distance Matrix'!$A$2:$AG$33,MATCH(DS10,'Distance Matrix'!$A$1:$AG$1,0),1),AND(DR9="@",DR10=""),VLOOKUP(DQ$1,'Distance Matrix'!$A$2:$AG$33,MATCH(DS9,'Distance Matrix'!$A$1:$AG$1,0),1),AND(DR9="@",DR10="@"),VLOOKUP(DS9,'Distance Matrix'!$A$2:$AG$33,MATCH(DS10,'Distance Matrix'!$A$1:$AG$1,0),1))</f>
        <v>0</v>
      </c>
    </row>
    <row r="11" spans="1:124" ht="15.75" thickBot="1" x14ac:dyDescent="0.3">
      <c r="A11" s="52">
        <v>9</v>
      </c>
      <c r="B11" s="62"/>
      <c r="C11" t="s">
        <v>76</v>
      </c>
      <c r="D11">
        <f>_xlfn.IFS(AND(B10="",B11=""),0,AND(B10="",B11="@"),VLOOKUP(A$1,'Distance Matrix'!$A$2:$AG$33,MATCH(C11,'Distance Matrix'!$A$1:$AG$1,0),1),AND(B10="@",B11=""),VLOOKUP(A$1,'Distance Matrix'!$A$2:$AG$33,MATCH(C10,'Distance Matrix'!$A$1:$AG$1,0),1),AND(B10="@",B11="@"),VLOOKUP(C10,'Distance Matrix'!$A$2:$AG$33,MATCH(C11,'Distance Matrix'!$A$1:$AG$1,0),1))</f>
        <v>226</v>
      </c>
      <c r="E11" s="52">
        <v>9</v>
      </c>
      <c r="F11" s="62"/>
      <c r="G11" t="s">
        <v>50</v>
      </c>
      <c r="H11">
        <f>_xlfn.IFS(AND(F10="",F11=""),0,AND(F10="",F11="@"),VLOOKUP(E$1,'Distance Matrix'!$A$2:$AG$33,MATCH(G11,'Distance Matrix'!$A$1:$AG$1,0),1),AND(F10="@",F11=""),VLOOKUP(E$1,'Distance Matrix'!$A$2:$AG$33,MATCH(G10,'Distance Matrix'!$A$1:$AG$1,0),1),AND(F10="@",F11="@"),VLOOKUP(G10,'Distance Matrix'!$A$2:$AG$33,MATCH(G11,'Distance Matrix'!$A$1:$AG$1,0),1))</f>
        <v>1668</v>
      </c>
      <c r="I11" s="52">
        <v>9</v>
      </c>
      <c r="J11" s="62" t="s">
        <v>182</v>
      </c>
      <c r="K11" s="54" t="s">
        <v>58</v>
      </c>
      <c r="L11">
        <f>_xlfn.IFS(AND(J10="",J11=""),0,AND(J10="",J11="@"),VLOOKUP(I$1,'Distance Matrix'!$A$2:$AG$33,MATCH(K11,'Distance Matrix'!$A$1:$AG$1,0),1),AND(J10="@",J11=""),VLOOKUP(I$1,'Distance Matrix'!$A$2:$AG$33,MATCH(K10,'Distance Matrix'!$A$1:$AG$1,0),1),AND(J10="@",J11="@"),VLOOKUP(K10,'Distance Matrix'!$A$2:$AG$33,MATCH(K11,'Distance Matrix'!$A$1:$AG$1,0),1))</f>
        <v>2208</v>
      </c>
      <c r="M11" s="52">
        <v>9</v>
      </c>
      <c r="N11" s="62" t="s">
        <v>182</v>
      </c>
      <c r="O11" t="s">
        <v>79</v>
      </c>
      <c r="P11">
        <f>_xlfn.IFS(AND(N10="",N11=""),0,AND(N10="",N11="@"),VLOOKUP(M$1,'Distance Matrix'!$A$2:$AG$33,MATCH(O11,'Distance Matrix'!$A$1:$AG$1,0),1),AND(N10="@",N11=""),VLOOKUP(M$1,'Distance Matrix'!$A$2:$AG$33,MATCH(O10,'Distance Matrix'!$A$1:$AG$1,0),1),AND(N10="@",N11="@"),VLOOKUP(O10,'Distance Matrix'!$A$2:$AG$33,MATCH(O11,'Distance Matrix'!$A$1:$AG$1,0),1))</f>
        <v>36</v>
      </c>
      <c r="Q11" s="52">
        <v>9</v>
      </c>
      <c r="R11" s="62" t="s">
        <v>182</v>
      </c>
      <c r="S11" t="s">
        <v>63</v>
      </c>
      <c r="T11">
        <f>_xlfn.IFS(AND(R10="",R11=""),0,AND(R10="",R11="@"),VLOOKUP(Q$1,'Distance Matrix'!$A$2:$AG$33,MATCH(S11,'Distance Matrix'!$A$1:$AG$1,0),1),AND(R10="@",R11=""),VLOOKUP(Q$1,'Distance Matrix'!$A$2:$AG$33,MATCH(S10,'Distance Matrix'!$A$1:$AG$1,0),1),AND(R10="@",R11="@"),VLOOKUP(S10,'Distance Matrix'!$A$2:$AG$33,MATCH(S11,'Distance Matrix'!$A$1:$AG$1,0),1))</f>
        <v>330</v>
      </c>
      <c r="U11" s="56">
        <v>9</v>
      </c>
      <c r="V11" s="64" t="s">
        <v>182</v>
      </c>
      <c r="W11" t="s">
        <v>69</v>
      </c>
      <c r="X11">
        <f>_xlfn.IFS(AND(V10="",V11=""),0,AND(V10="",V11="@"),VLOOKUP(U$1,'Distance Matrix'!$A$2:$AG$33,MATCH(W11,'Distance Matrix'!$A$1:$AG$1,0),1),AND(V10="@",V11=""),VLOOKUP(U$1,'Distance Matrix'!$A$2:$AG$33,MATCH(W10,'Distance Matrix'!$A$1:$AG$1,0),1),AND(V10="@",V11="@"),VLOOKUP(W10,'Distance Matrix'!$A$2:$AG$33,MATCH(W11,'Distance Matrix'!$A$1:$AG$1,0),1))</f>
        <v>501</v>
      </c>
      <c r="Y11" s="56">
        <v>9</v>
      </c>
      <c r="Z11" s="64"/>
      <c r="AA11" t="s">
        <v>79</v>
      </c>
      <c r="AB11">
        <f>_xlfn.IFS(AND(Z10="",Z11=""),0,AND(Z10="",Z11="@"),VLOOKUP(Y$1,'Distance Matrix'!$A$2:$AG$33,MATCH(AA11,'Distance Matrix'!$A$1:$AG$1,0),1),AND(Z10="@",Z11=""),VLOOKUP(Y$1,'Distance Matrix'!$A$2:$AG$33,MATCH(AA10,'Distance Matrix'!$A$1:$AG$1,0),1),AND(Z10="@",Z11="@"),VLOOKUP(AA10,'Distance Matrix'!$A$2:$AG$33,MATCH(AA11,'Distance Matrix'!$A$1:$AG$1,0),1))</f>
        <v>0</v>
      </c>
      <c r="AC11" s="56">
        <v>9</v>
      </c>
      <c r="AD11" s="64" t="s">
        <v>182</v>
      </c>
      <c r="AE11" t="s">
        <v>57</v>
      </c>
      <c r="AF11">
        <f>_xlfn.IFS(AND(AD10="",AD11=""),0,AND(AD10="",AD11="@"),VLOOKUP(AC$1,'Distance Matrix'!$A$2:$AG$33,MATCH(AE11,'Distance Matrix'!$A$1:$AG$1,0),1),AND(AD10="@",AD11=""),VLOOKUP(AC$1,'Distance Matrix'!$A$2:$AG$33,MATCH(AE10,'Distance Matrix'!$A$1:$AG$1,0),1),AND(AD10="@",AD11="@"),VLOOKUP(AE10,'Distance Matrix'!$A$2:$AG$33,MATCH(AE11,'Distance Matrix'!$A$1:$AG$1,0),1))</f>
        <v>337</v>
      </c>
      <c r="AG11" s="56">
        <v>9</v>
      </c>
      <c r="AH11" s="64" t="s">
        <v>182</v>
      </c>
      <c r="AI11" t="s">
        <v>53</v>
      </c>
      <c r="AJ11">
        <f>_xlfn.IFS(AND(AH10="",AH11=""),0,AND(AH10="",AH11="@"),VLOOKUP(AG$1,'Distance Matrix'!$A$2:$AG$33,MATCH(AI11,'Distance Matrix'!$A$1:$AG$1,0),1),AND(AH10="@",AH11=""),VLOOKUP(AG$1,'Distance Matrix'!$A$2:$AG$33,MATCH(AI10,'Distance Matrix'!$A$1:$AG$1,0),1),AND(AH10="@",AH11="@"),VLOOKUP(AI10,'Distance Matrix'!$A$2:$AG$33,MATCH(AI11,'Distance Matrix'!$A$1:$AG$1,0),1))</f>
        <v>409</v>
      </c>
      <c r="AK11" s="56">
        <v>9</v>
      </c>
      <c r="AL11" s="64"/>
      <c r="AM11" t="s">
        <v>79</v>
      </c>
      <c r="AN11">
        <f>_xlfn.IFS(AND(AL10="",AL11=""),0,AND(AL10="",AL11="@"),VLOOKUP(AK$1,'Distance Matrix'!$A$2:$AG$33,MATCH(AM11,'Distance Matrix'!$A$1:$AG$1,0),1),AND(AL10="@",AL11=""),VLOOKUP(AK$1,'Distance Matrix'!$A$2:$AG$33,MATCH(AM10,'Distance Matrix'!$A$1:$AG$1,0),1),AND(AL10="@",AL11="@"),VLOOKUP(AM10,'Distance Matrix'!$A$2:$AG$33,MATCH(AM11,'Distance Matrix'!$A$1:$AG$1,0),1))</f>
        <v>0</v>
      </c>
      <c r="AO11" s="56">
        <v>9</v>
      </c>
      <c r="AP11" s="64"/>
      <c r="AQ11" t="s">
        <v>74</v>
      </c>
      <c r="AR11">
        <f>_xlfn.IFS(AND(AP10="",AP11=""),0,AND(AP10="",AP11="@"),VLOOKUP(AO$1,'Distance Matrix'!$A$2:$AG$33,MATCH(AQ11,'Distance Matrix'!$A$1:$AG$1,0),1),AND(AP10="@",AP11=""),VLOOKUP(AO$1,'Distance Matrix'!$A$2:$AG$33,MATCH(AQ10,'Distance Matrix'!$A$1:$AG$1,0),1),AND(AP10="@",AP11="@"),VLOOKUP(AQ10,'Distance Matrix'!$A$2:$AG$33,MATCH(AQ11,'Distance Matrix'!$A$1:$AG$1,0),1))</f>
        <v>1148</v>
      </c>
      <c r="AS11" s="56">
        <v>9</v>
      </c>
      <c r="AT11" s="64" t="s">
        <v>182</v>
      </c>
      <c r="AU11" t="s">
        <v>62</v>
      </c>
      <c r="AV11">
        <f>_xlfn.IFS(AND(AT10="",AT11=""),0,AND(AT10="",AT11="@"),VLOOKUP(AS$1,'Distance Matrix'!$A$2:$AG$33,MATCH(AU11,'Distance Matrix'!$A$1:$AG$1,0),1),AND(AT10="@",AT11=""),VLOOKUP(AS$1,'Distance Matrix'!$A$2:$AG$33,MATCH(AU10,'Distance Matrix'!$A$1:$AG$1,0),1),AND(AT10="@",AT11="@"),VLOOKUP(AU10,'Distance Matrix'!$A$2:$AG$33,MATCH(AU11,'Distance Matrix'!$A$1:$AG$1,0),1))</f>
        <v>1757</v>
      </c>
      <c r="AW11" s="56">
        <v>9</v>
      </c>
      <c r="AX11" s="64" t="s">
        <v>182</v>
      </c>
      <c r="AY11" t="s">
        <v>61</v>
      </c>
      <c r="AZ11">
        <f>_xlfn.IFS(AND(AX10="",AX11=""),0,AND(AX10="",AX11="@"),VLOOKUP(AW$1,'Distance Matrix'!$A$2:$AG$33,MATCH(AY11,'Distance Matrix'!$A$1:$AG$1,0),1),AND(AX10="@",AX11=""),VLOOKUP(AW$1,'Distance Matrix'!$A$2:$AG$33,MATCH(AY10,'Distance Matrix'!$A$1:$AG$1,0),1),AND(AX10="@",AX11="@"),VLOOKUP(AY10,'Distance Matrix'!$A$2:$AG$33,MATCH(AY11,'Distance Matrix'!$A$1:$AG$1,0),1))</f>
        <v>17</v>
      </c>
      <c r="BA11" s="56">
        <v>9</v>
      </c>
      <c r="BB11" s="64"/>
      <c r="BC11" t="s">
        <v>50</v>
      </c>
      <c r="BD11">
        <f>_xlfn.IFS(AND(BB10="",BB11=""),0,AND(BB10="",BB11="@"),VLOOKUP(BA$1,'Distance Matrix'!$A$2:$AG$33,MATCH(BC11,'Distance Matrix'!$A$1:$AG$1,0),1),AND(BB10="@",BB11=""),VLOOKUP(BA$1,'Distance Matrix'!$A$2:$AG$33,MATCH(BC10,'Distance Matrix'!$A$1:$AG$1,0),1),AND(BB10="@",BB11="@"),VLOOKUP(BC10,'Distance Matrix'!$A$2:$AG$33,MATCH(BC11,'Distance Matrix'!$A$1:$AG$1,0),1))</f>
        <v>0</v>
      </c>
      <c r="BE11" s="56">
        <v>9</v>
      </c>
      <c r="BF11" s="64" t="s">
        <v>182</v>
      </c>
      <c r="BG11" t="s">
        <v>70</v>
      </c>
      <c r="BH11">
        <f>_xlfn.IFS(AND(BF10="",BF11=""),0,AND(BF10="",BF11="@"),VLOOKUP(BE$1,'Distance Matrix'!$A$2:$AG$33,MATCH(BG11,'Distance Matrix'!$A$1:$AG$1,0),1),AND(BF10="@",BF11=""),VLOOKUP(BE$1,'Distance Matrix'!$A$2:$AG$33,MATCH(BG10,'Distance Matrix'!$A$1:$AG$1,0),1),AND(BF10="@",BF11="@"),VLOOKUP(BG10,'Distance Matrix'!$A$2:$AG$33,MATCH(BG11,'Distance Matrix'!$A$1:$AG$1,0),1))</f>
        <v>1233</v>
      </c>
      <c r="BI11" s="56">
        <v>9</v>
      </c>
      <c r="BJ11" s="64"/>
      <c r="BK11" t="s">
        <v>65</v>
      </c>
      <c r="BL11">
        <f>_xlfn.IFS(AND(BJ10="",BJ11=""),0,AND(BJ10="",BJ11="@"),VLOOKUP(BI$1,'Distance Matrix'!$A$2:$AG$33,MATCH(BK11,'Distance Matrix'!$A$1:$AG$1,0),1),AND(BJ10="@",BJ11=""),VLOOKUP(BI$1,'Distance Matrix'!$A$2:$AG$33,MATCH(BK10,'Distance Matrix'!$A$1:$AG$1,0),1),AND(BJ10="@",BJ11="@"),VLOOKUP(BK10,'Distance Matrix'!$A$2:$AG$33,MATCH(BK11,'Distance Matrix'!$A$1:$AG$1,0),1))</f>
        <v>0</v>
      </c>
      <c r="BM11" s="56">
        <v>9</v>
      </c>
      <c r="BN11" s="64" t="s">
        <v>182</v>
      </c>
      <c r="BO11" t="s">
        <v>76</v>
      </c>
      <c r="BP11">
        <f>_xlfn.IFS(AND(BN10="",BN11=""),0,AND(BN10="",BN11="@"),VLOOKUP(BM$1,'Distance Matrix'!$A$2:$AG$33,MATCH(BO11,'Distance Matrix'!$A$1:$AG$1,0),1),AND(BN10="@",BN11=""),VLOOKUP(BM$1,'Distance Matrix'!$A$2:$AG$33,MATCH(BO10,'Distance Matrix'!$A$1:$AG$1,0),1),AND(BN10="@",BN11="@"),VLOOKUP(BO10,'Distance Matrix'!$A$2:$AG$33,MATCH(BO11,'Distance Matrix'!$A$1:$AG$1,0),1))</f>
        <v>302</v>
      </c>
      <c r="BQ11" s="56">
        <v>9</v>
      </c>
      <c r="BR11" s="64"/>
      <c r="BS11" t="s">
        <v>55</v>
      </c>
      <c r="BT11">
        <f>_xlfn.IFS(AND(BR10="",BR11=""),0,AND(BR10="",BR11="@"),VLOOKUP(BQ$1,'Distance Matrix'!$A$2:$AG$33,MATCH(BS11,'Distance Matrix'!$A$1:$AG$1,0),1),AND(BR10="@",BR11=""),VLOOKUP(BQ$1,'Distance Matrix'!$A$2:$AG$33,MATCH(BS10,'Distance Matrix'!$A$1:$AG$1,0),1),AND(BR10="@",BR11="@"),VLOOKUP(BS10,'Distance Matrix'!$A$2:$AG$33,MATCH(BS11,'Distance Matrix'!$A$1:$AG$1,0),1))</f>
        <v>1757</v>
      </c>
      <c r="BU11" s="56">
        <v>9</v>
      </c>
      <c r="BV11" s="64" t="s">
        <v>182</v>
      </c>
      <c r="BW11" t="s">
        <v>52</v>
      </c>
      <c r="BX11">
        <f>_xlfn.IFS(AND(BV10="",BV11=""),0,AND(BV10="",BV11="@"),VLOOKUP(BU$1,'Distance Matrix'!$A$2:$AG$33,MATCH(BW11,'Distance Matrix'!$A$1:$AG$1,0),1),AND(BV10="@",BV11=""),VLOOKUP(BU$1,'Distance Matrix'!$A$2:$AG$33,MATCH(BW10,'Distance Matrix'!$A$1:$AG$1,0),1),AND(BV10="@",BV11="@"),VLOOKUP(BW10,'Distance Matrix'!$A$2:$AG$33,MATCH(BW11,'Distance Matrix'!$A$1:$AG$1,0),1))</f>
        <v>999</v>
      </c>
      <c r="BY11" s="56">
        <v>9</v>
      </c>
      <c r="BZ11" s="64" t="s">
        <v>182</v>
      </c>
      <c r="CA11" t="s">
        <v>57</v>
      </c>
      <c r="CB11">
        <f>_xlfn.IFS(AND(BZ10="",BZ11=""),0,AND(BZ10="",BZ11="@"),VLOOKUP(BY$1,'Distance Matrix'!$A$2:$AG$33,MATCH(CA11,'Distance Matrix'!$A$1:$AG$1,0),1),AND(BZ10="@",BZ11=""),VLOOKUP(BY$1,'Distance Matrix'!$A$2:$AG$33,MATCH(CA10,'Distance Matrix'!$A$1:$AG$1,0),1),AND(BZ10="@",BZ11="@"),VLOOKUP(CA10,'Distance Matrix'!$A$2:$AG$33,MATCH(CA11,'Distance Matrix'!$A$1:$AG$1,0),1))</f>
        <v>96</v>
      </c>
      <c r="CC11" s="56">
        <v>9</v>
      </c>
      <c r="CD11" s="64"/>
      <c r="CE11" t="s">
        <v>67</v>
      </c>
      <c r="CF11">
        <f>_xlfn.IFS(AND(CD10="",CD11=""),0,AND(CD10="",CD11="@"),VLOOKUP(CC$1,'Distance Matrix'!$A$2:$AG$33,MATCH(CE11,'Distance Matrix'!$A$1:$AG$1,0),1),AND(CD10="@",CD11=""),VLOOKUP(CC$1,'Distance Matrix'!$A$2:$AG$33,MATCH(CE10,'Distance Matrix'!$A$1:$AG$1,0),1),AND(CD10="@",CD11="@"),VLOOKUP(CE10,'Distance Matrix'!$A$2:$AG$33,MATCH(CE11,'Distance Matrix'!$A$1:$AG$1,0),1))</f>
        <v>0</v>
      </c>
      <c r="CG11" s="56">
        <v>9</v>
      </c>
      <c r="CH11" s="64" t="s">
        <v>182</v>
      </c>
      <c r="CI11" t="s">
        <v>72</v>
      </c>
      <c r="CJ11">
        <f>_xlfn.IFS(AND(CH10="",CH11=""),0,AND(CH10="",CH11="@"),VLOOKUP(CG$1,'Distance Matrix'!$A$2:$AG$33,MATCH(CI11,'Distance Matrix'!$A$1:$AG$1,0),1),AND(CH10="@",CH11=""),VLOOKUP(CG$1,'Distance Matrix'!$A$2:$AG$33,MATCH(CI10,'Distance Matrix'!$A$1:$AG$1,0),1),AND(CH10="@",CH11="@"),VLOOKUP(CI10,'Distance Matrix'!$A$2:$AG$33,MATCH(CI11,'Distance Matrix'!$A$1:$AG$1,0),1))</f>
        <v>1515</v>
      </c>
      <c r="CK11" s="56">
        <v>9</v>
      </c>
      <c r="CL11" s="64"/>
      <c r="CM11" t="s">
        <v>72</v>
      </c>
      <c r="CN11">
        <f>_xlfn.IFS(AND(CL10="",CL11=""),0,AND(CL10="",CL11="@"),VLOOKUP(CK$1,'Distance Matrix'!$A$2:$AG$33,MATCH(CM11,'Distance Matrix'!$A$1:$AG$1,0),1),AND(CL10="@",CL11=""),VLOOKUP(CK$1,'Distance Matrix'!$A$2:$AG$33,MATCH(CM10,'Distance Matrix'!$A$1:$AG$1,0),1),AND(CL10="@",CL11="@"),VLOOKUP(CM10,'Distance Matrix'!$A$2:$AG$33,MATCH(CM11,'Distance Matrix'!$A$1:$AG$1,0),1))</f>
        <v>0</v>
      </c>
      <c r="CO11" s="56">
        <v>9</v>
      </c>
      <c r="CP11" s="64" t="s">
        <v>182</v>
      </c>
      <c r="CQ11" t="s">
        <v>50</v>
      </c>
      <c r="CR11">
        <f>_xlfn.IFS(AND(CP10="",CP11=""),0,AND(CP10="",CP11="@"),VLOOKUP(CO$1,'Distance Matrix'!$A$2:$AG$33,MATCH(CQ11,'Distance Matrix'!$A$1:$AG$1,0),1),AND(CP10="@",CP11=""),VLOOKUP(CO$1,'Distance Matrix'!$A$2:$AG$33,MATCH(CQ10,'Distance Matrix'!$A$1:$AG$1,0),1),AND(CP10="@",CP11="@"),VLOOKUP(CQ10,'Distance Matrix'!$A$2:$AG$33,MATCH(CQ11,'Distance Matrix'!$A$1:$AG$1,0),1))</f>
        <v>427</v>
      </c>
      <c r="CS11" s="56">
        <v>9</v>
      </c>
      <c r="CT11" s="64" t="s">
        <v>182</v>
      </c>
      <c r="CU11" t="s">
        <v>62</v>
      </c>
      <c r="CV11">
        <f>_xlfn.IFS(AND(CT10="",CT11=""),0,AND(CT10="",CT11="@"),VLOOKUP(CS$1,'Distance Matrix'!$A$2:$AG$33,MATCH(CU11,'Distance Matrix'!$A$1:$AG$1,0),1),AND(CT10="@",CT11=""),VLOOKUP(CS$1,'Distance Matrix'!$A$2:$AG$33,MATCH(CU10,'Distance Matrix'!$A$1:$AG$1,0),1),AND(CT10="@",CT11="@"),VLOOKUP(CU10,'Distance Matrix'!$A$2:$AG$33,MATCH(CU11,'Distance Matrix'!$A$1:$AG$1,0),1))</f>
        <v>1943</v>
      </c>
      <c r="CW11" s="56">
        <v>9</v>
      </c>
      <c r="CX11" s="64"/>
      <c r="CY11" t="s">
        <v>71</v>
      </c>
      <c r="CZ11">
        <f>_xlfn.IFS(AND(CX10="",CX11=""),0,AND(CX10="",CX11="@"),VLOOKUP(CW$1,'Distance Matrix'!$A$2:$AG$33,MATCH(CY11,'Distance Matrix'!$A$1:$AG$1,0),1),AND(CX10="@",CX11=""),VLOOKUP(CW$1,'Distance Matrix'!$A$2:$AG$33,MATCH(CY10,'Distance Matrix'!$A$1:$AG$1,0),1),AND(CX10="@",CX11="@"),VLOOKUP(CY10,'Distance Matrix'!$A$2:$AG$33,MATCH(CY11,'Distance Matrix'!$A$1:$AG$1,0),1))</f>
        <v>842</v>
      </c>
      <c r="DA11" s="56">
        <v>9</v>
      </c>
      <c r="DB11" s="64" t="s">
        <v>182</v>
      </c>
      <c r="DC11" t="s">
        <v>66</v>
      </c>
      <c r="DD11">
        <f>_xlfn.IFS(AND(DB10="",DB11=""),0,AND(DB10="",DB11="@"),VLOOKUP(DA$1,'Distance Matrix'!$A$2:$AG$33,MATCH(DC11,'Distance Matrix'!$A$1:$AG$1,0),1),AND(DB10="@",DB11=""),VLOOKUP(DA$1,'Distance Matrix'!$A$2:$AG$33,MATCH(DC10,'Distance Matrix'!$A$1:$AG$1,0),1),AND(DB10="@",DB11="@"),VLOOKUP(DC10,'Distance Matrix'!$A$2:$AG$33,MATCH(DC11,'Distance Matrix'!$A$1:$AG$1,0),1))</f>
        <v>627</v>
      </c>
      <c r="DE11" s="56">
        <v>9</v>
      </c>
      <c r="DF11" s="64"/>
      <c r="DG11" t="s">
        <v>53</v>
      </c>
      <c r="DH11">
        <f>_xlfn.IFS(AND(DF10="",DF11=""),0,AND(DF10="",DF11="@"),VLOOKUP(DE$1,'Distance Matrix'!$A$2:$AG$33,MATCH(DG11,'Distance Matrix'!$A$1:$AG$1,0),1),AND(DF10="@",DF11=""),VLOOKUP(DE$1,'Distance Matrix'!$A$2:$AG$33,MATCH(DG10,'Distance Matrix'!$A$1:$AG$1,0),1),AND(DF10="@",DF11="@"),VLOOKUP(DG10,'Distance Matrix'!$A$2:$AG$33,MATCH(DG11,'Distance Matrix'!$A$1:$AG$1,0),1))</f>
        <v>0</v>
      </c>
      <c r="DI11" s="56">
        <v>9</v>
      </c>
      <c r="DJ11" s="64"/>
      <c r="DK11" t="s">
        <v>49</v>
      </c>
      <c r="DL11">
        <f>_xlfn.IFS(AND(DJ10="",DJ11=""),0,AND(DJ10="",DJ11="@"),VLOOKUP(DI$1,'Distance Matrix'!$A$2:$AG$33,MATCH(DK11,'Distance Matrix'!$A$1:$AG$1,0),1),AND(DJ10="@",DJ11=""),VLOOKUP(DI$1,'Distance Matrix'!$A$2:$AG$33,MATCH(DK10,'Distance Matrix'!$A$1:$AG$1,0),1),AND(DJ10="@",DJ11="@"),VLOOKUP(DK10,'Distance Matrix'!$A$2:$AG$33,MATCH(DK11,'Distance Matrix'!$A$1:$AG$1,0),1))</f>
        <v>0</v>
      </c>
      <c r="DM11" s="56">
        <v>9</v>
      </c>
      <c r="DN11" s="64" t="s">
        <v>182</v>
      </c>
      <c r="DO11" t="s">
        <v>68</v>
      </c>
      <c r="DP11">
        <f>_xlfn.IFS(AND(DN10="",DN11=""),0,AND(DN10="",DN11="@"),VLOOKUP(DM$1,'Distance Matrix'!$A$2:$AG$33,MATCH(DO11,'Distance Matrix'!$A$1:$AG$1,0),1),AND(DN10="@",DN11=""),VLOOKUP(DM$1,'Distance Matrix'!$A$2:$AG$33,MATCH(DO10,'Distance Matrix'!$A$1:$AG$1,0),1),AND(DN10="@",DN11="@"),VLOOKUP(DO10,'Distance Matrix'!$A$2:$AG$33,MATCH(DO11,'Distance Matrix'!$A$1:$AG$1,0),1))</f>
        <v>503</v>
      </c>
      <c r="DQ11" s="56">
        <v>9</v>
      </c>
      <c r="DR11" s="64"/>
      <c r="DS11" t="s">
        <v>53</v>
      </c>
      <c r="DT11" s="72">
        <f>_xlfn.IFS(AND(DR10="",DR11=""),0,AND(DR10="",DR11="@"),VLOOKUP(DQ$1,'Distance Matrix'!$A$2:$AG$33,MATCH(DS11,'Distance Matrix'!$A$1:$AG$1,0),1),AND(DR10="@",DR11=""),VLOOKUP(DQ$1,'Distance Matrix'!$A$2:$AG$33,MATCH(DS10,'Distance Matrix'!$A$1:$AG$1,0),1),AND(DR10="@",DR11="@"),VLOOKUP(DS10,'Distance Matrix'!$A$2:$AG$33,MATCH(DS11,'Distance Matrix'!$A$1:$AG$1,0),1))</f>
        <v>0</v>
      </c>
    </row>
    <row r="12" spans="1:124" ht="15.75" thickBot="1" x14ac:dyDescent="0.3">
      <c r="A12" s="52">
        <v>10</v>
      </c>
      <c r="B12" s="62" t="s">
        <v>182</v>
      </c>
      <c r="C12" t="s">
        <v>73</v>
      </c>
      <c r="D12">
        <f>_xlfn.IFS(AND(B11="",B12=""),0,AND(B11="",B12="@"),VLOOKUP(A$1,'Distance Matrix'!$A$2:$AG$33,MATCH(C12,'Distance Matrix'!$A$1:$AG$1,0),1),AND(B11="@",B12=""),VLOOKUP(A$1,'Distance Matrix'!$A$2:$AG$33,MATCH(C11,'Distance Matrix'!$A$1:$AG$1,0),1),AND(B11="@",B12="@"),VLOOKUP(C11,'Distance Matrix'!$A$2:$AG$33,MATCH(C12,'Distance Matrix'!$A$1:$AG$1,0),1))</f>
        <v>1729</v>
      </c>
      <c r="E12" s="52">
        <v>10</v>
      </c>
      <c r="F12" s="62"/>
      <c r="G12" t="s">
        <v>52</v>
      </c>
      <c r="H12">
        <f>_xlfn.IFS(AND(F11="",F12=""),0,AND(F11="",F12="@"),VLOOKUP(E$1,'Distance Matrix'!$A$2:$AG$33,MATCH(G12,'Distance Matrix'!$A$1:$AG$1,0),1),AND(F11="@",F12=""),VLOOKUP(E$1,'Distance Matrix'!$A$2:$AG$33,MATCH(G11,'Distance Matrix'!$A$1:$AG$1,0),1),AND(F11="@",F12="@"),VLOOKUP(G11,'Distance Matrix'!$A$2:$AG$33,MATCH(G12,'Distance Matrix'!$A$1:$AG$1,0),1))</f>
        <v>0</v>
      </c>
      <c r="I12" s="52">
        <v>10</v>
      </c>
      <c r="J12" s="62"/>
      <c r="K12" s="54" t="s">
        <v>57</v>
      </c>
      <c r="L12">
        <f>_xlfn.IFS(AND(J11="",J12=""),0,AND(J11="",J12="@"),VLOOKUP(I$1,'Distance Matrix'!$A$2:$AG$33,MATCH(K12,'Distance Matrix'!$A$1:$AG$1,0),1),AND(J11="@",J12=""),VLOOKUP(I$1,'Distance Matrix'!$A$2:$AG$33,MATCH(K11,'Distance Matrix'!$A$1:$AG$1,0),1),AND(J11="@",J12="@"),VLOOKUP(K11,'Distance Matrix'!$A$2:$AG$33,MATCH(K12,'Distance Matrix'!$A$1:$AG$1,0),1))</f>
        <v>309</v>
      </c>
      <c r="M12" s="52">
        <v>10</v>
      </c>
      <c r="N12" s="62"/>
      <c r="O12" t="s">
        <v>63</v>
      </c>
      <c r="P12">
        <f>_xlfn.IFS(AND(N11="",N12=""),0,AND(N11="",N12="@"),VLOOKUP(M$1,'Distance Matrix'!$A$2:$AG$33,MATCH(O12,'Distance Matrix'!$A$1:$AG$1,0),1),AND(N11="@",N12=""),VLOOKUP(M$1,'Distance Matrix'!$A$2:$AG$33,MATCH(O11,'Distance Matrix'!$A$1:$AG$1,0),1),AND(N11="@",N12="@"),VLOOKUP(O11,'Distance Matrix'!$A$2:$AG$33,MATCH(O12,'Distance Matrix'!$A$1:$AG$1,0),1))</f>
        <v>2194</v>
      </c>
      <c r="Q12" s="52">
        <v>10</v>
      </c>
      <c r="R12" s="62"/>
      <c r="S12" t="s">
        <v>56</v>
      </c>
      <c r="T12">
        <f>_xlfn.IFS(AND(R11="",R12=""),0,AND(R11="",R12="@"),VLOOKUP(Q$1,'Distance Matrix'!$A$2:$AG$33,MATCH(S12,'Distance Matrix'!$A$1:$AG$1,0),1),AND(R11="@",R12=""),VLOOKUP(Q$1,'Distance Matrix'!$A$2:$AG$33,MATCH(S11,'Distance Matrix'!$A$1:$AG$1,0),1),AND(R11="@",R12="@"),VLOOKUP(S11,'Distance Matrix'!$A$2:$AG$33,MATCH(S12,'Distance Matrix'!$A$1:$AG$1,0),1))</f>
        <v>1868</v>
      </c>
      <c r="U12" s="56">
        <v>10</v>
      </c>
      <c r="V12" s="64"/>
      <c r="W12" t="s">
        <v>55</v>
      </c>
      <c r="X12">
        <f>_xlfn.IFS(AND(V11="",V12=""),0,AND(V11="",V12="@"),VLOOKUP(U$1,'Distance Matrix'!$A$2:$AG$33,MATCH(W12,'Distance Matrix'!$A$1:$AG$1,0),1),AND(V11="@",V12=""),VLOOKUP(U$1,'Distance Matrix'!$A$2:$AG$33,MATCH(W11,'Distance Matrix'!$A$1:$AG$1,0),1),AND(V11="@",V12="@"),VLOOKUP(W11,'Distance Matrix'!$A$2:$AG$33,MATCH(W12,'Distance Matrix'!$A$1:$AG$1,0),1))</f>
        <v>501</v>
      </c>
      <c r="Y12" s="56">
        <v>10</v>
      </c>
      <c r="Z12" s="64"/>
      <c r="AA12" t="s">
        <v>59</v>
      </c>
      <c r="AB12">
        <f>_xlfn.IFS(AND(Z11="",Z12=""),0,AND(Z11="",Z12="@"),VLOOKUP(Y$1,'Distance Matrix'!$A$2:$AG$33,MATCH(AA12,'Distance Matrix'!$A$1:$AG$1,0),1),AND(Z11="@",Z12=""),VLOOKUP(Y$1,'Distance Matrix'!$A$2:$AG$33,MATCH(AA11,'Distance Matrix'!$A$1:$AG$1,0),1),AND(Z11="@",Z12="@"),VLOOKUP(AA11,'Distance Matrix'!$A$2:$AG$33,MATCH(AA12,'Distance Matrix'!$A$1:$AG$1,0),1))</f>
        <v>0</v>
      </c>
      <c r="AC12" s="56">
        <v>10</v>
      </c>
      <c r="AD12" s="64"/>
      <c r="AE12" t="s">
        <v>52</v>
      </c>
      <c r="AF12">
        <f>_xlfn.IFS(AND(AD11="",AD12=""),0,AND(AD11="",AD12="@"),VLOOKUP(AC$1,'Distance Matrix'!$A$2:$AG$33,MATCH(AE12,'Distance Matrix'!$A$1:$AG$1,0),1),AND(AD11="@",AD12=""),VLOOKUP(AC$1,'Distance Matrix'!$A$2:$AG$33,MATCH(AE11,'Distance Matrix'!$A$1:$AG$1,0),1),AND(AD11="@",AD12="@"),VLOOKUP(AE11,'Distance Matrix'!$A$2:$AG$33,MATCH(AE12,'Distance Matrix'!$A$1:$AG$1,0),1))</f>
        <v>1554</v>
      </c>
      <c r="AG12" s="56">
        <v>10</v>
      </c>
      <c r="AH12" s="64"/>
      <c r="AI12" t="s">
        <v>76</v>
      </c>
      <c r="AJ12">
        <f>_xlfn.IFS(AND(AH11="",AH12=""),0,AND(AH11="",AH12="@"),VLOOKUP(AG$1,'Distance Matrix'!$A$2:$AG$33,MATCH(AI12,'Distance Matrix'!$A$1:$AG$1,0),1),AND(AH11="@",AH12=""),VLOOKUP(AG$1,'Distance Matrix'!$A$2:$AG$33,MATCH(AI11,'Distance Matrix'!$A$1:$AG$1,0),1),AND(AH11="@",AH12="@"),VLOOKUP(AI11,'Distance Matrix'!$A$2:$AG$33,MATCH(AI12,'Distance Matrix'!$A$1:$AG$1,0),1))</f>
        <v>409</v>
      </c>
      <c r="AK12" s="56">
        <v>10</v>
      </c>
      <c r="AL12" s="64" t="s">
        <v>182</v>
      </c>
      <c r="AM12" t="s">
        <v>69</v>
      </c>
      <c r="AN12">
        <f>_xlfn.IFS(AND(AL11="",AL12=""),0,AND(AL11="",AL12="@"),VLOOKUP(AK$1,'Distance Matrix'!$A$2:$AG$33,MATCH(AM12,'Distance Matrix'!$A$1:$AG$1,0),1),AND(AL11="@",AL12=""),VLOOKUP(AK$1,'Distance Matrix'!$A$2:$AG$33,MATCH(AM11,'Distance Matrix'!$A$1:$AG$1,0),1),AND(AL11="@",AL12="@"),VLOOKUP(AM11,'Distance Matrix'!$A$2:$AG$33,MATCH(AM12,'Distance Matrix'!$A$1:$AG$1,0),1))</f>
        <v>986</v>
      </c>
      <c r="AO12" s="56">
        <v>10</v>
      </c>
      <c r="AP12" s="64"/>
      <c r="AQ12" t="s">
        <v>48</v>
      </c>
      <c r="AR12">
        <f>_xlfn.IFS(AND(AP11="",AP12=""),0,AND(AP11="",AP12="@"),VLOOKUP(AO$1,'Distance Matrix'!$A$2:$AG$33,MATCH(AQ12,'Distance Matrix'!$A$1:$AG$1,0),1),AND(AP11="@",AP12=""),VLOOKUP(AO$1,'Distance Matrix'!$A$2:$AG$33,MATCH(AQ11,'Distance Matrix'!$A$1:$AG$1,0),1),AND(AP11="@",AP12="@"),VLOOKUP(AQ11,'Distance Matrix'!$A$2:$AG$33,MATCH(AQ12,'Distance Matrix'!$A$1:$AG$1,0),1))</f>
        <v>0</v>
      </c>
      <c r="AS12" s="56">
        <v>10</v>
      </c>
      <c r="AT12" s="64" t="s">
        <v>182</v>
      </c>
      <c r="AU12" t="s">
        <v>73</v>
      </c>
      <c r="AV12">
        <f>_xlfn.IFS(AND(AT11="",AT12=""),0,AND(AT11="",AT12="@"),VLOOKUP(AS$1,'Distance Matrix'!$A$2:$AG$33,MATCH(AU12,'Distance Matrix'!$A$1:$AG$1,0),1),AND(AT11="@",AT12=""),VLOOKUP(AS$1,'Distance Matrix'!$A$2:$AG$33,MATCH(AU11,'Distance Matrix'!$A$1:$AG$1,0),1),AND(AT11="@",AT12="@"),VLOOKUP(AU11,'Distance Matrix'!$A$2:$AG$33,MATCH(AU12,'Distance Matrix'!$A$1:$AG$1,0),1))</f>
        <v>395</v>
      </c>
      <c r="AW12" s="56">
        <v>10</v>
      </c>
      <c r="AX12" s="64"/>
      <c r="AY12" t="s">
        <v>48</v>
      </c>
      <c r="AZ12">
        <f>_xlfn.IFS(AND(AX11="",AX12=""),0,AND(AX11="",AX12="@"),VLOOKUP(AW$1,'Distance Matrix'!$A$2:$AG$33,MATCH(AY12,'Distance Matrix'!$A$1:$AG$1,0),1),AND(AX11="@",AX12=""),VLOOKUP(AW$1,'Distance Matrix'!$A$2:$AG$33,MATCH(AY11,'Distance Matrix'!$A$1:$AG$1,0),1),AND(AX11="@",AX12="@"),VLOOKUP(AY11,'Distance Matrix'!$A$2:$AG$33,MATCH(AY12,'Distance Matrix'!$A$1:$AG$1,0),1))</f>
        <v>1087</v>
      </c>
      <c r="BA12" s="56">
        <v>10</v>
      </c>
      <c r="BB12" s="64"/>
      <c r="BC12" t="s">
        <v>52</v>
      </c>
      <c r="BD12">
        <f>_xlfn.IFS(AND(BB11="",BB12=""),0,AND(BB11="",BB12="@"),VLOOKUP(BA$1,'Distance Matrix'!$A$2:$AG$33,MATCH(BC12,'Distance Matrix'!$A$1:$AG$1,0),1),AND(BB11="@",BB12=""),VLOOKUP(BA$1,'Distance Matrix'!$A$2:$AG$33,MATCH(BC11,'Distance Matrix'!$A$1:$AG$1,0),1),AND(BB11="@",BB12="@"),VLOOKUP(BC11,'Distance Matrix'!$A$2:$AG$33,MATCH(BC12,'Distance Matrix'!$A$1:$AG$1,0),1))</f>
        <v>0</v>
      </c>
      <c r="BE12" s="56">
        <v>10</v>
      </c>
      <c r="BF12" s="64" t="s">
        <v>182</v>
      </c>
      <c r="BG12" t="s">
        <v>64</v>
      </c>
      <c r="BH12">
        <f>_xlfn.IFS(AND(BF11="",BF12=""),0,AND(BF11="",BF12="@"),VLOOKUP(BE$1,'Distance Matrix'!$A$2:$AG$33,MATCH(BG12,'Distance Matrix'!$A$1:$AG$1,0),1),AND(BF11="@",BF12=""),VLOOKUP(BE$1,'Distance Matrix'!$A$2:$AG$33,MATCH(BG11,'Distance Matrix'!$A$1:$AG$1,0),1),AND(BF11="@",BF12="@"),VLOOKUP(BG11,'Distance Matrix'!$A$2:$AG$33,MATCH(BG12,'Distance Matrix'!$A$1:$AG$1,0),1))</f>
        <v>853</v>
      </c>
      <c r="BI12" s="56">
        <v>10</v>
      </c>
      <c r="BJ12" s="64"/>
      <c r="BK12" t="s">
        <v>72</v>
      </c>
      <c r="BL12">
        <f>_xlfn.IFS(AND(BJ11="",BJ12=""),0,AND(BJ11="",BJ12="@"),VLOOKUP(BI$1,'Distance Matrix'!$A$2:$AG$33,MATCH(BK12,'Distance Matrix'!$A$1:$AG$1,0),1),AND(BJ11="@",BJ12=""),VLOOKUP(BI$1,'Distance Matrix'!$A$2:$AG$33,MATCH(BK11,'Distance Matrix'!$A$1:$AG$1,0),1),AND(BJ11="@",BJ12="@"),VLOOKUP(BK11,'Distance Matrix'!$A$2:$AG$33,MATCH(BK12,'Distance Matrix'!$A$1:$AG$1,0),1))</f>
        <v>0</v>
      </c>
      <c r="BM12" s="56">
        <v>10</v>
      </c>
      <c r="BN12" s="64" t="s">
        <v>182</v>
      </c>
      <c r="BO12" t="s">
        <v>77</v>
      </c>
      <c r="BP12">
        <f>_xlfn.IFS(AND(BN11="",BN12=""),0,AND(BN11="",BN12="@"),VLOOKUP(BM$1,'Distance Matrix'!$A$2:$AG$33,MATCH(BO12,'Distance Matrix'!$A$1:$AG$1,0),1),AND(BN11="@",BN12=""),VLOOKUP(BM$1,'Distance Matrix'!$A$2:$AG$33,MATCH(BO11,'Distance Matrix'!$A$1:$AG$1,0),1),AND(BN11="@",BN12="@"),VLOOKUP(BO11,'Distance Matrix'!$A$2:$AG$33,MATCH(BO12,'Distance Matrix'!$A$1:$AG$1,0),1))</f>
        <v>394</v>
      </c>
      <c r="BQ12" s="56">
        <v>10</v>
      </c>
      <c r="BR12" s="64" t="s">
        <v>182</v>
      </c>
      <c r="BS12" t="s">
        <v>61</v>
      </c>
      <c r="BT12">
        <f>_xlfn.IFS(AND(BR11="",BR12=""),0,AND(BR11="",BR12="@"),VLOOKUP(BQ$1,'Distance Matrix'!$A$2:$AG$33,MATCH(BS12,'Distance Matrix'!$A$1:$AG$1,0),1),AND(BR11="@",BR12=""),VLOOKUP(BQ$1,'Distance Matrix'!$A$2:$AG$33,MATCH(BS11,'Distance Matrix'!$A$1:$AG$1,0),1),AND(BR11="@",BR12="@"),VLOOKUP(BS11,'Distance Matrix'!$A$2:$AG$33,MATCH(BS12,'Distance Matrix'!$A$1:$AG$1,0),1))</f>
        <v>745</v>
      </c>
      <c r="BU12" s="56">
        <v>10</v>
      </c>
      <c r="BV12" s="64" t="s">
        <v>182</v>
      </c>
      <c r="BW12" t="s">
        <v>69</v>
      </c>
      <c r="BX12">
        <f>_xlfn.IFS(AND(BV11="",BV12=""),0,AND(BV11="",BV12="@"),VLOOKUP(BU$1,'Distance Matrix'!$A$2:$AG$33,MATCH(BW12,'Distance Matrix'!$A$1:$AG$1,0),1),AND(BV11="@",BV12=""),VLOOKUP(BU$1,'Distance Matrix'!$A$2:$AG$33,MATCH(BW11,'Distance Matrix'!$A$1:$AG$1,0),1),AND(BV11="@",BV12="@"),VLOOKUP(BW11,'Distance Matrix'!$A$2:$AG$33,MATCH(BW12,'Distance Matrix'!$A$1:$AG$1,0),1))</f>
        <v>985</v>
      </c>
      <c r="BY12" s="56">
        <v>10</v>
      </c>
      <c r="BZ12" s="64" t="s">
        <v>182</v>
      </c>
      <c r="CA12" t="s">
        <v>74</v>
      </c>
      <c r="CB12">
        <f>_xlfn.IFS(AND(BZ11="",BZ12=""),0,AND(BZ11="",BZ12="@"),VLOOKUP(BY$1,'Distance Matrix'!$A$2:$AG$33,MATCH(CA12,'Distance Matrix'!$A$1:$AG$1,0),1),AND(BZ11="@",BZ12=""),VLOOKUP(BY$1,'Distance Matrix'!$A$2:$AG$33,MATCH(CA11,'Distance Matrix'!$A$1:$AG$1,0),1),AND(BZ11="@",BZ12="@"),VLOOKUP(CA11,'Distance Matrix'!$A$2:$AG$33,MATCH(CA12,'Distance Matrix'!$A$1:$AG$1,0),1))</f>
        <v>337</v>
      </c>
      <c r="CC12" s="56">
        <v>10</v>
      </c>
      <c r="CD12" s="64" t="s">
        <v>182</v>
      </c>
      <c r="CE12" t="s">
        <v>73</v>
      </c>
      <c r="CF12">
        <f>_xlfn.IFS(AND(CD11="",CD12=""),0,AND(CD11="",CD12="@"),VLOOKUP(CC$1,'Distance Matrix'!$A$2:$AG$33,MATCH(CE12,'Distance Matrix'!$A$1:$AG$1,0),1),AND(CD11="@",CD12=""),VLOOKUP(CC$1,'Distance Matrix'!$A$2:$AG$33,MATCH(CE11,'Distance Matrix'!$A$1:$AG$1,0),1),AND(CD11="@",CD12="@"),VLOOKUP(CE11,'Distance Matrix'!$A$2:$AG$33,MATCH(CE12,'Distance Matrix'!$A$1:$AG$1,0),1))</f>
        <v>723</v>
      </c>
      <c r="CG12" s="56">
        <v>10</v>
      </c>
      <c r="CH12" s="64" t="s">
        <v>182</v>
      </c>
      <c r="CI12" t="s">
        <v>66</v>
      </c>
      <c r="CJ12">
        <f>_xlfn.IFS(AND(CH11="",CH12=""),0,AND(CH11="",CH12="@"),VLOOKUP(CG$1,'Distance Matrix'!$A$2:$AG$33,MATCH(CI12,'Distance Matrix'!$A$1:$AG$1,0),1),AND(CH11="@",CH12=""),VLOOKUP(CG$1,'Distance Matrix'!$A$2:$AG$33,MATCH(CI11,'Distance Matrix'!$A$1:$AG$1,0),1),AND(CH11="@",CH12="@"),VLOOKUP(CI11,'Distance Matrix'!$A$2:$AG$33,MATCH(CI12,'Distance Matrix'!$A$1:$AG$1,0),1))</f>
        <v>627</v>
      </c>
      <c r="CK12" s="56">
        <v>10</v>
      </c>
      <c r="CL12" s="64" t="s">
        <v>182</v>
      </c>
      <c r="CM12" t="s">
        <v>77</v>
      </c>
      <c r="CN12">
        <f>_xlfn.IFS(AND(CL11="",CL12=""),0,AND(CL11="",CL12="@"),VLOOKUP(CK$1,'Distance Matrix'!$A$2:$AG$33,MATCH(CM12,'Distance Matrix'!$A$1:$AG$1,0),1),AND(CL11="@",CL12=""),VLOOKUP(CK$1,'Distance Matrix'!$A$2:$AG$33,MATCH(CM11,'Distance Matrix'!$A$1:$AG$1,0),1),AND(CL11="@",CL12="@"),VLOOKUP(CM11,'Distance Matrix'!$A$2:$AG$33,MATCH(CM12,'Distance Matrix'!$A$1:$AG$1,0),1))</f>
        <v>280</v>
      </c>
      <c r="CO12" s="56">
        <v>10</v>
      </c>
      <c r="CP12" s="64"/>
      <c r="CQ12" t="s">
        <v>60</v>
      </c>
      <c r="CR12">
        <f>_xlfn.IFS(AND(CP11="",CP12=""),0,AND(CP11="",CP12="@"),VLOOKUP(CO$1,'Distance Matrix'!$A$2:$AG$33,MATCH(CQ12,'Distance Matrix'!$A$1:$AG$1,0),1),AND(CP11="@",CP12=""),VLOOKUP(CO$1,'Distance Matrix'!$A$2:$AG$33,MATCH(CQ11,'Distance Matrix'!$A$1:$AG$1,0),1),AND(CP11="@",CP12="@"),VLOOKUP(CQ11,'Distance Matrix'!$A$2:$AG$33,MATCH(CQ12,'Distance Matrix'!$A$1:$AG$1,0),1))</f>
        <v>2156</v>
      </c>
      <c r="CS12" s="56">
        <v>10</v>
      </c>
      <c r="CT12" s="64" t="s">
        <v>182</v>
      </c>
      <c r="CU12" t="s">
        <v>74</v>
      </c>
      <c r="CV12">
        <f>_xlfn.IFS(AND(CT11="",CT12=""),0,AND(CT11="",CT12="@"),VLOOKUP(CS$1,'Distance Matrix'!$A$2:$AG$33,MATCH(CU12,'Distance Matrix'!$A$1:$AG$1,0),1),AND(CT11="@",CT12=""),VLOOKUP(CS$1,'Distance Matrix'!$A$2:$AG$33,MATCH(CU11,'Distance Matrix'!$A$1:$AG$1,0),1),AND(CT11="@",CT12="@"),VLOOKUP(CU11,'Distance Matrix'!$A$2:$AG$33,MATCH(CU12,'Distance Matrix'!$A$1:$AG$1,0),1))</f>
        <v>441</v>
      </c>
      <c r="CW12" s="56">
        <v>10</v>
      </c>
      <c r="CX12" s="64"/>
      <c r="CY12" t="s">
        <v>73</v>
      </c>
      <c r="CZ12">
        <f>_xlfn.IFS(AND(CX11="",CX12=""),0,AND(CX11="",CX12="@"),VLOOKUP(CW$1,'Distance Matrix'!$A$2:$AG$33,MATCH(CY12,'Distance Matrix'!$A$1:$AG$1,0),1),AND(CX11="@",CX12=""),VLOOKUP(CW$1,'Distance Matrix'!$A$2:$AG$33,MATCH(CY11,'Distance Matrix'!$A$1:$AG$1,0),1),AND(CX11="@",CX12="@"),VLOOKUP(CY11,'Distance Matrix'!$A$2:$AG$33,MATCH(CY12,'Distance Matrix'!$A$1:$AG$1,0),1))</f>
        <v>0</v>
      </c>
      <c r="DA12" s="56">
        <v>10</v>
      </c>
      <c r="DB12" s="64" t="s">
        <v>182</v>
      </c>
      <c r="DC12" t="s">
        <v>78</v>
      </c>
      <c r="DD12">
        <f>_xlfn.IFS(AND(DB11="",DB12=""),0,AND(DB11="",DB12="@"),VLOOKUP(DA$1,'Distance Matrix'!$A$2:$AG$33,MATCH(DC12,'Distance Matrix'!$A$1:$AG$1,0),1),AND(DB11="@",DB12=""),VLOOKUP(DA$1,'Distance Matrix'!$A$2:$AG$33,MATCH(DC11,'Distance Matrix'!$A$1:$AG$1,0),1),AND(DB11="@",DB12="@"),VLOOKUP(DC11,'Distance Matrix'!$A$2:$AG$33,MATCH(DC12,'Distance Matrix'!$A$1:$AG$1,0),1))</f>
        <v>256</v>
      </c>
      <c r="DE12" s="56">
        <v>10</v>
      </c>
      <c r="DF12" s="64" t="s">
        <v>182</v>
      </c>
      <c r="DG12" t="s">
        <v>48</v>
      </c>
      <c r="DH12">
        <f>_xlfn.IFS(AND(DF11="",DF12=""),0,AND(DF11="",DF12="@"),VLOOKUP(DE$1,'Distance Matrix'!$A$2:$AG$33,MATCH(DG12,'Distance Matrix'!$A$1:$AG$1,0),1),AND(DF11="@",DF12=""),VLOOKUP(DE$1,'Distance Matrix'!$A$2:$AG$33,MATCH(DG11,'Distance Matrix'!$A$1:$AG$1,0),1),AND(DF11="@",DF12="@"),VLOOKUP(DG11,'Distance Matrix'!$A$2:$AG$33,MATCH(DG12,'Distance Matrix'!$A$1:$AG$1,0),1))</f>
        <v>935</v>
      </c>
      <c r="DI12" s="56">
        <v>10</v>
      </c>
      <c r="DJ12" s="64" t="s">
        <v>182</v>
      </c>
      <c r="DK12" t="s">
        <v>66</v>
      </c>
      <c r="DL12">
        <f>_xlfn.IFS(AND(DJ11="",DJ12=""),0,AND(DJ11="",DJ12="@"),VLOOKUP(DI$1,'Distance Matrix'!$A$2:$AG$33,MATCH(DK12,'Distance Matrix'!$A$1:$AG$1,0),1),AND(DJ11="@",DJ12=""),VLOOKUP(DI$1,'Distance Matrix'!$A$2:$AG$33,MATCH(DK11,'Distance Matrix'!$A$1:$AG$1,0),1),AND(DJ11="@",DJ12="@"),VLOOKUP(DK11,'Distance Matrix'!$A$2:$AG$33,MATCH(DK12,'Distance Matrix'!$A$1:$AG$1,0),1))</f>
        <v>992</v>
      </c>
      <c r="DM12" s="56">
        <v>10</v>
      </c>
      <c r="DN12" s="64" t="s">
        <v>182</v>
      </c>
      <c r="DO12" t="s">
        <v>75</v>
      </c>
      <c r="DP12">
        <f>_xlfn.IFS(AND(DN11="",DN12=""),0,AND(DN11="",DN12="@"),VLOOKUP(DM$1,'Distance Matrix'!$A$2:$AG$33,MATCH(DO12,'Distance Matrix'!$A$1:$AG$1,0),1),AND(DN11="@",DN12=""),VLOOKUP(DM$1,'Distance Matrix'!$A$2:$AG$33,MATCH(DO11,'Distance Matrix'!$A$1:$AG$1,0),1),AND(DN11="@",DN12="@"),VLOOKUP(DO11,'Distance Matrix'!$A$2:$AG$33,MATCH(DO12,'Distance Matrix'!$A$1:$AG$1,0),1))</f>
        <v>152</v>
      </c>
      <c r="DQ12" s="56">
        <v>10</v>
      </c>
      <c r="DR12" s="64"/>
      <c r="DS12" t="s">
        <v>51</v>
      </c>
      <c r="DT12" s="72">
        <f>_xlfn.IFS(AND(DR11="",DR12=""),0,AND(DR11="",DR12="@"),VLOOKUP(DQ$1,'Distance Matrix'!$A$2:$AG$33,MATCH(DS12,'Distance Matrix'!$A$1:$AG$1,0),1),AND(DR11="@",DR12=""),VLOOKUP(DQ$1,'Distance Matrix'!$A$2:$AG$33,MATCH(DS11,'Distance Matrix'!$A$1:$AG$1,0),1),AND(DR11="@",DR12="@"),VLOOKUP(DS11,'Distance Matrix'!$A$2:$AG$33,MATCH(DS12,'Distance Matrix'!$A$1:$AG$1,0),1))</f>
        <v>0</v>
      </c>
    </row>
    <row r="13" spans="1:124" ht="15.75" thickBot="1" x14ac:dyDescent="0.3">
      <c r="A13" s="52">
        <v>11</v>
      </c>
      <c r="B13" s="62" t="s">
        <v>182</v>
      </c>
      <c r="C13" t="s">
        <v>70</v>
      </c>
      <c r="D13">
        <f>_xlfn.IFS(AND(B12="",B13=""),0,AND(B12="",B13="@"),VLOOKUP(A$1,'Distance Matrix'!$A$2:$AG$33,MATCH(C13,'Distance Matrix'!$A$1:$AG$1,0),1),AND(B12="@",B13=""),VLOOKUP(A$1,'Distance Matrix'!$A$2:$AG$33,MATCH(C12,'Distance Matrix'!$A$1:$AG$1,0),1),AND(B12="@",B13="@"),VLOOKUP(C12,'Distance Matrix'!$A$2:$AG$33,MATCH(C13,'Distance Matrix'!$A$1:$AG$1,0),1))</f>
        <v>798</v>
      </c>
      <c r="E13" s="52">
        <v>11</v>
      </c>
      <c r="F13" s="62"/>
      <c r="G13" t="s">
        <v>58</v>
      </c>
      <c r="H13">
        <f>_xlfn.IFS(AND(F12="",F13=""),0,AND(F12="",F13="@"),VLOOKUP(E$1,'Distance Matrix'!$A$2:$AG$33,MATCH(G13,'Distance Matrix'!$A$1:$AG$1,0),1),AND(F12="@",F13=""),VLOOKUP(E$1,'Distance Matrix'!$A$2:$AG$33,MATCH(G12,'Distance Matrix'!$A$1:$AG$1,0),1),AND(F12="@",F13="@"),VLOOKUP(G12,'Distance Matrix'!$A$2:$AG$33,MATCH(G13,'Distance Matrix'!$A$1:$AG$1,0),1))</f>
        <v>0</v>
      </c>
      <c r="I13" s="52">
        <v>11</v>
      </c>
      <c r="J13" s="62"/>
      <c r="K13" s="54" t="s">
        <v>63</v>
      </c>
      <c r="L13">
        <f>_xlfn.IFS(AND(J12="",J13=""),0,AND(J12="",J13="@"),VLOOKUP(I$1,'Distance Matrix'!$A$2:$AG$33,MATCH(K13,'Distance Matrix'!$A$1:$AG$1,0),1),AND(J12="@",J13=""),VLOOKUP(I$1,'Distance Matrix'!$A$2:$AG$33,MATCH(K12,'Distance Matrix'!$A$1:$AG$1,0),1),AND(J12="@",J13="@"),VLOOKUP(K12,'Distance Matrix'!$A$2:$AG$33,MATCH(K13,'Distance Matrix'!$A$1:$AG$1,0),1))</f>
        <v>0</v>
      </c>
      <c r="M13" s="52">
        <v>11</v>
      </c>
      <c r="N13" s="62" t="s">
        <v>182</v>
      </c>
      <c r="O13" t="s">
        <v>71</v>
      </c>
      <c r="P13">
        <f>_xlfn.IFS(AND(N12="",N13=""),0,AND(N12="",N13="@"),VLOOKUP(M$1,'Distance Matrix'!$A$2:$AG$33,MATCH(O13,'Distance Matrix'!$A$1:$AG$1,0),1),AND(N12="@",N13=""),VLOOKUP(M$1,'Distance Matrix'!$A$2:$AG$33,MATCH(O12,'Distance Matrix'!$A$1:$AG$1,0),1),AND(N12="@",N13="@"),VLOOKUP(O12,'Distance Matrix'!$A$2:$AG$33,MATCH(O13,'Distance Matrix'!$A$1:$AG$1,0),1))</f>
        <v>296</v>
      </c>
      <c r="Q13" s="52">
        <v>11</v>
      </c>
      <c r="R13" s="62"/>
      <c r="S13" t="s">
        <v>49</v>
      </c>
      <c r="T13">
        <f>_xlfn.IFS(AND(R12="",R13=""),0,AND(R12="",R13="@"),VLOOKUP(Q$1,'Distance Matrix'!$A$2:$AG$33,MATCH(S13,'Distance Matrix'!$A$1:$AG$1,0),1),AND(R12="@",R13=""),VLOOKUP(Q$1,'Distance Matrix'!$A$2:$AG$33,MATCH(S12,'Distance Matrix'!$A$1:$AG$1,0),1),AND(R12="@",R13="@"),VLOOKUP(S12,'Distance Matrix'!$A$2:$AG$33,MATCH(S13,'Distance Matrix'!$A$1:$AG$1,0),1))</f>
        <v>0</v>
      </c>
      <c r="U13" s="56">
        <v>11</v>
      </c>
      <c r="V13" s="64"/>
      <c r="W13" t="s">
        <v>60</v>
      </c>
      <c r="X13">
        <f>_xlfn.IFS(AND(V12="",V13=""),0,AND(V12="",V13="@"),VLOOKUP(U$1,'Distance Matrix'!$A$2:$AG$33,MATCH(W13,'Distance Matrix'!$A$1:$AG$1,0),1),AND(V12="@",V13=""),VLOOKUP(U$1,'Distance Matrix'!$A$2:$AG$33,MATCH(W12,'Distance Matrix'!$A$1:$AG$1,0),1),AND(V12="@",V13="@"),VLOOKUP(W12,'Distance Matrix'!$A$2:$AG$33,MATCH(W13,'Distance Matrix'!$A$1:$AG$1,0),1))</f>
        <v>0</v>
      </c>
      <c r="Y13" s="56">
        <v>11</v>
      </c>
      <c r="Z13" s="64" t="s">
        <v>182</v>
      </c>
      <c r="AA13" t="s">
        <v>53</v>
      </c>
      <c r="AB13">
        <f>_xlfn.IFS(AND(Z12="",Z13=""),0,AND(Z12="",Z13="@"),VLOOKUP(Y$1,'Distance Matrix'!$A$2:$AG$33,MATCH(AA13,'Distance Matrix'!$A$1:$AG$1,0),1),AND(Z12="@",Z13=""),VLOOKUP(Y$1,'Distance Matrix'!$A$2:$AG$33,MATCH(AA12,'Distance Matrix'!$A$1:$AG$1,0),1),AND(Z12="@",Z13="@"),VLOOKUP(AA12,'Distance Matrix'!$A$2:$AG$33,MATCH(AA13,'Distance Matrix'!$A$1:$AG$1,0),1))</f>
        <v>252</v>
      </c>
      <c r="AC13" s="56">
        <v>11</v>
      </c>
      <c r="AD13" s="64"/>
      <c r="AE13" t="s">
        <v>58</v>
      </c>
      <c r="AF13">
        <f>_xlfn.IFS(AND(AD12="",AD13=""),0,AND(AD12="",AD13="@"),VLOOKUP(AC$1,'Distance Matrix'!$A$2:$AG$33,MATCH(AE13,'Distance Matrix'!$A$1:$AG$1,0),1),AND(AD12="@",AD13=""),VLOOKUP(AC$1,'Distance Matrix'!$A$2:$AG$33,MATCH(AE12,'Distance Matrix'!$A$1:$AG$1,0),1),AND(AD12="@",AD13="@"),VLOOKUP(AE12,'Distance Matrix'!$A$2:$AG$33,MATCH(AE13,'Distance Matrix'!$A$1:$AG$1,0),1))</f>
        <v>0</v>
      </c>
      <c r="AG13" s="56">
        <v>11</v>
      </c>
      <c r="AH13" s="64"/>
      <c r="AI13" t="s">
        <v>69</v>
      </c>
      <c r="AJ13">
        <f>_xlfn.IFS(AND(AH12="",AH13=""),0,AND(AH12="",AH13="@"),VLOOKUP(AG$1,'Distance Matrix'!$A$2:$AG$33,MATCH(AI13,'Distance Matrix'!$A$1:$AG$1,0),1),AND(AH12="@",AH13=""),VLOOKUP(AG$1,'Distance Matrix'!$A$2:$AG$33,MATCH(AI12,'Distance Matrix'!$A$1:$AG$1,0),1),AND(AH12="@",AH13="@"),VLOOKUP(AI12,'Distance Matrix'!$A$2:$AG$33,MATCH(AI13,'Distance Matrix'!$A$1:$AG$1,0),1))</f>
        <v>0</v>
      </c>
      <c r="AK13" s="56">
        <v>11</v>
      </c>
      <c r="AL13" s="64" t="s">
        <v>182</v>
      </c>
      <c r="AM13" t="s">
        <v>63</v>
      </c>
      <c r="AN13">
        <f>_xlfn.IFS(AND(AL12="",AL13=""),0,AND(AL12="",AL13="@"),VLOOKUP(AK$1,'Distance Matrix'!$A$2:$AG$33,MATCH(AM13,'Distance Matrix'!$A$1:$AG$1,0),1),AND(AL12="@",AL13=""),VLOOKUP(AK$1,'Distance Matrix'!$A$2:$AG$33,MATCH(AM12,'Distance Matrix'!$A$1:$AG$1,0),1),AND(AL12="@",AL13="@"),VLOOKUP(AM12,'Distance Matrix'!$A$2:$AG$33,MATCH(AM13,'Distance Matrix'!$A$1:$AG$1,0),1))</f>
        <v>529</v>
      </c>
      <c r="AO13" s="56">
        <v>11</v>
      </c>
      <c r="AP13" s="64"/>
      <c r="AQ13" t="s">
        <v>70</v>
      </c>
      <c r="AR13">
        <f>_xlfn.IFS(AND(AP12="",AP13=""),0,AND(AP12="",AP13="@"),VLOOKUP(AO$1,'Distance Matrix'!$A$2:$AG$33,MATCH(AQ13,'Distance Matrix'!$A$1:$AG$1,0),1),AND(AP12="@",AP13=""),VLOOKUP(AO$1,'Distance Matrix'!$A$2:$AG$33,MATCH(AQ12,'Distance Matrix'!$A$1:$AG$1,0),1),AND(AP12="@",AP13="@"),VLOOKUP(AQ12,'Distance Matrix'!$A$2:$AG$33,MATCH(AQ13,'Distance Matrix'!$A$1:$AG$1,0),1))</f>
        <v>0</v>
      </c>
      <c r="AS13" s="56">
        <v>11</v>
      </c>
      <c r="AT13" s="64"/>
      <c r="AU13" t="s">
        <v>64</v>
      </c>
      <c r="AV13">
        <f>_xlfn.IFS(AND(AT12="",AT13=""),0,AND(AT12="",AT13="@"),VLOOKUP(AS$1,'Distance Matrix'!$A$2:$AG$33,MATCH(AU13,'Distance Matrix'!$A$1:$AG$1,0),1),AND(AT12="@",AT13=""),VLOOKUP(AS$1,'Distance Matrix'!$A$2:$AG$33,MATCH(AU12,'Distance Matrix'!$A$1:$AG$1,0),1),AND(AT12="@",AT13="@"),VLOOKUP(AU12,'Distance Matrix'!$A$2:$AG$33,MATCH(AU13,'Distance Matrix'!$A$1:$AG$1,0),1))</f>
        <v>1432</v>
      </c>
      <c r="AW13" s="56">
        <v>11</v>
      </c>
      <c r="AX13" s="64" t="s">
        <v>182</v>
      </c>
      <c r="AY13" t="s">
        <v>48</v>
      </c>
      <c r="AZ13">
        <f>_xlfn.IFS(AND(AX12="",AX13=""),0,AND(AX12="",AX13="@"),VLOOKUP(AW$1,'Distance Matrix'!$A$2:$AG$33,MATCH(AY13,'Distance Matrix'!$A$1:$AG$1,0),1),AND(AX12="@",AX13=""),VLOOKUP(AW$1,'Distance Matrix'!$A$2:$AG$33,MATCH(AY12,'Distance Matrix'!$A$1:$AG$1,0),1),AND(AX12="@",AX13="@"),VLOOKUP(AY12,'Distance Matrix'!$A$2:$AG$33,MATCH(AY13,'Distance Matrix'!$A$1:$AG$1,0),1))</f>
        <v>1896</v>
      </c>
      <c r="BA13" s="56">
        <v>11</v>
      </c>
      <c r="BB13" s="64"/>
      <c r="BC13" t="s">
        <v>58</v>
      </c>
      <c r="BD13">
        <f>_xlfn.IFS(AND(BB12="",BB13=""),0,AND(BB12="",BB13="@"),VLOOKUP(BA$1,'Distance Matrix'!$A$2:$AG$33,MATCH(BC13,'Distance Matrix'!$A$1:$AG$1,0),1),AND(BB12="@",BB13=""),VLOOKUP(BA$1,'Distance Matrix'!$A$2:$AG$33,MATCH(BC12,'Distance Matrix'!$A$1:$AG$1,0),1),AND(BB12="@",BB13="@"),VLOOKUP(BC12,'Distance Matrix'!$A$2:$AG$33,MATCH(BC13,'Distance Matrix'!$A$1:$AG$1,0),1))</f>
        <v>0</v>
      </c>
      <c r="BE13" s="56">
        <v>11</v>
      </c>
      <c r="BF13" s="64"/>
      <c r="BG13" t="s">
        <v>59</v>
      </c>
      <c r="BH13">
        <f>_xlfn.IFS(AND(BF12="",BF13=""),0,AND(BF12="",BF13="@"),VLOOKUP(BE$1,'Distance Matrix'!$A$2:$AG$33,MATCH(BG13,'Distance Matrix'!$A$1:$AG$1,0),1),AND(BF12="@",BF13=""),VLOOKUP(BE$1,'Distance Matrix'!$A$2:$AG$33,MATCH(BG12,'Distance Matrix'!$A$1:$AG$1,0),1),AND(BF12="@",BF13="@"),VLOOKUP(BG12,'Distance Matrix'!$A$2:$AG$33,MATCH(BG13,'Distance Matrix'!$A$1:$AG$1,0),1))</f>
        <v>1534</v>
      </c>
      <c r="BI13" s="56">
        <v>11</v>
      </c>
      <c r="BJ13" s="64" t="s">
        <v>182</v>
      </c>
      <c r="BK13" t="s">
        <v>50</v>
      </c>
      <c r="BL13">
        <f>_xlfn.IFS(AND(BJ12="",BJ13=""),0,AND(BJ12="",BJ13="@"),VLOOKUP(BI$1,'Distance Matrix'!$A$2:$AG$33,MATCH(BK13,'Distance Matrix'!$A$1:$AG$1,0),1),AND(BJ12="@",BJ13=""),VLOOKUP(BI$1,'Distance Matrix'!$A$2:$AG$33,MATCH(BK12,'Distance Matrix'!$A$1:$AG$1,0),1),AND(BJ12="@",BJ13="@"),VLOOKUP(BK12,'Distance Matrix'!$A$2:$AG$33,MATCH(BK13,'Distance Matrix'!$A$1:$AG$1,0),1))</f>
        <v>1433</v>
      </c>
      <c r="BM13" s="56">
        <v>11</v>
      </c>
      <c r="BN13" s="64"/>
      <c r="BO13" t="s">
        <v>70</v>
      </c>
      <c r="BP13">
        <f>_xlfn.IFS(AND(BN12="",BN13=""),0,AND(BN12="",BN13="@"),VLOOKUP(BM$1,'Distance Matrix'!$A$2:$AG$33,MATCH(BO13,'Distance Matrix'!$A$1:$AG$1,0),1),AND(BN12="@",BN13=""),VLOOKUP(BM$1,'Distance Matrix'!$A$2:$AG$33,MATCH(BO12,'Distance Matrix'!$A$1:$AG$1,0),1),AND(BN12="@",BN13="@"),VLOOKUP(BO12,'Distance Matrix'!$A$2:$AG$33,MATCH(BO13,'Distance Matrix'!$A$1:$AG$1,0),1))</f>
        <v>254</v>
      </c>
      <c r="BQ13" s="56">
        <v>11</v>
      </c>
      <c r="BR13" s="64"/>
      <c r="BS13" t="s">
        <v>68</v>
      </c>
      <c r="BT13">
        <f>_xlfn.IFS(AND(BR12="",BR13=""),0,AND(BR12="",BR13="@"),VLOOKUP(BQ$1,'Distance Matrix'!$A$2:$AG$33,MATCH(BS13,'Distance Matrix'!$A$1:$AG$1,0),1),AND(BR12="@",BR13=""),VLOOKUP(BQ$1,'Distance Matrix'!$A$2:$AG$33,MATCH(BS12,'Distance Matrix'!$A$1:$AG$1,0),1),AND(BR12="@",BR13="@"),VLOOKUP(BS12,'Distance Matrix'!$A$2:$AG$33,MATCH(BS13,'Distance Matrix'!$A$1:$AG$1,0),1))</f>
        <v>745</v>
      </c>
      <c r="BU13" s="56">
        <v>11</v>
      </c>
      <c r="BV13" s="64" t="s">
        <v>182</v>
      </c>
      <c r="BW13" t="s">
        <v>60</v>
      </c>
      <c r="BX13">
        <f>_xlfn.IFS(AND(BV12="",BV13=""),0,AND(BV12="",BV13="@"),VLOOKUP(BU$1,'Distance Matrix'!$A$2:$AG$33,MATCH(BW13,'Distance Matrix'!$A$1:$AG$1,0),1),AND(BV12="@",BV13=""),VLOOKUP(BU$1,'Distance Matrix'!$A$2:$AG$33,MATCH(BW12,'Distance Matrix'!$A$1:$AG$1,0),1),AND(BV12="@",BV13="@"),VLOOKUP(BW12,'Distance Matrix'!$A$2:$AG$33,MATCH(BW13,'Distance Matrix'!$A$1:$AG$1,0),1))</f>
        <v>501</v>
      </c>
      <c r="BY13" s="56">
        <v>11</v>
      </c>
      <c r="BZ13" s="64" t="s">
        <v>182</v>
      </c>
      <c r="CA13" t="s">
        <v>56</v>
      </c>
      <c r="CB13">
        <f>_xlfn.IFS(AND(BZ12="",BZ13=""),0,AND(BZ12="",BZ13="@"),VLOOKUP(BY$1,'Distance Matrix'!$A$2:$AG$33,MATCH(CA13,'Distance Matrix'!$A$1:$AG$1,0),1),AND(BZ12="@",BZ13=""),VLOOKUP(BY$1,'Distance Matrix'!$A$2:$AG$33,MATCH(CA12,'Distance Matrix'!$A$1:$AG$1,0),1),AND(BZ12="@",BZ13="@"),VLOOKUP(CA12,'Distance Matrix'!$A$2:$AG$33,MATCH(CA13,'Distance Matrix'!$A$1:$AG$1,0),1))</f>
        <v>329</v>
      </c>
      <c r="CC13" s="56">
        <v>11</v>
      </c>
      <c r="CD13" s="64" t="s">
        <v>182</v>
      </c>
      <c r="CE13" t="s">
        <v>65</v>
      </c>
      <c r="CF13">
        <f>_xlfn.IFS(AND(CD12="",CD13=""),0,AND(CD12="",CD13="@"),VLOOKUP(CC$1,'Distance Matrix'!$A$2:$AG$33,MATCH(CE13,'Distance Matrix'!$A$1:$AG$1,0),1),AND(CD12="@",CD13=""),VLOOKUP(CC$1,'Distance Matrix'!$A$2:$AG$33,MATCH(CE12,'Distance Matrix'!$A$1:$AG$1,0),1),AND(CD12="@",CD13="@"),VLOOKUP(CE12,'Distance Matrix'!$A$2:$AG$33,MATCH(CE13,'Distance Matrix'!$A$1:$AG$1,0),1))</f>
        <v>1748</v>
      </c>
      <c r="CG13" s="56">
        <v>11</v>
      </c>
      <c r="CH13" s="64" t="s">
        <v>182</v>
      </c>
      <c r="CI13" t="s">
        <v>78</v>
      </c>
      <c r="CJ13">
        <f>_xlfn.IFS(AND(CH12="",CH13=""),0,AND(CH12="",CH13="@"),VLOOKUP(CG$1,'Distance Matrix'!$A$2:$AG$33,MATCH(CI13,'Distance Matrix'!$A$1:$AG$1,0),1),AND(CH12="@",CH13=""),VLOOKUP(CG$1,'Distance Matrix'!$A$2:$AG$33,MATCH(CI12,'Distance Matrix'!$A$1:$AG$1,0),1),AND(CH12="@",CH13="@"),VLOOKUP(CI12,'Distance Matrix'!$A$2:$AG$33,MATCH(CI13,'Distance Matrix'!$A$1:$AG$1,0),1))</f>
        <v>256</v>
      </c>
      <c r="CK13" s="56">
        <v>11</v>
      </c>
      <c r="CL13" s="64"/>
      <c r="CM13" t="s">
        <v>60</v>
      </c>
      <c r="CN13">
        <f>_xlfn.IFS(AND(CL12="",CL13=""),0,AND(CL12="",CL13="@"),VLOOKUP(CK$1,'Distance Matrix'!$A$2:$AG$33,MATCH(CM13,'Distance Matrix'!$A$1:$AG$1,0),1),AND(CL12="@",CL13=""),VLOOKUP(CK$1,'Distance Matrix'!$A$2:$AG$33,MATCH(CM12,'Distance Matrix'!$A$1:$AG$1,0),1),AND(CL12="@",CL13="@"),VLOOKUP(CM12,'Distance Matrix'!$A$2:$AG$33,MATCH(CM13,'Distance Matrix'!$A$1:$AG$1,0),1))</f>
        <v>280</v>
      </c>
      <c r="CO13" s="56">
        <v>11</v>
      </c>
      <c r="CP13" s="64" t="s">
        <v>182</v>
      </c>
      <c r="CQ13" t="s">
        <v>60</v>
      </c>
      <c r="CR13">
        <f>_xlfn.IFS(AND(CP12="",CP13=""),0,AND(CP12="",CP13="@"),VLOOKUP(CO$1,'Distance Matrix'!$A$2:$AG$33,MATCH(CQ13,'Distance Matrix'!$A$1:$AG$1,0),1),AND(CP12="@",CP13=""),VLOOKUP(CO$1,'Distance Matrix'!$A$2:$AG$33,MATCH(CQ12,'Distance Matrix'!$A$1:$AG$1,0),1),AND(CP12="@",CP13="@"),VLOOKUP(CQ12,'Distance Matrix'!$A$2:$AG$33,MATCH(CQ13,'Distance Matrix'!$A$1:$AG$1,0),1))</f>
        <v>335</v>
      </c>
      <c r="CS13" s="56">
        <v>11</v>
      </c>
      <c r="CT13" s="64" t="s">
        <v>182</v>
      </c>
      <c r="CU13" t="s">
        <v>79</v>
      </c>
      <c r="CV13">
        <f>_xlfn.IFS(AND(CT12="",CT13=""),0,AND(CT12="",CT13="@"),VLOOKUP(CS$1,'Distance Matrix'!$A$2:$AG$33,MATCH(CU13,'Distance Matrix'!$A$1:$AG$1,0),1),AND(CT12="@",CT13=""),VLOOKUP(CS$1,'Distance Matrix'!$A$2:$AG$33,MATCH(CU12,'Distance Matrix'!$A$1:$AG$1,0),1),AND(CT12="@",CT13="@"),VLOOKUP(CU12,'Distance Matrix'!$A$2:$AG$33,MATCH(CU13,'Distance Matrix'!$A$1:$AG$1,0),1))</f>
        <v>2208</v>
      </c>
      <c r="CW13" s="56">
        <v>11</v>
      </c>
      <c r="CX13" s="64"/>
      <c r="CY13" t="s">
        <v>66</v>
      </c>
      <c r="CZ13">
        <f>_xlfn.IFS(AND(CX12="",CX13=""),0,AND(CX12="",CX13="@"),VLOOKUP(CW$1,'Distance Matrix'!$A$2:$AG$33,MATCH(CY13,'Distance Matrix'!$A$1:$AG$1,0),1),AND(CX12="@",CX13=""),VLOOKUP(CW$1,'Distance Matrix'!$A$2:$AG$33,MATCH(CY12,'Distance Matrix'!$A$1:$AG$1,0),1),AND(CX12="@",CX13="@"),VLOOKUP(CY12,'Distance Matrix'!$A$2:$AG$33,MATCH(CY13,'Distance Matrix'!$A$1:$AG$1,0),1))</f>
        <v>0</v>
      </c>
      <c r="DA13" s="56">
        <v>11</v>
      </c>
      <c r="DB13" s="64"/>
      <c r="DC13" t="s">
        <v>61</v>
      </c>
      <c r="DD13">
        <f>_xlfn.IFS(AND(DB12="",DB13=""),0,AND(DB12="",DB13="@"),VLOOKUP(DA$1,'Distance Matrix'!$A$2:$AG$33,MATCH(DC13,'Distance Matrix'!$A$1:$AG$1,0),1),AND(DB12="@",DB13=""),VLOOKUP(DA$1,'Distance Matrix'!$A$2:$AG$33,MATCH(DC12,'Distance Matrix'!$A$1:$AG$1,0),1),AND(DB12="@",DB13="@"),VLOOKUP(DC12,'Distance Matrix'!$A$2:$AG$33,MATCH(DC13,'Distance Matrix'!$A$1:$AG$1,0),1))</f>
        <v>1785</v>
      </c>
      <c r="DE13" s="56">
        <v>11</v>
      </c>
      <c r="DF13" s="64"/>
      <c r="DG13" t="s">
        <v>48</v>
      </c>
      <c r="DH13">
        <f>_xlfn.IFS(AND(DF12="",DF13=""),0,AND(DF12="",DF13="@"),VLOOKUP(DE$1,'Distance Matrix'!$A$2:$AG$33,MATCH(DG13,'Distance Matrix'!$A$1:$AG$1,0),1),AND(DF12="@",DF13=""),VLOOKUP(DE$1,'Distance Matrix'!$A$2:$AG$33,MATCH(DG12,'Distance Matrix'!$A$1:$AG$1,0),1),AND(DF12="@",DF13="@"),VLOOKUP(DG12,'Distance Matrix'!$A$2:$AG$33,MATCH(DG13,'Distance Matrix'!$A$1:$AG$1,0),1))</f>
        <v>935</v>
      </c>
      <c r="DI13" s="56">
        <v>11</v>
      </c>
      <c r="DJ13" s="64" t="s">
        <v>182</v>
      </c>
      <c r="DK13" t="s">
        <v>78</v>
      </c>
      <c r="DL13">
        <f>_xlfn.IFS(AND(DJ12="",DJ13=""),0,AND(DJ12="",DJ13="@"),VLOOKUP(DI$1,'Distance Matrix'!$A$2:$AG$33,MATCH(DK13,'Distance Matrix'!$A$1:$AG$1,0),1),AND(DJ12="@",DJ13=""),VLOOKUP(DI$1,'Distance Matrix'!$A$2:$AG$33,MATCH(DK12,'Distance Matrix'!$A$1:$AG$1,0),1),AND(DJ12="@",DJ13="@"),VLOOKUP(DK12,'Distance Matrix'!$A$2:$AG$33,MATCH(DK13,'Distance Matrix'!$A$1:$AG$1,0),1))</f>
        <v>256</v>
      </c>
      <c r="DM13" s="56">
        <v>11</v>
      </c>
      <c r="DN13" s="64" t="s">
        <v>182</v>
      </c>
      <c r="DO13" t="s">
        <v>63</v>
      </c>
      <c r="DP13">
        <f>_xlfn.IFS(AND(DN12="",DN13=""),0,AND(DN12="",DN13="@"),VLOOKUP(DM$1,'Distance Matrix'!$A$2:$AG$33,MATCH(DO13,'Distance Matrix'!$A$1:$AG$1,0),1),AND(DN12="@",DN13=""),VLOOKUP(DM$1,'Distance Matrix'!$A$2:$AG$33,MATCH(DO12,'Distance Matrix'!$A$1:$AG$1,0),1),AND(DN12="@",DN13="@"),VLOOKUP(DO12,'Distance Matrix'!$A$2:$AG$33,MATCH(DO13,'Distance Matrix'!$A$1:$AG$1,0),1))</f>
        <v>1868</v>
      </c>
      <c r="DQ13" s="56">
        <v>11</v>
      </c>
      <c r="DR13" s="64" t="s">
        <v>182</v>
      </c>
      <c r="DS13" t="s">
        <v>69</v>
      </c>
      <c r="DT13" s="72">
        <f>_xlfn.IFS(AND(DR12="",DR13=""),0,AND(DR12="",DR13="@"),VLOOKUP(DQ$1,'Distance Matrix'!$A$2:$AG$33,MATCH(DS13,'Distance Matrix'!$A$1:$AG$1,0),1),AND(DR12="@",DR13=""),VLOOKUP(DQ$1,'Distance Matrix'!$A$2:$AG$33,MATCH(DS12,'Distance Matrix'!$A$1:$AG$1,0),1),AND(DR12="@",DR13="@"),VLOOKUP(DS12,'Distance Matrix'!$A$2:$AG$33,MATCH(DS13,'Distance Matrix'!$A$1:$AG$1,0),1))</f>
        <v>849</v>
      </c>
    </row>
    <row r="14" spans="1:124" ht="15.75" thickBot="1" x14ac:dyDescent="0.3">
      <c r="A14" s="52">
        <v>12</v>
      </c>
      <c r="B14" s="62"/>
      <c r="C14" t="s">
        <v>185</v>
      </c>
      <c r="D14">
        <f>_xlfn.IFS(AND(B13="",B14=""),0,AND(B13="",B14="@"),VLOOKUP(A$1,'Distance Matrix'!$A$2:$AG$33,MATCH(C14,'Distance Matrix'!$A$1:$AG$1,0),1),AND(B13="@",B14=""),VLOOKUP(A$1,'Distance Matrix'!$A$2:$AG$33,MATCH(C13,'Distance Matrix'!$A$1:$AG$1,0),1),AND(B13="@",B14="@"),VLOOKUP(C13,'Distance Matrix'!$A$2:$AG$33,MATCH(C14,'Distance Matrix'!$A$1:$AG$1,0),1))</f>
        <v>1202</v>
      </c>
      <c r="E14" s="52">
        <v>12</v>
      </c>
      <c r="F14" s="62"/>
      <c r="G14" t="s">
        <v>74</v>
      </c>
      <c r="H14">
        <f>_xlfn.IFS(AND(F13="",F14=""),0,AND(F13="",F14="@"),VLOOKUP(E$1,'Distance Matrix'!$A$2:$AG$33,MATCH(G14,'Distance Matrix'!$A$1:$AG$1,0),1),AND(F13="@",F14=""),VLOOKUP(E$1,'Distance Matrix'!$A$2:$AG$33,MATCH(G13,'Distance Matrix'!$A$1:$AG$1,0),1),AND(F13="@",F14="@"),VLOOKUP(G13,'Distance Matrix'!$A$2:$AG$33,MATCH(G14,'Distance Matrix'!$A$1:$AG$1,0),1))</f>
        <v>0</v>
      </c>
      <c r="I14" s="52">
        <v>12</v>
      </c>
      <c r="J14" s="62" t="s">
        <v>182</v>
      </c>
      <c r="K14" s="54" t="s">
        <v>74</v>
      </c>
      <c r="L14">
        <f>_xlfn.IFS(AND(J13="",J14=""),0,AND(J13="",J14="@"),VLOOKUP(I$1,'Distance Matrix'!$A$2:$AG$33,MATCH(K14,'Distance Matrix'!$A$1:$AG$1,0),1),AND(J13="@",J14=""),VLOOKUP(I$1,'Distance Matrix'!$A$2:$AG$33,MATCH(K13,'Distance Matrix'!$A$1:$AG$1,0),1),AND(J13="@",J14="@"),VLOOKUP(K13,'Distance Matrix'!$A$2:$AG$33,MATCH(K14,'Distance Matrix'!$A$1:$AG$1,0),1))</f>
        <v>612</v>
      </c>
      <c r="M14" s="52">
        <v>12</v>
      </c>
      <c r="N14" s="62"/>
      <c r="O14" t="s">
        <v>75</v>
      </c>
      <c r="P14">
        <f>_xlfn.IFS(AND(N13="",N14=""),0,AND(N13="",N14="@"),VLOOKUP(M$1,'Distance Matrix'!$A$2:$AG$33,MATCH(O14,'Distance Matrix'!$A$1:$AG$1,0),1),AND(N13="@",N14=""),VLOOKUP(M$1,'Distance Matrix'!$A$2:$AG$33,MATCH(O13,'Distance Matrix'!$A$1:$AG$1,0),1),AND(N13="@",N14="@"),VLOOKUP(O13,'Distance Matrix'!$A$2:$AG$33,MATCH(O14,'Distance Matrix'!$A$1:$AG$1,0),1))</f>
        <v>296</v>
      </c>
      <c r="Q14" s="52">
        <v>12</v>
      </c>
      <c r="R14" s="62" t="s">
        <v>182</v>
      </c>
      <c r="S14" t="s">
        <v>51</v>
      </c>
      <c r="T14">
        <f>_xlfn.IFS(AND(R13="",R14=""),0,AND(R13="",R14="@"),VLOOKUP(Q$1,'Distance Matrix'!$A$2:$AG$33,MATCH(S14,'Distance Matrix'!$A$1:$AG$1,0),1),AND(R13="@",R14=""),VLOOKUP(Q$1,'Distance Matrix'!$A$2:$AG$33,MATCH(S13,'Distance Matrix'!$A$1:$AG$1,0),1),AND(R13="@",R14="@"),VLOOKUP(S13,'Distance Matrix'!$A$2:$AG$33,MATCH(S14,'Distance Matrix'!$A$1:$AG$1,0),1))</f>
        <v>1684</v>
      </c>
      <c r="U14" s="56">
        <v>12</v>
      </c>
      <c r="V14" s="64"/>
      <c r="W14" t="s">
        <v>77</v>
      </c>
      <c r="X14">
        <f>_xlfn.IFS(AND(V13="",V14=""),0,AND(V13="",V14="@"),VLOOKUP(U$1,'Distance Matrix'!$A$2:$AG$33,MATCH(W14,'Distance Matrix'!$A$1:$AG$1,0),1),AND(V13="@",V14=""),VLOOKUP(U$1,'Distance Matrix'!$A$2:$AG$33,MATCH(W13,'Distance Matrix'!$A$1:$AG$1,0),1),AND(V13="@",V14="@"),VLOOKUP(W13,'Distance Matrix'!$A$2:$AG$33,MATCH(W14,'Distance Matrix'!$A$1:$AG$1,0),1))</f>
        <v>0</v>
      </c>
      <c r="Y14" s="56">
        <v>12</v>
      </c>
      <c r="Z14" s="64"/>
      <c r="AA14" t="s">
        <v>68</v>
      </c>
      <c r="AB14">
        <f>_xlfn.IFS(AND(Z13="",Z14=""),0,AND(Z13="",Z14="@"),VLOOKUP(Y$1,'Distance Matrix'!$A$2:$AG$33,MATCH(AA14,'Distance Matrix'!$A$1:$AG$1,0),1),AND(Z13="@",Z14=""),VLOOKUP(Y$1,'Distance Matrix'!$A$2:$AG$33,MATCH(AA13,'Distance Matrix'!$A$1:$AG$1,0),1),AND(Z13="@",Z14="@"),VLOOKUP(AA13,'Distance Matrix'!$A$2:$AG$33,MATCH(AA14,'Distance Matrix'!$A$1:$AG$1,0),1))</f>
        <v>252</v>
      </c>
      <c r="AC14" s="56">
        <v>12</v>
      </c>
      <c r="AD14" s="64" t="s">
        <v>182</v>
      </c>
      <c r="AE14" t="s">
        <v>64</v>
      </c>
      <c r="AF14">
        <f>_xlfn.IFS(AND(AD13="",AD14=""),0,AND(AD13="",AD14="@"),VLOOKUP(AC$1,'Distance Matrix'!$A$2:$AG$33,MATCH(AE14,'Distance Matrix'!$A$1:$AG$1,0),1),AND(AD13="@",AD14=""),VLOOKUP(AC$1,'Distance Matrix'!$A$2:$AG$33,MATCH(AE13,'Distance Matrix'!$A$1:$AG$1,0),1),AND(AD13="@",AD14="@"),VLOOKUP(AE13,'Distance Matrix'!$A$2:$AG$33,MATCH(AE14,'Distance Matrix'!$A$1:$AG$1,0),1))</f>
        <v>680</v>
      </c>
      <c r="AG14" s="56">
        <v>12</v>
      </c>
      <c r="AH14" s="64" t="s">
        <v>182</v>
      </c>
      <c r="AI14" t="s">
        <v>55</v>
      </c>
      <c r="AJ14">
        <f>_xlfn.IFS(AND(AH13="",AH14=""),0,AND(AH13="",AH14="@"),VLOOKUP(AG$1,'Distance Matrix'!$A$2:$AG$33,MATCH(AI14,'Distance Matrix'!$A$1:$AG$1,0),1),AND(AH13="@",AH14=""),VLOOKUP(AG$1,'Distance Matrix'!$A$2:$AG$33,MATCH(AI13,'Distance Matrix'!$A$1:$AG$1,0),1),AND(AH13="@",AH14="@"),VLOOKUP(AI13,'Distance Matrix'!$A$2:$AG$33,MATCH(AI14,'Distance Matrix'!$A$1:$AG$1,0),1))</f>
        <v>2097</v>
      </c>
      <c r="AK14" s="56">
        <v>12</v>
      </c>
      <c r="AL14" s="64" t="s">
        <v>182</v>
      </c>
      <c r="AM14" t="s">
        <v>51</v>
      </c>
      <c r="AN14">
        <f>_xlfn.IFS(AND(AL13="",AL14=""),0,AND(AL13="",AL14="@"),VLOOKUP(AK$1,'Distance Matrix'!$A$2:$AG$33,MATCH(AM14,'Distance Matrix'!$A$1:$AG$1,0),1),AND(AL13="@",AL14=""),VLOOKUP(AK$1,'Distance Matrix'!$A$2:$AG$33,MATCH(AM13,'Distance Matrix'!$A$1:$AG$1,0),1),AND(AL13="@",AL14="@"),VLOOKUP(AM13,'Distance Matrix'!$A$2:$AG$33,MATCH(AM14,'Distance Matrix'!$A$1:$AG$1,0),1))</f>
        <v>314</v>
      </c>
      <c r="AO14" s="56">
        <v>12</v>
      </c>
      <c r="AP14" s="64" t="s">
        <v>182</v>
      </c>
      <c r="AQ14" t="s">
        <v>71</v>
      </c>
      <c r="AR14">
        <f>_xlfn.IFS(AND(AP13="",AP14=""),0,AND(AP13="",AP14="@"),VLOOKUP(AO$1,'Distance Matrix'!$A$2:$AG$33,MATCH(AQ14,'Distance Matrix'!$A$1:$AG$1,0),1),AND(AP13="@",AP14=""),VLOOKUP(AO$1,'Distance Matrix'!$A$2:$AG$33,MATCH(AQ13,'Distance Matrix'!$A$1:$AG$1,0),1),AND(AP13="@",AP14="@"),VLOOKUP(AQ13,'Distance Matrix'!$A$2:$AG$33,MATCH(AQ14,'Distance Matrix'!$A$1:$AG$1,0),1))</f>
        <v>155</v>
      </c>
      <c r="AS14" s="56">
        <v>12</v>
      </c>
      <c r="AT14" s="64"/>
      <c r="AU14" t="s">
        <v>73</v>
      </c>
      <c r="AV14">
        <f>_xlfn.IFS(AND(AT13="",AT14=""),0,AND(AT13="",AT14="@"),VLOOKUP(AS$1,'Distance Matrix'!$A$2:$AG$33,MATCH(AU14,'Distance Matrix'!$A$1:$AG$1,0),1),AND(AT13="@",AT14=""),VLOOKUP(AS$1,'Distance Matrix'!$A$2:$AG$33,MATCH(AU13,'Distance Matrix'!$A$1:$AG$1,0),1),AND(AT13="@",AT14="@"),VLOOKUP(AU13,'Distance Matrix'!$A$2:$AG$33,MATCH(AU14,'Distance Matrix'!$A$1:$AG$1,0),1))</f>
        <v>0</v>
      </c>
      <c r="AW14" s="56">
        <v>12</v>
      </c>
      <c r="AX14" s="64"/>
      <c r="AY14" t="s">
        <v>68</v>
      </c>
      <c r="AZ14">
        <f>_xlfn.IFS(AND(AX13="",AX14=""),0,AND(AX13="",AX14="@"),VLOOKUP(AW$1,'Distance Matrix'!$A$2:$AG$33,MATCH(AY14,'Distance Matrix'!$A$1:$AG$1,0),1),AND(AX13="@",AX14=""),VLOOKUP(AW$1,'Distance Matrix'!$A$2:$AG$33,MATCH(AY13,'Distance Matrix'!$A$1:$AG$1,0),1),AND(AX13="@",AX14="@"),VLOOKUP(AY13,'Distance Matrix'!$A$2:$AG$33,MATCH(AY14,'Distance Matrix'!$A$1:$AG$1,0),1))</f>
        <v>1896</v>
      </c>
      <c r="BA14" s="56">
        <v>12</v>
      </c>
      <c r="BB14" s="64" t="s">
        <v>182</v>
      </c>
      <c r="BC14" t="s">
        <v>62</v>
      </c>
      <c r="BD14">
        <f>_xlfn.IFS(AND(BB13="",BB14=""),0,AND(BB13="",BB14="@"),VLOOKUP(BA$1,'Distance Matrix'!$A$2:$AG$33,MATCH(BC14,'Distance Matrix'!$A$1:$AG$1,0),1),AND(BB13="@",BB14=""),VLOOKUP(BA$1,'Distance Matrix'!$A$2:$AG$33,MATCH(BC13,'Distance Matrix'!$A$1:$AG$1,0),1),AND(BB13="@",BB14="@"),VLOOKUP(BC13,'Distance Matrix'!$A$2:$AG$33,MATCH(BC14,'Distance Matrix'!$A$1:$AG$1,0),1))</f>
        <v>1585</v>
      </c>
      <c r="BE14" s="56">
        <v>12</v>
      </c>
      <c r="BF14" s="64"/>
      <c r="BG14" t="s">
        <v>57</v>
      </c>
      <c r="BH14">
        <f>_xlfn.IFS(AND(BF13="",BF14=""),0,AND(BF13="",BF14="@"),VLOOKUP(BE$1,'Distance Matrix'!$A$2:$AG$33,MATCH(BG14,'Distance Matrix'!$A$1:$AG$1,0),1),AND(BF13="@",BF14=""),VLOOKUP(BE$1,'Distance Matrix'!$A$2:$AG$33,MATCH(BG13,'Distance Matrix'!$A$1:$AG$1,0),1),AND(BF13="@",BF14="@"),VLOOKUP(BG13,'Distance Matrix'!$A$2:$AG$33,MATCH(BG14,'Distance Matrix'!$A$1:$AG$1,0),1))</f>
        <v>0</v>
      </c>
      <c r="BI14" s="56">
        <v>12</v>
      </c>
      <c r="BJ14" s="64" t="s">
        <v>182</v>
      </c>
      <c r="BK14" t="s">
        <v>68</v>
      </c>
      <c r="BL14">
        <f>_xlfn.IFS(AND(BJ13="",BJ14=""),0,AND(BJ13="",BJ14="@"),VLOOKUP(BI$1,'Distance Matrix'!$A$2:$AG$33,MATCH(BK14,'Distance Matrix'!$A$1:$AG$1,0),1),AND(BJ13="@",BJ14=""),VLOOKUP(BI$1,'Distance Matrix'!$A$2:$AG$33,MATCH(BK13,'Distance Matrix'!$A$1:$AG$1,0),1),AND(BJ13="@",BJ14="@"),VLOOKUP(BK13,'Distance Matrix'!$A$2:$AG$33,MATCH(BK14,'Distance Matrix'!$A$1:$AG$1,0),1))</f>
        <v>503</v>
      </c>
      <c r="BM14" s="56">
        <v>12</v>
      </c>
      <c r="BN14" s="64"/>
      <c r="BO14" t="s">
        <v>49</v>
      </c>
      <c r="BP14">
        <f>_xlfn.IFS(AND(BN13="",BN14=""),0,AND(BN13="",BN14="@"),VLOOKUP(BM$1,'Distance Matrix'!$A$2:$AG$33,MATCH(BO14,'Distance Matrix'!$A$1:$AG$1,0),1),AND(BN13="@",BN14=""),VLOOKUP(BM$1,'Distance Matrix'!$A$2:$AG$33,MATCH(BO13,'Distance Matrix'!$A$1:$AG$1,0),1),AND(BN13="@",BN14="@"),VLOOKUP(BO13,'Distance Matrix'!$A$2:$AG$33,MATCH(BO14,'Distance Matrix'!$A$1:$AG$1,0),1))</f>
        <v>0</v>
      </c>
      <c r="BQ14" s="56">
        <v>12</v>
      </c>
      <c r="BR14" s="64"/>
      <c r="BS14" t="s">
        <v>66</v>
      </c>
      <c r="BT14">
        <f>_xlfn.IFS(AND(BR13="",BR14=""),0,AND(BR13="",BR14="@"),VLOOKUP(BQ$1,'Distance Matrix'!$A$2:$AG$33,MATCH(BS14,'Distance Matrix'!$A$1:$AG$1,0),1),AND(BR13="@",BR14=""),VLOOKUP(BQ$1,'Distance Matrix'!$A$2:$AG$33,MATCH(BS13,'Distance Matrix'!$A$1:$AG$1,0),1),AND(BR13="@",BR14="@"),VLOOKUP(BS13,'Distance Matrix'!$A$2:$AG$33,MATCH(BS14,'Distance Matrix'!$A$1:$AG$1,0),1))</f>
        <v>0</v>
      </c>
      <c r="BU14" s="56">
        <v>12</v>
      </c>
      <c r="BV14" s="64" t="s">
        <v>182</v>
      </c>
      <c r="BW14" t="s">
        <v>56</v>
      </c>
      <c r="BX14">
        <f>_xlfn.IFS(AND(BV13="",BV14=""),0,AND(BV13="",BV14="@"),VLOOKUP(BU$1,'Distance Matrix'!$A$2:$AG$33,MATCH(BW14,'Distance Matrix'!$A$1:$AG$1,0),1),AND(BV13="@",BV14=""),VLOOKUP(BU$1,'Distance Matrix'!$A$2:$AG$33,MATCH(BW13,'Distance Matrix'!$A$1:$AG$1,0),1),AND(BV13="@",BV14="@"),VLOOKUP(BW13,'Distance Matrix'!$A$2:$AG$33,MATCH(BW14,'Distance Matrix'!$A$1:$AG$1,0),1))</f>
        <v>335</v>
      </c>
      <c r="BY14" s="56">
        <v>12</v>
      </c>
      <c r="BZ14" s="64"/>
      <c r="CA14" t="s">
        <v>56</v>
      </c>
      <c r="CB14">
        <f>_xlfn.IFS(AND(BZ13="",BZ14=""),0,AND(BZ13="",BZ14="@"),VLOOKUP(BY$1,'Distance Matrix'!$A$2:$AG$33,MATCH(CA14,'Distance Matrix'!$A$1:$AG$1,0),1),AND(BZ13="@",BZ14=""),VLOOKUP(BY$1,'Distance Matrix'!$A$2:$AG$33,MATCH(CA13,'Distance Matrix'!$A$1:$AG$1,0),1),AND(BZ13="@",BZ14="@"),VLOOKUP(CA13,'Distance Matrix'!$A$2:$AG$33,MATCH(CA14,'Distance Matrix'!$A$1:$AG$1,0),1))</f>
        <v>335</v>
      </c>
      <c r="CC14" s="56">
        <v>12</v>
      </c>
      <c r="CD14" s="64" t="s">
        <v>182</v>
      </c>
      <c r="CE14" t="s">
        <v>55</v>
      </c>
      <c r="CF14">
        <f>_xlfn.IFS(AND(CD13="",CD14=""),0,AND(CD13="",CD14="@"),VLOOKUP(CC$1,'Distance Matrix'!$A$2:$AG$33,MATCH(CE14,'Distance Matrix'!$A$1:$AG$1,0),1),AND(CD13="@",CD14=""),VLOOKUP(CC$1,'Distance Matrix'!$A$2:$AG$33,MATCH(CE13,'Distance Matrix'!$A$1:$AG$1,0),1),AND(CD13="@",CD14="@"),VLOOKUP(CE13,'Distance Matrix'!$A$2:$AG$33,MATCH(CE14,'Distance Matrix'!$A$1:$AG$1,0),1))</f>
        <v>308</v>
      </c>
      <c r="CG14" s="56">
        <v>12</v>
      </c>
      <c r="CH14" s="64"/>
      <c r="CI14" t="s">
        <v>76</v>
      </c>
      <c r="CJ14">
        <f>_xlfn.IFS(AND(CH13="",CH14=""),0,AND(CH13="",CH14="@"),VLOOKUP(CG$1,'Distance Matrix'!$A$2:$AG$33,MATCH(CI14,'Distance Matrix'!$A$1:$AG$1,0),1),AND(CH13="@",CH14=""),VLOOKUP(CG$1,'Distance Matrix'!$A$2:$AG$33,MATCH(CI13,'Distance Matrix'!$A$1:$AG$1,0),1),AND(CH13="@",CH14="@"),VLOOKUP(CI13,'Distance Matrix'!$A$2:$AG$33,MATCH(CI14,'Distance Matrix'!$A$1:$AG$1,0),1))</f>
        <v>2086</v>
      </c>
      <c r="CK14" s="56">
        <v>12</v>
      </c>
      <c r="CL14" s="64" t="s">
        <v>182</v>
      </c>
      <c r="CM14" t="s">
        <v>79</v>
      </c>
      <c r="CN14">
        <f>_xlfn.IFS(AND(CL13="",CL14=""),0,AND(CL13="",CL14="@"),VLOOKUP(CK$1,'Distance Matrix'!$A$2:$AG$33,MATCH(CM14,'Distance Matrix'!$A$1:$AG$1,0),1),AND(CL13="@",CL14=""),VLOOKUP(CK$1,'Distance Matrix'!$A$2:$AG$33,MATCH(CM13,'Distance Matrix'!$A$1:$AG$1,0),1),AND(CL13="@",CL14="@"),VLOOKUP(CM13,'Distance Matrix'!$A$2:$AG$33,MATCH(CM14,'Distance Matrix'!$A$1:$AG$1,0),1))</f>
        <v>2375</v>
      </c>
      <c r="CO14" s="56">
        <v>12</v>
      </c>
      <c r="CP14" s="64"/>
      <c r="CQ14" t="s">
        <v>51</v>
      </c>
      <c r="CR14">
        <f>_xlfn.IFS(AND(CP13="",CP14=""),0,AND(CP13="",CP14="@"),VLOOKUP(CO$1,'Distance Matrix'!$A$2:$AG$33,MATCH(CQ14,'Distance Matrix'!$A$1:$AG$1,0),1),AND(CP13="@",CP14=""),VLOOKUP(CO$1,'Distance Matrix'!$A$2:$AG$33,MATCH(CQ13,'Distance Matrix'!$A$1:$AG$1,0),1),AND(CP13="@",CP14="@"),VLOOKUP(CQ13,'Distance Matrix'!$A$2:$AG$33,MATCH(CQ14,'Distance Matrix'!$A$1:$AG$1,0),1))</f>
        <v>335</v>
      </c>
      <c r="CS14" s="56">
        <v>12</v>
      </c>
      <c r="CT14" s="64"/>
      <c r="CU14" t="s">
        <v>59</v>
      </c>
      <c r="CV14">
        <f>_xlfn.IFS(AND(CT13="",CT14=""),0,AND(CT13="",CT14="@"),VLOOKUP(CS$1,'Distance Matrix'!$A$2:$AG$33,MATCH(CU14,'Distance Matrix'!$A$1:$AG$1,0),1),AND(CT13="@",CT14=""),VLOOKUP(CS$1,'Distance Matrix'!$A$2:$AG$33,MATCH(CU13,'Distance Matrix'!$A$1:$AG$1,0),1),AND(CT13="@",CT14="@"),VLOOKUP(CU13,'Distance Matrix'!$A$2:$AG$33,MATCH(CU14,'Distance Matrix'!$A$1:$AG$1,0),1))</f>
        <v>342</v>
      </c>
      <c r="CW14" s="56">
        <v>12</v>
      </c>
      <c r="CX14" s="64"/>
      <c r="CY14" t="s">
        <v>64</v>
      </c>
      <c r="CZ14">
        <f>_xlfn.IFS(AND(CX13="",CX14=""),0,AND(CX13="",CX14="@"),VLOOKUP(CW$1,'Distance Matrix'!$A$2:$AG$33,MATCH(CY14,'Distance Matrix'!$A$1:$AG$1,0),1),AND(CX13="@",CX14=""),VLOOKUP(CW$1,'Distance Matrix'!$A$2:$AG$33,MATCH(CY13,'Distance Matrix'!$A$1:$AG$1,0),1),AND(CX13="@",CX14="@"),VLOOKUP(CY13,'Distance Matrix'!$A$2:$AG$33,MATCH(CY14,'Distance Matrix'!$A$1:$AG$1,0),1))</f>
        <v>0</v>
      </c>
      <c r="DA14" s="56">
        <v>12</v>
      </c>
      <c r="DB14" s="64"/>
      <c r="DC14" t="s">
        <v>62</v>
      </c>
      <c r="DD14">
        <f>_xlfn.IFS(AND(DB13="",DB14=""),0,AND(DB13="",DB14="@"),VLOOKUP(DA$1,'Distance Matrix'!$A$2:$AG$33,MATCH(DC14,'Distance Matrix'!$A$1:$AG$1,0),1),AND(DB13="@",DB14=""),VLOOKUP(DA$1,'Distance Matrix'!$A$2:$AG$33,MATCH(DC13,'Distance Matrix'!$A$1:$AG$1,0),1),AND(DB13="@",DB14="@"),VLOOKUP(DC13,'Distance Matrix'!$A$2:$AG$33,MATCH(DC14,'Distance Matrix'!$A$1:$AG$1,0),1))</f>
        <v>0</v>
      </c>
      <c r="DE14" s="56">
        <v>12</v>
      </c>
      <c r="DF14" s="64"/>
      <c r="DG14" t="s">
        <v>75</v>
      </c>
      <c r="DH14">
        <f>_xlfn.IFS(AND(DF13="",DF14=""),0,AND(DF13="",DF14="@"),VLOOKUP(DE$1,'Distance Matrix'!$A$2:$AG$33,MATCH(DG14,'Distance Matrix'!$A$1:$AG$1,0),1),AND(DF13="@",DF14=""),VLOOKUP(DE$1,'Distance Matrix'!$A$2:$AG$33,MATCH(DG13,'Distance Matrix'!$A$1:$AG$1,0),1),AND(DF13="@",DF14="@"),VLOOKUP(DG13,'Distance Matrix'!$A$2:$AG$33,MATCH(DG14,'Distance Matrix'!$A$1:$AG$1,0),1))</f>
        <v>0</v>
      </c>
      <c r="DI14" s="56">
        <v>12</v>
      </c>
      <c r="DJ14" s="64"/>
      <c r="DK14" t="s">
        <v>56</v>
      </c>
      <c r="DL14">
        <f>_xlfn.IFS(AND(DJ13="",DJ14=""),0,AND(DJ13="",DJ14="@"),VLOOKUP(DI$1,'Distance Matrix'!$A$2:$AG$33,MATCH(DK14,'Distance Matrix'!$A$1:$AG$1,0),1),AND(DJ13="@",DJ14=""),VLOOKUP(DI$1,'Distance Matrix'!$A$2:$AG$33,MATCH(DK13,'Distance Matrix'!$A$1:$AG$1,0),1),AND(DJ13="@",DJ14="@"),VLOOKUP(DK13,'Distance Matrix'!$A$2:$AG$33,MATCH(DK14,'Distance Matrix'!$A$1:$AG$1,0),1))</f>
        <v>1231</v>
      </c>
      <c r="DM14" s="56">
        <v>12</v>
      </c>
      <c r="DN14" s="64"/>
      <c r="DO14" t="s">
        <v>70</v>
      </c>
      <c r="DP14">
        <f>_xlfn.IFS(AND(DN13="",DN14=""),0,AND(DN13="",DN14="@"),VLOOKUP(DM$1,'Distance Matrix'!$A$2:$AG$33,MATCH(DO14,'Distance Matrix'!$A$1:$AG$1,0),1),AND(DN13="@",DN14=""),VLOOKUP(DM$1,'Distance Matrix'!$A$2:$AG$33,MATCH(DO13,'Distance Matrix'!$A$1:$AG$1,0),1),AND(DN13="@",DN14="@"),VLOOKUP(DO13,'Distance Matrix'!$A$2:$AG$33,MATCH(DO14,'Distance Matrix'!$A$1:$AG$1,0),1))</f>
        <v>487</v>
      </c>
      <c r="DQ14" s="56">
        <v>12</v>
      </c>
      <c r="DR14" s="64" t="s">
        <v>182</v>
      </c>
      <c r="DS14" t="s">
        <v>51</v>
      </c>
      <c r="DT14" s="72">
        <f>_xlfn.IFS(AND(DR13="",DR14=""),0,AND(DR13="",DR14="@"),VLOOKUP(DQ$1,'Distance Matrix'!$A$2:$AG$33,MATCH(DS14,'Distance Matrix'!$A$1:$AG$1,0),1),AND(DR13="@",DR14=""),VLOOKUP(DQ$1,'Distance Matrix'!$A$2:$AG$33,MATCH(DS13,'Distance Matrix'!$A$1:$AG$1,0),1),AND(DR13="@",DR14="@"),VLOOKUP(DS13,'Distance Matrix'!$A$2:$AG$33,MATCH(DS14,'Distance Matrix'!$A$1:$AG$1,0),1))</f>
        <v>215</v>
      </c>
    </row>
    <row r="15" spans="1:124" ht="15.75" thickBot="1" x14ac:dyDescent="0.3">
      <c r="A15" s="52">
        <v>13</v>
      </c>
      <c r="B15" s="62"/>
      <c r="C15" t="s">
        <v>57</v>
      </c>
      <c r="D15">
        <f>_xlfn.IFS(AND(B14="",B15=""),0,AND(B14="",B15="@"),VLOOKUP(A$1,'Distance Matrix'!$A$2:$AG$33,MATCH(C15,'Distance Matrix'!$A$1:$AG$1,0),1),AND(B14="@",B15=""),VLOOKUP(A$1,'Distance Matrix'!$A$2:$AG$33,MATCH(C14,'Distance Matrix'!$A$1:$AG$1,0),1),AND(B14="@",B15="@"),VLOOKUP(C14,'Distance Matrix'!$A$2:$AG$33,MATCH(C15,'Distance Matrix'!$A$1:$AG$1,0),1))</f>
        <v>0</v>
      </c>
      <c r="E15" s="52">
        <v>13</v>
      </c>
      <c r="F15" s="62"/>
      <c r="G15" t="s">
        <v>57</v>
      </c>
      <c r="H15">
        <f>_xlfn.IFS(AND(F14="",F15=""),0,AND(F14="",F15="@"),VLOOKUP(E$1,'Distance Matrix'!$A$2:$AG$33,MATCH(G15,'Distance Matrix'!$A$1:$AG$1,0),1),AND(F14="@",F15=""),VLOOKUP(E$1,'Distance Matrix'!$A$2:$AG$33,MATCH(G14,'Distance Matrix'!$A$1:$AG$1,0),1),AND(F14="@",F15="@"),VLOOKUP(G14,'Distance Matrix'!$A$2:$AG$33,MATCH(G15,'Distance Matrix'!$A$1:$AG$1,0),1))</f>
        <v>0</v>
      </c>
      <c r="I15" s="52">
        <v>13</v>
      </c>
      <c r="J15" s="62" t="s">
        <v>182</v>
      </c>
      <c r="K15" s="54" t="s">
        <v>62</v>
      </c>
      <c r="L15">
        <f>_xlfn.IFS(AND(J14="",J15=""),0,AND(J14="",J15="@"),VLOOKUP(I$1,'Distance Matrix'!$A$2:$AG$33,MATCH(K15,'Distance Matrix'!$A$1:$AG$1,0),1),AND(J14="@",J15=""),VLOOKUP(I$1,'Distance Matrix'!$A$2:$AG$33,MATCH(K14,'Distance Matrix'!$A$1:$AG$1,0),1),AND(J14="@",J15="@"),VLOOKUP(K14,'Distance Matrix'!$A$2:$AG$33,MATCH(K15,'Distance Matrix'!$A$1:$AG$1,0),1))</f>
        <v>441</v>
      </c>
      <c r="M15" s="52">
        <v>13</v>
      </c>
      <c r="N15" s="62" t="s">
        <v>182</v>
      </c>
      <c r="O15" t="s">
        <v>58</v>
      </c>
      <c r="P15">
        <f>_xlfn.IFS(AND(N14="",N15=""),0,AND(N14="",N15="@"),VLOOKUP(M$1,'Distance Matrix'!$A$2:$AG$33,MATCH(O15,'Distance Matrix'!$A$1:$AG$1,0),1),AND(N14="@",N15=""),VLOOKUP(M$1,'Distance Matrix'!$A$2:$AG$33,MATCH(O14,'Distance Matrix'!$A$1:$AG$1,0),1),AND(N14="@",N15="@"),VLOOKUP(O14,'Distance Matrix'!$A$2:$AG$33,MATCH(O15,'Distance Matrix'!$A$1:$AG$1,0),1))</f>
        <v>224</v>
      </c>
      <c r="Q15" s="52">
        <v>13</v>
      </c>
      <c r="R15" s="62" t="s">
        <v>182</v>
      </c>
      <c r="S15" t="s">
        <v>76</v>
      </c>
      <c r="T15">
        <f>_xlfn.IFS(AND(R14="",R15=""),0,AND(R14="",R15="@"),VLOOKUP(Q$1,'Distance Matrix'!$A$2:$AG$33,MATCH(S15,'Distance Matrix'!$A$1:$AG$1,0),1),AND(R14="@",R15=""),VLOOKUP(Q$1,'Distance Matrix'!$A$2:$AG$33,MATCH(S14,'Distance Matrix'!$A$1:$AG$1,0),1),AND(R14="@",R15="@"),VLOOKUP(S14,'Distance Matrix'!$A$2:$AG$33,MATCH(S15,'Distance Matrix'!$A$1:$AG$1,0),1))</f>
        <v>68</v>
      </c>
      <c r="U15" s="56">
        <v>13</v>
      </c>
      <c r="V15" s="64" t="s">
        <v>182</v>
      </c>
      <c r="W15" t="s">
        <v>78</v>
      </c>
      <c r="X15">
        <f>_xlfn.IFS(AND(V14="",V15=""),0,AND(V14="",V15="@"),VLOOKUP(U$1,'Distance Matrix'!$A$2:$AG$33,MATCH(W15,'Distance Matrix'!$A$1:$AG$1,0),1),AND(V14="@",V15=""),VLOOKUP(U$1,'Distance Matrix'!$A$2:$AG$33,MATCH(W14,'Distance Matrix'!$A$1:$AG$1,0),1),AND(V14="@",V15="@"),VLOOKUP(W14,'Distance Matrix'!$A$2:$AG$33,MATCH(W15,'Distance Matrix'!$A$1:$AG$1,0),1))</f>
        <v>1887</v>
      </c>
      <c r="Y15" s="56">
        <v>13</v>
      </c>
      <c r="Z15" s="64" t="s">
        <v>182</v>
      </c>
      <c r="AA15" t="s">
        <v>50</v>
      </c>
      <c r="AB15">
        <f>_xlfn.IFS(AND(Z14="",Z15=""),0,AND(Z14="",Z15="@"),VLOOKUP(Y$1,'Distance Matrix'!$A$2:$AG$33,MATCH(AA15,'Distance Matrix'!$A$1:$AG$1,0),1),AND(Z14="@",Z15=""),VLOOKUP(Y$1,'Distance Matrix'!$A$2:$AG$33,MATCH(AA14,'Distance Matrix'!$A$1:$AG$1,0),1),AND(Z14="@",Z15="@"),VLOOKUP(AA14,'Distance Matrix'!$A$2:$AG$33,MATCH(AA15,'Distance Matrix'!$A$1:$AG$1,0),1))</f>
        <v>1773</v>
      </c>
      <c r="AC15" s="56">
        <v>13</v>
      </c>
      <c r="AD15" s="64" t="s">
        <v>182</v>
      </c>
      <c r="AE15" t="s">
        <v>75</v>
      </c>
      <c r="AF15">
        <f>_xlfn.IFS(AND(AD14="",AD15=""),0,AND(AD14="",AD15="@"),VLOOKUP(AC$1,'Distance Matrix'!$A$2:$AG$33,MATCH(AE15,'Distance Matrix'!$A$1:$AG$1,0),1),AND(AD14="@",AD15=""),VLOOKUP(AC$1,'Distance Matrix'!$A$2:$AG$33,MATCH(AE14,'Distance Matrix'!$A$1:$AG$1,0),1),AND(AD14="@",AD15="@"),VLOOKUP(AE14,'Distance Matrix'!$A$2:$AG$33,MATCH(AE15,'Distance Matrix'!$A$1:$AG$1,0),1))</f>
        <v>1049</v>
      </c>
      <c r="AG15" s="56">
        <v>13</v>
      </c>
      <c r="AH15" s="64" t="s">
        <v>182</v>
      </c>
      <c r="AI15" t="s">
        <v>65</v>
      </c>
      <c r="AJ15">
        <f>_xlfn.IFS(AND(AH14="",AH15=""),0,AND(AH14="",AH15="@"),VLOOKUP(AG$1,'Distance Matrix'!$A$2:$AG$33,MATCH(AI15,'Distance Matrix'!$A$1:$AG$1,0),1),AND(AH14="@",AH15=""),VLOOKUP(AG$1,'Distance Matrix'!$A$2:$AG$33,MATCH(AI14,'Distance Matrix'!$A$1:$AG$1,0),1),AND(AH14="@",AH15="@"),VLOOKUP(AI14,'Distance Matrix'!$A$2:$AG$33,MATCH(AI15,'Distance Matrix'!$A$1:$AG$1,0),1))</f>
        <v>308</v>
      </c>
      <c r="AK15" s="56">
        <v>13</v>
      </c>
      <c r="AL15" s="64" t="s">
        <v>182</v>
      </c>
      <c r="AM15" t="s">
        <v>49</v>
      </c>
      <c r="AN15">
        <f>_xlfn.IFS(AND(AL14="",AL15=""),0,AND(AL14="",AL15="@"),VLOOKUP(AK$1,'Distance Matrix'!$A$2:$AG$33,MATCH(AM15,'Distance Matrix'!$A$1:$AG$1,0),1),AND(AL14="@",AL15=""),VLOOKUP(AK$1,'Distance Matrix'!$A$2:$AG$33,MATCH(AM14,'Distance Matrix'!$A$1:$AG$1,0),1),AND(AL14="@",AL15="@"),VLOOKUP(AM14,'Distance Matrix'!$A$2:$AG$33,MATCH(AM15,'Distance Matrix'!$A$1:$AG$1,0),1))</f>
        <v>360</v>
      </c>
      <c r="AO15" s="56">
        <v>13</v>
      </c>
      <c r="AP15" s="64"/>
      <c r="AQ15" t="s">
        <v>61</v>
      </c>
      <c r="AR15">
        <f>_xlfn.IFS(AND(AP14="",AP15=""),0,AND(AP14="",AP15="@"),VLOOKUP(AO$1,'Distance Matrix'!$A$2:$AG$33,MATCH(AQ15,'Distance Matrix'!$A$1:$AG$1,0),1),AND(AP14="@",AP15=""),VLOOKUP(AO$1,'Distance Matrix'!$A$2:$AG$33,MATCH(AQ14,'Distance Matrix'!$A$1:$AG$1,0),1),AND(AP14="@",AP15="@"),VLOOKUP(AQ14,'Distance Matrix'!$A$2:$AG$33,MATCH(AQ15,'Distance Matrix'!$A$1:$AG$1,0),1))</f>
        <v>155</v>
      </c>
      <c r="AS15" s="56">
        <v>13</v>
      </c>
      <c r="AT15" s="64" t="s">
        <v>182</v>
      </c>
      <c r="AU15" t="s">
        <v>69</v>
      </c>
      <c r="AV15">
        <f>_xlfn.IFS(AND(AT14="",AT15=""),0,AND(AT14="",AT15="@"),VLOOKUP(AS$1,'Distance Matrix'!$A$2:$AG$33,MATCH(AU15,'Distance Matrix'!$A$1:$AG$1,0),1),AND(AT14="@",AT15=""),VLOOKUP(AS$1,'Distance Matrix'!$A$2:$AG$33,MATCH(AU14,'Distance Matrix'!$A$1:$AG$1,0),1),AND(AT14="@",AT15="@"),VLOOKUP(AU14,'Distance Matrix'!$A$2:$AG$33,MATCH(AU15,'Distance Matrix'!$A$1:$AG$1,0),1))</f>
        <v>1583</v>
      </c>
      <c r="AW15" s="56">
        <v>13</v>
      </c>
      <c r="AX15" s="64"/>
      <c r="AY15" t="s">
        <v>60</v>
      </c>
      <c r="AZ15">
        <f>_xlfn.IFS(AND(AX14="",AX15=""),0,AND(AX14="",AX15="@"),VLOOKUP(AW$1,'Distance Matrix'!$A$2:$AG$33,MATCH(AY15,'Distance Matrix'!$A$1:$AG$1,0),1),AND(AX14="@",AX15=""),VLOOKUP(AW$1,'Distance Matrix'!$A$2:$AG$33,MATCH(AY14,'Distance Matrix'!$A$1:$AG$1,0),1),AND(AX14="@",AX15="@"),VLOOKUP(AY14,'Distance Matrix'!$A$2:$AG$33,MATCH(AY15,'Distance Matrix'!$A$1:$AG$1,0),1))</f>
        <v>0</v>
      </c>
      <c r="BA15" s="56">
        <v>13</v>
      </c>
      <c r="BB15" s="64" t="s">
        <v>182</v>
      </c>
      <c r="BC15" t="s">
        <v>53</v>
      </c>
      <c r="BD15">
        <f>_xlfn.IFS(AND(BB14="",BB15=""),0,AND(BB14="",BB15="@"),VLOOKUP(BA$1,'Distance Matrix'!$A$2:$AG$33,MATCH(BC15,'Distance Matrix'!$A$1:$AG$1,0),1),AND(BB14="@",BB15=""),VLOOKUP(BA$1,'Distance Matrix'!$A$2:$AG$33,MATCH(BC14,'Distance Matrix'!$A$1:$AG$1,0),1),AND(BB14="@",BB15="@"),VLOOKUP(BC14,'Distance Matrix'!$A$2:$AG$33,MATCH(BC15,'Distance Matrix'!$A$1:$AG$1,0),1))</f>
        <v>271</v>
      </c>
      <c r="BE15" s="56">
        <v>13</v>
      </c>
      <c r="BF15" s="64"/>
      <c r="BG15" t="s">
        <v>71</v>
      </c>
      <c r="BH15">
        <f>_xlfn.IFS(AND(BF14="",BF15=""),0,AND(BF14="",BF15="@"),VLOOKUP(BE$1,'Distance Matrix'!$A$2:$AG$33,MATCH(BG15,'Distance Matrix'!$A$1:$AG$1,0),1),AND(BF14="@",BF15=""),VLOOKUP(BE$1,'Distance Matrix'!$A$2:$AG$33,MATCH(BG14,'Distance Matrix'!$A$1:$AG$1,0),1),AND(BF14="@",BF15="@"),VLOOKUP(BG14,'Distance Matrix'!$A$2:$AG$33,MATCH(BG15,'Distance Matrix'!$A$1:$AG$1,0),1))</f>
        <v>0</v>
      </c>
      <c r="BI15" s="56">
        <v>13</v>
      </c>
      <c r="BJ15" s="64" t="s">
        <v>182</v>
      </c>
      <c r="BK15" t="s">
        <v>53</v>
      </c>
      <c r="BL15">
        <f>_xlfn.IFS(AND(BJ14="",BJ15=""),0,AND(BJ14="",BJ15="@"),VLOOKUP(BI$1,'Distance Matrix'!$A$2:$AG$33,MATCH(BK15,'Distance Matrix'!$A$1:$AG$1,0),1),AND(BJ14="@",BJ15=""),VLOOKUP(BI$1,'Distance Matrix'!$A$2:$AG$33,MATCH(BK14,'Distance Matrix'!$A$1:$AG$1,0),1),AND(BJ14="@",BJ15="@"),VLOOKUP(BK14,'Distance Matrix'!$A$2:$AG$33,MATCH(BK15,'Distance Matrix'!$A$1:$AG$1,0),1))</f>
        <v>1489</v>
      </c>
      <c r="BM15" s="56">
        <v>13</v>
      </c>
      <c r="BN15" s="64"/>
      <c r="BO15" t="s">
        <v>52</v>
      </c>
      <c r="BP15">
        <f>_xlfn.IFS(AND(BN14="",BN15=""),0,AND(BN14="",BN15="@"),VLOOKUP(BM$1,'Distance Matrix'!$A$2:$AG$33,MATCH(BO15,'Distance Matrix'!$A$1:$AG$1,0),1),AND(BN14="@",BN15=""),VLOOKUP(BM$1,'Distance Matrix'!$A$2:$AG$33,MATCH(BO14,'Distance Matrix'!$A$1:$AG$1,0),1),AND(BN14="@",BN15="@"),VLOOKUP(BO14,'Distance Matrix'!$A$2:$AG$33,MATCH(BO15,'Distance Matrix'!$A$1:$AG$1,0),1))</f>
        <v>0</v>
      </c>
      <c r="BQ15" s="56">
        <v>13</v>
      </c>
      <c r="BR15" s="64" t="s">
        <v>182</v>
      </c>
      <c r="BS15" t="s">
        <v>52</v>
      </c>
      <c r="BT15">
        <f>_xlfn.IFS(AND(BR14="",BR15=""),0,AND(BR14="",BR15="@"),VLOOKUP(BQ$1,'Distance Matrix'!$A$2:$AG$33,MATCH(BS15,'Distance Matrix'!$A$1:$AG$1,0),1),AND(BR14="@",BR15=""),VLOOKUP(BQ$1,'Distance Matrix'!$A$2:$AG$33,MATCH(BS14,'Distance Matrix'!$A$1:$AG$1,0),1),AND(BR14="@",BR15="@"),VLOOKUP(BS14,'Distance Matrix'!$A$2:$AG$33,MATCH(BS15,'Distance Matrix'!$A$1:$AG$1,0),1))</f>
        <v>613</v>
      </c>
      <c r="BU15" s="56">
        <v>13</v>
      </c>
      <c r="BV15" s="64" t="s">
        <v>182</v>
      </c>
      <c r="BW15" t="s">
        <v>58</v>
      </c>
      <c r="BX15">
        <f>_xlfn.IFS(AND(BV14="",BV15=""),0,AND(BV14="",BV15="@"),VLOOKUP(BU$1,'Distance Matrix'!$A$2:$AG$33,MATCH(BW15,'Distance Matrix'!$A$1:$AG$1,0),1),AND(BV14="@",BV15=""),VLOOKUP(BU$1,'Distance Matrix'!$A$2:$AG$33,MATCH(BW14,'Distance Matrix'!$A$1:$AG$1,0),1),AND(BV14="@",BV15="@"),VLOOKUP(BW14,'Distance Matrix'!$A$2:$AG$33,MATCH(BW15,'Distance Matrix'!$A$1:$AG$1,0),1))</f>
        <v>406</v>
      </c>
      <c r="BY15" s="56">
        <v>13</v>
      </c>
      <c r="BZ15" s="64"/>
      <c r="CA15" t="s">
        <v>61</v>
      </c>
      <c r="CB15">
        <f>_xlfn.IFS(AND(BZ14="",BZ15=""),0,AND(BZ14="",BZ15="@"),VLOOKUP(BY$1,'Distance Matrix'!$A$2:$AG$33,MATCH(CA15,'Distance Matrix'!$A$1:$AG$1,0),1),AND(BZ14="@",BZ15=""),VLOOKUP(BY$1,'Distance Matrix'!$A$2:$AG$33,MATCH(CA14,'Distance Matrix'!$A$1:$AG$1,0),1),AND(BZ14="@",BZ15="@"),VLOOKUP(CA14,'Distance Matrix'!$A$2:$AG$33,MATCH(CA15,'Distance Matrix'!$A$1:$AG$1,0),1))</f>
        <v>0</v>
      </c>
      <c r="CC15" s="56">
        <v>13</v>
      </c>
      <c r="CD15" s="64" t="s">
        <v>182</v>
      </c>
      <c r="CE15" t="s">
        <v>79</v>
      </c>
      <c r="CF15">
        <f>_xlfn.IFS(AND(CD14="",CD15=""),0,AND(CD14="",CD15="@"),VLOOKUP(CC$1,'Distance Matrix'!$A$2:$AG$33,MATCH(CE15,'Distance Matrix'!$A$1:$AG$1,0),1),AND(CD14="@",CD15=""),VLOOKUP(CC$1,'Distance Matrix'!$A$2:$AG$33,MATCH(CE14,'Distance Matrix'!$A$1:$AG$1,0),1),AND(CD14="@",CD15="@"),VLOOKUP(CE14,'Distance Matrix'!$A$2:$AG$33,MATCH(CE15,'Distance Matrix'!$A$1:$AG$1,0),1))</f>
        <v>342</v>
      </c>
      <c r="CG15" s="56">
        <v>13</v>
      </c>
      <c r="CH15" s="64" t="s">
        <v>182</v>
      </c>
      <c r="CI15" t="s">
        <v>76</v>
      </c>
      <c r="CJ15">
        <f>_xlfn.IFS(AND(CH14="",CH15=""),0,AND(CH14="",CH15="@"),VLOOKUP(CG$1,'Distance Matrix'!$A$2:$AG$33,MATCH(CI15,'Distance Matrix'!$A$1:$AG$1,0),1),AND(CH14="@",CH15=""),VLOOKUP(CG$1,'Distance Matrix'!$A$2:$AG$33,MATCH(CI14,'Distance Matrix'!$A$1:$AG$1,0),1),AND(CH14="@",CH15="@"),VLOOKUP(CI14,'Distance Matrix'!$A$2:$AG$33,MATCH(CI15,'Distance Matrix'!$A$1:$AG$1,0),1))</f>
        <v>224</v>
      </c>
      <c r="CK15" s="56">
        <v>13</v>
      </c>
      <c r="CL15" s="64" t="s">
        <v>182</v>
      </c>
      <c r="CM15" t="s">
        <v>65</v>
      </c>
      <c r="CN15">
        <f>_xlfn.IFS(AND(CL14="",CL15=""),0,AND(CL14="",CL15="@"),VLOOKUP(CK$1,'Distance Matrix'!$A$2:$AG$33,MATCH(CM15,'Distance Matrix'!$A$1:$AG$1,0),1),AND(CL14="@",CL15=""),VLOOKUP(CK$1,'Distance Matrix'!$A$2:$AG$33,MATCH(CM14,'Distance Matrix'!$A$1:$AG$1,0),1),AND(CL14="@",CL15="@"),VLOOKUP(CM14,'Distance Matrix'!$A$2:$AG$33,MATCH(CM15,'Distance Matrix'!$A$1:$AG$1,0),1))</f>
        <v>36</v>
      </c>
      <c r="CO15" s="56">
        <v>13</v>
      </c>
      <c r="CP15" s="64"/>
      <c r="CQ15" t="s">
        <v>61</v>
      </c>
      <c r="CR15">
        <f>_xlfn.IFS(AND(CP14="",CP15=""),0,AND(CP14="",CP15="@"),VLOOKUP(CO$1,'Distance Matrix'!$A$2:$AG$33,MATCH(CQ15,'Distance Matrix'!$A$1:$AG$1,0),1),AND(CP14="@",CP15=""),VLOOKUP(CO$1,'Distance Matrix'!$A$2:$AG$33,MATCH(CQ14,'Distance Matrix'!$A$1:$AG$1,0),1),AND(CP14="@",CP15="@"),VLOOKUP(CQ14,'Distance Matrix'!$A$2:$AG$33,MATCH(CQ15,'Distance Matrix'!$A$1:$AG$1,0),1))</f>
        <v>0</v>
      </c>
      <c r="CS15" s="56">
        <v>13</v>
      </c>
      <c r="CT15" s="64"/>
      <c r="CU15" t="s">
        <v>71</v>
      </c>
      <c r="CV15">
        <f>_xlfn.IFS(AND(CT14="",CT15=""),0,AND(CT14="",CT15="@"),VLOOKUP(CS$1,'Distance Matrix'!$A$2:$AG$33,MATCH(CU15,'Distance Matrix'!$A$1:$AG$1,0),1),AND(CT14="@",CT15=""),VLOOKUP(CS$1,'Distance Matrix'!$A$2:$AG$33,MATCH(CU14,'Distance Matrix'!$A$1:$AG$1,0),1),AND(CT14="@",CT15="@"),VLOOKUP(CU14,'Distance Matrix'!$A$2:$AG$33,MATCH(CU15,'Distance Matrix'!$A$1:$AG$1,0),1))</f>
        <v>0</v>
      </c>
      <c r="CW15" s="56">
        <v>13</v>
      </c>
      <c r="CX15" s="64"/>
      <c r="CY15" t="s">
        <v>74</v>
      </c>
      <c r="CZ15">
        <f>_xlfn.IFS(AND(CX14="",CX15=""),0,AND(CX14="",CX15="@"),VLOOKUP(CW$1,'Distance Matrix'!$A$2:$AG$33,MATCH(CY15,'Distance Matrix'!$A$1:$AG$1,0),1),AND(CX14="@",CX15=""),VLOOKUP(CW$1,'Distance Matrix'!$A$2:$AG$33,MATCH(CY14,'Distance Matrix'!$A$1:$AG$1,0),1),AND(CX14="@",CX15="@"),VLOOKUP(CY14,'Distance Matrix'!$A$2:$AG$33,MATCH(CY15,'Distance Matrix'!$A$1:$AG$1,0),1))</f>
        <v>0</v>
      </c>
      <c r="DA15" s="56">
        <v>13</v>
      </c>
      <c r="DB15" s="64" t="s">
        <v>182</v>
      </c>
      <c r="DC15" t="s">
        <v>63</v>
      </c>
      <c r="DD15">
        <f>_xlfn.IFS(AND(DB14="",DB15=""),0,AND(DB14="",DB15="@"),VLOOKUP(DA$1,'Distance Matrix'!$A$2:$AG$33,MATCH(DC15,'Distance Matrix'!$A$1:$AG$1,0),1),AND(DB14="@",DB15=""),VLOOKUP(DA$1,'Distance Matrix'!$A$2:$AG$33,MATCH(DC14,'Distance Matrix'!$A$1:$AG$1,0),1),AND(DB14="@",DB15="@"),VLOOKUP(DC14,'Distance Matrix'!$A$2:$AG$33,MATCH(DC15,'Distance Matrix'!$A$1:$AG$1,0),1))</f>
        <v>1301</v>
      </c>
      <c r="DE15" s="56">
        <v>13</v>
      </c>
      <c r="DF15" s="64"/>
      <c r="DG15" t="s">
        <v>70</v>
      </c>
      <c r="DH15">
        <f>_xlfn.IFS(AND(DF14="",DF15=""),0,AND(DF14="",DF15="@"),VLOOKUP(DE$1,'Distance Matrix'!$A$2:$AG$33,MATCH(DG15,'Distance Matrix'!$A$1:$AG$1,0),1),AND(DF14="@",DF15=""),VLOOKUP(DE$1,'Distance Matrix'!$A$2:$AG$33,MATCH(DG14,'Distance Matrix'!$A$1:$AG$1,0),1),AND(DF14="@",DF15="@"),VLOOKUP(DG14,'Distance Matrix'!$A$2:$AG$33,MATCH(DG15,'Distance Matrix'!$A$1:$AG$1,0),1))</f>
        <v>0</v>
      </c>
      <c r="DI15" s="56">
        <v>13</v>
      </c>
      <c r="DJ15" s="64"/>
      <c r="DK15" t="s">
        <v>64</v>
      </c>
      <c r="DL15">
        <f>_xlfn.IFS(AND(DJ14="",DJ15=""),0,AND(DJ14="",DJ15="@"),VLOOKUP(DI$1,'Distance Matrix'!$A$2:$AG$33,MATCH(DK15,'Distance Matrix'!$A$1:$AG$1,0),1),AND(DJ14="@",DJ15=""),VLOOKUP(DI$1,'Distance Matrix'!$A$2:$AG$33,MATCH(DK14,'Distance Matrix'!$A$1:$AG$1,0),1),AND(DJ14="@",DJ15="@"),VLOOKUP(DK14,'Distance Matrix'!$A$2:$AG$33,MATCH(DK15,'Distance Matrix'!$A$1:$AG$1,0),1))</f>
        <v>0</v>
      </c>
      <c r="DM15" s="56">
        <v>13</v>
      </c>
      <c r="DN15" s="64"/>
      <c r="DO15" t="s">
        <v>68</v>
      </c>
      <c r="DP15">
        <f>_xlfn.IFS(AND(DN14="",DN15=""),0,AND(DN14="",DN15="@"),VLOOKUP(DM$1,'Distance Matrix'!$A$2:$AG$33,MATCH(DO15,'Distance Matrix'!$A$1:$AG$1,0),1),AND(DN14="@",DN15=""),VLOOKUP(DM$1,'Distance Matrix'!$A$2:$AG$33,MATCH(DO14,'Distance Matrix'!$A$1:$AG$1,0),1),AND(DN14="@",DN15="@"),VLOOKUP(DO14,'Distance Matrix'!$A$2:$AG$33,MATCH(DO15,'Distance Matrix'!$A$1:$AG$1,0),1))</f>
        <v>0</v>
      </c>
      <c r="DQ15" s="56">
        <v>13</v>
      </c>
      <c r="DR15" s="64" t="s">
        <v>182</v>
      </c>
      <c r="DS15" t="s">
        <v>67</v>
      </c>
      <c r="DT15" s="72">
        <f>_xlfn.IFS(AND(DR14="",DR15=""),0,AND(DR14="",DR15="@"),VLOOKUP(DQ$1,'Distance Matrix'!$A$2:$AG$33,MATCH(DS15,'Distance Matrix'!$A$1:$AG$1,0),1),AND(DR14="@",DR15=""),VLOOKUP(DQ$1,'Distance Matrix'!$A$2:$AG$33,MATCH(DS14,'Distance Matrix'!$A$1:$AG$1,0),1),AND(DR14="@",DR15="@"),VLOOKUP(DS14,'Distance Matrix'!$A$2:$AG$33,MATCH(DS15,'Distance Matrix'!$A$1:$AG$1,0),1))</f>
        <v>1237</v>
      </c>
    </row>
    <row r="16" spans="1:124" ht="15.75" thickBot="1" x14ac:dyDescent="0.3">
      <c r="A16" s="52">
        <v>14</v>
      </c>
      <c r="B16" s="62"/>
      <c r="C16" t="s">
        <v>59</v>
      </c>
      <c r="E16" s="52">
        <v>14</v>
      </c>
      <c r="F16" s="62" t="s">
        <v>182</v>
      </c>
      <c r="G16" t="s">
        <v>57</v>
      </c>
      <c r="H16">
        <f>_xlfn.IFS(AND(F15="",F16=""),0,AND(F15="",F16="@"),VLOOKUP(E$1,'Distance Matrix'!$A$2:$AG$33,MATCH(G16,'Distance Matrix'!$A$1:$AG$1,0),1),AND(F15="@",F16=""),VLOOKUP(E$1,'Distance Matrix'!$A$2:$AG$33,MATCH(G15,'Distance Matrix'!$A$1:$AG$1,0),1),AND(F15="@",F16="@"),VLOOKUP(G15,'Distance Matrix'!$A$2:$AG$33,MATCH(G16,'Distance Matrix'!$A$1:$AG$1,0),1))</f>
        <v>2071</v>
      </c>
      <c r="I16" s="52">
        <v>14</v>
      </c>
      <c r="J16" s="62"/>
      <c r="K16" s="54" t="s">
        <v>70</v>
      </c>
      <c r="L16">
        <f>_xlfn.IFS(AND(J15="",J16=""),0,AND(J15="",J16="@"),VLOOKUP(I$1,'Distance Matrix'!$A$2:$AG$33,MATCH(K16,'Distance Matrix'!$A$1:$AG$1,0),1),AND(J15="@",J16=""),VLOOKUP(I$1,'Distance Matrix'!$A$2:$AG$33,MATCH(K15,'Distance Matrix'!$A$1:$AG$1,0),1),AND(J15="@",J16="@"),VLOOKUP(K15,'Distance Matrix'!$A$2:$AG$33,MATCH(K16,'Distance Matrix'!$A$1:$AG$1,0),1))</f>
        <v>940</v>
      </c>
      <c r="M16" s="52">
        <v>14</v>
      </c>
      <c r="N16" s="62"/>
      <c r="O16" t="s">
        <v>58</v>
      </c>
      <c r="P16">
        <f>_xlfn.IFS(AND(N15="",N16=""),0,AND(N15="",N16="@"),VLOOKUP(M$1,'Distance Matrix'!$A$2:$AG$33,MATCH(O16,'Distance Matrix'!$A$1:$AG$1,0),1),AND(N15="@",N16=""),VLOOKUP(M$1,'Distance Matrix'!$A$2:$AG$33,MATCH(O15,'Distance Matrix'!$A$1:$AG$1,0),1),AND(N15="@",N16="@"),VLOOKUP(O15,'Distance Matrix'!$A$2:$AG$33,MATCH(O16,'Distance Matrix'!$A$1:$AG$1,0),1))</f>
        <v>224</v>
      </c>
      <c r="Q16" s="52">
        <v>14</v>
      </c>
      <c r="R16" s="62"/>
      <c r="S16" t="s">
        <v>72</v>
      </c>
      <c r="T16">
        <f>_xlfn.IFS(AND(R15="",R16=""),0,AND(R15="",R16="@"),VLOOKUP(Q$1,'Distance Matrix'!$A$2:$AG$33,MATCH(S16,'Distance Matrix'!$A$1:$AG$1,0),1),AND(R15="@",R16=""),VLOOKUP(Q$1,'Distance Matrix'!$A$2:$AG$33,MATCH(S15,'Distance Matrix'!$A$1:$AG$1,0),1),AND(R15="@",R16="@"),VLOOKUP(S15,'Distance Matrix'!$A$2:$AG$33,MATCH(S16,'Distance Matrix'!$A$1:$AG$1,0),1))</f>
        <v>1736</v>
      </c>
      <c r="U16" s="56">
        <v>14</v>
      </c>
      <c r="V16" s="64" t="s">
        <v>182</v>
      </c>
      <c r="W16" t="s">
        <v>66</v>
      </c>
      <c r="X16">
        <f>_xlfn.IFS(AND(V15="",V16=""),0,AND(V15="",V16="@"),VLOOKUP(U$1,'Distance Matrix'!$A$2:$AG$33,MATCH(W16,'Distance Matrix'!$A$1:$AG$1,0),1),AND(V15="@",V16=""),VLOOKUP(U$1,'Distance Matrix'!$A$2:$AG$33,MATCH(W15,'Distance Matrix'!$A$1:$AG$1,0),1),AND(V15="@",V16="@"),VLOOKUP(W15,'Distance Matrix'!$A$2:$AG$33,MATCH(W16,'Distance Matrix'!$A$1:$AG$1,0),1))</f>
        <v>256</v>
      </c>
      <c r="Y16" s="56">
        <v>14</v>
      </c>
      <c r="Z16" s="64" t="s">
        <v>182</v>
      </c>
      <c r="AA16" t="s">
        <v>68</v>
      </c>
      <c r="AB16">
        <f>_xlfn.IFS(AND(Z15="",Z16=""),0,AND(Z15="",Z16="@"),VLOOKUP(Y$1,'Distance Matrix'!$A$2:$AG$33,MATCH(AA16,'Distance Matrix'!$A$1:$AG$1,0),1),AND(Z15="@",Z16=""),VLOOKUP(Y$1,'Distance Matrix'!$A$2:$AG$33,MATCH(AA15,'Distance Matrix'!$A$1:$AG$1,0),1),AND(Z15="@",Z16="@"),VLOOKUP(AA15,'Distance Matrix'!$A$2:$AG$33,MATCH(AA16,'Distance Matrix'!$A$1:$AG$1,0),1))</f>
        <v>503</v>
      </c>
      <c r="AC16" s="56">
        <v>14</v>
      </c>
      <c r="AD16" s="64" t="s">
        <v>182</v>
      </c>
      <c r="AE16" t="s">
        <v>50</v>
      </c>
      <c r="AF16">
        <f>_xlfn.IFS(AND(AD15="",AD16=""),0,AND(AD15="",AD16="@"),VLOOKUP(AC$1,'Distance Matrix'!$A$2:$AG$33,MATCH(AE16,'Distance Matrix'!$A$1:$AG$1,0),1),AND(AD15="@",AD16=""),VLOOKUP(AC$1,'Distance Matrix'!$A$2:$AG$33,MATCH(AE15,'Distance Matrix'!$A$1:$AG$1,0),1),AND(AD15="@",AD16="@"),VLOOKUP(AE15,'Distance Matrix'!$A$2:$AG$33,MATCH(AE16,'Distance Matrix'!$A$1:$AG$1,0),1))</f>
        <v>427</v>
      </c>
      <c r="AG16" s="56">
        <v>14</v>
      </c>
      <c r="AH16" s="64" t="s">
        <v>182</v>
      </c>
      <c r="AI16" t="s">
        <v>79</v>
      </c>
      <c r="AJ16">
        <f>_xlfn.IFS(AND(AH15="",AH16=""),0,AND(AH15="",AH16="@"),VLOOKUP(AG$1,'Distance Matrix'!$A$2:$AG$33,MATCH(AI16,'Distance Matrix'!$A$1:$AG$1,0),1),AND(AH15="@",AH16=""),VLOOKUP(AG$1,'Distance Matrix'!$A$2:$AG$33,MATCH(AI15,'Distance Matrix'!$A$1:$AG$1,0),1),AND(AH15="@",AH16="@"),VLOOKUP(AI15,'Distance Matrix'!$A$2:$AG$33,MATCH(AI16,'Distance Matrix'!$A$1:$AG$1,0),1))</f>
        <v>36</v>
      </c>
      <c r="AK16" s="56">
        <v>14</v>
      </c>
      <c r="AL16" s="64" t="s">
        <v>182</v>
      </c>
      <c r="AM16" t="s">
        <v>77</v>
      </c>
      <c r="AN16">
        <f>_xlfn.IFS(AND(AL15="",AL16=""),0,AND(AL15="",AL16="@"),VLOOKUP(AK$1,'Distance Matrix'!$A$2:$AG$33,MATCH(AM16,'Distance Matrix'!$A$1:$AG$1,0),1),AND(AL15="@",AL16=""),VLOOKUP(AK$1,'Distance Matrix'!$A$2:$AG$33,MATCH(AM15,'Distance Matrix'!$A$1:$AG$1,0),1),AND(AL15="@",AL16="@"),VLOOKUP(AM15,'Distance Matrix'!$A$2:$AG$33,MATCH(AM16,'Distance Matrix'!$A$1:$AG$1,0),1))</f>
        <v>399</v>
      </c>
      <c r="AO16" s="56">
        <v>14</v>
      </c>
      <c r="AP16" s="64"/>
      <c r="AQ16" t="s">
        <v>68</v>
      </c>
      <c r="AR16">
        <f>_xlfn.IFS(AND(AP15="",AP16=""),0,AND(AP15="",AP16="@"),VLOOKUP(AO$1,'Distance Matrix'!$A$2:$AG$33,MATCH(AQ16,'Distance Matrix'!$A$1:$AG$1,0),1),AND(AP15="@",AP16=""),VLOOKUP(AO$1,'Distance Matrix'!$A$2:$AG$33,MATCH(AQ15,'Distance Matrix'!$A$1:$AG$1,0),1),AND(AP15="@",AP16="@"),VLOOKUP(AQ15,'Distance Matrix'!$A$2:$AG$33,MATCH(AQ16,'Distance Matrix'!$A$1:$AG$1,0),1))</f>
        <v>0</v>
      </c>
      <c r="AS16" s="56">
        <v>14</v>
      </c>
      <c r="AT16" s="64" t="s">
        <v>182</v>
      </c>
      <c r="AU16" t="s">
        <v>49</v>
      </c>
      <c r="AV16">
        <f>_xlfn.IFS(AND(AT15="",AT16=""),0,AND(AT15="",AT16="@"),VLOOKUP(AS$1,'Distance Matrix'!$A$2:$AG$33,MATCH(AU16,'Distance Matrix'!$A$1:$AG$1,0),1),AND(AT15="@",AT16=""),VLOOKUP(AS$1,'Distance Matrix'!$A$2:$AG$33,MATCH(AU15,'Distance Matrix'!$A$1:$AG$1,0),1),AND(AT15="@",AT16="@"),VLOOKUP(AU15,'Distance Matrix'!$A$2:$AG$33,MATCH(AU16,'Distance Matrix'!$A$1:$AG$1,0),1))</f>
        <v>405</v>
      </c>
      <c r="AW16" s="56">
        <v>14</v>
      </c>
      <c r="AX16" s="64"/>
      <c r="AY16" t="s">
        <v>58</v>
      </c>
      <c r="AZ16">
        <f>_xlfn.IFS(AND(AX15="",AX16=""),0,AND(AX15="",AX16="@"),VLOOKUP(AW$1,'Distance Matrix'!$A$2:$AG$33,MATCH(AY16,'Distance Matrix'!$A$1:$AG$1,0),1),AND(AX15="@",AX16=""),VLOOKUP(AW$1,'Distance Matrix'!$A$2:$AG$33,MATCH(AY15,'Distance Matrix'!$A$1:$AG$1,0),1),AND(AX15="@",AX16="@"),VLOOKUP(AY15,'Distance Matrix'!$A$2:$AG$33,MATCH(AY16,'Distance Matrix'!$A$1:$AG$1,0),1))</f>
        <v>0</v>
      </c>
      <c r="BA16" s="56">
        <v>14</v>
      </c>
      <c r="BB16" s="64"/>
      <c r="BC16" t="s">
        <v>74</v>
      </c>
      <c r="BD16">
        <f>_xlfn.IFS(AND(BB15="",BB16=""),0,AND(BB15="",BB16="@"),VLOOKUP(BA$1,'Distance Matrix'!$A$2:$AG$33,MATCH(BC16,'Distance Matrix'!$A$1:$AG$1,0),1),AND(BB15="@",BB16=""),VLOOKUP(BA$1,'Distance Matrix'!$A$2:$AG$33,MATCH(BC15,'Distance Matrix'!$A$1:$AG$1,0),1),AND(BB15="@",BB16="@"),VLOOKUP(BC15,'Distance Matrix'!$A$2:$AG$33,MATCH(BC16,'Distance Matrix'!$A$1:$AG$1,0),1))</f>
        <v>1369</v>
      </c>
      <c r="BE16" s="56">
        <v>14</v>
      </c>
      <c r="BF16" s="64"/>
      <c r="BG16" t="s">
        <v>79</v>
      </c>
      <c r="BH16">
        <f>_xlfn.IFS(AND(BF15="",BF16=""),0,AND(BF15="",BF16="@"),VLOOKUP(BE$1,'Distance Matrix'!$A$2:$AG$33,MATCH(BG16,'Distance Matrix'!$A$1:$AG$1,0),1),AND(BF15="@",BF16=""),VLOOKUP(BE$1,'Distance Matrix'!$A$2:$AG$33,MATCH(BG15,'Distance Matrix'!$A$1:$AG$1,0),1),AND(BF15="@",BF16="@"),VLOOKUP(BG15,'Distance Matrix'!$A$2:$AG$33,MATCH(BG16,'Distance Matrix'!$A$1:$AG$1,0),1))</f>
        <v>0</v>
      </c>
      <c r="BI16" s="56">
        <v>14</v>
      </c>
      <c r="BJ16" s="64" t="s">
        <v>182</v>
      </c>
      <c r="BK16" t="s">
        <v>55</v>
      </c>
      <c r="BL16">
        <f>_xlfn.IFS(AND(BJ15="",BJ16=""),0,AND(BJ15="",BJ16="@"),VLOOKUP(BI$1,'Distance Matrix'!$A$2:$AG$33,MATCH(BK16,'Distance Matrix'!$A$1:$AG$1,0),1),AND(BJ15="@",BJ16=""),VLOOKUP(BI$1,'Distance Matrix'!$A$2:$AG$33,MATCH(BK15,'Distance Matrix'!$A$1:$AG$1,0),1),AND(BJ15="@",BJ16="@"),VLOOKUP(BK15,'Distance Matrix'!$A$2:$AG$33,MATCH(BK16,'Distance Matrix'!$A$1:$AG$1,0),1))</f>
        <v>1712</v>
      </c>
      <c r="BM16" s="56">
        <v>14</v>
      </c>
      <c r="BN16" s="64" t="s">
        <v>182</v>
      </c>
      <c r="BO16" t="s">
        <v>60</v>
      </c>
      <c r="BP16">
        <f>_xlfn.IFS(AND(BN15="",BN16=""),0,AND(BN15="",BN16="@"),VLOOKUP(BM$1,'Distance Matrix'!$A$2:$AG$33,MATCH(BO16,'Distance Matrix'!$A$1:$AG$1,0),1),AND(BN15="@",BN16=""),VLOOKUP(BM$1,'Distance Matrix'!$A$2:$AG$33,MATCH(BO15,'Distance Matrix'!$A$1:$AG$1,0),1),AND(BN15="@",BN16="@"),VLOOKUP(BO15,'Distance Matrix'!$A$2:$AG$33,MATCH(BO16,'Distance Matrix'!$A$1:$AG$1,0),1))</f>
        <v>324</v>
      </c>
      <c r="BQ16" s="56">
        <v>14</v>
      </c>
      <c r="BR16" s="64"/>
      <c r="BS16" t="s">
        <v>77</v>
      </c>
      <c r="BT16">
        <f>_xlfn.IFS(AND(BR15="",BR16=""),0,AND(BR15="",BR16="@"),VLOOKUP(BQ$1,'Distance Matrix'!$A$2:$AG$33,MATCH(BS16,'Distance Matrix'!$A$1:$AG$1,0),1),AND(BR15="@",BR16=""),VLOOKUP(BQ$1,'Distance Matrix'!$A$2:$AG$33,MATCH(BS15,'Distance Matrix'!$A$1:$AG$1,0),1),AND(BR15="@",BR16="@"),VLOOKUP(BS15,'Distance Matrix'!$A$2:$AG$33,MATCH(BS16,'Distance Matrix'!$A$1:$AG$1,0),1))</f>
        <v>613</v>
      </c>
      <c r="BU16" s="56">
        <v>14</v>
      </c>
      <c r="BV16" s="64" t="s">
        <v>182</v>
      </c>
      <c r="BW16" t="s">
        <v>51</v>
      </c>
      <c r="BX16">
        <f>_xlfn.IFS(AND(BV15="",BV16=""),0,AND(BV15="",BV16="@"),VLOOKUP(BU$1,'Distance Matrix'!$A$2:$AG$33,MATCH(BW16,'Distance Matrix'!$A$1:$AG$1,0),1),AND(BV15="@",BV16=""),VLOOKUP(BU$1,'Distance Matrix'!$A$2:$AG$33,MATCH(BW15,'Distance Matrix'!$A$1:$AG$1,0),1),AND(BV15="@",BV16="@"),VLOOKUP(BW15,'Distance Matrix'!$A$2:$AG$33,MATCH(BW16,'Distance Matrix'!$A$1:$AG$1,0),1))</f>
        <v>225</v>
      </c>
      <c r="BY16" s="56">
        <v>14</v>
      </c>
      <c r="BZ16" s="64"/>
      <c r="CA16" t="s">
        <v>63</v>
      </c>
      <c r="CB16">
        <f>_xlfn.IFS(AND(BZ15="",BZ16=""),0,AND(BZ15="",BZ16="@"),VLOOKUP(BY$1,'Distance Matrix'!$A$2:$AG$33,MATCH(CA16,'Distance Matrix'!$A$1:$AG$1,0),1),AND(BZ15="@",BZ16=""),VLOOKUP(BY$1,'Distance Matrix'!$A$2:$AG$33,MATCH(CA15,'Distance Matrix'!$A$1:$AG$1,0),1),AND(BZ15="@",BZ16="@"),VLOOKUP(CA15,'Distance Matrix'!$A$2:$AG$33,MATCH(CA16,'Distance Matrix'!$A$1:$AG$1,0),1))</f>
        <v>0</v>
      </c>
      <c r="CC16" s="56">
        <v>14</v>
      </c>
      <c r="CD16" s="64"/>
      <c r="CE16" t="s">
        <v>76</v>
      </c>
      <c r="CF16">
        <f>_xlfn.IFS(AND(CD15="",CD16=""),0,AND(CD15="",CD16="@"),VLOOKUP(CC$1,'Distance Matrix'!$A$2:$AG$33,MATCH(CE16,'Distance Matrix'!$A$1:$AG$1,0),1),AND(CD15="@",CD16=""),VLOOKUP(CC$1,'Distance Matrix'!$A$2:$AG$33,MATCH(CE15,'Distance Matrix'!$A$1:$AG$1,0),1),AND(CD15="@",CD16="@"),VLOOKUP(CE15,'Distance Matrix'!$A$2:$AG$33,MATCH(CE16,'Distance Matrix'!$A$1:$AG$1,0),1))</f>
        <v>2444</v>
      </c>
      <c r="CG16" s="56">
        <v>14</v>
      </c>
      <c r="CH16" s="64"/>
      <c r="CI16" t="s">
        <v>52</v>
      </c>
      <c r="CJ16">
        <f>_xlfn.IFS(AND(CH15="",CH16=""),0,AND(CH15="",CH16="@"),VLOOKUP(CG$1,'Distance Matrix'!$A$2:$AG$33,MATCH(CI16,'Distance Matrix'!$A$1:$AG$1,0),1),AND(CH15="@",CH16=""),VLOOKUP(CG$1,'Distance Matrix'!$A$2:$AG$33,MATCH(CI15,'Distance Matrix'!$A$1:$AG$1,0),1),AND(CH15="@",CH16="@"),VLOOKUP(CI15,'Distance Matrix'!$A$2:$AG$33,MATCH(CI16,'Distance Matrix'!$A$1:$AG$1,0),1))</f>
        <v>224</v>
      </c>
      <c r="CK16" s="56">
        <v>14</v>
      </c>
      <c r="CL16" s="64" t="s">
        <v>182</v>
      </c>
      <c r="CM16" t="s">
        <v>55</v>
      </c>
      <c r="CN16">
        <f>_xlfn.IFS(AND(CL15="",CL16=""),0,AND(CL15="",CL16="@"),VLOOKUP(CK$1,'Distance Matrix'!$A$2:$AG$33,MATCH(CM16,'Distance Matrix'!$A$1:$AG$1,0),1),AND(CL15="@",CL16=""),VLOOKUP(CK$1,'Distance Matrix'!$A$2:$AG$33,MATCH(CM15,'Distance Matrix'!$A$1:$AG$1,0),1),AND(CL15="@",CL16="@"),VLOOKUP(CM15,'Distance Matrix'!$A$2:$AG$33,MATCH(CM16,'Distance Matrix'!$A$1:$AG$1,0),1))</f>
        <v>308</v>
      </c>
      <c r="CO16" s="56">
        <v>14</v>
      </c>
      <c r="CP16" s="64" t="s">
        <v>182</v>
      </c>
      <c r="CQ16" t="s">
        <v>49</v>
      </c>
      <c r="CR16">
        <f>_xlfn.IFS(AND(CP15="",CP16=""),0,AND(CP15="",CP16="@"),VLOOKUP(CO$1,'Distance Matrix'!$A$2:$AG$33,MATCH(CQ16,'Distance Matrix'!$A$1:$AG$1,0),1),AND(CP15="@",CP16=""),VLOOKUP(CO$1,'Distance Matrix'!$A$2:$AG$33,MATCH(CQ15,'Distance Matrix'!$A$1:$AG$1,0),1),AND(CP15="@",CP16="@"),VLOOKUP(CQ15,'Distance Matrix'!$A$2:$AG$33,MATCH(CQ16,'Distance Matrix'!$A$1:$AG$1,0),1))</f>
        <v>205</v>
      </c>
      <c r="CS16" s="56">
        <v>14</v>
      </c>
      <c r="CT16" s="64"/>
      <c r="CU16" t="s">
        <v>57</v>
      </c>
      <c r="CV16">
        <f>_xlfn.IFS(AND(CT15="",CT16=""),0,AND(CT15="",CT16="@"),VLOOKUP(CS$1,'Distance Matrix'!$A$2:$AG$33,MATCH(CU16,'Distance Matrix'!$A$1:$AG$1,0),1),AND(CT15="@",CT16=""),VLOOKUP(CS$1,'Distance Matrix'!$A$2:$AG$33,MATCH(CU15,'Distance Matrix'!$A$1:$AG$1,0),1),AND(CT15="@",CT16="@"),VLOOKUP(CU15,'Distance Matrix'!$A$2:$AG$33,MATCH(CU16,'Distance Matrix'!$A$1:$AG$1,0),1))</f>
        <v>0</v>
      </c>
      <c r="CW16" s="56">
        <v>14</v>
      </c>
      <c r="CX16" s="64"/>
      <c r="CY16" t="s">
        <v>55</v>
      </c>
      <c r="CZ16">
        <f>_xlfn.IFS(AND(CX15="",CX16=""),0,AND(CX15="",CX16="@"),VLOOKUP(CW$1,'Distance Matrix'!$A$2:$AG$33,MATCH(CY16,'Distance Matrix'!$A$1:$AG$1,0),1),AND(CX15="@",CX16=""),VLOOKUP(CW$1,'Distance Matrix'!$A$2:$AG$33,MATCH(CY15,'Distance Matrix'!$A$1:$AG$1,0),1),AND(CX15="@",CX16="@"),VLOOKUP(CY15,'Distance Matrix'!$A$2:$AG$33,MATCH(CY16,'Distance Matrix'!$A$1:$AG$1,0),1))</f>
        <v>0</v>
      </c>
      <c r="DA16" s="56">
        <v>14</v>
      </c>
      <c r="DB16" s="64" t="s">
        <v>182</v>
      </c>
      <c r="DC16" t="s">
        <v>58</v>
      </c>
      <c r="DD16">
        <f>_xlfn.IFS(AND(DB15="",DB16=""),0,AND(DB15="",DB16="@"),VLOOKUP(DA$1,'Distance Matrix'!$A$2:$AG$33,MATCH(DC16,'Distance Matrix'!$A$1:$AG$1,0),1),AND(DB15="@",DB16=""),VLOOKUP(DA$1,'Distance Matrix'!$A$2:$AG$33,MATCH(DC15,'Distance Matrix'!$A$1:$AG$1,0),1),AND(DB15="@",DB16="@"),VLOOKUP(DC15,'Distance Matrix'!$A$2:$AG$33,MATCH(DC16,'Distance Matrix'!$A$1:$AG$1,0),1))</f>
        <v>94</v>
      </c>
      <c r="DE16" s="56">
        <v>14</v>
      </c>
      <c r="DF16" s="64" t="s">
        <v>182</v>
      </c>
      <c r="DG16" t="s">
        <v>56</v>
      </c>
      <c r="DH16">
        <f>_xlfn.IFS(AND(DF15="",DF16=""),0,AND(DF15="",DF16="@"),VLOOKUP(DE$1,'Distance Matrix'!$A$2:$AG$33,MATCH(DG16,'Distance Matrix'!$A$1:$AG$1,0),1),AND(DF15="@",DF16=""),VLOOKUP(DE$1,'Distance Matrix'!$A$2:$AG$33,MATCH(DG15,'Distance Matrix'!$A$1:$AG$1,0),1),AND(DF15="@",DF16="@"),VLOOKUP(DG15,'Distance Matrix'!$A$2:$AG$33,MATCH(DG16,'Distance Matrix'!$A$1:$AG$1,0),1))</f>
        <v>223</v>
      </c>
      <c r="DI16" s="56">
        <v>14</v>
      </c>
      <c r="DJ16" s="64"/>
      <c r="DK16" t="s">
        <v>73</v>
      </c>
      <c r="DL16">
        <f>_xlfn.IFS(AND(DJ15="",DJ16=""),0,AND(DJ15="",DJ16="@"),VLOOKUP(DI$1,'Distance Matrix'!$A$2:$AG$33,MATCH(DK16,'Distance Matrix'!$A$1:$AG$1,0),1),AND(DJ15="@",DJ16=""),VLOOKUP(DI$1,'Distance Matrix'!$A$2:$AG$33,MATCH(DK15,'Distance Matrix'!$A$1:$AG$1,0),1),AND(DJ15="@",DJ16="@"),VLOOKUP(DK15,'Distance Matrix'!$A$2:$AG$33,MATCH(DK16,'Distance Matrix'!$A$1:$AG$1,0),1))</f>
        <v>0</v>
      </c>
      <c r="DM16" s="56">
        <v>14</v>
      </c>
      <c r="DN16" s="64"/>
      <c r="DO16" t="s">
        <v>56</v>
      </c>
      <c r="DP16">
        <f>_xlfn.IFS(AND(DN15="",DN16=""),0,AND(DN15="",DN16="@"),VLOOKUP(DM$1,'Distance Matrix'!$A$2:$AG$33,MATCH(DO16,'Distance Matrix'!$A$1:$AG$1,0),1),AND(DN15="@",DN16=""),VLOOKUP(DM$1,'Distance Matrix'!$A$2:$AG$33,MATCH(DO15,'Distance Matrix'!$A$1:$AG$1,0),1),AND(DN15="@",DN16="@"),VLOOKUP(DO15,'Distance Matrix'!$A$2:$AG$33,MATCH(DO16,'Distance Matrix'!$A$1:$AG$1,0),1))</f>
        <v>0</v>
      </c>
      <c r="DQ16" s="56">
        <v>14</v>
      </c>
      <c r="DR16" s="64"/>
      <c r="DS16" t="s">
        <v>67</v>
      </c>
      <c r="DT16" s="72">
        <f>_xlfn.IFS(AND(DR15="",DR16=""),0,AND(DR15="",DR16="@"),VLOOKUP(DQ$1,'Distance Matrix'!$A$2:$AG$33,MATCH(DS16,'Distance Matrix'!$A$1:$AG$1,0),1),AND(DR15="@",DR16=""),VLOOKUP(DQ$1,'Distance Matrix'!$A$2:$AG$33,MATCH(DS15,'Distance Matrix'!$A$1:$AG$1,0),1),AND(DR15="@",DR16="@"),VLOOKUP(DS15,'Distance Matrix'!$A$2:$AG$33,MATCH(DS16,'Distance Matrix'!$A$1:$AG$1,0),1))</f>
        <v>1896</v>
      </c>
    </row>
    <row r="17" spans="1:124" ht="15.75" thickBot="1" x14ac:dyDescent="0.3">
      <c r="A17" s="52">
        <v>15</v>
      </c>
      <c r="B17" s="62"/>
      <c r="C17" t="s">
        <v>71</v>
      </c>
      <c r="D17">
        <f>_xlfn.IFS(AND(B16="",B17=""),0,AND(B16="",B17="@"),VLOOKUP(A$1,'Distance Matrix'!$A$2:$AG$33,MATCH(C17,'Distance Matrix'!$A$1:$AG$1,0),1),AND(B16="@",B17=""),VLOOKUP(A$1,'Distance Matrix'!$A$2:$AG$33,MATCH(C16,'Distance Matrix'!$A$1:$AG$1,0),1),AND(B16="@",B17="@"),VLOOKUP(C16,'Distance Matrix'!$A$2:$AG$33,MATCH(C17,'Distance Matrix'!$A$1:$AG$1,0),1))</f>
        <v>0</v>
      </c>
      <c r="E17" s="52">
        <v>15</v>
      </c>
      <c r="F17" s="62" t="s">
        <v>182</v>
      </c>
      <c r="G17" t="s">
        <v>56</v>
      </c>
      <c r="H17">
        <f>_xlfn.IFS(AND(F16="",F17=""),0,AND(F16="",F17="@"),VLOOKUP(E$1,'Distance Matrix'!$A$2:$AG$33,MATCH(G17,'Distance Matrix'!$A$1:$AG$1,0),1),AND(F16="@",F17=""),VLOOKUP(E$1,'Distance Matrix'!$A$2:$AG$33,MATCH(G16,'Distance Matrix'!$A$1:$AG$1,0),1),AND(F16="@",F17="@"),VLOOKUP(G16,'Distance Matrix'!$A$2:$AG$33,MATCH(G17,'Distance Matrix'!$A$1:$AG$1,0),1))</f>
        <v>268</v>
      </c>
      <c r="I17" s="52">
        <v>15</v>
      </c>
      <c r="J17" s="62"/>
      <c r="K17" s="54" t="s">
        <v>50</v>
      </c>
      <c r="L17">
        <f>_xlfn.IFS(AND(J16="",J17=""),0,AND(J16="",J17="@"),VLOOKUP(I$1,'Distance Matrix'!$A$2:$AG$33,MATCH(K17,'Distance Matrix'!$A$1:$AG$1,0),1),AND(J16="@",J17=""),VLOOKUP(I$1,'Distance Matrix'!$A$2:$AG$33,MATCH(K16,'Distance Matrix'!$A$1:$AG$1,0),1),AND(J16="@",J17="@"),VLOOKUP(K16,'Distance Matrix'!$A$2:$AG$33,MATCH(K17,'Distance Matrix'!$A$1:$AG$1,0),1))</f>
        <v>0</v>
      </c>
      <c r="M17" s="52">
        <v>15</v>
      </c>
      <c r="N17" s="62" t="s">
        <v>182</v>
      </c>
      <c r="O17" t="s">
        <v>59</v>
      </c>
      <c r="P17">
        <f>_xlfn.IFS(AND(N16="",N17=""),0,AND(N16="",N17="@"),VLOOKUP(M$1,'Distance Matrix'!$A$2:$AG$33,MATCH(O17,'Distance Matrix'!$A$1:$AG$1,0),1),AND(N16="@",N17=""),VLOOKUP(M$1,'Distance Matrix'!$A$2:$AG$33,MATCH(O16,'Distance Matrix'!$A$1:$AG$1,0),1),AND(N16="@",N17="@"),VLOOKUP(O16,'Distance Matrix'!$A$2:$AG$33,MATCH(O17,'Distance Matrix'!$A$1:$AG$1,0),1))</f>
        <v>291</v>
      </c>
      <c r="Q17" s="52">
        <v>15</v>
      </c>
      <c r="R17" s="62"/>
      <c r="S17" t="s">
        <v>73</v>
      </c>
      <c r="T17">
        <f>_xlfn.IFS(AND(R16="",R17=""),0,AND(R16="",R17="@"),VLOOKUP(Q$1,'Distance Matrix'!$A$2:$AG$33,MATCH(S17,'Distance Matrix'!$A$1:$AG$1,0),1),AND(R16="@",R17=""),VLOOKUP(Q$1,'Distance Matrix'!$A$2:$AG$33,MATCH(S16,'Distance Matrix'!$A$1:$AG$1,0),1),AND(R16="@",R17="@"),VLOOKUP(S16,'Distance Matrix'!$A$2:$AG$33,MATCH(S17,'Distance Matrix'!$A$1:$AG$1,0),1))</f>
        <v>0</v>
      </c>
      <c r="U17" s="56">
        <v>15</v>
      </c>
      <c r="V17" s="64" t="s">
        <v>182</v>
      </c>
      <c r="W17" t="s">
        <v>53</v>
      </c>
      <c r="X17">
        <f>_xlfn.IFS(AND(V16="",V17=""),0,AND(V16="",V17="@"),VLOOKUP(U$1,'Distance Matrix'!$A$2:$AG$33,MATCH(W17,'Distance Matrix'!$A$1:$AG$1,0),1),AND(V16="@",V17=""),VLOOKUP(U$1,'Distance Matrix'!$A$2:$AG$33,MATCH(W16,'Distance Matrix'!$A$1:$AG$1,0),1),AND(V16="@",V17="@"),VLOOKUP(W16,'Distance Matrix'!$A$2:$AG$33,MATCH(W17,'Distance Matrix'!$A$1:$AG$1,0),1))</f>
        <v>1369</v>
      </c>
      <c r="Y17" s="56">
        <v>15</v>
      </c>
      <c r="Z17" s="64" t="s">
        <v>182</v>
      </c>
      <c r="AA17" t="s">
        <v>75</v>
      </c>
      <c r="AB17">
        <f>_xlfn.IFS(AND(Z16="",Z17=""),0,AND(Z16="",Z17="@"),VLOOKUP(Y$1,'Distance Matrix'!$A$2:$AG$33,MATCH(AA17,'Distance Matrix'!$A$1:$AG$1,0),1),AND(Z16="@",Z17=""),VLOOKUP(Y$1,'Distance Matrix'!$A$2:$AG$33,MATCH(AA16,'Distance Matrix'!$A$1:$AG$1,0),1),AND(Z16="@",Z17="@"),VLOOKUP(AA16,'Distance Matrix'!$A$2:$AG$33,MATCH(AA17,'Distance Matrix'!$A$1:$AG$1,0),1))</f>
        <v>152</v>
      </c>
      <c r="AC17" s="56">
        <v>15</v>
      </c>
      <c r="AD17" s="64"/>
      <c r="AE17" t="s">
        <v>62</v>
      </c>
      <c r="AF17">
        <f>_xlfn.IFS(AND(AD16="",AD17=""),0,AND(AD16="",AD17="@"),VLOOKUP(AC$1,'Distance Matrix'!$A$2:$AG$33,MATCH(AE17,'Distance Matrix'!$A$1:$AG$1,0),1),AND(AD16="@",AD17=""),VLOOKUP(AC$1,'Distance Matrix'!$A$2:$AG$33,MATCH(AE16,'Distance Matrix'!$A$1:$AG$1,0),1),AND(AD16="@",AD17="@"),VLOOKUP(AE16,'Distance Matrix'!$A$2:$AG$33,MATCH(AE17,'Distance Matrix'!$A$1:$AG$1,0),1))</f>
        <v>1113</v>
      </c>
      <c r="AG17" s="56">
        <v>15</v>
      </c>
      <c r="AH17" s="64"/>
      <c r="AI17" t="s">
        <v>70</v>
      </c>
      <c r="AJ17">
        <f>_xlfn.IFS(AND(AH16="",AH17=""),0,AND(AH16="",AH17="@"),VLOOKUP(AG$1,'Distance Matrix'!$A$2:$AG$33,MATCH(AI17,'Distance Matrix'!$A$1:$AG$1,0),1),AND(AH16="@",AH17=""),VLOOKUP(AG$1,'Distance Matrix'!$A$2:$AG$33,MATCH(AI16,'Distance Matrix'!$A$1:$AG$1,0),1),AND(AH16="@",AH17="@"),VLOOKUP(AI16,'Distance Matrix'!$A$2:$AG$33,MATCH(AI17,'Distance Matrix'!$A$1:$AG$1,0),1))</f>
        <v>1970</v>
      </c>
      <c r="AK17" s="56">
        <v>15</v>
      </c>
      <c r="AL17" s="64" t="s">
        <v>182</v>
      </c>
      <c r="AM17" t="s">
        <v>71</v>
      </c>
      <c r="AN17">
        <f>_xlfn.IFS(AND(AL16="",AL17=""),0,AND(AL16="",AL17="@"),VLOOKUP(AK$1,'Distance Matrix'!$A$2:$AG$33,MATCH(AM17,'Distance Matrix'!$A$1:$AG$1,0),1),AND(AL16="@",AL17=""),VLOOKUP(AK$1,'Distance Matrix'!$A$2:$AG$33,MATCH(AM16,'Distance Matrix'!$A$1:$AG$1,0),1),AND(AL16="@",AL17="@"),VLOOKUP(AM16,'Distance Matrix'!$A$2:$AG$33,MATCH(AM17,'Distance Matrix'!$A$1:$AG$1,0),1))</f>
        <v>638</v>
      </c>
      <c r="AO17" s="56">
        <v>15</v>
      </c>
      <c r="AP17" s="64"/>
      <c r="AQ17" t="s">
        <v>50</v>
      </c>
      <c r="AR17">
        <f>_xlfn.IFS(AND(AP16="",AP17=""),0,AND(AP16="",AP17="@"),VLOOKUP(AO$1,'Distance Matrix'!$A$2:$AG$33,MATCH(AQ17,'Distance Matrix'!$A$1:$AG$1,0),1),AND(AP16="@",AP17=""),VLOOKUP(AO$1,'Distance Matrix'!$A$2:$AG$33,MATCH(AQ16,'Distance Matrix'!$A$1:$AG$1,0),1),AND(AP16="@",AP17="@"),VLOOKUP(AQ16,'Distance Matrix'!$A$2:$AG$33,MATCH(AQ17,'Distance Matrix'!$A$1:$AG$1,0),1))</f>
        <v>0</v>
      </c>
      <c r="AS17" s="56">
        <v>15</v>
      </c>
      <c r="AT17" s="64" t="s">
        <v>182</v>
      </c>
      <c r="AU17" t="s">
        <v>52</v>
      </c>
      <c r="AV17">
        <f>_xlfn.IFS(AND(AT16="",AT17=""),0,AND(AT16="",AT17="@"),VLOOKUP(AS$1,'Distance Matrix'!$A$2:$AG$33,MATCH(AU17,'Distance Matrix'!$A$1:$AG$1,0),1),AND(AT16="@",AT17=""),VLOOKUP(AS$1,'Distance Matrix'!$A$2:$AG$33,MATCH(AU16,'Distance Matrix'!$A$1:$AG$1,0),1),AND(AT16="@",AT17="@"),VLOOKUP(AU16,'Distance Matrix'!$A$2:$AG$33,MATCH(AU17,'Distance Matrix'!$A$1:$AG$1,0),1))</f>
        <v>815</v>
      </c>
      <c r="AW17" s="56">
        <v>15</v>
      </c>
      <c r="AX17" s="64" t="s">
        <v>182</v>
      </c>
      <c r="AY17" t="s">
        <v>57</v>
      </c>
      <c r="AZ17">
        <f>_xlfn.IFS(AND(AX16="",AX17=""),0,AND(AX16="",AX17="@"),VLOOKUP(AW$1,'Distance Matrix'!$A$2:$AG$33,MATCH(AY17,'Distance Matrix'!$A$1:$AG$1,0),1),AND(AX16="@",AX17=""),VLOOKUP(AW$1,'Distance Matrix'!$A$2:$AG$33,MATCH(AY16,'Distance Matrix'!$A$1:$AG$1,0),1),AND(AX16="@",AX17="@"),VLOOKUP(AY16,'Distance Matrix'!$A$2:$AG$33,MATCH(AY17,'Distance Matrix'!$A$1:$AG$1,0),1))</f>
        <v>1015</v>
      </c>
      <c r="BA17" s="56">
        <v>15</v>
      </c>
      <c r="BB17" s="64" t="s">
        <v>182</v>
      </c>
      <c r="BC17" t="s">
        <v>51</v>
      </c>
      <c r="BD17">
        <f>_xlfn.IFS(AND(BB16="",BB17=""),0,AND(BB16="",BB17="@"),VLOOKUP(BA$1,'Distance Matrix'!$A$2:$AG$33,MATCH(BC17,'Distance Matrix'!$A$1:$AG$1,0),1),AND(BB16="@",BB17=""),VLOOKUP(BA$1,'Distance Matrix'!$A$2:$AG$33,MATCH(BC16,'Distance Matrix'!$A$1:$AG$1,0),1),AND(BB16="@",BB17="@"),VLOOKUP(BC16,'Distance Matrix'!$A$2:$AG$33,MATCH(BC17,'Distance Matrix'!$A$1:$AG$1,0),1))</f>
        <v>1940</v>
      </c>
      <c r="BE17" s="56">
        <v>15</v>
      </c>
      <c r="BF17" s="64"/>
      <c r="BG17" t="s">
        <v>64</v>
      </c>
      <c r="BH17">
        <f>_xlfn.IFS(AND(BF16="",BF17=""),0,AND(BF16="",BF17="@"),VLOOKUP(BE$1,'Distance Matrix'!$A$2:$AG$33,MATCH(BG17,'Distance Matrix'!$A$1:$AG$1,0),1),AND(BF16="@",BF17=""),VLOOKUP(BE$1,'Distance Matrix'!$A$2:$AG$33,MATCH(BG16,'Distance Matrix'!$A$1:$AG$1,0),1),AND(BF16="@",BF17="@"),VLOOKUP(BG16,'Distance Matrix'!$A$2:$AG$33,MATCH(BG17,'Distance Matrix'!$A$1:$AG$1,0),1))</f>
        <v>0</v>
      </c>
      <c r="BI17" s="56">
        <v>15</v>
      </c>
      <c r="BJ17" s="64" t="s">
        <v>182</v>
      </c>
      <c r="BK17" t="s">
        <v>65</v>
      </c>
      <c r="BL17">
        <f>_xlfn.IFS(AND(BJ16="",BJ17=""),0,AND(BJ16="",BJ17="@"),VLOOKUP(BI$1,'Distance Matrix'!$A$2:$AG$33,MATCH(BK17,'Distance Matrix'!$A$1:$AG$1,0),1),AND(BJ16="@",BJ17=""),VLOOKUP(BI$1,'Distance Matrix'!$A$2:$AG$33,MATCH(BK16,'Distance Matrix'!$A$1:$AG$1,0),1),AND(BJ16="@",BJ17="@"),VLOOKUP(BK16,'Distance Matrix'!$A$2:$AG$33,MATCH(BK17,'Distance Matrix'!$A$1:$AG$1,0),1))</f>
        <v>308</v>
      </c>
      <c r="BM17" s="56">
        <v>15</v>
      </c>
      <c r="BN17" s="64" t="s">
        <v>182</v>
      </c>
      <c r="BO17" t="s">
        <v>59</v>
      </c>
      <c r="BP17">
        <f>_xlfn.IFS(AND(BN16="",BN17=""),0,AND(BN16="",BN17="@"),VLOOKUP(BM$1,'Distance Matrix'!$A$2:$AG$33,MATCH(BO17,'Distance Matrix'!$A$1:$AG$1,0),1),AND(BN16="@",BN17=""),VLOOKUP(BM$1,'Distance Matrix'!$A$2:$AG$33,MATCH(BO16,'Distance Matrix'!$A$1:$AG$1,0),1),AND(BN16="@",BN17="@"),VLOOKUP(BO16,'Distance Matrix'!$A$2:$AG$33,MATCH(BO17,'Distance Matrix'!$A$1:$AG$1,0),1))</f>
        <v>1</v>
      </c>
      <c r="BQ17" s="56">
        <v>15</v>
      </c>
      <c r="BR17" s="64" t="s">
        <v>182</v>
      </c>
      <c r="BS17" t="s">
        <v>72</v>
      </c>
      <c r="BT17">
        <f>_xlfn.IFS(AND(BR16="",BR17=""),0,AND(BR16="",BR17="@"),VLOOKUP(BQ$1,'Distance Matrix'!$A$2:$AG$33,MATCH(BS17,'Distance Matrix'!$A$1:$AG$1,0),1),AND(BR16="@",BR17=""),VLOOKUP(BQ$1,'Distance Matrix'!$A$2:$AG$33,MATCH(BS16,'Distance Matrix'!$A$1:$AG$1,0),1),AND(BR16="@",BR17="@"),VLOOKUP(BS16,'Distance Matrix'!$A$2:$AG$33,MATCH(BS17,'Distance Matrix'!$A$1:$AG$1,0),1))</f>
        <v>1012</v>
      </c>
      <c r="BU17" s="56">
        <v>15</v>
      </c>
      <c r="BV17" s="64" t="s">
        <v>182</v>
      </c>
      <c r="BW17" t="s">
        <v>48</v>
      </c>
      <c r="BX17">
        <f>_xlfn.IFS(AND(BV16="",BV17=""),0,AND(BV16="",BV17="@"),VLOOKUP(BU$1,'Distance Matrix'!$A$2:$AG$33,MATCH(BW17,'Distance Matrix'!$A$1:$AG$1,0),1),AND(BV16="@",BV17=""),VLOOKUP(BU$1,'Distance Matrix'!$A$2:$AG$33,MATCH(BW16,'Distance Matrix'!$A$1:$AG$1,0),1),AND(BV16="@",BV17="@"),VLOOKUP(BW16,'Distance Matrix'!$A$2:$AG$33,MATCH(BW17,'Distance Matrix'!$A$1:$AG$1,0),1))</f>
        <v>935</v>
      </c>
      <c r="BY17" s="56">
        <v>15</v>
      </c>
      <c r="BZ17" s="64" t="s">
        <v>182</v>
      </c>
      <c r="CA17" t="s">
        <v>52</v>
      </c>
      <c r="CB17">
        <f>_xlfn.IFS(AND(BZ16="",BZ17=""),0,AND(BZ16="",BZ17="@"),VLOOKUP(BY$1,'Distance Matrix'!$A$2:$AG$33,MATCH(CA17,'Distance Matrix'!$A$1:$AG$1,0),1),AND(BZ16="@",BZ17=""),VLOOKUP(BY$1,'Distance Matrix'!$A$2:$AG$33,MATCH(CA16,'Distance Matrix'!$A$1:$AG$1,0),1),AND(BZ16="@",BZ17="@"),VLOOKUP(CA16,'Distance Matrix'!$A$2:$AG$33,MATCH(CA17,'Distance Matrix'!$A$1:$AG$1,0),1))</f>
        <v>1012</v>
      </c>
      <c r="CC17" s="56">
        <v>15</v>
      </c>
      <c r="CD17" s="64"/>
      <c r="CE17" t="s">
        <v>63</v>
      </c>
      <c r="CF17">
        <f>_xlfn.IFS(AND(CD16="",CD17=""),0,AND(CD16="",CD17="@"),VLOOKUP(CC$1,'Distance Matrix'!$A$2:$AG$33,MATCH(CE17,'Distance Matrix'!$A$1:$AG$1,0),1),AND(CD16="@",CD17=""),VLOOKUP(CC$1,'Distance Matrix'!$A$2:$AG$33,MATCH(CE16,'Distance Matrix'!$A$1:$AG$1,0),1),AND(CD16="@",CD17="@"),VLOOKUP(CE16,'Distance Matrix'!$A$2:$AG$33,MATCH(CE17,'Distance Matrix'!$A$1:$AG$1,0),1))</f>
        <v>0</v>
      </c>
      <c r="CG17" s="56">
        <v>15</v>
      </c>
      <c r="CH17" s="64"/>
      <c r="CI17" t="s">
        <v>61</v>
      </c>
      <c r="CJ17">
        <f>_xlfn.IFS(AND(CH16="",CH17=""),0,AND(CH16="",CH17="@"),VLOOKUP(CG$1,'Distance Matrix'!$A$2:$AG$33,MATCH(CI17,'Distance Matrix'!$A$1:$AG$1,0),1),AND(CH16="@",CH17=""),VLOOKUP(CG$1,'Distance Matrix'!$A$2:$AG$33,MATCH(CI16,'Distance Matrix'!$A$1:$AG$1,0),1),AND(CH16="@",CH17="@"),VLOOKUP(CI16,'Distance Matrix'!$A$2:$AG$33,MATCH(CI17,'Distance Matrix'!$A$1:$AG$1,0),1))</f>
        <v>0</v>
      </c>
      <c r="CK17" s="56">
        <v>15</v>
      </c>
      <c r="CL17" s="64" t="s">
        <v>182</v>
      </c>
      <c r="CM17" t="s">
        <v>78</v>
      </c>
      <c r="CN17">
        <f>_xlfn.IFS(AND(CL16="",CL17=""),0,AND(CL16="",CL17="@"),VLOOKUP(CK$1,'Distance Matrix'!$A$2:$AG$33,MATCH(CM17,'Distance Matrix'!$A$1:$AG$1,0),1),AND(CL16="@",CL17=""),VLOOKUP(CK$1,'Distance Matrix'!$A$2:$AG$33,MATCH(CM16,'Distance Matrix'!$A$1:$AG$1,0),1),AND(CL16="@",CL17="@"),VLOOKUP(CM16,'Distance Matrix'!$A$2:$AG$33,MATCH(CM17,'Distance Matrix'!$A$1:$AG$1,0),1))</f>
        <v>621</v>
      </c>
      <c r="CO17" s="56">
        <v>15</v>
      </c>
      <c r="CP17" s="64"/>
      <c r="CQ17" t="s">
        <v>78</v>
      </c>
      <c r="CR17">
        <f>_xlfn.IFS(AND(CP16="",CP17=""),0,AND(CP16="",CP17="@"),VLOOKUP(CO$1,'Distance Matrix'!$A$2:$AG$33,MATCH(CQ17,'Distance Matrix'!$A$1:$AG$1,0),1),AND(CP16="@",CP17=""),VLOOKUP(CO$1,'Distance Matrix'!$A$2:$AG$33,MATCH(CQ16,'Distance Matrix'!$A$1:$AG$1,0),1),AND(CP16="@",CP17="@"),VLOOKUP(CQ16,'Distance Matrix'!$A$2:$AG$33,MATCH(CQ17,'Distance Matrix'!$A$1:$AG$1,0),1))</f>
        <v>205</v>
      </c>
      <c r="CS17" s="56">
        <v>15</v>
      </c>
      <c r="CT17" s="64"/>
      <c r="CU17" t="s">
        <v>64</v>
      </c>
      <c r="CV17">
        <f>_xlfn.IFS(AND(CT16="",CT17=""),0,AND(CT16="",CT17="@"),VLOOKUP(CS$1,'Distance Matrix'!$A$2:$AG$33,MATCH(CU17,'Distance Matrix'!$A$1:$AG$1,0),1),AND(CT16="@",CT17=""),VLOOKUP(CS$1,'Distance Matrix'!$A$2:$AG$33,MATCH(CU16,'Distance Matrix'!$A$1:$AG$1,0),1),AND(CT16="@",CT17="@"),VLOOKUP(CU16,'Distance Matrix'!$A$2:$AG$33,MATCH(CU17,'Distance Matrix'!$A$1:$AG$1,0),1))</f>
        <v>0</v>
      </c>
      <c r="CW17" s="56">
        <v>15</v>
      </c>
      <c r="CX17" s="64"/>
      <c r="CY17" t="s">
        <v>64</v>
      </c>
      <c r="CZ17">
        <f>_xlfn.IFS(AND(CX16="",CX17=""),0,AND(CX16="",CX17="@"),VLOOKUP(CW$1,'Distance Matrix'!$A$2:$AG$33,MATCH(CY17,'Distance Matrix'!$A$1:$AG$1,0),1),AND(CX16="@",CX17=""),VLOOKUP(CW$1,'Distance Matrix'!$A$2:$AG$33,MATCH(CY16,'Distance Matrix'!$A$1:$AG$1,0),1),AND(CX16="@",CX17="@"),VLOOKUP(CY16,'Distance Matrix'!$A$2:$AG$33,MATCH(CY17,'Distance Matrix'!$A$1:$AG$1,0),1))</f>
        <v>0</v>
      </c>
      <c r="DA17" s="56">
        <v>15</v>
      </c>
      <c r="DB17" s="64"/>
      <c r="DC17" t="s">
        <v>68</v>
      </c>
      <c r="DD17">
        <f>_xlfn.IFS(AND(DB16="",DB17=""),0,AND(DB16="",DB17="@"),VLOOKUP(DA$1,'Distance Matrix'!$A$2:$AG$33,MATCH(DC17,'Distance Matrix'!$A$1:$AG$1,0),1),AND(DB16="@",DB17=""),VLOOKUP(DA$1,'Distance Matrix'!$A$2:$AG$33,MATCH(DC16,'Distance Matrix'!$A$1:$AG$1,0),1),AND(DB16="@",DB17="@"),VLOOKUP(DC16,'Distance Matrix'!$A$2:$AG$33,MATCH(DC17,'Distance Matrix'!$A$1:$AG$1,0),1))</f>
        <v>1257</v>
      </c>
      <c r="DE17" s="56">
        <v>15</v>
      </c>
      <c r="DF17" s="64"/>
      <c r="DG17" t="s">
        <v>66</v>
      </c>
      <c r="DH17">
        <f>_xlfn.IFS(AND(DF16="",DF17=""),0,AND(DF16="",DF17="@"),VLOOKUP(DE$1,'Distance Matrix'!$A$2:$AG$33,MATCH(DG17,'Distance Matrix'!$A$1:$AG$1,0),1),AND(DF16="@",DF17=""),VLOOKUP(DE$1,'Distance Matrix'!$A$2:$AG$33,MATCH(DG16,'Distance Matrix'!$A$1:$AG$1,0),1),AND(DF16="@",DF17="@"),VLOOKUP(DG16,'Distance Matrix'!$A$2:$AG$33,MATCH(DG17,'Distance Matrix'!$A$1:$AG$1,0),1))</f>
        <v>223</v>
      </c>
      <c r="DI17" s="56">
        <v>15</v>
      </c>
      <c r="DJ17" s="64"/>
      <c r="DK17" t="s">
        <v>72</v>
      </c>
      <c r="DL17">
        <f>_xlfn.IFS(AND(DJ16="",DJ17=""),0,AND(DJ16="",DJ17="@"),VLOOKUP(DI$1,'Distance Matrix'!$A$2:$AG$33,MATCH(DK17,'Distance Matrix'!$A$1:$AG$1,0),1),AND(DJ16="@",DJ17=""),VLOOKUP(DI$1,'Distance Matrix'!$A$2:$AG$33,MATCH(DK16,'Distance Matrix'!$A$1:$AG$1,0),1),AND(DJ16="@",DJ17="@"),VLOOKUP(DK16,'Distance Matrix'!$A$2:$AG$33,MATCH(DK17,'Distance Matrix'!$A$1:$AG$1,0),1))</f>
        <v>0</v>
      </c>
      <c r="DM17" s="56">
        <v>15</v>
      </c>
      <c r="DN17" s="64"/>
      <c r="DO17" t="s">
        <v>71</v>
      </c>
      <c r="DP17">
        <f>_xlfn.IFS(AND(DN16="",DN17=""),0,AND(DN16="",DN17="@"),VLOOKUP(DM$1,'Distance Matrix'!$A$2:$AG$33,MATCH(DO17,'Distance Matrix'!$A$1:$AG$1,0),1),AND(DN16="@",DN17=""),VLOOKUP(DM$1,'Distance Matrix'!$A$2:$AG$33,MATCH(DO16,'Distance Matrix'!$A$1:$AG$1,0),1),AND(DN16="@",DN17="@"),VLOOKUP(DO16,'Distance Matrix'!$A$2:$AG$33,MATCH(DO17,'Distance Matrix'!$A$1:$AG$1,0),1))</f>
        <v>0</v>
      </c>
      <c r="DQ17" s="56">
        <v>15</v>
      </c>
      <c r="DR17" s="64"/>
      <c r="DS17" t="s">
        <v>72</v>
      </c>
      <c r="DT17" s="72">
        <f>_xlfn.IFS(AND(DR16="",DR17=""),0,AND(DR16="",DR17="@"),VLOOKUP(DQ$1,'Distance Matrix'!$A$2:$AG$33,MATCH(DS17,'Distance Matrix'!$A$1:$AG$1,0),1),AND(DR16="@",DR17=""),VLOOKUP(DQ$1,'Distance Matrix'!$A$2:$AG$33,MATCH(DS16,'Distance Matrix'!$A$1:$AG$1,0),1),AND(DR16="@",DR17="@"),VLOOKUP(DS16,'Distance Matrix'!$A$2:$AG$33,MATCH(DS17,'Distance Matrix'!$A$1:$AG$1,0),1))</f>
        <v>0</v>
      </c>
    </row>
    <row r="18" spans="1:124" ht="15.75" thickBot="1" x14ac:dyDescent="0.3">
      <c r="A18" s="52">
        <v>16</v>
      </c>
      <c r="B18" s="62" t="s">
        <v>182</v>
      </c>
      <c r="C18" t="s">
        <v>65</v>
      </c>
      <c r="D18">
        <f>_xlfn.IFS(AND(B17="",B18=""),0,AND(B17="",B18="@"),VLOOKUP(A$1,'Distance Matrix'!$A$2:$AG$33,MATCH(C18,'Distance Matrix'!$A$1:$AG$1,0),1),AND(B17="@",B18=""),VLOOKUP(A$1,'Distance Matrix'!$A$2:$AG$33,MATCH(C17,'Distance Matrix'!$A$1:$AG$1,0),1),AND(B17="@",B18="@"),VLOOKUP(C17,'Distance Matrix'!$A$2:$AG$33,MATCH(C18,'Distance Matrix'!$A$1:$AG$1,0),1))</f>
        <v>36</v>
      </c>
      <c r="E18" s="52">
        <v>16</v>
      </c>
      <c r="F18" s="62" t="s">
        <v>182</v>
      </c>
      <c r="G18" t="s">
        <v>49</v>
      </c>
      <c r="H18">
        <f>_xlfn.IFS(AND(F17="",F18=""),0,AND(F17="",F18="@"),VLOOKUP(E$1,'Distance Matrix'!$A$2:$AG$33,MATCH(G18,'Distance Matrix'!$A$1:$AG$1,0),1),AND(F17="@",F18=""),VLOOKUP(E$1,'Distance Matrix'!$A$2:$AG$33,MATCH(G17,'Distance Matrix'!$A$1:$AG$1,0),1),AND(F17="@",F18="@"),VLOOKUP(G17,'Distance Matrix'!$A$2:$AG$33,MATCH(G18,'Distance Matrix'!$A$1:$AG$1,0),1))</f>
        <v>205</v>
      </c>
      <c r="I18" s="52">
        <v>16</v>
      </c>
      <c r="J18" s="62"/>
      <c r="K18" s="54" t="s">
        <v>51</v>
      </c>
      <c r="L18">
        <f>_xlfn.IFS(AND(J17="",J18=""),0,AND(J17="",J18="@"),VLOOKUP(I$1,'Distance Matrix'!$A$2:$AG$33,MATCH(K18,'Distance Matrix'!$A$1:$AG$1,0),1),AND(J17="@",J18=""),VLOOKUP(I$1,'Distance Matrix'!$A$2:$AG$33,MATCH(K17,'Distance Matrix'!$A$1:$AG$1,0),1),AND(J17="@",J18="@"),VLOOKUP(K17,'Distance Matrix'!$A$2:$AG$33,MATCH(K18,'Distance Matrix'!$A$1:$AG$1,0),1))</f>
        <v>0</v>
      </c>
      <c r="M18" s="52">
        <v>16</v>
      </c>
      <c r="N18" s="62" t="s">
        <v>182</v>
      </c>
      <c r="O18" t="s">
        <v>63</v>
      </c>
      <c r="P18">
        <f>_xlfn.IFS(AND(N17="",N18=""),0,AND(N17="",N18="@"),VLOOKUP(M$1,'Distance Matrix'!$A$2:$AG$33,MATCH(O18,'Distance Matrix'!$A$1:$AG$1,0),1),AND(N17="@",N18=""),VLOOKUP(M$1,'Distance Matrix'!$A$2:$AG$33,MATCH(O17,'Distance Matrix'!$A$1:$AG$1,0),1),AND(N17="@",N18="@"),VLOOKUP(O17,'Distance Matrix'!$A$2:$AG$33,MATCH(O18,'Distance Matrix'!$A$1:$AG$1,0),1))</f>
        <v>324</v>
      </c>
      <c r="Q18" s="52">
        <v>16</v>
      </c>
      <c r="R18" s="62" t="s">
        <v>182</v>
      </c>
      <c r="S18" t="s">
        <v>79</v>
      </c>
      <c r="T18">
        <f>_xlfn.IFS(AND(R17="",R18=""),0,AND(R17="",R18="@"),VLOOKUP(Q$1,'Distance Matrix'!$A$2:$AG$33,MATCH(S18,'Distance Matrix'!$A$1:$AG$1,0),1),AND(R17="@",R18=""),VLOOKUP(Q$1,'Distance Matrix'!$A$2:$AG$33,MATCH(S17,'Distance Matrix'!$A$1:$AG$1,0),1),AND(R17="@",R18="@"),VLOOKUP(S17,'Distance Matrix'!$A$2:$AG$33,MATCH(S18,'Distance Matrix'!$A$1:$AG$1,0),1))</f>
        <v>1222</v>
      </c>
      <c r="U18" s="56">
        <v>16</v>
      </c>
      <c r="V18" s="64" t="s">
        <v>182</v>
      </c>
      <c r="W18" t="s">
        <v>73</v>
      </c>
      <c r="X18">
        <f>_xlfn.IFS(AND(V17="",V18=""),0,AND(V17="",V18="@"),VLOOKUP(U$1,'Distance Matrix'!$A$2:$AG$33,MATCH(W18,'Distance Matrix'!$A$1:$AG$1,0),1),AND(V17="@",V18=""),VLOOKUP(U$1,'Distance Matrix'!$A$2:$AG$33,MATCH(W17,'Distance Matrix'!$A$1:$AG$1,0),1),AND(V17="@",V18="@"),VLOOKUP(W17,'Distance Matrix'!$A$2:$AG$33,MATCH(W18,'Distance Matrix'!$A$1:$AG$1,0),1))</f>
        <v>252</v>
      </c>
      <c r="Y18" s="56">
        <v>16</v>
      </c>
      <c r="Z18" s="64"/>
      <c r="AA18" t="s">
        <v>74</v>
      </c>
      <c r="AB18">
        <f>_xlfn.IFS(AND(Z17="",Z18=""),0,AND(Z17="",Z18="@"),VLOOKUP(Y$1,'Distance Matrix'!$A$2:$AG$33,MATCH(AA18,'Distance Matrix'!$A$1:$AG$1,0),1),AND(Z17="@",Z18=""),VLOOKUP(Y$1,'Distance Matrix'!$A$2:$AG$33,MATCH(AA17,'Distance Matrix'!$A$1:$AG$1,0),1),AND(Z17="@",Z18="@"),VLOOKUP(AA17,'Distance Matrix'!$A$2:$AG$33,MATCH(AA18,'Distance Matrix'!$A$1:$AG$1,0),1))</f>
        <v>1397</v>
      </c>
      <c r="AC18" s="56">
        <v>16</v>
      </c>
      <c r="AD18" s="64" t="s">
        <v>182</v>
      </c>
      <c r="AE18" t="s">
        <v>48</v>
      </c>
      <c r="AF18">
        <f>_xlfn.IFS(AND(AD17="",AD18=""),0,AND(AD17="",AD18="@"),VLOOKUP(AC$1,'Distance Matrix'!$A$2:$AG$33,MATCH(AE18,'Distance Matrix'!$A$1:$AG$1,0),1),AND(AD17="@",AD18=""),VLOOKUP(AC$1,'Distance Matrix'!$A$2:$AG$33,MATCH(AE17,'Distance Matrix'!$A$1:$AG$1,0),1),AND(AD17="@",AD18="@"),VLOOKUP(AE17,'Distance Matrix'!$A$2:$AG$33,MATCH(AE18,'Distance Matrix'!$A$1:$AG$1,0),1))</f>
        <v>784</v>
      </c>
      <c r="AG18" s="56">
        <v>16</v>
      </c>
      <c r="AH18" s="64" t="s">
        <v>182</v>
      </c>
      <c r="AI18" t="s">
        <v>49</v>
      </c>
      <c r="AJ18">
        <f>_xlfn.IFS(AND(AH17="",AH18=""),0,AND(AH17="",AH18="@"),VLOOKUP(AG$1,'Distance Matrix'!$A$2:$AG$33,MATCH(AI18,'Distance Matrix'!$A$1:$AG$1,0),1),AND(AH17="@",AH18=""),VLOOKUP(AG$1,'Distance Matrix'!$A$2:$AG$33,MATCH(AI17,'Distance Matrix'!$A$1:$AG$1,0),1),AND(AH17="@",AH18="@"),VLOOKUP(AI17,'Distance Matrix'!$A$2:$AG$33,MATCH(AI18,'Distance Matrix'!$A$1:$AG$1,0),1))</f>
        <v>322</v>
      </c>
      <c r="AK18" s="56">
        <v>16</v>
      </c>
      <c r="AL18" s="64"/>
      <c r="AM18" t="s">
        <v>55</v>
      </c>
      <c r="AN18">
        <f>_xlfn.IFS(AND(AL17="",AL18=""),0,AND(AL17="",AL18="@"),VLOOKUP(AK$1,'Distance Matrix'!$A$2:$AG$33,MATCH(AM18,'Distance Matrix'!$A$1:$AG$1,0),1),AND(AL17="@",AL18=""),VLOOKUP(AK$1,'Distance Matrix'!$A$2:$AG$33,MATCH(AM17,'Distance Matrix'!$A$1:$AG$1,0),1),AND(AL17="@",AL18="@"),VLOOKUP(AM17,'Distance Matrix'!$A$2:$AG$33,MATCH(AM18,'Distance Matrix'!$A$1:$AG$1,0),1))</f>
        <v>926</v>
      </c>
      <c r="AO18" s="56">
        <v>16</v>
      </c>
      <c r="AP18" s="64"/>
      <c r="AQ18" t="s">
        <v>59</v>
      </c>
      <c r="AR18">
        <f>_xlfn.IFS(AND(AP17="",AP18=""),0,AND(AP17="",AP18="@"),VLOOKUP(AO$1,'Distance Matrix'!$A$2:$AG$33,MATCH(AQ18,'Distance Matrix'!$A$1:$AG$1,0),1),AND(AP17="@",AP18=""),VLOOKUP(AO$1,'Distance Matrix'!$A$2:$AG$33,MATCH(AQ17,'Distance Matrix'!$A$1:$AG$1,0),1),AND(AP17="@",AP18="@"),VLOOKUP(AQ17,'Distance Matrix'!$A$2:$AG$33,MATCH(AQ18,'Distance Matrix'!$A$1:$AG$1,0),1))</f>
        <v>0</v>
      </c>
      <c r="AS18" s="56">
        <v>16</v>
      </c>
      <c r="AT18" s="64" t="s">
        <v>182</v>
      </c>
      <c r="AU18" t="s">
        <v>67</v>
      </c>
      <c r="AV18">
        <f>_xlfn.IFS(AND(AT17="",AT18=""),0,AND(AT17="",AT18="@"),VLOOKUP(AS$1,'Distance Matrix'!$A$2:$AG$33,MATCH(AU18,'Distance Matrix'!$A$1:$AG$1,0),1),AND(AT17="@",AT18=""),VLOOKUP(AS$1,'Distance Matrix'!$A$2:$AG$33,MATCH(AU17,'Distance Matrix'!$A$1:$AG$1,0),1),AND(AT17="@",AT18="@"),VLOOKUP(AU17,'Distance Matrix'!$A$2:$AG$33,MATCH(AU18,'Distance Matrix'!$A$1:$AG$1,0),1))</f>
        <v>205</v>
      </c>
      <c r="AW18" s="56">
        <v>16</v>
      </c>
      <c r="AX18" s="64" t="s">
        <v>182</v>
      </c>
      <c r="AY18" t="s">
        <v>71</v>
      </c>
      <c r="AZ18">
        <f>_xlfn.IFS(AND(AX17="",AX18=""),0,AND(AX17="",AX18="@"),VLOOKUP(AW$1,'Distance Matrix'!$A$2:$AG$33,MATCH(AY18,'Distance Matrix'!$A$1:$AG$1,0),1),AND(AX17="@",AX18=""),VLOOKUP(AW$1,'Distance Matrix'!$A$2:$AG$33,MATCH(AY17,'Distance Matrix'!$A$1:$AG$1,0),1),AND(AX17="@",AX18="@"),VLOOKUP(AY17,'Distance Matrix'!$A$2:$AG$33,MATCH(AY18,'Distance Matrix'!$A$1:$AG$1,0),1))</f>
        <v>405</v>
      </c>
      <c r="BA18" s="56">
        <v>16</v>
      </c>
      <c r="BB18" s="64" t="s">
        <v>182</v>
      </c>
      <c r="BC18" t="s">
        <v>58</v>
      </c>
      <c r="BD18">
        <f>_xlfn.IFS(AND(BB17="",BB18=""),0,AND(BB17="",BB18="@"),VLOOKUP(BA$1,'Distance Matrix'!$A$2:$AG$33,MATCH(BC18,'Distance Matrix'!$A$1:$AG$1,0),1),AND(BB17="@",BB18=""),VLOOKUP(BA$1,'Distance Matrix'!$A$2:$AG$33,MATCH(BC17,'Distance Matrix'!$A$1:$AG$1,0),1),AND(BB17="@",BB18="@"),VLOOKUP(BC17,'Distance Matrix'!$A$2:$AG$33,MATCH(BC18,'Distance Matrix'!$A$1:$AG$1,0),1))</f>
        <v>225</v>
      </c>
      <c r="BE18" s="56">
        <v>16</v>
      </c>
      <c r="BF18" s="64"/>
      <c r="BG18" t="s">
        <v>75</v>
      </c>
      <c r="BH18">
        <f>_xlfn.IFS(AND(BF17="",BF18=""),0,AND(BF17="",BF18="@"),VLOOKUP(BE$1,'Distance Matrix'!$A$2:$AG$33,MATCH(BG18,'Distance Matrix'!$A$1:$AG$1,0),1),AND(BF17="@",BF18=""),VLOOKUP(BE$1,'Distance Matrix'!$A$2:$AG$33,MATCH(BG17,'Distance Matrix'!$A$1:$AG$1,0),1),AND(BF17="@",BF18="@"),VLOOKUP(BG17,'Distance Matrix'!$A$2:$AG$33,MATCH(BG18,'Distance Matrix'!$A$1:$AG$1,0),1))</f>
        <v>0</v>
      </c>
      <c r="BI18" s="56">
        <v>16</v>
      </c>
      <c r="BJ18" s="64" t="s">
        <v>182</v>
      </c>
      <c r="BK18" t="s">
        <v>79</v>
      </c>
      <c r="BL18">
        <f>_xlfn.IFS(AND(BJ17="",BJ18=""),0,AND(BJ17="",BJ18="@"),VLOOKUP(BI$1,'Distance Matrix'!$A$2:$AG$33,MATCH(BK18,'Distance Matrix'!$A$1:$AG$1,0),1),AND(BJ17="@",BJ18=""),VLOOKUP(BI$1,'Distance Matrix'!$A$2:$AG$33,MATCH(BK17,'Distance Matrix'!$A$1:$AG$1,0),1),AND(BJ17="@",BJ18="@"),VLOOKUP(BK17,'Distance Matrix'!$A$2:$AG$33,MATCH(BK18,'Distance Matrix'!$A$1:$AG$1,0),1))</f>
        <v>36</v>
      </c>
      <c r="BM18" s="56">
        <v>16</v>
      </c>
      <c r="BN18" s="64"/>
      <c r="BO18" t="s">
        <v>76</v>
      </c>
      <c r="BP18">
        <f>_xlfn.IFS(AND(BN17="",BN18=""),0,AND(BN17="",BN18="@"),VLOOKUP(BM$1,'Distance Matrix'!$A$2:$AG$33,MATCH(BO18,'Distance Matrix'!$A$1:$AG$1,0),1),AND(BN17="@",BN18=""),VLOOKUP(BM$1,'Distance Matrix'!$A$2:$AG$33,MATCH(BO17,'Distance Matrix'!$A$1:$AG$1,0),1),AND(BN17="@",BN18="@"),VLOOKUP(BO17,'Distance Matrix'!$A$2:$AG$33,MATCH(BO18,'Distance Matrix'!$A$1:$AG$1,0),1))</f>
        <v>324</v>
      </c>
      <c r="BQ18" s="56">
        <v>16</v>
      </c>
      <c r="BR18" s="64" t="s">
        <v>182</v>
      </c>
      <c r="BS18" t="s">
        <v>70</v>
      </c>
      <c r="BT18">
        <f>_xlfn.IFS(AND(BR17="",BR18=""),0,AND(BR17="",BR18="@"),VLOOKUP(BQ$1,'Distance Matrix'!$A$2:$AG$33,MATCH(BS18,'Distance Matrix'!$A$1:$AG$1,0),1),AND(BR17="@",BR18=""),VLOOKUP(BQ$1,'Distance Matrix'!$A$2:$AG$33,MATCH(BS17,'Distance Matrix'!$A$1:$AG$1,0),1),AND(BR17="@",BR18="@"),VLOOKUP(BS17,'Distance Matrix'!$A$2:$AG$33,MATCH(BS18,'Distance Matrix'!$A$1:$AG$1,0),1))</f>
        <v>641</v>
      </c>
      <c r="BU18" s="56">
        <v>16</v>
      </c>
      <c r="BV18" s="64"/>
      <c r="BW18" t="s">
        <v>56</v>
      </c>
      <c r="BX18">
        <f>_xlfn.IFS(AND(BV17="",BV18=""),0,AND(BV17="",BV18="@"),VLOOKUP(BU$1,'Distance Matrix'!$A$2:$AG$33,MATCH(BW18,'Distance Matrix'!$A$1:$AG$1,0),1),AND(BV17="@",BV18=""),VLOOKUP(BU$1,'Distance Matrix'!$A$2:$AG$33,MATCH(BW17,'Distance Matrix'!$A$1:$AG$1,0),1),AND(BV17="@",BV18="@"),VLOOKUP(BW17,'Distance Matrix'!$A$2:$AG$33,MATCH(BW18,'Distance Matrix'!$A$1:$AG$1,0),1))</f>
        <v>1281</v>
      </c>
      <c r="BY18" s="56">
        <v>16</v>
      </c>
      <c r="BZ18" s="64" t="s">
        <v>182</v>
      </c>
      <c r="CA18" t="s">
        <v>67</v>
      </c>
      <c r="CB18">
        <f>_xlfn.IFS(AND(BZ17="",BZ18=""),0,AND(BZ17="",BZ18="@"),VLOOKUP(BY$1,'Distance Matrix'!$A$2:$AG$33,MATCH(CA18,'Distance Matrix'!$A$1:$AG$1,0),1),AND(BZ17="@",BZ18=""),VLOOKUP(BY$1,'Distance Matrix'!$A$2:$AG$33,MATCH(CA17,'Distance Matrix'!$A$1:$AG$1,0),1),AND(BZ17="@",BZ18="@"),VLOOKUP(CA17,'Distance Matrix'!$A$2:$AG$33,MATCH(CA18,'Distance Matrix'!$A$1:$AG$1,0),1))</f>
        <v>205</v>
      </c>
      <c r="CC18" s="56">
        <v>16</v>
      </c>
      <c r="CD18" s="64" t="s">
        <v>182</v>
      </c>
      <c r="CE18" t="s">
        <v>69</v>
      </c>
      <c r="CF18">
        <f>_xlfn.IFS(AND(CD17="",CD18=""),0,AND(CD17="",CD18="@"),VLOOKUP(CC$1,'Distance Matrix'!$A$2:$AG$33,MATCH(CE18,'Distance Matrix'!$A$1:$AG$1,0),1),AND(CD17="@",CD18=""),VLOOKUP(CC$1,'Distance Matrix'!$A$2:$AG$33,MATCH(CE17,'Distance Matrix'!$A$1:$AG$1,0),1),AND(CD17="@",CD18="@"),VLOOKUP(CE17,'Distance Matrix'!$A$2:$AG$33,MATCH(CE18,'Distance Matrix'!$A$1:$AG$1,0),1))</f>
        <v>501</v>
      </c>
      <c r="CG18" s="56">
        <v>16</v>
      </c>
      <c r="CH18" s="64"/>
      <c r="CI18" t="s">
        <v>66</v>
      </c>
      <c r="CJ18">
        <f>_xlfn.IFS(AND(CH17="",CH18=""),0,AND(CH17="",CH18="@"),VLOOKUP(CG$1,'Distance Matrix'!$A$2:$AG$33,MATCH(CI18,'Distance Matrix'!$A$1:$AG$1,0),1),AND(CH17="@",CH18=""),VLOOKUP(CG$1,'Distance Matrix'!$A$2:$AG$33,MATCH(CI17,'Distance Matrix'!$A$1:$AG$1,0),1),AND(CH17="@",CH18="@"),VLOOKUP(CI17,'Distance Matrix'!$A$2:$AG$33,MATCH(CI18,'Distance Matrix'!$A$1:$AG$1,0),1))</f>
        <v>0</v>
      </c>
      <c r="CK18" s="56">
        <v>16</v>
      </c>
      <c r="CL18" s="64"/>
      <c r="CM18" t="s">
        <v>78</v>
      </c>
      <c r="CN18">
        <f>_xlfn.IFS(AND(CL17="",CL18=""),0,AND(CL17="",CL18="@"),VLOOKUP(CK$1,'Distance Matrix'!$A$2:$AG$33,MATCH(CM18,'Distance Matrix'!$A$1:$AG$1,0),1),AND(CL17="@",CL18=""),VLOOKUP(CK$1,'Distance Matrix'!$A$2:$AG$33,MATCH(CM17,'Distance Matrix'!$A$1:$AG$1,0),1),AND(CL17="@",CL18="@"),VLOOKUP(CM17,'Distance Matrix'!$A$2:$AG$33,MATCH(CM18,'Distance Matrix'!$A$1:$AG$1,0),1))</f>
        <v>2071</v>
      </c>
      <c r="CO18" s="56">
        <v>16</v>
      </c>
      <c r="CP18" s="64" t="s">
        <v>182</v>
      </c>
      <c r="CQ18" t="s">
        <v>61</v>
      </c>
      <c r="CR18">
        <f>_xlfn.IFS(AND(CP17="",CP18=""),0,AND(CP17="",CP18="@"),VLOOKUP(CO$1,'Distance Matrix'!$A$2:$AG$33,MATCH(CQ18,'Distance Matrix'!$A$1:$AG$1,0),1),AND(CP17="@",CP18=""),VLOOKUP(CO$1,'Distance Matrix'!$A$2:$AG$33,MATCH(CQ17,'Distance Matrix'!$A$1:$AG$1,0),1),AND(CP17="@",CP18="@"),VLOOKUP(CQ17,'Distance Matrix'!$A$2:$AG$33,MATCH(CQ18,'Distance Matrix'!$A$1:$AG$1,0),1))</f>
        <v>319</v>
      </c>
      <c r="CS18" s="56">
        <v>16</v>
      </c>
      <c r="CT18" s="64" t="s">
        <v>182</v>
      </c>
      <c r="CU18" t="s">
        <v>70</v>
      </c>
      <c r="CV18">
        <f>_xlfn.IFS(AND(CT17="",CT18=""),0,AND(CT17="",CT18="@"),VLOOKUP(CS$1,'Distance Matrix'!$A$2:$AG$33,MATCH(CU18,'Distance Matrix'!$A$1:$AG$1,0),1),AND(CT17="@",CT18=""),VLOOKUP(CS$1,'Distance Matrix'!$A$2:$AG$33,MATCH(CU17,'Distance Matrix'!$A$1:$AG$1,0),1),AND(CT17="@",CT18="@"),VLOOKUP(CU17,'Distance Matrix'!$A$2:$AG$33,MATCH(CU18,'Distance Matrix'!$A$1:$AG$1,0),1))</f>
        <v>1436</v>
      </c>
      <c r="CW18" s="56">
        <v>16</v>
      </c>
      <c r="CX18" s="64" t="s">
        <v>182</v>
      </c>
      <c r="CY18" t="s">
        <v>73</v>
      </c>
      <c r="CZ18">
        <f>_xlfn.IFS(AND(CX17="",CX18=""),0,AND(CX17="",CX18="@"),VLOOKUP(CW$1,'Distance Matrix'!$A$2:$AG$33,MATCH(CY18,'Distance Matrix'!$A$1:$AG$1,0),1),AND(CX17="@",CX18=""),VLOOKUP(CW$1,'Distance Matrix'!$A$2:$AG$33,MATCH(CY17,'Distance Matrix'!$A$1:$AG$1,0),1),AND(CX17="@",CX18="@"),VLOOKUP(CY17,'Distance Matrix'!$A$2:$AG$33,MATCH(CY18,'Distance Matrix'!$A$1:$AG$1,0),1))</f>
        <v>252</v>
      </c>
      <c r="DA18" s="56">
        <v>16</v>
      </c>
      <c r="DB18" s="64"/>
      <c r="DC18" t="s">
        <v>60</v>
      </c>
      <c r="DD18">
        <f>_xlfn.IFS(AND(DB17="",DB18=""),0,AND(DB17="",DB18="@"),VLOOKUP(DA$1,'Distance Matrix'!$A$2:$AG$33,MATCH(DC18,'Distance Matrix'!$A$1:$AG$1,0),1),AND(DB17="@",DB18=""),VLOOKUP(DA$1,'Distance Matrix'!$A$2:$AG$33,MATCH(DC17,'Distance Matrix'!$A$1:$AG$1,0),1),AND(DB17="@",DB18="@"),VLOOKUP(DC17,'Distance Matrix'!$A$2:$AG$33,MATCH(DC18,'Distance Matrix'!$A$1:$AG$1,0),1))</f>
        <v>0</v>
      </c>
      <c r="DE18" s="56">
        <v>16</v>
      </c>
      <c r="DF18" s="64"/>
      <c r="DG18" t="s">
        <v>61</v>
      </c>
      <c r="DH18">
        <f>_xlfn.IFS(AND(DF17="",DF18=""),0,AND(DF17="",DF18="@"),VLOOKUP(DE$1,'Distance Matrix'!$A$2:$AG$33,MATCH(DG18,'Distance Matrix'!$A$1:$AG$1,0),1),AND(DF17="@",DF18=""),VLOOKUP(DE$1,'Distance Matrix'!$A$2:$AG$33,MATCH(DG17,'Distance Matrix'!$A$1:$AG$1,0),1),AND(DF17="@",DF18="@"),VLOOKUP(DG17,'Distance Matrix'!$A$2:$AG$33,MATCH(DG18,'Distance Matrix'!$A$1:$AG$1,0),1))</f>
        <v>0</v>
      </c>
      <c r="DI18" s="56">
        <v>16</v>
      </c>
      <c r="DJ18" s="64" t="s">
        <v>182</v>
      </c>
      <c r="DK18" t="s">
        <v>69</v>
      </c>
      <c r="DL18">
        <f>_xlfn.IFS(AND(DJ17="",DJ18=""),0,AND(DJ17="",DJ18="@"),VLOOKUP(DI$1,'Distance Matrix'!$A$2:$AG$33,MATCH(DK18,'Distance Matrix'!$A$1:$AG$1,0),1),AND(DJ17="@",DJ18=""),VLOOKUP(DI$1,'Distance Matrix'!$A$2:$AG$33,MATCH(DK17,'Distance Matrix'!$A$1:$AG$1,0),1),AND(DJ17="@",DJ18="@"),VLOOKUP(DK17,'Distance Matrix'!$A$2:$AG$33,MATCH(DK18,'Distance Matrix'!$A$1:$AG$1,0),1))</f>
        <v>1958</v>
      </c>
      <c r="DM18" s="56">
        <v>16</v>
      </c>
      <c r="DN18" s="64"/>
      <c r="DO18" t="s">
        <v>78</v>
      </c>
      <c r="DP18">
        <f>_xlfn.IFS(AND(DN17="",DN18=""),0,AND(DN17="",DN18="@"),VLOOKUP(DM$1,'Distance Matrix'!$A$2:$AG$33,MATCH(DO18,'Distance Matrix'!$A$1:$AG$1,0),1),AND(DN17="@",DN18=""),VLOOKUP(DM$1,'Distance Matrix'!$A$2:$AG$33,MATCH(DO17,'Distance Matrix'!$A$1:$AG$1,0),1),AND(DN17="@",DN18="@"),VLOOKUP(DO17,'Distance Matrix'!$A$2:$AG$33,MATCH(DO18,'Distance Matrix'!$A$1:$AG$1,0),1))</f>
        <v>0</v>
      </c>
      <c r="DQ18" s="56">
        <v>16</v>
      </c>
      <c r="DR18" s="64"/>
      <c r="DS18" t="s">
        <v>61</v>
      </c>
      <c r="DT18" s="72">
        <f>_xlfn.IFS(AND(DR17="",DR18=""),0,AND(DR17="",DR18="@"),VLOOKUP(DQ$1,'Distance Matrix'!$A$2:$AG$33,MATCH(DS18,'Distance Matrix'!$A$1:$AG$1,0),1),AND(DR17="@",DR18=""),VLOOKUP(DQ$1,'Distance Matrix'!$A$2:$AG$33,MATCH(DS17,'Distance Matrix'!$A$1:$AG$1,0),1),AND(DR17="@",DR18="@"),VLOOKUP(DS17,'Distance Matrix'!$A$2:$AG$33,MATCH(DS18,'Distance Matrix'!$A$1:$AG$1,0),1))</f>
        <v>0</v>
      </c>
    </row>
    <row r="19" spans="1:124" ht="15.75" thickBot="1" x14ac:dyDescent="0.3">
      <c r="A19" s="52">
        <v>17</v>
      </c>
      <c r="B19" s="62"/>
      <c r="C19" t="s">
        <v>75</v>
      </c>
      <c r="D19">
        <f>_xlfn.IFS(AND(B18="",B19=""),0,AND(B18="",B19="@"),VLOOKUP(A$1,'Distance Matrix'!$A$2:$AG$33,MATCH(C19,'Distance Matrix'!$A$1:$AG$1,0),1),AND(B18="@",B19=""),VLOOKUP(A$1,'Distance Matrix'!$A$2:$AG$33,MATCH(C18,'Distance Matrix'!$A$1:$AG$1,0),1),AND(B18="@",B19="@"),VLOOKUP(C18,'Distance Matrix'!$A$2:$AG$33,MATCH(C19,'Distance Matrix'!$A$1:$AG$1,0),1))</f>
        <v>36</v>
      </c>
      <c r="E19" s="52">
        <v>17</v>
      </c>
      <c r="F19" s="62" t="s">
        <v>182</v>
      </c>
      <c r="G19" t="s">
        <v>69</v>
      </c>
      <c r="H19">
        <f>_xlfn.IFS(AND(F18="",F19=""),0,AND(F18="",F19="@"),VLOOKUP(E$1,'Distance Matrix'!$A$2:$AG$33,MATCH(G19,'Distance Matrix'!$A$1:$AG$1,0),1),AND(F18="@",F19=""),VLOOKUP(E$1,'Distance Matrix'!$A$2:$AG$33,MATCH(G18,'Distance Matrix'!$A$1:$AG$1,0),1),AND(F18="@",F19="@"),VLOOKUP(G18,'Distance Matrix'!$A$2:$AG$33,MATCH(G19,'Distance Matrix'!$A$1:$AG$1,0),1))</f>
        <v>405</v>
      </c>
      <c r="I19" s="52">
        <v>17</v>
      </c>
      <c r="J19" s="62"/>
      <c r="K19" s="54" t="s">
        <v>66</v>
      </c>
      <c r="L19">
        <f>_xlfn.IFS(AND(J18="",J19=""),0,AND(J18="",J19="@"),VLOOKUP(I$1,'Distance Matrix'!$A$2:$AG$33,MATCH(K19,'Distance Matrix'!$A$1:$AG$1,0),1),AND(J18="@",J19=""),VLOOKUP(I$1,'Distance Matrix'!$A$2:$AG$33,MATCH(K18,'Distance Matrix'!$A$1:$AG$1,0),1),AND(J18="@",J19="@"),VLOOKUP(K18,'Distance Matrix'!$A$2:$AG$33,MATCH(K19,'Distance Matrix'!$A$1:$AG$1,0),1))</f>
        <v>0</v>
      </c>
      <c r="M19" s="52">
        <v>17</v>
      </c>
      <c r="N19" s="62"/>
      <c r="O19" t="s">
        <v>50</v>
      </c>
      <c r="P19">
        <f>_xlfn.IFS(AND(N18="",N19=""),0,AND(N18="",N19="@"),VLOOKUP(M$1,'Distance Matrix'!$A$2:$AG$33,MATCH(O19,'Distance Matrix'!$A$1:$AG$1,0),1),AND(N18="@",N19=""),VLOOKUP(M$1,'Distance Matrix'!$A$2:$AG$33,MATCH(O18,'Distance Matrix'!$A$1:$AG$1,0),1),AND(N18="@",N19="@"),VLOOKUP(O18,'Distance Matrix'!$A$2:$AG$33,MATCH(O19,'Distance Matrix'!$A$1:$AG$1,0),1))</f>
        <v>302</v>
      </c>
      <c r="Q19" s="52">
        <v>17</v>
      </c>
      <c r="R19" s="62" t="s">
        <v>182</v>
      </c>
      <c r="S19" t="s">
        <v>65</v>
      </c>
      <c r="T19">
        <f>_xlfn.IFS(AND(R18="",R19=""),0,AND(R18="",R19="@"),VLOOKUP(Q$1,'Distance Matrix'!$A$2:$AG$33,MATCH(S19,'Distance Matrix'!$A$1:$AG$1,0),1),AND(R18="@",R19=""),VLOOKUP(Q$1,'Distance Matrix'!$A$2:$AG$33,MATCH(S18,'Distance Matrix'!$A$1:$AG$1,0),1),AND(R18="@",R19="@"),VLOOKUP(S18,'Distance Matrix'!$A$2:$AG$33,MATCH(S19,'Distance Matrix'!$A$1:$AG$1,0),1))</f>
        <v>36</v>
      </c>
      <c r="U19" s="56">
        <v>17</v>
      </c>
      <c r="V19" s="64"/>
      <c r="W19" t="s">
        <v>69</v>
      </c>
      <c r="X19">
        <f>_xlfn.IFS(AND(V18="",V19=""),0,AND(V18="",V19="@"),VLOOKUP(U$1,'Distance Matrix'!$A$2:$AG$33,MATCH(W19,'Distance Matrix'!$A$1:$AG$1,0),1),AND(V18="@",V19=""),VLOOKUP(U$1,'Distance Matrix'!$A$2:$AG$33,MATCH(W18,'Distance Matrix'!$A$1:$AG$1,0),1),AND(V18="@",V19="@"),VLOOKUP(W18,'Distance Matrix'!$A$2:$AG$33,MATCH(W19,'Distance Matrix'!$A$1:$AG$1,0),1))</f>
        <v>631</v>
      </c>
      <c r="Y19" s="56">
        <v>17</v>
      </c>
      <c r="Z19" s="64" t="s">
        <v>182</v>
      </c>
      <c r="AA19" t="s">
        <v>57</v>
      </c>
      <c r="AB19">
        <f>_xlfn.IFS(AND(Z18="",Z19=""),0,AND(Z18="",Z19="@"),VLOOKUP(Y$1,'Distance Matrix'!$A$2:$AG$33,MATCH(AA19,'Distance Matrix'!$A$1:$AG$1,0),1),AND(Z18="@",Z19=""),VLOOKUP(Y$1,'Distance Matrix'!$A$2:$AG$33,MATCH(AA18,'Distance Matrix'!$A$1:$AG$1,0),1),AND(Z18="@",Z19="@"),VLOOKUP(AA18,'Distance Matrix'!$A$2:$AG$33,MATCH(AA19,'Distance Matrix'!$A$1:$AG$1,0),1))</f>
        <v>666</v>
      </c>
      <c r="AC19" s="56">
        <v>17</v>
      </c>
      <c r="AD19" s="64" t="s">
        <v>182</v>
      </c>
      <c r="AE19" t="s">
        <v>68</v>
      </c>
      <c r="AF19">
        <f>_xlfn.IFS(AND(AD18="",AD19=""),0,AND(AD18="",AD19="@"),VLOOKUP(AC$1,'Distance Matrix'!$A$2:$AG$33,MATCH(AE19,'Distance Matrix'!$A$1:$AG$1,0),1),AND(AD18="@",AD19=""),VLOOKUP(AC$1,'Distance Matrix'!$A$2:$AG$33,MATCH(AE18,'Distance Matrix'!$A$1:$AG$1,0),1),AND(AD18="@",AD19="@"),VLOOKUP(AE18,'Distance Matrix'!$A$2:$AG$33,MATCH(AE19,'Distance Matrix'!$A$1:$AG$1,0),1))</f>
        <v>738</v>
      </c>
      <c r="AG19" s="56">
        <v>17</v>
      </c>
      <c r="AH19" s="64"/>
      <c r="AI19" t="s">
        <v>59</v>
      </c>
      <c r="AJ19">
        <f>_xlfn.IFS(AND(AH18="",AH19=""),0,AND(AH18="",AH19="@"),VLOOKUP(AG$1,'Distance Matrix'!$A$2:$AG$33,MATCH(AI19,'Distance Matrix'!$A$1:$AG$1,0),1),AND(AH18="@",AH19=""),VLOOKUP(AG$1,'Distance Matrix'!$A$2:$AG$33,MATCH(AI18,'Distance Matrix'!$A$1:$AG$1,0),1),AND(AH18="@",AH19="@"),VLOOKUP(AI18,'Distance Matrix'!$A$2:$AG$33,MATCH(AI19,'Distance Matrix'!$A$1:$AG$1,0),1))</f>
        <v>322</v>
      </c>
      <c r="AK19" s="56">
        <v>17</v>
      </c>
      <c r="AL19" s="64"/>
      <c r="AM19" t="s">
        <v>62</v>
      </c>
      <c r="AN19">
        <f>_xlfn.IFS(AND(AL18="",AL19=""),0,AND(AL18="",AL19="@"),VLOOKUP(AK$1,'Distance Matrix'!$A$2:$AG$33,MATCH(AM19,'Distance Matrix'!$A$1:$AG$1,0),1),AND(AL18="@",AL19=""),VLOOKUP(AK$1,'Distance Matrix'!$A$2:$AG$33,MATCH(AM18,'Distance Matrix'!$A$1:$AG$1,0),1),AND(AL18="@",AL19="@"),VLOOKUP(AM18,'Distance Matrix'!$A$2:$AG$33,MATCH(AM19,'Distance Matrix'!$A$1:$AG$1,0),1))</f>
        <v>0</v>
      </c>
      <c r="AO19" s="56">
        <v>17</v>
      </c>
      <c r="AP19" s="64" t="s">
        <v>182</v>
      </c>
      <c r="AQ19" t="s">
        <v>74</v>
      </c>
      <c r="AR19">
        <f>_xlfn.IFS(AND(AP18="",AP19=""),0,AND(AP18="",AP19="@"),VLOOKUP(AO$1,'Distance Matrix'!$A$2:$AG$33,MATCH(AQ19,'Distance Matrix'!$A$1:$AG$1,0),1),AND(AP18="@",AP19=""),VLOOKUP(AO$1,'Distance Matrix'!$A$2:$AG$33,MATCH(AQ18,'Distance Matrix'!$A$1:$AG$1,0),1),AND(AP18="@",AP19="@"),VLOOKUP(AQ18,'Distance Matrix'!$A$2:$AG$33,MATCH(AQ19,'Distance Matrix'!$A$1:$AG$1,0),1))</f>
        <v>501</v>
      </c>
      <c r="AS19" s="56">
        <v>17</v>
      </c>
      <c r="AT19" s="64"/>
      <c r="AU19" t="s">
        <v>72</v>
      </c>
      <c r="AV19">
        <f>_xlfn.IFS(AND(AT18="",AT19=""),0,AND(AT18="",AT19="@"),VLOOKUP(AS$1,'Distance Matrix'!$A$2:$AG$33,MATCH(AU19,'Distance Matrix'!$A$1:$AG$1,0),1),AND(AT18="@",AT19=""),VLOOKUP(AS$1,'Distance Matrix'!$A$2:$AG$33,MATCH(AU18,'Distance Matrix'!$A$1:$AG$1,0),1),AND(AT18="@",AT19="@"),VLOOKUP(AU18,'Distance Matrix'!$A$2:$AG$33,MATCH(AU19,'Distance Matrix'!$A$1:$AG$1,0),1))</f>
        <v>2558</v>
      </c>
      <c r="AW19" s="56">
        <v>17</v>
      </c>
      <c r="AX19" s="64" t="s">
        <v>182</v>
      </c>
      <c r="AY19" t="s">
        <v>59</v>
      </c>
      <c r="AZ19">
        <f>_xlfn.IFS(AND(AX18="",AX19=""),0,AND(AX18="",AX19="@"),VLOOKUP(AW$1,'Distance Matrix'!$A$2:$AG$33,MATCH(AY19,'Distance Matrix'!$A$1:$AG$1,0),1),AND(AX18="@",AX19=""),VLOOKUP(AW$1,'Distance Matrix'!$A$2:$AG$33,MATCH(AY18,'Distance Matrix'!$A$1:$AG$1,0),1),AND(AX18="@",AX19="@"),VLOOKUP(AY18,'Distance Matrix'!$A$2:$AG$33,MATCH(AY19,'Distance Matrix'!$A$1:$AG$1,0),1))</f>
        <v>477</v>
      </c>
      <c r="BA19" s="56">
        <v>17</v>
      </c>
      <c r="BB19" s="64" t="s">
        <v>182</v>
      </c>
      <c r="BC19" t="s">
        <v>63</v>
      </c>
      <c r="BD19">
        <f>_xlfn.IFS(AND(BB18="",BB19=""),0,AND(BB18="",BB19="@"),VLOOKUP(BA$1,'Distance Matrix'!$A$2:$AG$33,MATCH(BC19,'Distance Matrix'!$A$1:$AG$1,0),1),AND(BB18="@",BB19=""),VLOOKUP(BA$1,'Distance Matrix'!$A$2:$AG$33,MATCH(BC18,'Distance Matrix'!$A$1:$AG$1,0),1),AND(BB18="@",BB19="@"),VLOOKUP(BC18,'Distance Matrix'!$A$2:$AG$33,MATCH(BC19,'Distance Matrix'!$A$1:$AG$1,0),1))</f>
        <v>94</v>
      </c>
      <c r="BE19" s="56">
        <v>17</v>
      </c>
      <c r="BF19" s="64"/>
      <c r="BG19" t="s">
        <v>51</v>
      </c>
      <c r="BH19">
        <f>_xlfn.IFS(AND(BF18="",BF19=""),0,AND(BF18="",BF19="@"),VLOOKUP(BE$1,'Distance Matrix'!$A$2:$AG$33,MATCH(BG19,'Distance Matrix'!$A$1:$AG$1,0),1),AND(BF18="@",BF19=""),VLOOKUP(BE$1,'Distance Matrix'!$A$2:$AG$33,MATCH(BG18,'Distance Matrix'!$A$1:$AG$1,0),1),AND(BF18="@",BF19="@"),VLOOKUP(BG18,'Distance Matrix'!$A$2:$AG$33,MATCH(BG19,'Distance Matrix'!$A$1:$AG$1,0),1))</f>
        <v>0</v>
      </c>
      <c r="BI19" s="56">
        <v>17</v>
      </c>
      <c r="BJ19" s="64" t="s">
        <v>182</v>
      </c>
      <c r="BK19" t="s">
        <v>53</v>
      </c>
      <c r="BL19">
        <f>_xlfn.IFS(AND(BJ18="",BJ19=""),0,AND(BJ18="",BJ19="@"),VLOOKUP(BI$1,'Distance Matrix'!$A$2:$AG$33,MATCH(BK19,'Distance Matrix'!$A$1:$AG$1,0),1),AND(BJ18="@",BJ19=""),VLOOKUP(BI$1,'Distance Matrix'!$A$2:$AG$33,MATCH(BK18,'Distance Matrix'!$A$1:$AG$1,0),1),AND(BJ18="@",BJ19="@"),VLOOKUP(BK18,'Distance Matrix'!$A$2:$AG$33,MATCH(BK19,'Distance Matrix'!$A$1:$AG$1,0),1))</f>
        <v>1566</v>
      </c>
      <c r="BM19" s="56">
        <v>17</v>
      </c>
      <c r="BN19" s="64"/>
      <c r="BO19" t="s">
        <v>66</v>
      </c>
      <c r="BP19">
        <f>_xlfn.IFS(AND(BN18="",BN19=""),0,AND(BN18="",BN19="@"),VLOOKUP(BM$1,'Distance Matrix'!$A$2:$AG$33,MATCH(BO19,'Distance Matrix'!$A$1:$AG$1,0),1),AND(BN18="@",BN19=""),VLOOKUP(BM$1,'Distance Matrix'!$A$2:$AG$33,MATCH(BO18,'Distance Matrix'!$A$1:$AG$1,0),1),AND(BN18="@",BN19="@"),VLOOKUP(BO18,'Distance Matrix'!$A$2:$AG$33,MATCH(BO19,'Distance Matrix'!$A$1:$AG$1,0),1))</f>
        <v>0</v>
      </c>
      <c r="BQ19" s="56">
        <v>17</v>
      </c>
      <c r="BR19" s="64" t="s">
        <v>182</v>
      </c>
      <c r="BS19" t="s">
        <v>79</v>
      </c>
      <c r="BT19">
        <f>_xlfn.IFS(AND(BR18="",BR19=""),0,AND(BR18="",BR19="@"),VLOOKUP(BQ$1,'Distance Matrix'!$A$2:$AG$33,MATCH(BS19,'Distance Matrix'!$A$1:$AG$1,0),1),AND(BR18="@",BR19=""),VLOOKUP(BQ$1,'Distance Matrix'!$A$2:$AG$33,MATCH(BS18,'Distance Matrix'!$A$1:$AG$1,0),1),AND(BR18="@",BR19="@"),VLOOKUP(BS18,'Distance Matrix'!$A$2:$AG$33,MATCH(BS19,'Distance Matrix'!$A$1:$AG$1,0),1))</f>
        <v>1202</v>
      </c>
      <c r="BU19" s="56">
        <v>17</v>
      </c>
      <c r="BV19" s="64" t="s">
        <v>182</v>
      </c>
      <c r="BW19" t="s">
        <v>57</v>
      </c>
      <c r="BX19">
        <f>_xlfn.IFS(AND(BV18="",BV19=""),0,AND(BV18="",BV19="@"),VLOOKUP(BU$1,'Distance Matrix'!$A$2:$AG$33,MATCH(BW19,'Distance Matrix'!$A$1:$AG$1,0),1),AND(BV18="@",BV19=""),VLOOKUP(BU$1,'Distance Matrix'!$A$2:$AG$33,MATCH(BW18,'Distance Matrix'!$A$1:$AG$1,0),1),AND(BV18="@",BV19="@"),VLOOKUP(BW18,'Distance Matrix'!$A$2:$AG$33,MATCH(BW19,'Distance Matrix'!$A$1:$AG$1,0),1))</f>
        <v>80</v>
      </c>
      <c r="BY19" s="56">
        <v>17</v>
      </c>
      <c r="BZ19" s="64"/>
      <c r="CA19" t="s">
        <v>50</v>
      </c>
      <c r="CB19">
        <f>_xlfn.IFS(AND(BZ18="",BZ19=""),0,AND(BZ18="",BZ19="@"),VLOOKUP(BY$1,'Distance Matrix'!$A$2:$AG$33,MATCH(CA19,'Distance Matrix'!$A$1:$AG$1,0),1),AND(BZ18="@",BZ19=""),VLOOKUP(BY$1,'Distance Matrix'!$A$2:$AG$33,MATCH(CA18,'Distance Matrix'!$A$1:$AG$1,0),1),AND(BZ18="@",BZ19="@"),VLOOKUP(CA18,'Distance Matrix'!$A$2:$AG$33,MATCH(CA19,'Distance Matrix'!$A$1:$AG$1,0),1))</f>
        <v>1099</v>
      </c>
      <c r="CC19" s="56">
        <v>17</v>
      </c>
      <c r="CD19" s="64" t="s">
        <v>182</v>
      </c>
      <c r="CE19" t="s">
        <v>71</v>
      </c>
      <c r="CF19">
        <f>_xlfn.IFS(AND(CD18="",CD19=""),0,AND(CD18="",CD19="@"),VLOOKUP(CC$1,'Distance Matrix'!$A$2:$AG$33,MATCH(CE19,'Distance Matrix'!$A$1:$AG$1,0),1),AND(CD18="@",CD19=""),VLOOKUP(CC$1,'Distance Matrix'!$A$2:$AG$33,MATCH(CE18,'Distance Matrix'!$A$1:$AG$1,0),1),AND(CD18="@",CD19="@"),VLOOKUP(CE18,'Distance Matrix'!$A$2:$AG$33,MATCH(CE19,'Distance Matrix'!$A$1:$AG$1,0),1))</f>
        <v>155</v>
      </c>
      <c r="CG19" s="56">
        <v>17</v>
      </c>
      <c r="CH19" s="64" t="s">
        <v>182</v>
      </c>
      <c r="CI19" t="s">
        <v>52</v>
      </c>
      <c r="CJ19">
        <f>_xlfn.IFS(AND(CH18="",CH19=""),0,AND(CH18="",CH19="@"),VLOOKUP(CG$1,'Distance Matrix'!$A$2:$AG$33,MATCH(CI19,'Distance Matrix'!$A$1:$AG$1,0),1),AND(CH18="@",CH19=""),VLOOKUP(CG$1,'Distance Matrix'!$A$2:$AG$33,MATCH(CI18,'Distance Matrix'!$A$1:$AG$1,0),1),AND(CH18="@",CH19="@"),VLOOKUP(CI18,'Distance Matrix'!$A$2:$AG$33,MATCH(CI19,'Distance Matrix'!$A$1:$AG$1,0),1))</f>
        <v>1257</v>
      </c>
      <c r="CK19" s="56">
        <v>17</v>
      </c>
      <c r="CL19" s="64"/>
      <c r="CM19" t="s">
        <v>73</v>
      </c>
      <c r="CN19">
        <f>_xlfn.IFS(AND(CL18="",CL19=""),0,AND(CL18="",CL19="@"),VLOOKUP(CK$1,'Distance Matrix'!$A$2:$AG$33,MATCH(CM19,'Distance Matrix'!$A$1:$AG$1,0),1),AND(CL18="@",CL19=""),VLOOKUP(CK$1,'Distance Matrix'!$A$2:$AG$33,MATCH(CM18,'Distance Matrix'!$A$1:$AG$1,0),1),AND(CL18="@",CL19="@"),VLOOKUP(CM18,'Distance Matrix'!$A$2:$AG$33,MATCH(CM19,'Distance Matrix'!$A$1:$AG$1,0),1))</f>
        <v>0</v>
      </c>
      <c r="CO19" s="56">
        <v>17</v>
      </c>
      <c r="CP19" s="64"/>
      <c r="CQ19" t="s">
        <v>52</v>
      </c>
      <c r="CR19">
        <f>_xlfn.IFS(AND(CP18="",CP19=""),0,AND(CP18="",CP19="@"),VLOOKUP(CO$1,'Distance Matrix'!$A$2:$AG$33,MATCH(CQ19,'Distance Matrix'!$A$1:$AG$1,0),1),AND(CP18="@",CP19=""),VLOOKUP(CO$1,'Distance Matrix'!$A$2:$AG$33,MATCH(CQ18,'Distance Matrix'!$A$1:$AG$1,0),1),AND(CP18="@",CP19="@"),VLOOKUP(CQ18,'Distance Matrix'!$A$2:$AG$33,MATCH(CQ19,'Distance Matrix'!$A$1:$AG$1,0),1))</f>
        <v>319</v>
      </c>
      <c r="CS19" s="56">
        <v>17</v>
      </c>
      <c r="CT19" s="64" t="s">
        <v>182</v>
      </c>
      <c r="CU19" t="s">
        <v>53</v>
      </c>
      <c r="CV19">
        <f>_xlfn.IFS(AND(CT18="",CT19=""),0,AND(CT18="",CT19="@"),VLOOKUP(CS$1,'Distance Matrix'!$A$2:$AG$33,MATCH(CU19,'Distance Matrix'!$A$1:$AG$1,0),1),AND(CT18="@",CT19=""),VLOOKUP(CS$1,'Distance Matrix'!$A$2:$AG$33,MATCH(CU18,'Distance Matrix'!$A$1:$AG$1,0),1),AND(CT18="@",CT19="@"),VLOOKUP(CU18,'Distance Matrix'!$A$2:$AG$33,MATCH(CU19,'Distance Matrix'!$A$1:$AG$1,0),1))</f>
        <v>550</v>
      </c>
      <c r="CW19" s="56">
        <v>17</v>
      </c>
      <c r="CX19" s="64" t="s">
        <v>182</v>
      </c>
      <c r="CY19" t="s">
        <v>66</v>
      </c>
      <c r="CZ19">
        <f>_xlfn.IFS(AND(CX18="",CX19=""),0,AND(CX18="",CX19="@"),VLOOKUP(CW$1,'Distance Matrix'!$A$2:$AG$33,MATCH(CY19,'Distance Matrix'!$A$1:$AG$1,0),1),AND(CX18="@",CX19=""),VLOOKUP(CW$1,'Distance Matrix'!$A$2:$AG$33,MATCH(CY18,'Distance Matrix'!$A$1:$AG$1,0),1),AND(CX18="@",CX19="@"),VLOOKUP(CY18,'Distance Matrix'!$A$2:$AG$33,MATCH(CY19,'Distance Matrix'!$A$1:$AG$1,0),1))</f>
        <v>1518</v>
      </c>
      <c r="DA19" s="56">
        <v>17</v>
      </c>
      <c r="DB19" s="64"/>
      <c r="DC19" t="s">
        <v>58</v>
      </c>
      <c r="DD19">
        <f>_xlfn.IFS(AND(DB18="",DB19=""),0,AND(DB18="",DB19="@"),VLOOKUP(DA$1,'Distance Matrix'!$A$2:$AG$33,MATCH(DC19,'Distance Matrix'!$A$1:$AG$1,0),1),AND(DB18="@",DB19=""),VLOOKUP(DA$1,'Distance Matrix'!$A$2:$AG$33,MATCH(DC18,'Distance Matrix'!$A$1:$AG$1,0),1),AND(DB18="@",DB19="@"),VLOOKUP(DC18,'Distance Matrix'!$A$2:$AG$33,MATCH(DC19,'Distance Matrix'!$A$1:$AG$1,0),1))</f>
        <v>0</v>
      </c>
      <c r="DE19" s="56">
        <v>17</v>
      </c>
      <c r="DF19" s="64" t="s">
        <v>182</v>
      </c>
      <c r="DG19" t="s">
        <v>77</v>
      </c>
      <c r="DH19">
        <f>_xlfn.IFS(AND(DF18="",DF19=""),0,AND(DF18="",DF19="@"),VLOOKUP(DE$1,'Distance Matrix'!$A$2:$AG$33,MATCH(DG19,'Distance Matrix'!$A$1:$AG$1,0),1),AND(DF18="@",DF19=""),VLOOKUP(DE$1,'Distance Matrix'!$A$2:$AG$33,MATCH(DG18,'Distance Matrix'!$A$1:$AG$1,0),1),AND(DF18="@",DF19="@"),VLOOKUP(DG18,'Distance Matrix'!$A$2:$AG$33,MATCH(DG19,'Distance Matrix'!$A$1:$AG$1,0),1))</f>
        <v>441</v>
      </c>
      <c r="DI19" s="56">
        <v>17</v>
      </c>
      <c r="DJ19" s="64" t="s">
        <v>182</v>
      </c>
      <c r="DK19" t="s">
        <v>77</v>
      </c>
      <c r="DL19">
        <f>_xlfn.IFS(AND(DJ18="",DJ19=""),0,AND(DJ18="",DJ19="@"),VLOOKUP(DI$1,'Distance Matrix'!$A$2:$AG$33,MATCH(DK19,'Distance Matrix'!$A$1:$AG$1,0),1),AND(DJ18="@",DJ19=""),VLOOKUP(DI$1,'Distance Matrix'!$A$2:$AG$33,MATCH(DK18,'Distance Matrix'!$A$1:$AG$1,0),1),AND(DJ18="@",DJ19="@"),VLOOKUP(DK18,'Distance Matrix'!$A$2:$AG$33,MATCH(DK19,'Distance Matrix'!$A$1:$AG$1,0),1))</f>
        <v>631</v>
      </c>
      <c r="DM19" s="56">
        <v>17</v>
      </c>
      <c r="DN19" s="64" t="s">
        <v>182</v>
      </c>
      <c r="DO19" t="s">
        <v>64</v>
      </c>
      <c r="DP19">
        <f>_xlfn.IFS(AND(DN18="",DN19=""),0,AND(DN18="",DN19="@"),VLOOKUP(DM$1,'Distance Matrix'!$A$2:$AG$33,MATCH(DO19,'Distance Matrix'!$A$1:$AG$1,0),1),AND(DN18="@",DN19=""),VLOOKUP(DM$1,'Distance Matrix'!$A$2:$AG$33,MATCH(DO18,'Distance Matrix'!$A$1:$AG$1,0),1),AND(DN18="@",DN19="@"),VLOOKUP(DO18,'Distance Matrix'!$A$2:$AG$33,MATCH(DO19,'Distance Matrix'!$A$1:$AG$1,0),1))</f>
        <v>929</v>
      </c>
      <c r="DQ19" s="56">
        <v>17</v>
      </c>
      <c r="DR19" s="64"/>
      <c r="DS19" t="s">
        <v>49</v>
      </c>
      <c r="DT19" s="72">
        <f>_xlfn.IFS(AND(DR18="",DR19=""),0,AND(DR18="",DR19="@"),VLOOKUP(DQ$1,'Distance Matrix'!$A$2:$AG$33,MATCH(DS19,'Distance Matrix'!$A$1:$AG$1,0),1),AND(DR18="@",DR19=""),VLOOKUP(DQ$1,'Distance Matrix'!$A$2:$AG$33,MATCH(DS18,'Distance Matrix'!$A$1:$AG$1,0),1),AND(DR18="@",DR19="@"),VLOOKUP(DS18,'Distance Matrix'!$A$2:$AG$33,MATCH(DS19,'Distance Matrix'!$A$1:$AG$1,0),1))</f>
        <v>0</v>
      </c>
    </row>
    <row r="20" spans="1:124" ht="15.75" thickBot="1" x14ac:dyDescent="0.3">
      <c r="A20" s="52">
        <v>18</v>
      </c>
      <c r="B20" s="62"/>
      <c r="C20" t="s">
        <v>64</v>
      </c>
      <c r="D20">
        <f>_xlfn.IFS(AND(B19="",B20=""),0,AND(B19="",B20="@"),VLOOKUP(A$1,'Distance Matrix'!$A$2:$AG$33,MATCH(C20,'Distance Matrix'!$A$1:$AG$1,0),1),AND(B19="@",B20=""),VLOOKUP(A$1,'Distance Matrix'!$A$2:$AG$33,MATCH(C19,'Distance Matrix'!$A$1:$AG$1,0),1),AND(B19="@",B20="@"),VLOOKUP(C19,'Distance Matrix'!$A$2:$AG$33,MATCH(C20,'Distance Matrix'!$A$1:$AG$1,0),1))</f>
        <v>0</v>
      </c>
      <c r="E20" s="52">
        <v>18</v>
      </c>
      <c r="F20" s="62"/>
      <c r="G20" t="s">
        <v>62</v>
      </c>
      <c r="H20">
        <f>_xlfn.IFS(AND(F19="",F20=""),0,AND(F19="",F20="@"),VLOOKUP(E$1,'Distance Matrix'!$A$2:$AG$33,MATCH(G20,'Distance Matrix'!$A$1:$AG$1,0),1),AND(F19="@",F20=""),VLOOKUP(E$1,'Distance Matrix'!$A$2:$AG$33,MATCH(G19,'Distance Matrix'!$A$1:$AG$1,0),1),AND(F19="@",F20="@"),VLOOKUP(G19,'Distance Matrix'!$A$2:$AG$33,MATCH(G20,'Distance Matrix'!$A$1:$AG$1,0),1))</f>
        <v>1668</v>
      </c>
      <c r="I20" s="52">
        <v>18</v>
      </c>
      <c r="J20" s="62" t="s">
        <v>182</v>
      </c>
      <c r="K20" s="54" t="s">
        <v>72</v>
      </c>
      <c r="L20">
        <f>_xlfn.IFS(AND(J19="",J20=""),0,AND(J19="",J20="@"),VLOOKUP(I$1,'Distance Matrix'!$A$2:$AG$33,MATCH(K20,'Distance Matrix'!$A$1:$AG$1,0),1),AND(J19="@",J20=""),VLOOKUP(I$1,'Distance Matrix'!$A$2:$AG$33,MATCH(K19,'Distance Matrix'!$A$1:$AG$1,0),1),AND(J19="@",J20="@"),VLOOKUP(K19,'Distance Matrix'!$A$2:$AG$33,MATCH(K20,'Distance Matrix'!$A$1:$AG$1,0),1))</f>
        <v>1750</v>
      </c>
      <c r="M20" s="52">
        <v>18</v>
      </c>
      <c r="N20" s="62"/>
      <c r="O20" t="s">
        <v>52</v>
      </c>
      <c r="P20">
        <f>_xlfn.IFS(AND(N19="",N20=""),0,AND(N19="",N20="@"),VLOOKUP(M$1,'Distance Matrix'!$A$2:$AG$33,MATCH(O20,'Distance Matrix'!$A$1:$AG$1,0),1),AND(N19="@",N20=""),VLOOKUP(M$1,'Distance Matrix'!$A$2:$AG$33,MATCH(O19,'Distance Matrix'!$A$1:$AG$1,0),1),AND(N19="@",N20="@"),VLOOKUP(O19,'Distance Matrix'!$A$2:$AG$33,MATCH(O20,'Distance Matrix'!$A$1:$AG$1,0),1))</f>
        <v>0</v>
      </c>
      <c r="Q20" s="52">
        <v>18</v>
      </c>
      <c r="R20" s="62" t="s">
        <v>182</v>
      </c>
      <c r="S20" t="s">
        <v>55</v>
      </c>
      <c r="T20">
        <f>_xlfn.IFS(AND(R19="",R20=""),0,AND(R19="",R20="@"),VLOOKUP(Q$1,'Distance Matrix'!$A$2:$AG$33,MATCH(S20,'Distance Matrix'!$A$1:$AG$1,0),1),AND(R19="@",R20=""),VLOOKUP(Q$1,'Distance Matrix'!$A$2:$AG$33,MATCH(S19,'Distance Matrix'!$A$1:$AG$1,0),1),AND(R19="@",R20="@"),VLOOKUP(S19,'Distance Matrix'!$A$2:$AG$33,MATCH(S20,'Distance Matrix'!$A$1:$AG$1,0),1))</f>
        <v>308</v>
      </c>
      <c r="U20" s="56">
        <v>18</v>
      </c>
      <c r="V20" s="64"/>
      <c r="W20" t="s">
        <v>73</v>
      </c>
      <c r="X20">
        <f>_xlfn.IFS(AND(V19="",V20=""),0,AND(V19="",V20="@"),VLOOKUP(U$1,'Distance Matrix'!$A$2:$AG$33,MATCH(W20,'Distance Matrix'!$A$1:$AG$1,0),1),AND(V19="@",V20=""),VLOOKUP(U$1,'Distance Matrix'!$A$2:$AG$33,MATCH(W19,'Distance Matrix'!$A$1:$AG$1,0),1),AND(V19="@",V20="@"),VLOOKUP(W19,'Distance Matrix'!$A$2:$AG$33,MATCH(W20,'Distance Matrix'!$A$1:$AG$1,0),1))</f>
        <v>0</v>
      </c>
      <c r="Y20" s="56">
        <v>18</v>
      </c>
      <c r="Z20" s="64" t="s">
        <v>182</v>
      </c>
      <c r="AA20" t="s">
        <v>74</v>
      </c>
      <c r="AB20">
        <f>_xlfn.IFS(AND(Z19="",Z20=""),0,AND(Z19="",Z20="@"),VLOOKUP(Y$1,'Distance Matrix'!$A$2:$AG$33,MATCH(AA20,'Distance Matrix'!$A$1:$AG$1,0),1),AND(Z19="@",Z20=""),VLOOKUP(Y$1,'Distance Matrix'!$A$2:$AG$33,MATCH(AA19,'Distance Matrix'!$A$1:$AG$1,0),1),AND(Z19="@",Z20="@"),VLOOKUP(AA19,'Distance Matrix'!$A$2:$AG$33,MATCH(AA20,'Distance Matrix'!$A$1:$AG$1,0),1))</f>
        <v>337</v>
      </c>
      <c r="AC20" s="56">
        <v>18</v>
      </c>
      <c r="AD20" s="64"/>
      <c r="AE20" t="s">
        <v>77</v>
      </c>
      <c r="AF20">
        <f>_xlfn.IFS(AND(AD19="",AD20=""),0,AND(AD19="",AD20="@"),VLOOKUP(AC$1,'Distance Matrix'!$A$2:$AG$33,MATCH(AE20,'Distance Matrix'!$A$1:$AG$1,0),1),AND(AD19="@",AD20=""),VLOOKUP(AC$1,'Distance Matrix'!$A$2:$AG$33,MATCH(AE19,'Distance Matrix'!$A$1:$AG$1,0),1),AND(AD19="@",AD20="@"),VLOOKUP(AE19,'Distance Matrix'!$A$2:$AG$33,MATCH(AE20,'Distance Matrix'!$A$1:$AG$1,0),1))</f>
        <v>1020</v>
      </c>
      <c r="AG20" s="56">
        <v>18</v>
      </c>
      <c r="AH20" s="64" t="s">
        <v>182</v>
      </c>
      <c r="AI20" t="s">
        <v>70</v>
      </c>
      <c r="AJ20">
        <f>_xlfn.IFS(AND(AH19="",AH20=""),0,AND(AH19="",AH20="@"),VLOOKUP(AG$1,'Distance Matrix'!$A$2:$AG$33,MATCH(AI20,'Distance Matrix'!$A$1:$AG$1,0),1),AND(AH19="@",AH20=""),VLOOKUP(AG$1,'Distance Matrix'!$A$2:$AG$33,MATCH(AI19,'Distance Matrix'!$A$1:$AG$1,0),1),AND(AH19="@",AH20="@"),VLOOKUP(AI19,'Distance Matrix'!$A$2:$AG$33,MATCH(AI20,'Distance Matrix'!$A$1:$AG$1,0),1))</f>
        <v>926</v>
      </c>
      <c r="AK20" s="56">
        <v>18</v>
      </c>
      <c r="AL20" s="64"/>
      <c r="AM20" t="s">
        <v>71</v>
      </c>
      <c r="AN20">
        <f>_xlfn.IFS(AND(AL19="",AL20=""),0,AND(AL19="",AL20="@"),VLOOKUP(AK$1,'Distance Matrix'!$A$2:$AG$33,MATCH(AM20,'Distance Matrix'!$A$1:$AG$1,0),1),AND(AL19="@",AL20=""),VLOOKUP(AK$1,'Distance Matrix'!$A$2:$AG$33,MATCH(AM19,'Distance Matrix'!$A$1:$AG$1,0),1),AND(AL19="@",AL20="@"),VLOOKUP(AM19,'Distance Matrix'!$A$2:$AG$33,MATCH(AM20,'Distance Matrix'!$A$1:$AG$1,0),1))</f>
        <v>0</v>
      </c>
      <c r="AO20" s="56">
        <v>18</v>
      </c>
      <c r="AP20" s="64"/>
      <c r="AQ20" t="s">
        <v>78</v>
      </c>
      <c r="AR20">
        <f>_xlfn.IFS(AND(AP19="",AP20=""),0,AND(AP19="",AP20="@"),VLOOKUP(AO$1,'Distance Matrix'!$A$2:$AG$33,MATCH(AQ20,'Distance Matrix'!$A$1:$AG$1,0),1),AND(AP19="@",AP20=""),VLOOKUP(AO$1,'Distance Matrix'!$A$2:$AG$33,MATCH(AQ19,'Distance Matrix'!$A$1:$AG$1,0),1),AND(AP19="@",AP20="@"),VLOOKUP(AQ19,'Distance Matrix'!$A$2:$AG$33,MATCH(AQ20,'Distance Matrix'!$A$1:$AG$1,0),1))</f>
        <v>501</v>
      </c>
      <c r="AS20" s="56">
        <v>18</v>
      </c>
      <c r="AT20" s="64"/>
      <c r="AU20" t="s">
        <v>63</v>
      </c>
      <c r="AV20">
        <f>_xlfn.IFS(AND(AT19="",AT20=""),0,AND(AT19="",AT20="@"),VLOOKUP(AS$1,'Distance Matrix'!$A$2:$AG$33,MATCH(AU20,'Distance Matrix'!$A$1:$AG$1,0),1),AND(AT19="@",AT20=""),VLOOKUP(AS$1,'Distance Matrix'!$A$2:$AG$33,MATCH(AU19,'Distance Matrix'!$A$1:$AG$1,0),1),AND(AT19="@",AT20="@"),VLOOKUP(AU19,'Distance Matrix'!$A$2:$AG$33,MATCH(AU20,'Distance Matrix'!$A$1:$AG$1,0),1))</f>
        <v>0</v>
      </c>
      <c r="AW20" s="56">
        <v>18</v>
      </c>
      <c r="AX20" s="64" t="s">
        <v>182</v>
      </c>
      <c r="AY20" t="s">
        <v>58</v>
      </c>
      <c r="AZ20">
        <f>_xlfn.IFS(AND(AX19="",AX20=""),0,AND(AX19="",AX20="@"),VLOOKUP(AW$1,'Distance Matrix'!$A$2:$AG$33,MATCH(AY20,'Distance Matrix'!$A$1:$AG$1,0),1),AND(AX19="@",AX20=""),VLOOKUP(AW$1,'Distance Matrix'!$A$2:$AG$33,MATCH(AY19,'Distance Matrix'!$A$1:$AG$1,0),1),AND(AX19="@",AX20="@"),VLOOKUP(AY19,'Distance Matrix'!$A$2:$AG$33,MATCH(AY20,'Distance Matrix'!$A$1:$AG$1,0),1))</f>
        <v>327</v>
      </c>
      <c r="BA20" s="56">
        <v>18</v>
      </c>
      <c r="BB20" s="64" t="s">
        <v>182</v>
      </c>
      <c r="BC20" t="s">
        <v>77</v>
      </c>
      <c r="BD20">
        <f>_xlfn.IFS(AND(BB19="",BB20=""),0,AND(BB19="",BB20="@"),VLOOKUP(BA$1,'Distance Matrix'!$A$2:$AG$33,MATCH(BC20,'Distance Matrix'!$A$1:$AG$1,0),1),AND(BB19="@",BB20=""),VLOOKUP(BA$1,'Distance Matrix'!$A$2:$AG$33,MATCH(BC19,'Distance Matrix'!$A$1:$AG$1,0),1),AND(BB19="@",BB20="@"),VLOOKUP(BC19,'Distance Matrix'!$A$2:$AG$33,MATCH(BC20,'Distance Matrix'!$A$1:$AG$1,0),1))</f>
        <v>254</v>
      </c>
      <c r="BE20" s="56">
        <v>18</v>
      </c>
      <c r="BF20" s="64" t="s">
        <v>182</v>
      </c>
      <c r="BG20" t="s">
        <v>73</v>
      </c>
      <c r="BH20">
        <f>_xlfn.IFS(AND(BF19="",BF20=""),0,AND(BF19="",BF20="@"),VLOOKUP(BE$1,'Distance Matrix'!$A$2:$AG$33,MATCH(BG20,'Distance Matrix'!$A$1:$AG$1,0),1),AND(BF19="@",BF20=""),VLOOKUP(BE$1,'Distance Matrix'!$A$2:$AG$33,MATCH(BG19,'Distance Matrix'!$A$1:$AG$1,0),1),AND(BF19="@",BF20="@"),VLOOKUP(BG19,'Distance Matrix'!$A$2:$AG$33,MATCH(BG20,'Distance Matrix'!$A$1:$AG$1,0),1))</f>
        <v>1748</v>
      </c>
      <c r="BI20" s="56">
        <v>18</v>
      </c>
      <c r="BJ20" s="64"/>
      <c r="BK20" t="s">
        <v>49</v>
      </c>
      <c r="BL20">
        <f>_xlfn.IFS(AND(BJ19="",BJ20=""),0,AND(BJ19="",BJ20="@"),VLOOKUP(BI$1,'Distance Matrix'!$A$2:$AG$33,MATCH(BK20,'Distance Matrix'!$A$1:$AG$1,0),1),AND(BJ19="@",BJ20=""),VLOOKUP(BI$1,'Distance Matrix'!$A$2:$AG$33,MATCH(BK19,'Distance Matrix'!$A$1:$AG$1,0),1),AND(BJ19="@",BJ20="@"),VLOOKUP(BK19,'Distance Matrix'!$A$2:$AG$33,MATCH(BK20,'Distance Matrix'!$A$1:$AG$1,0),1))</f>
        <v>449</v>
      </c>
      <c r="BM20" s="56">
        <v>18</v>
      </c>
      <c r="BN20" s="64" t="s">
        <v>182</v>
      </c>
      <c r="BO20" t="s">
        <v>68</v>
      </c>
      <c r="BP20">
        <f>_xlfn.IFS(AND(BN19="",BN20=""),0,AND(BN19="",BN20="@"),VLOOKUP(BM$1,'Distance Matrix'!$A$2:$AG$33,MATCH(BO20,'Distance Matrix'!$A$1:$AG$1,0),1),AND(BN19="@",BN20=""),VLOOKUP(BM$1,'Distance Matrix'!$A$2:$AG$33,MATCH(BO19,'Distance Matrix'!$A$1:$AG$1,0),1),AND(BN19="@",BN20="@"),VLOOKUP(BO19,'Distance Matrix'!$A$2:$AG$33,MATCH(BO20,'Distance Matrix'!$A$1:$AG$1,0),1))</f>
        <v>1845</v>
      </c>
      <c r="BQ20" s="56">
        <v>18</v>
      </c>
      <c r="BR20" s="64" t="s">
        <v>182</v>
      </c>
      <c r="BS20" t="s">
        <v>55</v>
      </c>
      <c r="BT20">
        <f>_xlfn.IFS(AND(BR19="",BR20=""),0,AND(BR19="",BR20="@"),VLOOKUP(BQ$1,'Distance Matrix'!$A$2:$AG$33,MATCH(BS20,'Distance Matrix'!$A$1:$AG$1,0),1),AND(BR19="@",BR20=""),VLOOKUP(BQ$1,'Distance Matrix'!$A$2:$AG$33,MATCH(BS19,'Distance Matrix'!$A$1:$AG$1,0),1),AND(BR19="@",BR20="@"),VLOOKUP(BS19,'Distance Matrix'!$A$2:$AG$33,MATCH(BS20,'Distance Matrix'!$A$1:$AG$1,0),1))</f>
        <v>342</v>
      </c>
      <c r="BU20" s="56">
        <v>18</v>
      </c>
      <c r="BV20" s="64"/>
      <c r="BW20" t="s">
        <v>69</v>
      </c>
      <c r="BX20">
        <f>_xlfn.IFS(AND(BV19="",BV20=""),0,AND(BV19="",BV20="@"),VLOOKUP(BU$1,'Distance Matrix'!$A$2:$AG$33,MATCH(BW20,'Distance Matrix'!$A$1:$AG$1,0),1),AND(BV19="@",BV20=""),VLOOKUP(BU$1,'Distance Matrix'!$A$2:$AG$33,MATCH(BW19,'Distance Matrix'!$A$1:$AG$1,0),1),AND(BV19="@",BV20="@"),VLOOKUP(BW19,'Distance Matrix'!$A$2:$AG$33,MATCH(BW20,'Distance Matrix'!$A$1:$AG$1,0),1))</f>
        <v>80</v>
      </c>
      <c r="BY20" s="56">
        <v>18</v>
      </c>
      <c r="BZ20" s="64"/>
      <c r="CA20" t="s">
        <v>59</v>
      </c>
      <c r="CB20">
        <f>_xlfn.IFS(AND(BZ19="",BZ20=""),0,AND(BZ19="",BZ20="@"),VLOOKUP(BY$1,'Distance Matrix'!$A$2:$AG$33,MATCH(CA20,'Distance Matrix'!$A$1:$AG$1,0),1),AND(BZ19="@",BZ20=""),VLOOKUP(BY$1,'Distance Matrix'!$A$2:$AG$33,MATCH(CA19,'Distance Matrix'!$A$1:$AG$1,0),1),AND(BZ19="@",BZ20="@"),VLOOKUP(CA19,'Distance Matrix'!$A$2:$AG$33,MATCH(CA20,'Distance Matrix'!$A$1:$AG$1,0),1))</f>
        <v>0</v>
      </c>
      <c r="CC20" s="56">
        <v>18</v>
      </c>
      <c r="CD20" s="64"/>
      <c r="CE20" t="s">
        <v>50</v>
      </c>
      <c r="CF20">
        <f>_xlfn.IFS(AND(CD19="",CD20=""),0,AND(CD19="",CD20="@"),VLOOKUP(CC$1,'Distance Matrix'!$A$2:$AG$33,MATCH(CE20,'Distance Matrix'!$A$1:$AG$1,0),1),AND(CD19="@",CD20=""),VLOOKUP(CC$1,'Distance Matrix'!$A$2:$AG$33,MATCH(CE19,'Distance Matrix'!$A$1:$AG$1,0),1),AND(CD19="@",CD20="@"),VLOOKUP(CE19,'Distance Matrix'!$A$2:$AG$33,MATCH(CE20,'Distance Matrix'!$A$1:$AG$1,0),1))</f>
        <v>477</v>
      </c>
      <c r="CG20" s="56">
        <v>18</v>
      </c>
      <c r="CH20" s="64" t="s">
        <v>182</v>
      </c>
      <c r="CI20" t="s">
        <v>67</v>
      </c>
      <c r="CJ20">
        <f>_xlfn.IFS(AND(CH19="",CH20=""),0,AND(CH19="",CH20="@"),VLOOKUP(CG$1,'Distance Matrix'!$A$2:$AG$33,MATCH(CI20,'Distance Matrix'!$A$1:$AG$1,0),1),AND(CH19="@",CH20=""),VLOOKUP(CG$1,'Distance Matrix'!$A$2:$AG$33,MATCH(CI19,'Distance Matrix'!$A$1:$AG$1,0),1),AND(CH19="@",CH20="@"),VLOOKUP(CI19,'Distance Matrix'!$A$2:$AG$33,MATCH(CI20,'Distance Matrix'!$A$1:$AG$1,0),1))</f>
        <v>205</v>
      </c>
      <c r="CK20" s="56">
        <v>18</v>
      </c>
      <c r="CL20" s="64"/>
      <c r="CM20" t="s">
        <v>67</v>
      </c>
      <c r="CN20">
        <f>_xlfn.IFS(AND(CL19="",CL20=""),0,AND(CL19="",CL20="@"),VLOOKUP(CK$1,'Distance Matrix'!$A$2:$AG$33,MATCH(CM20,'Distance Matrix'!$A$1:$AG$1,0),1),AND(CL19="@",CL20=""),VLOOKUP(CK$1,'Distance Matrix'!$A$2:$AG$33,MATCH(CM19,'Distance Matrix'!$A$1:$AG$1,0),1),AND(CL19="@",CL20="@"),VLOOKUP(CM19,'Distance Matrix'!$A$2:$AG$33,MATCH(CM20,'Distance Matrix'!$A$1:$AG$1,0),1))</f>
        <v>0</v>
      </c>
      <c r="CO20" s="56">
        <v>18</v>
      </c>
      <c r="CP20" s="64" t="s">
        <v>182</v>
      </c>
      <c r="CQ20" t="s">
        <v>58</v>
      </c>
      <c r="CR20">
        <f>_xlfn.IFS(AND(CP19="",CP20=""),0,AND(CP19="",CP20="@"),VLOOKUP(CO$1,'Distance Matrix'!$A$2:$AG$33,MATCH(CQ20,'Distance Matrix'!$A$1:$AG$1,0),1),AND(CP19="@",CP20=""),VLOOKUP(CO$1,'Distance Matrix'!$A$2:$AG$33,MATCH(CQ19,'Distance Matrix'!$A$1:$AG$1,0),1),AND(CP19="@",CP20="@"),VLOOKUP(CQ19,'Distance Matrix'!$A$2:$AG$33,MATCH(CQ20,'Distance Matrix'!$A$1:$AG$1,0),1))</f>
        <v>406</v>
      </c>
      <c r="CS20" s="56">
        <v>18</v>
      </c>
      <c r="CT20" s="64"/>
      <c r="CU20" t="s">
        <v>75</v>
      </c>
      <c r="CV20">
        <f>_xlfn.IFS(AND(CT19="",CT20=""),0,AND(CT19="",CT20="@"),VLOOKUP(CS$1,'Distance Matrix'!$A$2:$AG$33,MATCH(CU20,'Distance Matrix'!$A$1:$AG$1,0),1),AND(CT19="@",CT20=""),VLOOKUP(CS$1,'Distance Matrix'!$A$2:$AG$33,MATCH(CU19,'Distance Matrix'!$A$1:$AG$1,0),1),AND(CT19="@",CT20="@"),VLOOKUP(CU19,'Distance Matrix'!$A$2:$AG$33,MATCH(CU20,'Distance Matrix'!$A$1:$AG$1,0),1))</f>
        <v>1712</v>
      </c>
      <c r="CW20" s="56">
        <v>18</v>
      </c>
      <c r="CX20" s="64" t="s">
        <v>182</v>
      </c>
      <c r="CY20" t="s">
        <v>55</v>
      </c>
      <c r="CZ20">
        <f>_xlfn.IFS(AND(CX19="",CX20=""),0,AND(CX19="",CX20="@"),VLOOKUP(CW$1,'Distance Matrix'!$A$2:$AG$33,MATCH(CY20,'Distance Matrix'!$A$1:$AG$1,0),1),AND(CX19="@",CX20=""),VLOOKUP(CW$1,'Distance Matrix'!$A$2:$AG$33,MATCH(CY19,'Distance Matrix'!$A$1:$AG$1,0),1),AND(CX19="@",CX20="@"),VLOOKUP(CY19,'Distance Matrix'!$A$2:$AG$33,MATCH(CY20,'Distance Matrix'!$A$1:$AG$1,0),1))</f>
        <v>386</v>
      </c>
      <c r="DA20" s="56">
        <v>18</v>
      </c>
      <c r="DB20" s="64" t="s">
        <v>182</v>
      </c>
      <c r="DC20" t="s">
        <v>76</v>
      </c>
      <c r="DD20">
        <f>_xlfn.IFS(AND(DB19="",DB20=""),0,AND(DB19="",DB20="@"),VLOOKUP(DA$1,'Distance Matrix'!$A$2:$AG$33,MATCH(DC20,'Distance Matrix'!$A$1:$AG$1,0),1),AND(DB19="@",DB20=""),VLOOKUP(DA$1,'Distance Matrix'!$A$2:$AG$33,MATCH(DC19,'Distance Matrix'!$A$1:$AG$1,0),1),AND(DB19="@",DB20="@"),VLOOKUP(DC19,'Distance Matrix'!$A$2:$AG$33,MATCH(DC20,'Distance Matrix'!$A$1:$AG$1,0),1))</f>
        <v>1055</v>
      </c>
      <c r="DE20" s="56">
        <v>18</v>
      </c>
      <c r="DF20" s="64" t="s">
        <v>182</v>
      </c>
      <c r="DG20" t="s">
        <v>65</v>
      </c>
      <c r="DH20">
        <f>_xlfn.IFS(AND(DF19="",DF20=""),0,AND(DF19="",DF20="@"),VLOOKUP(DE$1,'Distance Matrix'!$A$2:$AG$33,MATCH(DG20,'Distance Matrix'!$A$1:$AG$1,0),1),AND(DF19="@",DF20=""),VLOOKUP(DE$1,'Distance Matrix'!$A$2:$AG$33,MATCH(DG19,'Distance Matrix'!$A$1:$AG$1,0),1),AND(DF19="@",DF20="@"),VLOOKUP(DG19,'Distance Matrix'!$A$2:$AG$33,MATCH(DG20,'Distance Matrix'!$A$1:$AG$1,0),1))</f>
        <v>2606</v>
      </c>
      <c r="DI20" s="56">
        <v>18</v>
      </c>
      <c r="DJ20" s="64" t="s">
        <v>182</v>
      </c>
      <c r="DK20" t="s">
        <v>76</v>
      </c>
      <c r="DL20">
        <f>_xlfn.IFS(AND(DJ19="",DJ20=""),0,AND(DJ19="",DJ20="@"),VLOOKUP(DI$1,'Distance Matrix'!$A$2:$AG$33,MATCH(DK20,'Distance Matrix'!$A$1:$AG$1,0),1),AND(DJ19="@",DJ20=""),VLOOKUP(DI$1,'Distance Matrix'!$A$2:$AG$33,MATCH(DK19,'Distance Matrix'!$A$1:$AG$1,0),1),AND(DJ19="@",DJ20="@"),VLOOKUP(DK19,'Distance Matrix'!$A$2:$AG$33,MATCH(DK20,'Distance Matrix'!$A$1:$AG$1,0),1))</f>
        <v>394</v>
      </c>
      <c r="DM20" s="56">
        <v>18</v>
      </c>
      <c r="DN20" s="64" t="s">
        <v>182</v>
      </c>
      <c r="DO20" t="s">
        <v>48</v>
      </c>
      <c r="DP20">
        <f>_xlfn.IFS(AND(DN19="",DN20=""),0,AND(DN19="",DN20="@"),VLOOKUP(DM$1,'Distance Matrix'!$A$2:$AG$33,MATCH(DO20,'Distance Matrix'!$A$1:$AG$1,0),1),AND(DN19="@",DN20=""),VLOOKUP(DM$1,'Distance Matrix'!$A$2:$AG$33,MATCH(DO19,'Distance Matrix'!$A$1:$AG$1,0),1),AND(DN19="@",DN20="@"),VLOOKUP(DO19,'Distance Matrix'!$A$2:$AG$33,MATCH(DO20,'Distance Matrix'!$A$1:$AG$1,0),1))</f>
        <v>395</v>
      </c>
      <c r="DQ20" s="56">
        <v>18</v>
      </c>
      <c r="DR20" s="64"/>
      <c r="DS20" t="s">
        <v>76</v>
      </c>
      <c r="DT20" s="72">
        <f>_xlfn.IFS(AND(DR19="",DR20=""),0,AND(DR19="",DR20="@"),VLOOKUP(DQ$1,'Distance Matrix'!$A$2:$AG$33,MATCH(DS20,'Distance Matrix'!$A$1:$AG$1,0),1),AND(DR19="@",DR20=""),VLOOKUP(DQ$1,'Distance Matrix'!$A$2:$AG$33,MATCH(DS19,'Distance Matrix'!$A$1:$AG$1,0),1),AND(DR19="@",DR20="@"),VLOOKUP(DS19,'Distance Matrix'!$A$2:$AG$33,MATCH(DS20,'Distance Matrix'!$A$1:$AG$1,0),1))</f>
        <v>0</v>
      </c>
    </row>
    <row r="21" spans="1:124" ht="15.75" thickBot="1" x14ac:dyDescent="0.3">
      <c r="A21" s="52">
        <v>19</v>
      </c>
      <c r="B21" s="62"/>
      <c r="C21" t="s">
        <v>62</v>
      </c>
      <c r="D21">
        <f>_xlfn.IFS(AND(B20="",B21=""),0,AND(B20="",B21="@"),VLOOKUP(A$1,'Distance Matrix'!$A$2:$AG$33,MATCH(C21,'Distance Matrix'!$A$1:$AG$1,0),1),AND(B20="@",B21=""),VLOOKUP(A$1,'Distance Matrix'!$A$2:$AG$33,MATCH(C20,'Distance Matrix'!$A$1:$AG$1,0),1),AND(B20="@",B21="@"),VLOOKUP(C20,'Distance Matrix'!$A$2:$AG$33,MATCH(C21,'Distance Matrix'!$A$1:$AG$1,0),1))</f>
        <v>0</v>
      </c>
      <c r="E21" s="52">
        <v>19</v>
      </c>
      <c r="F21" s="62"/>
      <c r="G21" t="s">
        <v>77</v>
      </c>
      <c r="H21">
        <f>_xlfn.IFS(AND(F20="",F21=""),0,AND(F20="",F21="@"),VLOOKUP(E$1,'Distance Matrix'!$A$2:$AG$33,MATCH(G21,'Distance Matrix'!$A$1:$AG$1,0),1),AND(F20="@",F21=""),VLOOKUP(E$1,'Distance Matrix'!$A$2:$AG$33,MATCH(G20,'Distance Matrix'!$A$1:$AG$1,0),1),AND(F20="@",F21="@"),VLOOKUP(G20,'Distance Matrix'!$A$2:$AG$33,MATCH(G21,'Distance Matrix'!$A$1:$AG$1,0),1))</f>
        <v>0</v>
      </c>
      <c r="I21" s="52">
        <v>19</v>
      </c>
      <c r="J21" s="62" t="s">
        <v>182</v>
      </c>
      <c r="K21" s="54" t="s">
        <v>70</v>
      </c>
      <c r="L21">
        <f>_xlfn.IFS(AND(J20="",J21=""),0,AND(J20="",J21="@"),VLOOKUP(I$1,'Distance Matrix'!$A$2:$AG$33,MATCH(K21,'Distance Matrix'!$A$1:$AG$1,0),1),AND(J20="@",J21=""),VLOOKUP(I$1,'Distance Matrix'!$A$2:$AG$33,MATCH(K20,'Distance Matrix'!$A$1:$AG$1,0),1),AND(J20="@",J21="@"),VLOOKUP(K20,'Distance Matrix'!$A$2:$AG$33,MATCH(K21,'Distance Matrix'!$A$1:$AG$1,0),1))</f>
        <v>641</v>
      </c>
      <c r="M21" s="52">
        <v>19</v>
      </c>
      <c r="N21" s="62" t="s">
        <v>182</v>
      </c>
      <c r="O21" t="s">
        <v>48</v>
      </c>
      <c r="P21">
        <f>_xlfn.IFS(AND(N20="",N21=""),0,AND(N20="",N21="@"),VLOOKUP(M$1,'Distance Matrix'!$A$2:$AG$33,MATCH(O21,'Distance Matrix'!$A$1:$AG$1,0),1),AND(N20="@",N21=""),VLOOKUP(M$1,'Distance Matrix'!$A$2:$AG$33,MATCH(O20,'Distance Matrix'!$A$1:$AG$1,0),1),AND(N20="@",N21="@"),VLOOKUP(O20,'Distance Matrix'!$A$2:$AG$33,MATCH(O21,'Distance Matrix'!$A$1:$AG$1,0),1))</f>
        <v>1000</v>
      </c>
      <c r="Q21" s="52">
        <v>19</v>
      </c>
      <c r="R21" s="62"/>
      <c r="S21" t="s">
        <v>63</v>
      </c>
      <c r="T21">
        <f>_xlfn.IFS(AND(R20="",R21=""),0,AND(R20="",R21="@"),VLOOKUP(Q$1,'Distance Matrix'!$A$2:$AG$33,MATCH(S21,'Distance Matrix'!$A$1:$AG$1,0),1),AND(R20="@",R21=""),VLOOKUP(Q$1,'Distance Matrix'!$A$2:$AG$33,MATCH(S20,'Distance Matrix'!$A$1:$AG$1,0),1),AND(R20="@",R21="@"),VLOOKUP(S20,'Distance Matrix'!$A$2:$AG$33,MATCH(S21,'Distance Matrix'!$A$1:$AG$1,0),1))</f>
        <v>1027</v>
      </c>
      <c r="U21" s="56">
        <v>19</v>
      </c>
      <c r="V21" s="64"/>
      <c r="W21" t="s">
        <v>71</v>
      </c>
      <c r="X21">
        <f>_xlfn.IFS(AND(V20="",V21=""),0,AND(V20="",V21="@"),VLOOKUP(U$1,'Distance Matrix'!$A$2:$AG$33,MATCH(W21,'Distance Matrix'!$A$1:$AG$1,0),1),AND(V20="@",V21=""),VLOOKUP(U$1,'Distance Matrix'!$A$2:$AG$33,MATCH(W20,'Distance Matrix'!$A$1:$AG$1,0),1),AND(V20="@",V21="@"),VLOOKUP(W20,'Distance Matrix'!$A$2:$AG$33,MATCH(W21,'Distance Matrix'!$A$1:$AG$1,0),1))</f>
        <v>0</v>
      </c>
      <c r="Y21" s="56">
        <v>19</v>
      </c>
      <c r="Z21" s="64"/>
      <c r="AA21" t="s">
        <v>53</v>
      </c>
      <c r="AB21">
        <f>_xlfn.IFS(AND(Z20="",Z21=""),0,AND(Z20="",Z21="@"),VLOOKUP(Y$1,'Distance Matrix'!$A$2:$AG$33,MATCH(AA21,'Distance Matrix'!$A$1:$AG$1,0),1),AND(Z20="@",Z21=""),VLOOKUP(Y$1,'Distance Matrix'!$A$2:$AG$33,MATCH(AA20,'Distance Matrix'!$A$1:$AG$1,0),1),AND(Z20="@",Z21="@"),VLOOKUP(AA20,'Distance Matrix'!$A$2:$AG$33,MATCH(AA21,'Distance Matrix'!$A$1:$AG$1,0),1))</f>
        <v>631</v>
      </c>
      <c r="AC21" s="56">
        <v>19</v>
      </c>
      <c r="AD21" s="64"/>
      <c r="AE21" t="s">
        <v>49</v>
      </c>
      <c r="AF21">
        <f>_xlfn.IFS(AND(AD20="",AD21=""),0,AND(AD20="",AD21="@"),VLOOKUP(AC$1,'Distance Matrix'!$A$2:$AG$33,MATCH(AE21,'Distance Matrix'!$A$1:$AG$1,0),1),AND(AD20="@",AD21=""),VLOOKUP(AC$1,'Distance Matrix'!$A$2:$AG$33,MATCH(AE20,'Distance Matrix'!$A$1:$AG$1,0),1),AND(AD20="@",AD21="@"),VLOOKUP(AE20,'Distance Matrix'!$A$2:$AG$33,MATCH(AE21,'Distance Matrix'!$A$1:$AG$1,0),1))</f>
        <v>0</v>
      </c>
      <c r="AG21" s="56">
        <v>19</v>
      </c>
      <c r="AH21" s="64"/>
      <c r="AI21" t="s">
        <v>67</v>
      </c>
      <c r="AJ21">
        <f>_xlfn.IFS(AND(AH20="",AH21=""),0,AND(AH20="",AH21="@"),VLOOKUP(AG$1,'Distance Matrix'!$A$2:$AG$33,MATCH(AI21,'Distance Matrix'!$A$1:$AG$1,0),1),AND(AH20="@",AH21=""),VLOOKUP(AG$1,'Distance Matrix'!$A$2:$AG$33,MATCH(AI20,'Distance Matrix'!$A$1:$AG$1,0),1),AND(AH20="@",AH21="@"),VLOOKUP(AI20,'Distance Matrix'!$A$2:$AG$33,MATCH(AI21,'Distance Matrix'!$A$1:$AG$1,0),1))</f>
        <v>926</v>
      </c>
      <c r="AK21" s="56">
        <v>19</v>
      </c>
      <c r="AL21" s="64"/>
      <c r="AM21" t="s">
        <v>77</v>
      </c>
      <c r="AN21">
        <f>_xlfn.IFS(AND(AL20="",AL21=""),0,AND(AL20="",AL21="@"),VLOOKUP(AK$1,'Distance Matrix'!$A$2:$AG$33,MATCH(AM21,'Distance Matrix'!$A$1:$AG$1,0),1),AND(AL20="@",AL21=""),VLOOKUP(AK$1,'Distance Matrix'!$A$2:$AG$33,MATCH(AM20,'Distance Matrix'!$A$1:$AG$1,0),1),AND(AL20="@",AL21="@"),VLOOKUP(AM20,'Distance Matrix'!$A$2:$AG$33,MATCH(AM21,'Distance Matrix'!$A$1:$AG$1,0),1))</f>
        <v>0</v>
      </c>
      <c r="AO21" s="56">
        <v>19</v>
      </c>
      <c r="AP21" s="64" t="s">
        <v>182</v>
      </c>
      <c r="AQ21" t="s">
        <v>58</v>
      </c>
      <c r="AR21">
        <f>_xlfn.IFS(AND(AP20="",AP21=""),0,AND(AP20="",AP21="@"),VLOOKUP(AO$1,'Distance Matrix'!$A$2:$AG$33,MATCH(AQ21,'Distance Matrix'!$A$1:$AG$1,0),1),AND(AP20="@",AP21=""),VLOOKUP(AO$1,'Distance Matrix'!$A$2:$AG$33,MATCH(AQ20,'Distance Matrix'!$A$1:$AG$1,0),1),AND(AP20="@",AP21="@"),VLOOKUP(AQ20,'Distance Matrix'!$A$2:$AG$33,MATCH(AQ21,'Distance Matrix'!$A$1:$AG$1,0),1))</f>
        <v>440</v>
      </c>
      <c r="AS21" s="56">
        <v>19</v>
      </c>
      <c r="AT21" s="64" t="s">
        <v>182</v>
      </c>
      <c r="AU21" t="s">
        <v>75</v>
      </c>
      <c r="AV21">
        <f>_xlfn.IFS(AND(AT20="",AT21=""),0,AND(AT20="",AT21="@"),VLOOKUP(AS$1,'Distance Matrix'!$A$2:$AG$33,MATCH(AU21,'Distance Matrix'!$A$1:$AG$1,0),1),AND(AT20="@",AT21=""),VLOOKUP(AS$1,'Distance Matrix'!$A$2:$AG$33,MATCH(AU20,'Distance Matrix'!$A$1:$AG$1,0),1),AND(AT20="@",AT21="@"),VLOOKUP(AU20,'Distance Matrix'!$A$2:$AG$33,MATCH(AU21,'Distance Matrix'!$A$1:$AG$1,0),1))</f>
        <v>152</v>
      </c>
      <c r="AW21" s="56">
        <v>19</v>
      </c>
      <c r="AX21" s="64" t="s">
        <v>182</v>
      </c>
      <c r="AY21" t="s">
        <v>52</v>
      </c>
      <c r="AZ21">
        <f>_xlfn.IFS(AND(AX20="",AX21=""),0,AND(AX20="",AX21="@"),VLOOKUP(AW$1,'Distance Matrix'!$A$2:$AG$33,MATCH(AY21,'Distance Matrix'!$A$1:$AG$1,0),1),AND(AX20="@",AX21=""),VLOOKUP(AW$1,'Distance Matrix'!$A$2:$AG$33,MATCH(AY20,'Distance Matrix'!$A$1:$AG$1,0),1),AND(AX20="@",AX21="@"),VLOOKUP(AY20,'Distance Matrix'!$A$2:$AG$33,MATCH(AY21,'Distance Matrix'!$A$1:$AG$1,0),1))</f>
        <v>1257</v>
      </c>
      <c r="BA21" s="56">
        <v>19</v>
      </c>
      <c r="BB21" s="64"/>
      <c r="BC21" t="s">
        <v>79</v>
      </c>
      <c r="BD21">
        <f>_xlfn.IFS(AND(BB20="",BB21=""),0,AND(BB20="",BB21="@"),VLOOKUP(BA$1,'Distance Matrix'!$A$2:$AG$33,MATCH(BC21,'Distance Matrix'!$A$1:$AG$1,0),1),AND(BB20="@",BB21=""),VLOOKUP(BA$1,'Distance Matrix'!$A$2:$AG$33,MATCH(BC20,'Distance Matrix'!$A$1:$AG$1,0),1),AND(BB20="@",BB21="@"),VLOOKUP(BC20,'Distance Matrix'!$A$2:$AG$33,MATCH(BC21,'Distance Matrix'!$A$1:$AG$1,0),1))</f>
        <v>2376</v>
      </c>
      <c r="BE21" s="56">
        <v>19</v>
      </c>
      <c r="BF21" s="64" t="s">
        <v>182</v>
      </c>
      <c r="BG21" t="s">
        <v>62</v>
      </c>
      <c r="BH21">
        <f>_xlfn.IFS(AND(BF20="",BF21=""),0,AND(BF20="",BF21="@"),VLOOKUP(BE$1,'Distance Matrix'!$A$2:$AG$33,MATCH(BG21,'Distance Matrix'!$A$1:$AG$1,0),1),AND(BF20="@",BF21=""),VLOOKUP(BE$1,'Distance Matrix'!$A$2:$AG$33,MATCH(BG20,'Distance Matrix'!$A$1:$AG$1,0),1),AND(BF20="@",BF21="@"),VLOOKUP(BG20,'Distance Matrix'!$A$2:$AG$33,MATCH(BG21,'Distance Matrix'!$A$1:$AG$1,0),1))</f>
        <v>395</v>
      </c>
      <c r="BI21" s="56">
        <v>19</v>
      </c>
      <c r="BJ21" s="64"/>
      <c r="BK21" t="s">
        <v>50</v>
      </c>
      <c r="BL21">
        <f>_xlfn.IFS(AND(BJ20="",BJ21=""),0,AND(BJ20="",BJ21="@"),VLOOKUP(BI$1,'Distance Matrix'!$A$2:$AG$33,MATCH(BK21,'Distance Matrix'!$A$1:$AG$1,0),1),AND(BJ20="@",BJ21=""),VLOOKUP(BI$1,'Distance Matrix'!$A$2:$AG$33,MATCH(BK20,'Distance Matrix'!$A$1:$AG$1,0),1),AND(BJ20="@",BJ21="@"),VLOOKUP(BK20,'Distance Matrix'!$A$2:$AG$33,MATCH(BK21,'Distance Matrix'!$A$1:$AG$1,0),1))</f>
        <v>0</v>
      </c>
      <c r="BM21" s="56">
        <v>19</v>
      </c>
      <c r="BN21" s="64" t="s">
        <v>182</v>
      </c>
      <c r="BO21" t="s">
        <v>75</v>
      </c>
      <c r="BP21">
        <f>_xlfn.IFS(AND(BN20="",BN21=""),0,AND(BN20="",BN21="@"),VLOOKUP(BM$1,'Distance Matrix'!$A$2:$AG$33,MATCH(BO21,'Distance Matrix'!$A$1:$AG$1,0),1),AND(BN20="@",BN21=""),VLOOKUP(BM$1,'Distance Matrix'!$A$2:$AG$33,MATCH(BO20,'Distance Matrix'!$A$1:$AG$1,0),1),AND(BN20="@",BN21="@"),VLOOKUP(BO20,'Distance Matrix'!$A$2:$AG$33,MATCH(BO21,'Distance Matrix'!$A$1:$AG$1,0),1))</f>
        <v>152</v>
      </c>
      <c r="BQ21" s="56">
        <v>19</v>
      </c>
      <c r="BR21" s="64" t="s">
        <v>182</v>
      </c>
      <c r="BS21" t="s">
        <v>78</v>
      </c>
      <c r="BT21">
        <f>_xlfn.IFS(AND(BR20="",BR21=""),0,AND(BR20="",BR21="@"),VLOOKUP(BQ$1,'Distance Matrix'!$A$2:$AG$33,MATCH(BS21,'Distance Matrix'!$A$1:$AG$1,0),1),AND(BR20="@",BR21=""),VLOOKUP(BQ$1,'Distance Matrix'!$A$2:$AG$33,MATCH(BS20,'Distance Matrix'!$A$1:$AG$1,0),1),AND(BR20="@",BR21="@"),VLOOKUP(BS20,'Distance Matrix'!$A$2:$AG$33,MATCH(BS21,'Distance Matrix'!$A$1:$AG$1,0),1))</f>
        <v>621</v>
      </c>
      <c r="BU21" s="56">
        <v>19</v>
      </c>
      <c r="BV21" s="64" t="s">
        <v>182</v>
      </c>
      <c r="BW21" t="s">
        <v>74</v>
      </c>
      <c r="BX21">
        <f>_xlfn.IFS(AND(BV20="",BV21=""),0,AND(BV20="",BV21="@"),VLOOKUP(BU$1,'Distance Matrix'!$A$2:$AG$33,MATCH(BW21,'Distance Matrix'!$A$1:$AG$1,0),1),AND(BV20="@",BV21=""),VLOOKUP(BU$1,'Distance Matrix'!$A$2:$AG$33,MATCH(BW20,'Distance Matrix'!$A$1:$AG$1,0),1),AND(BV20="@",BV21="@"),VLOOKUP(BW20,'Distance Matrix'!$A$2:$AG$33,MATCH(BW21,'Distance Matrix'!$A$1:$AG$1,0),1))</f>
        <v>416</v>
      </c>
      <c r="BY21" s="56">
        <v>19</v>
      </c>
      <c r="BZ21" s="64"/>
      <c r="CA21" t="s">
        <v>70</v>
      </c>
      <c r="CB21">
        <f>_xlfn.IFS(AND(BZ20="",BZ21=""),0,AND(BZ20="",BZ21="@"),VLOOKUP(BY$1,'Distance Matrix'!$A$2:$AG$33,MATCH(CA21,'Distance Matrix'!$A$1:$AG$1,0),1),AND(BZ20="@",BZ21=""),VLOOKUP(BY$1,'Distance Matrix'!$A$2:$AG$33,MATCH(CA20,'Distance Matrix'!$A$1:$AG$1,0),1),AND(BZ20="@",BZ21="@"),VLOOKUP(CA20,'Distance Matrix'!$A$2:$AG$33,MATCH(CA21,'Distance Matrix'!$A$1:$AG$1,0),1))</f>
        <v>0</v>
      </c>
      <c r="CC21" s="56">
        <v>19</v>
      </c>
      <c r="CD21" s="64" t="s">
        <v>182</v>
      </c>
      <c r="CE21" t="s">
        <v>60</v>
      </c>
      <c r="CF21">
        <f>_xlfn.IFS(AND(CD20="",CD21=""),0,AND(CD20="",CD21="@"),VLOOKUP(CC$1,'Distance Matrix'!$A$2:$AG$33,MATCH(CE21,'Distance Matrix'!$A$1:$AG$1,0),1),AND(CD20="@",CD21=""),VLOOKUP(CC$1,'Distance Matrix'!$A$2:$AG$33,MATCH(CE20,'Distance Matrix'!$A$1:$AG$1,0),1),AND(CD20="@",CD21="@"),VLOOKUP(CE20,'Distance Matrix'!$A$2:$AG$33,MATCH(CE21,'Distance Matrix'!$A$1:$AG$1,0),1))</f>
        <v>1</v>
      </c>
      <c r="CG21" s="56">
        <v>19</v>
      </c>
      <c r="CH21" s="64"/>
      <c r="CI21" t="s">
        <v>69</v>
      </c>
      <c r="CJ21">
        <f>_xlfn.IFS(AND(CH20="",CH21=""),0,AND(CH20="",CH21="@"),VLOOKUP(CG$1,'Distance Matrix'!$A$2:$AG$33,MATCH(CI21,'Distance Matrix'!$A$1:$AG$1,0),1),AND(CH20="@",CH21=""),VLOOKUP(CG$1,'Distance Matrix'!$A$2:$AG$33,MATCH(CI20,'Distance Matrix'!$A$1:$AG$1,0),1),AND(CH20="@",CH21="@"),VLOOKUP(CI20,'Distance Matrix'!$A$2:$AG$33,MATCH(CI21,'Distance Matrix'!$A$1:$AG$1,0),1))</f>
        <v>1374</v>
      </c>
      <c r="CK21" s="56">
        <v>19</v>
      </c>
      <c r="CL21" s="64"/>
      <c r="CM21" t="s">
        <v>61</v>
      </c>
      <c r="CN21">
        <f>_xlfn.IFS(AND(CL20="",CL21=""),0,AND(CL20="",CL21="@"),VLOOKUP(CK$1,'Distance Matrix'!$A$2:$AG$33,MATCH(CM21,'Distance Matrix'!$A$1:$AG$1,0),1),AND(CL20="@",CL21=""),VLOOKUP(CK$1,'Distance Matrix'!$A$2:$AG$33,MATCH(CM20,'Distance Matrix'!$A$1:$AG$1,0),1),AND(CL20="@",CL21="@"),VLOOKUP(CM20,'Distance Matrix'!$A$2:$AG$33,MATCH(CM21,'Distance Matrix'!$A$1:$AG$1,0),1))</f>
        <v>0</v>
      </c>
      <c r="CO21" s="56">
        <v>19</v>
      </c>
      <c r="CP21" s="64"/>
      <c r="CQ21" t="s">
        <v>76</v>
      </c>
      <c r="CR21">
        <f>_xlfn.IFS(AND(CP20="",CP21=""),0,AND(CP20="",CP21="@"),VLOOKUP(CO$1,'Distance Matrix'!$A$2:$AG$33,MATCH(CQ21,'Distance Matrix'!$A$1:$AG$1,0),1),AND(CP20="@",CP21=""),VLOOKUP(CO$1,'Distance Matrix'!$A$2:$AG$33,MATCH(CQ20,'Distance Matrix'!$A$1:$AG$1,0),1),AND(CP20="@",CP21="@"),VLOOKUP(CQ20,'Distance Matrix'!$A$2:$AG$33,MATCH(CQ21,'Distance Matrix'!$A$1:$AG$1,0),1))</f>
        <v>406</v>
      </c>
      <c r="CS21" s="56">
        <v>19</v>
      </c>
      <c r="CT21" s="64"/>
      <c r="CU21" t="s">
        <v>62</v>
      </c>
      <c r="CV21">
        <f>_xlfn.IFS(AND(CT20="",CT21=""),0,AND(CT20="",CT21="@"),VLOOKUP(CS$1,'Distance Matrix'!$A$2:$AG$33,MATCH(CU21,'Distance Matrix'!$A$1:$AG$1,0),1),AND(CT20="@",CT21=""),VLOOKUP(CS$1,'Distance Matrix'!$A$2:$AG$33,MATCH(CU20,'Distance Matrix'!$A$1:$AG$1,0),1),AND(CT20="@",CT21="@"),VLOOKUP(CU20,'Distance Matrix'!$A$2:$AG$33,MATCH(CU21,'Distance Matrix'!$A$1:$AG$1,0),1))</f>
        <v>0</v>
      </c>
      <c r="CW21" s="56">
        <v>19</v>
      </c>
      <c r="CX21" s="64"/>
      <c r="CY21" t="s">
        <v>65</v>
      </c>
      <c r="CZ21">
        <f>_xlfn.IFS(AND(CX20="",CX21=""),0,AND(CX20="",CX21="@"),VLOOKUP(CW$1,'Distance Matrix'!$A$2:$AG$33,MATCH(CY21,'Distance Matrix'!$A$1:$AG$1,0),1),AND(CX20="@",CX21=""),VLOOKUP(CW$1,'Distance Matrix'!$A$2:$AG$33,MATCH(CY20,'Distance Matrix'!$A$1:$AG$1,0),1),AND(CX20="@",CX21="@"),VLOOKUP(CY20,'Distance Matrix'!$A$2:$AG$33,MATCH(CY21,'Distance Matrix'!$A$1:$AG$1,0),1))</f>
        <v>1712</v>
      </c>
      <c r="DA21" s="56">
        <v>19</v>
      </c>
      <c r="DB21" s="64" t="s">
        <v>182</v>
      </c>
      <c r="DC21" t="s">
        <v>56</v>
      </c>
      <c r="DD21">
        <f>_xlfn.IFS(AND(DB20="",DB21=""),0,AND(DB20="",DB21="@"),VLOOKUP(DA$1,'Distance Matrix'!$A$2:$AG$33,MATCH(DC21,'Distance Matrix'!$A$1:$AG$1,0),1),AND(DB20="@",DB21=""),VLOOKUP(DA$1,'Distance Matrix'!$A$2:$AG$33,MATCH(DC20,'Distance Matrix'!$A$1:$AG$1,0),1),AND(DB20="@",DB21="@"),VLOOKUP(DC20,'Distance Matrix'!$A$2:$AG$33,MATCH(DC21,'Distance Matrix'!$A$1:$AG$1,0),1))</f>
        <v>186</v>
      </c>
      <c r="DE21" s="56">
        <v>19</v>
      </c>
      <c r="DF21" s="64" t="s">
        <v>182</v>
      </c>
      <c r="DG21" t="s">
        <v>55</v>
      </c>
      <c r="DH21">
        <f>_xlfn.IFS(AND(DF20="",DF21=""),0,AND(DF20="",DF21="@"),VLOOKUP(DE$1,'Distance Matrix'!$A$2:$AG$33,MATCH(DG21,'Distance Matrix'!$A$1:$AG$1,0),1),AND(DF20="@",DF21=""),VLOOKUP(DE$1,'Distance Matrix'!$A$2:$AG$33,MATCH(DG20,'Distance Matrix'!$A$1:$AG$1,0),1),AND(DF20="@",DF21="@"),VLOOKUP(DG20,'Distance Matrix'!$A$2:$AG$33,MATCH(DG21,'Distance Matrix'!$A$1:$AG$1,0),1))</f>
        <v>308</v>
      </c>
      <c r="DI21" s="56">
        <v>19</v>
      </c>
      <c r="DJ21" s="64" t="s">
        <v>182</v>
      </c>
      <c r="DK21" t="s">
        <v>59</v>
      </c>
      <c r="DL21">
        <f>_xlfn.IFS(AND(DJ20="",DJ21=""),0,AND(DJ20="",DJ21="@"),VLOOKUP(DI$1,'Distance Matrix'!$A$2:$AG$33,MATCH(DK21,'Distance Matrix'!$A$1:$AG$1,0),1),AND(DJ20="@",DJ21=""),VLOOKUP(DI$1,'Distance Matrix'!$A$2:$AG$33,MATCH(DK20,'Distance Matrix'!$A$1:$AG$1,0),1),AND(DJ20="@",DJ21="@"),VLOOKUP(DK20,'Distance Matrix'!$A$2:$AG$33,MATCH(DK21,'Distance Matrix'!$A$1:$AG$1,0),1))</f>
        <v>291</v>
      </c>
      <c r="DM21" s="56">
        <v>19</v>
      </c>
      <c r="DN21" s="64" t="s">
        <v>182</v>
      </c>
      <c r="DO21" t="s">
        <v>72</v>
      </c>
      <c r="DP21">
        <f>_xlfn.IFS(AND(DN20="",DN21=""),0,AND(DN20="",DN21="@"),VLOOKUP(DM$1,'Distance Matrix'!$A$2:$AG$33,MATCH(DO21,'Distance Matrix'!$A$1:$AG$1,0),1),AND(DN20="@",DN21=""),VLOOKUP(DM$1,'Distance Matrix'!$A$2:$AG$33,MATCH(DO20,'Distance Matrix'!$A$1:$AG$1,0),1),AND(DN20="@",DN21="@"),VLOOKUP(DO20,'Distance Matrix'!$A$2:$AG$33,MATCH(DO21,'Distance Matrix'!$A$1:$AG$1,0),1))</f>
        <v>784</v>
      </c>
      <c r="DQ21" s="56">
        <v>19</v>
      </c>
      <c r="DR21" s="64" t="s">
        <v>182</v>
      </c>
      <c r="DS21" t="s">
        <v>50</v>
      </c>
      <c r="DT21" s="72">
        <f>_xlfn.IFS(AND(DR20="",DR21=""),0,AND(DR20="",DR21="@"),VLOOKUP(DQ$1,'Distance Matrix'!$A$2:$AG$33,MATCH(DS21,'Distance Matrix'!$A$1:$AG$1,0),1),AND(DR20="@",DR21=""),VLOOKUP(DQ$1,'Distance Matrix'!$A$2:$AG$33,MATCH(DS20,'Distance Matrix'!$A$1:$AG$1,0),1),AND(DR20="@",DR21="@"),VLOOKUP(DS20,'Distance Matrix'!$A$2:$AG$33,MATCH(DS21,'Distance Matrix'!$A$1:$AG$1,0),1))</f>
        <v>1159</v>
      </c>
    </row>
    <row r="22" spans="1:124" ht="15.75" thickBot="1" x14ac:dyDescent="0.3">
      <c r="A22" s="52">
        <v>20</v>
      </c>
      <c r="B22" s="62" t="s">
        <v>182</v>
      </c>
      <c r="C22" t="s">
        <v>66</v>
      </c>
      <c r="D22">
        <f>_xlfn.IFS(AND(B21="",B22=""),0,AND(B21="",B22="@"),VLOOKUP(A$1,'Distance Matrix'!$A$2:$AG$33,MATCH(C22,'Distance Matrix'!$A$1:$AG$1,0),1),AND(B21="@",B22=""),VLOOKUP(A$1,'Distance Matrix'!$A$2:$AG$33,MATCH(C21,'Distance Matrix'!$A$1:$AG$1,0),1),AND(B21="@",B22="@"),VLOOKUP(C21,'Distance Matrix'!$A$2:$AG$33,MATCH(C22,'Distance Matrix'!$A$1:$AG$1,0),1))</f>
        <v>226</v>
      </c>
      <c r="E22" s="52">
        <v>20</v>
      </c>
      <c r="F22" s="62"/>
      <c r="G22" t="s">
        <v>66</v>
      </c>
      <c r="H22">
        <f>_xlfn.IFS(AND(F21="",F22=""),0,AND(F21="",F22="@"),VLOOKUP(E$1,'Distance Matrix'!$A$2:$AG$33,MATCH(G22,'Distance Matrix'!$A$1:$AG$1,0),1),AND(F21="@",F22=""),VLOOKUP(E$1,'Distance Matrix'!$A$2:$AG$33,MATCH(G21,'Distance Matrix'!$A$1:$AG$1,0),1),AND(F21="@",F22="@"),VLOOKUP(G21,'Distance Matrix'!$A$2:$AG$33,MATCH(G22,'Distance Matrix'!$A$1:$AG$1,0),1))</f>
        <v>0</v>
      </c>
      <c r="I22" s="52">
        <v>20</v>
      </c>
      <c r="J22" s="62" t="s">
        <v>182</v>
      </c>
      <c r="K22" s="54" t="s">
        <v>78</v>
      </c>
      <c r="L22">
        <f>_xlfn.IFS(AND(J21="",J22=""),0,AND(J21="",J22="@"),VLOOKUP(I$1,'Distance Matrix'!$A$2:$AG$33,MATCH(K22,'Distance Matrix'!$A$1:$AG$1,0),1),AND(J21="@",J22=""),VLOOKUP(I$1,'Distance Matrix'!$A$2:$AG$33,MATCH(K21,'Distance Matrix'!$A$1:$AG$1,0),1),AND(J21="@",J22="@"),VLOOKUP(K21,'Distance Matrix'!$A$2:$AG$33,MATCH(K22,'Distance Matrix'!$A$1:$AG$1,0),1))</f>
        <v>866</v>
      </c>
      <c r="M22" s="52">
        <v>20</v>
      </c>
      <c r="N22" s="62" t="s">
        <v>182</v>
      </c>
      <c r="O22" t="s">
        <v>64</v>
      </c>
      <c r="P22">
        <f>_xlfn.IFS(AND(N21="",N22=""),0,AND(N21="",N22="@"),VLOOKUP(M$1,'Distance Matrix'!$A$2:$AG$33,MATCH(O22,'Distance Matrix'!$A$1:$AG$1,0),1),AND(N21="@",N22=""),VLOOKUP(M$1,'Distance Matrix'!$A$2:$AG$33,MATCH(O21,'Distance Matrix'!$A$1:$AG$1,0),1),AND(N21="@",N22="@"),VLOOKUP(O21,'Distance Matrix'!$A$2:$AG$33,MATCH(O22,'Distance Matrix'!$A$1:$AG$1,0),1))</f>
        <v>395</v>
      </c>
      <c r="Q22" s="52">
        <v>20</v>
      </c>
      <c r="R22" s="62"/>
      <c r="S22" t="s">
        <v>68</v>
      </c>
      <c r="T22">
        <f>_xlfn.IFS(AND(R21="",R22=""),0,AND(R21="",R22="@"),VLOOKUP(Q$1,'Distance Matrix'!$A$2:$AG$33,MATCH(S22,'Distance Matrix'!$A$1:$AG$1,0),1),AND(R21="@",R22=""),VLOOKUP(Q$1,'Distance Matrix'!$A$2:$AG$33,MATCH(S21,'Distance Matrix'!$A$1:$AG$1,0),1),AND(R21="@",R22="@"),VLOOKUP(S21,'Distance Matrix'!$A$2:$AG$33,MATCH(S22,'Distance Matrix'!$A$1:$AG$1,0),1))</f>
        <v>0</v>
      </c>
      <c r="U22" s="56">
        <v>20</v>
      </c>
      <c r="V22" s="64"/>
      <c r="W22" t="s">
        <v>61</v>
      </c>
      <c r="X22">
        <f>_xlfn.IFS(AND(V21="",V22=""),0,AND(V21="",V22="@"),VLOOKUP(U$1,'Distance Matrix'!$A$2:$AG$33,MATCH(W22,'Distance Matrix'!$A$1:$AG$1,0),1),AND(V21="@",V22=""),VLOOKUP(U$1,'Distance Matrix'!$A$2:$AG$33,MATCH(W21,'Distance Matrix'!$A$1:$AG$1,0),1),AND(V21="@",V22="@"),VLOOKUP(W21,'Distance Matrix'!$A$2:$AG$33,MATCH(W22,'Distance Matrix'!$A$1:$AG$1,0),1))</f>
        <v>0</v>
      </c>
      <c r="Y22" s="56">
        <v>20</v>
      </c>
      <c r="Z22" s="64"/>
      <c r="AA22" t="s">
        <v>65</v>
      </c>
      <c r="AB22">
        <f>_xlfn.IFS(AND(Z21="",Z22=""),0,AND(Z21="",Z22="@"),VLOOKUP(Y$1,'Distance Matrix'!$A$2:$AG$33,MATCH(AA22,'Distance Matrix'!$A$1:$AG$1,0),1),AND(Z21="@",Z22=""),VLOOKUP(Y$1,'Distance Matrix'!$A$2:$AG$33,MATCH(AA21,'Distance Matrix'!$A$1:$AG$1,0),1),AND(Z21="@",Z22="@"),VLOOKUP(AA21,'Distance Matrix'!$A$2:$AG$33,MATCH(AA22,'Distance Matrix'!$A$1:$AG$1,0),1))</f>
        <v>0</v>
      </c>
      <c r="AC22" s="56">
        <v>20</v>
      </c>
      <c r="AD22" s="64" t="s">
        <v>182</v>
      </c>
      <c r="AE22" t="s">
        <v>79</v>
      </c>
      <c r="AF22">
        <f>_xlfn.IFS(AND(AD21="",AD22=""),0,AND(AD21="",AD22="@"),VLOOKUP(AC$1,'Distance Matrix'!$A$2:$AG$33,MATCH(AE22,'Distance Matrix'!$A$1:$AG$1,0),1),AND(AD21="@",AD22=""),VLOOKUP(AC$1,'Distance Matrix'!$A$2:$AG$33,MATCH(AE21,'Distance Matrix'!$A$1:$AG$1,0),1),AND(AD21="@",AD22="@"),VLOOKUP(AE21,'Distance Matrix'!$A$2:$AG$33,MATCH(AE22,'Distance Matrix'!$A$1:$AG$1,0),1))</f>
        <v>844</v>
      </c>
      <c r="AG22" s="56">
        <v>20</v>
      </c>
      <c r="AH22" s="64" t="s">
        <v>182</v>
      </c>
      <c r="AI22" t="s">
        <v>74</v>
      </c>
      <c r="AJ22">
        <f>_xlfn.IFS(AND(AH21="",AH22=""),0,AND(AH21="",AH22="@"),VLOOKUP(AG$1,'Distance Matrix'!$A$2:$AG$33,MATCH(AI22,'Distance Matrix'!$A$1:$AG$1,0),1),AND(AH21="@",AH22=""),VLOOKUP(AG$1,'Distance Matrix'!$A$2:$AG$33,MATCH(AI21,'Distance Matrix'!$A$1:$AG$1,0),1),AND(AH21="@",AH22="@"),VLOOKUP(AI21,'Distance Matrix'!$A$2:$AG$33,MATCH(AI22,'Distance Matrix'!$A$1:$AG$1,0),1))</f>
        <v>362</v>
      </c>
      <c r="AK22" s="56">
        <v>20</v>
      </c>
      <c r="AL22" s="64" t="s">
        <v>182</v>
      </c>
      <c r="AM22" t="s">
        <v>60</v>
      </c>
      <c r="AN22">
        <f>_xlfn.IFS(AND(AL21="",AL22=""),0,AND(AL21="",AL22="@"),VLOOKUP(AK$1,'Distance Matrix'!$A$2:$AG$33,MATCH(AM22,'Distance Matrix'!$A$1:$AG$1,0),1),AND(AL21="@",AL22=""),VLOOKUP(AK$1,'Distance Matrix'!$A$2:$AG$33,MATCH(AM21,'Distance Matrix'!$A$1:$AG$1,0),1),AND(AL21="@",AL22="@"),VLOOKUP(AM21,'Distance Matrix'!$A$2:$AG$33,MATCH(AM22,'Distance Matrix'!$A$1:$AG$1,0),1))</f>
        <v>1837</v>
      </c>
      <c r="AO22" s="56">
        <v>20</v>
      </c>
      <c r="AP22" s="64" t="s">
        <v>182</v>
      </c>
      <c r="AQ22" t="s">
        <v>61</v>
      </c>
      <c r="AR22">
        <f>_xlfn.IFS(AND(AP21="",AP22=""),0,AND(AP21="",AP22="@"),VLOOKUP(AO$1,'Distance Matrix'!$A$2:$AG$33,MATCH(AQ22,'Distance Matrix'!$A$1:$AG$1,0),1),AND(AP21="@",AP22=""),VLOOKUP(AO$1,'Distance Matrix'!$A$2:$AG$33,MATCH(AQ21,'Distance Matrix'!$A$1:$AG$1,0),1),AND(AP21="@",AP22="@"),VLOOKUP(AQ21,'Distance Matrix'!$A$2:$AG$33,MATCH(AQ22,'Distance Matrix'!$A$1:$AG$1,0),1))</f>
        <v>329</v>
      </c>
      <c r="AS22" s="56">
        <v>20</v>
      </c>
      <c r="AT22" s="64"/>
      <c r="AU22" t="s">
        <v>66</v>
      </c>
      <c r="AV22">
        <f>_xlfn.IFS(AND(AT21="",AT22=""),0,AND(AT21="",AT22="@"),VLOOKUP(AS$1,'Distance Matrix'!$A$2:$AG$33,MATCH(AU22,'Distance Matrix'!$A$1:$AG$1,0),1),AND(AT21="@",AT22=""),VLOOKUP(AS$1,'Distance Matrix'!$A$2:$AG$33,MATCH(AU21,'Distance Matrix'!$A$1:$AG$1,0),1),AND(AT21="@",AT22="@"),VLOOKUP(AU21,'Distance Matrix'!$A$2:$AG$33,MATCH(AU22,'Distance Matrix'!$A$1:$AG$1,0),1))</f>
        <v>152</v>
      </c>
      <c r="AW22" s="56">
        <v>20</v>
      </c>
      <c r="AX22" s="64" t="s">
        <v>182</v>
      </c>
      <c r="AY22" t="s">
        <v>74</v>
      </c>
      <c r="AZ22">
        <f>_xlfn.IFS(AND(AX21="",AX22=""),0,AND(AX21="",AX22="@"),VLOOKUP(AW$1,'Distance Matrix'!$A$2:$AG$33,MATCH(AY22,'Distance Matrix'!$A$1:$AG$1,0),1),AND(AX21="@",AX22=""),VLOOKUP(AW$1,'Distance Matrix'!$A$2:$AG$33,MATCH(AY21,'Distance Matrix'!$A$1:$AG$1,0),1),AND(AX21="@",AX22="@"),VLOOKUP(AY21,'Distance Matrix'!$A$2:$AG$33,MATCH(AY22,'Distance Matrix'!$A$1:$AG$1,0),1))</f>
        <v>588</v>
      </c>
      <c r="BA22" s="56">
        <v>20</v>
      </c>
      <c r="BB22" s="64"/>
      <c r="BC22" t="s">
        <v>53</v>
      </c>
      <c r="BD22">
        <f>_xlfn.IFS(AND(BB21="",BB22=""),0,AND(BB21="",BB22="@"),VLOOKUP(BA$1,'Distance Matrix'!$A$2:$AG$33,MATCH(BC22,'Distance Matrix'!$A$1:$AG$1,0),1),AND(BB21="@",BB22=""),VLOOKUP(BA$1,'Distance Matrix'!$A$2:$AG$33,MATCH(BC21,'Distance Matrix'!$A$1:$AG$1,0),1),AND(BB21="@",BB22="@"),VLOOKUP(BC21,'Distance Matrix'!$A$2:$AG$33,MATCH(BC22,'Distance Matrix'!$A$1:$AG$1,0),1))</f>
        <v>0</v>
      </c>
      <c r="BE22" s="56">
        <v>20</v>
      </c>
      <c r="BF22" s="64" t="s">
        <v>182</v>
      </c>
      <c r="BG22" t="s">
        <v>53</v>
      </c>
      <c r="BH22">
        <f>_xlfn.IFS(AND(BF21="",BF22=""),0,AND(BF21="",BF22="@"),VLOOKUP(BE$1,'Distance Matrix'!$A$2:$AG$33,MATCH(BG22,'Distance Matrix'!$A$1:$AG$1,0),1),AND(BF21="@",BF22=""),VLOOKUP(BE$1,'Distance Matrix'!$A$2:$AG$33,MATCH(BG21,'Distance Matrix'!$A$1:$AG$1,0),1),AND(BF21="@",BF22="@"),VLOOKUP(BG21,'Distance Matrix'!$A$2:$AG$33,MATCH(BG22,'Distance Matrix'!$A$1:$AG$1,0),1))</f>
        <v>271</v>
      </c>
      <c r="BI22" s="56">
        <v>20</v>
      </c>
      <c r="BJ22" s="64"/>
      <c r="BK22" t="s">
        <v>76</v>
      </c>
      <c r="BL22">
        <f>_xlfn.IFS(AND(BJ21="",BJ22=""),0,AND(BJ21="",BJ22="@"),VLOOKUP(BI$1,'Distance Matrix'!$A$2:$AG$33,MATCH(BK22,'Distance Matrix'!$A$1:$AG$1,0),1),AND(BJ21="@",BJ22=""),VLOOKUP(BI$1,'Distance Matrix'!$A$2:$AG$33,MATCH(BK21,'Distance Matrix'!$A$1:$AG$1,0),1),AND(BJ21="@",BJ22="@"),VLOOKUP(BK21,'Distance Matrix'!$A$2:$AG$33,MATCH(BK22,'Distance Matrix'!$A$1:$AG$1,0),1))</f>
        <v>0</v>
      </c>
      <c r="BM22" s="56">
        <v>20</v>
      </c>
      <c r="BN22" s="64" t="s">
        <v>182</v>
      </c>
      <c r="BO22" t="s">
        <v>50</v>
      </c>
      <c r="BP22">
        <f>_xlfn.IFS(AND(BN21="",BN22=""),0,AND(BN21="",BN22="@"),VLOOKUP(BM$1,'Distance Matrix'!$A$2:$AG$33,MATCH(BO22,'Distance Matrix'!$A$1:$AG$1,0),1),AND(BN21="@",BN22=""),VLOOKUP(BM$1,'Distance Matrix'!$A$2:$AG$33,MATCH(BO21,'Distance Matrix'!$A$1:$AG$1,0),1),AND(BN21="@",BN22="@"),VLOOKUP(BO21,'Distance Matrix'!$A$2:$AG$33,MATCH(BO22,'Distance Matrix'!$A$1:$AG$1,0),1))</f>
        <v>427</v>
      </c>
      <c r="BQ22" s="56">
        <v>20</v>
      </c>
      <c r="BR22" s="64"/>
      <c r="BS22" t="s">
        <v>65</v>
      </c>
      <c r="BT22">
        <f>_xlfn.IFS(AND(BR21="",BR22=""),0,AND(BR21="",BR22="@"),VLOOKUP(BQ$1,'Distance Matrix'!$A$2:$AG$33,MATCH(BS22,'Distance Matrix'!$A$1:$AG$1,0),1),AND(BR21="@",BR22=""),VLOOKUP(BQ$1,'Distance Matrix'!$A$2:$AG$33,MATCH(BS21,'Distance Matrix'!$A$1:$AG$1,0),1),AND(BR21="@",BR22="@"),VLOOKUP(BS21,'Distance Matrix'!$A$2:$AG$33,MATCH(BS22,'Distance Matrix'!$A$1:$AG$1,0),1))</f>
        <v>1446</v>
      </c>
      <c r="BU22" s="56">
        <v>20</v>
      </c>
      <c r="BV22" s="64"/>
      <c r="BW22" t="s">
        <v>63</v>
      </c>
      <c r="BX22">
        <f>_xlfn.IFS(AND(BV21="",BV22=""),0,AND(BV21="",BV22="@"),VLOOKUP(BU$1,'Distance Matrix'!$A$2:$AG$33,MATCH(BW22,'Distance Matrix'!$A$1:$AG$1,0),1),AND(BV21="@",BV22=""),VLOOKUP(BU$1,'Distance Matrix'!$A$2:$AG$33,MATCH(BW21,'Distance Matrix'!$A$1:$AG$1,0),1),AND(BV21="@",BV22="@"),VLOOKUP(BW21,'Distance Matrix'!$A$2:$AG$33,MATCH(BW22,'Distance Matrix'!$A$1:$AG$1,0),1))</f>
        <v>416</v>
      </c>
      <c r="BY22" s="56">
        <v>20</v>
      </c>
      <c r="BZ22" s="64" t="s">
        <v>182</v>
      </c>
      <c r="CA22" t="s">
        <v>59</v>
      </c>
      <c r="CB22">
        <f>_xlfn.IFS(AND(BZ21="",BZ22=""),0,AND(BZ21="",BZ22="@"),VLOOKUP(BY$1,'Distance Matrix'!$A$2:$AG$33,MATCH(CA22,'Distance Matrix'!$A$1:$AG$1,0),1),AND(BZ21="@",BZ22=""),VLOOKUP(BY$1,'Distance Matrix'!$A$2:$AG$33,MATCH(CA21,'Distance Matrix'!$A$1:$AG$1,0),1),AND(BZ21="@",BZ22="@"),VLOOKUP(CA21,'Distance Matrix'!$A$2:$AG$33,MATCH(CA22,'Distance Matrix'!$A$1:$AG$1,0),1))</f>
        <v>1</v>
      </c>
      <c r="CC22" s="56">
        <v>20</v>
      </c>
      <c r="CD22" s="64"/>
      <c r="CE22" t="s">
        <v>67</v>
      </c>
      <c r="CF22">
        <f>_xlfn.IFS(AND(CD21="",CD22=""),0,AND(CD21="",CD22="@"),VLOOKUP(CC$1,'Distance Matrix'!$A$2:$AG$33,MATCH(CE22,'Distance Matrix'!$A$1:$AG$1,0),1),AND(CD21="@",CD22=""),VLOOKUP(CC$1,'Distance Matrix'!$A$2:$AG$33,MATCH(CE21,'Distance Matrix'!$A$1:$AG$1,0),1),AND(CD21="@",CD22="@"),VLOOKUP(CE21,'Distance Matrix'!$A$2:$AG$33,MATCH(CE22,'Distance Matrix'!$A$1:$AG$1,0),1))</f>
        <v>1</v>
      </c>
      <c r="CG22" s="56">
        <v>20</v>
      </c>
      <c r="CH22" s="64"/>
      <c r="CI22" t="s">
        <v>56</v>
      </c>
      <c r="CJ22">
        <f>_xlfn.IFS(AND(CH21="",CH22=""),0,AND(CH21="",CH22="@"),VLOOKUP(CG$1,'Distance Matrix'!$A$2:$AG$33,MATCH(CI22,'Distance Matrix'!$A$1:$AG$1,0),1),AND(CH21="@",CH22=""),VLOOKUP(CG$1,'Distance Matrix'!$A$2:$AG$33,MATCH(CI21,'Distance Matrix'!$A$1:$AG$1,0),1),AND(CH21="@",CH22="@"),VLOOKUP(CI21,'Distance Matrix'!$A$2:$AG$33,MATCH(CI22,'Distance Matrix'!$A$1:$AG$1,0),1))</f>
        <v>0</v>
      </c>
      <c r="CK22" s="56">
        <v>20</v>
      </c>
      <c r="CL22" s="64"/>
      <c r="CM22" t="s">
        <v>52</v>
      </c>
      <c r="CN22">
        <f>_xlfn.IFS(AND(CL21="",CL22=""),0,AND(CL21="",CL22="@"),VLOOKUP(CK$1,'Distance Matrix'!$A$2:$AG$33,MATCH(CM22,'Distance Matrix'!$A$1:$AG$1,0),1),AND(CL21="@",CL22=""),VLOOKUP(CK$1,'Distance Matrix'!$A$2:$AG$33,MATCH(CM21,'Distance Matrix'!$A$1:$AG$1,0),1),AND(CL21="@",CL22="@"),VLOOKUP(CM21,'Distance Matrix'!$A$2:$AG$33,MATCH(CM22,'Distance Matrix'!$A$1:$AG$1,0),1))</f>
        <v>0</v>
      </c>
      <c r="CO22" s="56">
        <v>20</v>
      </c>
      <c r="CP22" s="64"/>
      <c r="CQ22" t="s">
        <v>70</v>
      </c>
      <c r="CR22">
        <f>_xlfn.IFS(AND(CP21="",CP22=""),0,AND(CP21="",CP22="@"),VLOOKUP(CO$1,'Distance Matrix'!$A$2:$AG$33,MATCH(CQ22,'Distance Matrix'!$A$1:$AG$1,0),1),AND(CP21="@",CP22=""),VLOOKUP(CO$1,'Distance Matrix'!$A$2:$AG$33,MATCH(CQ21,'Distance Matrix'!$A$1:$AG$1,0),1),AND(CP21="@",CP22="@"),VLOOKUP(CQ21,'Distance Matrix'!$A$2:$AG$33,MATCH(CQ22,'Distance Matrix'!$A$1:$AG$1,0),1))</f>
        <v>0</v>
      </c>
      <c r="CS22" s="56">
        <v>20</v>
      </c>
      <c r="CT22" s="64"/>
      <c r="CU22" t="s">
        <v>51</v>
      </c>
      <c r="CV22">
        <f>_xlfn.IFS(AND(CT21="",CT22=""),0,AND(CT21="",CT22="@"),VLOOKUP(CS$1,'Distance Matrix'!$A$2:$AG$33,MATCH(CU22,'Distance Matrix'!$A$1:$AG$1,0),1),AND(CT21="@",CT22=""),VLOOKUP(CS$1,'Distance Matrix'!$A$2:$AG$33,MATCH(CU21,'Distance Matrix'!$A$1:$AG$1,0),1),AND(CT21="@",CT22="@"),VLOOKUP(CU21,'Distance Matrix'!$A$2:$AG$33,MATCH(CU22,'Distance Matrix'!$A$1:$AG$1,0),1))</f>
        <v>0</v>
      </c>
      <c r="CW22" s="56">
        <v>20</v>
      </c>
      <c r="CX22" s="64" t="s">
        <v>182</v>
      </c>
      <c r="CY22" t="s">
        <v>62</v>
      </c>
      <c r="CZ22">
        <f>_xlfn.IFS(AND(CX21="",CX22=""),0,AND(CX21="",CX22="@"),VLOOKUP(CW$1,'Distance Matrix'!$A$2:$AG$33,MATCH(CY22,'Distance Matrix'!$A$1:$AG$1,0),1),AND(CX21="@",CX22=""),VLOOKUP(CW$1,'Distance Matrix'!$A$2:$AG$33,MATCH(CY21,'Distance Matrix'!$A$1:$AG$1,0),1),AND(CX21="@",CX22="@"),VLOOKUP(CY21,'Distance Matrix'!$A$2:$AG$33,MATCH(CY22,'Distance Matrix'!$A$1:$AG$1,0),1))</f>
        <v>271</v>
      </c>
      <c r="DA22" s="56">
        <v>20</v>
      </c>
      <c r="DB22" s="64" t="s">
        <v>182</v>
      </c>
      <c r="DC22" t="s">
        <v>57</v>
      </c>
      <c r="DD22">
        <f>_xlfn.IFS(AND(DB21="",DB22=""),0,AND(DB21="",DB22="@"),VLOOKUP(DA$1,'Distance Matrix'!$A$2:$AG$33,MATCH(DC22,'Distance Matrix'!$A$1:$AG$1,0),1),AND(DB21="@",DB22=""),VLOOKUP(DA$1,'Distance Matrix'!$A$2:$AG$33,MATCH(DC21,'Distance Matrix'!$A$1:$AG$1,0),1),AND(DB21="@",DB22="@"),VLOOKUP(DC21,'Distance Matrix'!$A$2:$AG$33,MATCH(DC22,'Distance Matrix'!$A$1:$AG$1,0),1))</f>
        <v>268</v>
      </c>
      <c r="DE22" s="56">
        <v>20</v>
      </c>
      <c r="DF22" s="64" t="s">
        <v>182</v>
      </c>
      <c r="DG22" t="s">
        <v>79</v>
      </c>
      <c r="DH22">
        <f>_xlfn.IFS(AND(DF21="",DF22=""),0,AND(DF21="",DF22="@"),VLOOKUP(DE$1,'Distance Matrix'!$A$2:$AG$33,MATCH(DG22,'Distance Matrix'!$A$1:$AG$1,0),1),AND(DF21="@",DF22=""),VLOOKUP(DE$1,'Distance Matrix'!$A$2:$AG$33,MATCH(DG21,'Distance Matrix'!$A$1:$AG$1,0),1),AND(DF21="@",DF22="@"),VLOOKUP(DG21,'Distance Matrix'!$A$2:$AG$33,MATCH(DG22,'Distance Matrix'!$A$1:$AG$1,0),1))</f>
        <v>342</v>
      </c>
      <c r="DI22" s="56">
        <v>20</v>
      </c>
      <c r="DJ22" s="64" t="s">
        <v>182</v>
      </c>
      <c r="DK22" t="s">
        <v>60</v>
      </c>
      <c r="DL22">
        <f>_xlfn.IFS(AND(DJ21="",DJ22=""),0,AND(DJ21="",DJ22="@"),VLOOKUP(DI$1,'Distance Matrix'!$A$2:$AG$33,MATCH(DK22,'Distance Matrix'!$A$1:$AG$1,0),1),AND(DJ21="@",DJ22=""),VLOOKUP(DI$1,'Distance Matrix'!$A$2:$AG$33,MATCH(DK21,'Distance Matrix'!$A$1:$AG$1,0),1),AND(DJ21="@",DJ22="@"),VLOOKUP(DK21,'Distance Matrix'!$A$2:$AG$33,MATCH(DK22,'Distance Matrix'!$A$1:$AG$1,0),1))</f>
        <v>1</v>
      </c>
      <c r="DM22" s="56">
        <v>20</v>
      </c>
      <c r="DN22" s="64" t="s">
        <v>182</v>
      </c>
      <c r="DO22" t="s">
        <v>63</v>
      </c>
      <c r="DP22">
        <f>_xlfn.IFS(AND(DN21="",DN22=""),0,AND(DN21="",DN22="@"),VLOOKUP(DM$1,'Distance Matrix'!$A$2:$AG$33,MATCH(DO22,'Distance Matrix'!$A$1:$AG$1,0),1),AND(DN21="@",DN22=""),VLOOKUP(DM$1,'Distance Matrix'!$A$2:$AG$33,MATCH(DO21,'Distance Matrix'!$A$1:$AG$1,0),1),AND(DN21="@",DN22="@"),VLOOKUP(DO21,'Distance Matrix'!$A$2:$AG$33,MATCH(DO22,'Distance Matrix'!$A$1:$AG$1,0),1))</f>
        <v>1608</v>
      </c>
      <c r="DQ22" s="56">
        <v>20</v>
      </c>
      <c r="DR22" s="64" t="s">
        <v>182</v>
      </c>
      <c r="DS22" t="s">
        <v>75</v>
      </c>
      <c r="DT22" s="72">
        <f>_xlfn.IFS(AND(DR21="",DR22=""),0,AND(DR21="",DR22="@"),VLOOKUP(DQ$1,'Distance Matrix'!$A$2:$AG$33,MATCH(DS22,'Distance Matrix'!$A$1:$AG$1,0),1),AND(DR21="@",DR22=""),VLOOKUP(DQ$1,'Distance Matrix'!$A$2:$AG$33,MATCH(DS21,'Distance Matrix'!$A$1:$AG$1,0),1),AND(DR21="@",DR22="@"),VLOOKUP(DS21,'Distance Matrix'!$A$2:$AG$33,MATCH(DS22,'Distance Matrix'!$A$1:$AG$1,0),1))</f>
        <v>427</v>
      </c>
    </row>
    <row r="23" spans="1:124" ht="15.75" thickBot="1" x14ac:dyDescent="0.3">
      <c r="A23" s="52">
        <v>21</v>
      </c>
      <c r="B23" s="62"/>
      <c r="C23" t="s">
        <v>51</v>
      </c>
      <c r="D23">
        <f>_xlfn.IFS(AND(B22="",B23=""),0,AND(B22="",B23="@"),VLOOKUP(A$1,'Distance Matrix'!$A$2:$AG$33,MATCH(C23,'Distance Matrix'!$A$1:$AG$1,0),1),AND(B22="@",B23=""),VLOOKUP(A$1,'Distance Matrix'!$A$2:$AG$33,MATCH(C22,'Distance Matrix'!$A$1:$AG$1,0),1),AND(B22="@",B23="@"),VLOOKUP(C22,'Distance Matrix'!$A$2:$AG$33,MATCH(C23,'Distance Matrix'!$A$1:$AG$1,0),1))</f>
        <v>226</v>
      </c>
      <c r="E23" s="52">
        <v>21</v>
      </c>
      <c r="F23" s="62"/>
      <c r="G23" t="s">
        <v>72</v>
      </c>
      <c r="H23">
        <f>_xlfn.IFS(AND(F22="",F23=""),0,AND(F22="",F23="@"),VLOOKUP(E$1,'Distance Matrix'!$A$2:$AG$33,MATCH(G23,'Distance Matrix'!$A$1:$AG$1,0),1),AND(F22="@",F23=""),VLOOKUP(E$1,'Distance Matrix'!$A$2:$AG$33,MATCH(G22,'Distance Matrix'!$A$1:$AG$1,0),1),AND(F22="@",F23="@"),VLOOKUP(G22,'Distance Matrix'!$A$2:$AG$33,MATCH(G23,'Distance Matrix'!$A$1:$AG$1,0),1))</f>
        <v>0</v>
      </c>
      <c r="I23" s="52">
        <v>21</v>
      </c>
      <c r="J23" s="62" t="s">
        <v>182</v>
      </c>
      <c r="K23" s="54" t="s">
        <v>69</v>
      </c>
      <c r="L23">
        <f>_xlfn.IFS(AND(J22="",J23=""),0,AND(J22="",J23="@"),VLOOKUP(I$1,'Distance Matrix'!$A$2:$AG$33,MATCH(K23,'Distance Matrix'!$A$1:$AG$1,0),1),AND(J22="@",J23=""),VLOOKUP(I$1,'Distance Matrix'!$A$2:$AG$33,MATCH(K22,'Distance Matrix'!$A$1:$AG$1,0),1),AND(J22="@",J23="@"),VLOOKUP(K22,'Distance Matrix'!$A$2:$AG$33,MATCH(K23,'Distance Matrix'!$A$1:$AG$1,0),1))</f>
        <v>1668</v>
      </c>
      <c r="M23" s="52">
        <v>21</v>
      </c>
      <c r="N23" s="62" t="s">
        <v>182</v>
      </c>
      <c r="O23" t="s">
        <v>56</v>
      </c>
      <c r="P23">
        <f>_xlfn.IFS(AND(N22="",N23=""),0,AND(N22="",N23="@"),VLOOKUP(M$1,'Distance Matrix'!$A$2:$AG$33,MATCH(O23,'Distance Matrix'!$A$1:$AG$1,0),1),AND(N22="@",N23=""),VLOOKUP(M$1,'Distance Matrix'!$A$2:$AG$33,MATCH(O22,'Distance Matrix'!$A$1:$AG$1,0),1),AND(N22="@",N23="@"),VLOOKUP(O22,'Distance Matrix'!$A$2:$AG$33,MATCH(O23,'Distance Matrix'!$A$1:$AG$1,0),1))</f>
        <v>724</v>
      </c>
      <c r="Q23" s="52">
        <v>21</v>
      </c>
      <c r="R23" s="62"/>
      <c r="S23" t="s">
        <v>66</v>
      </c>
      <c r="T23">
        <f>_xlfn.IFS(AND(R22="",R23=""),0,AND(R22="",R23="@"),VLOOKUP(Q$1,'Distance Matrix'!$A$2:$AG$33,MATCH(S23,'Distance Matrix'!$A$1:$AG$1,0),1),AND(R22="@",R23=""),VLOOKUP(Q$1,'Distance Matrix'!$A$2:$AG$33,MATCH(S22,'Distance Matrix'!$A$1:$AG$1,0),1),AND(R22="@",R23="@"),VLOOKUP(S22,'Distance Matrix'!$A$2:$AG$33,MATCH(S23,'Distance Matrix'!$A$1:$AG$1,0),1))</f>
        <v>0</v>
      </c>
      <c r="U23" s="56">
        <v>21</v>
      </c>
      <c r="V23" s="64"/>
      <c r="W23" t="s">
        <v>51</v>
      </c>
      <c r="X23">
        <f>_xlfn.IFS(AND(V22="",V23=""),0,AND(V22="",V23="@"),VLOOKUP(U$1,'Distance Matrix'!$A$2:$AG$33,MATCH(W23,'Distance Matrix'!$A$1:$AG$1,0),1),AND(V22="@",V23=""),VLOOKUP(U$1,'Distance Matrix'!$A$2:$AG$33,MATCH(W22,'Distance Matrix'!$A$1:$AG$1,0),1),AND(V22="@",V23="@"),VLOOKUP(W22,'Distance Matrix'!$A$2:$AG$33,MATCH(W23,'Distance Matrix'!$A$1:$AG$1,0),1))</f>
        <v>0</v>
      </c>
      <c r="Y23" s="56">
        <v>21</v>
      </c>
      <c r="Z23" s="64"/>
      <c r="AA23" t="s">
        <v>64</v>
      </c>
      <c r="AB23">
        <f>_xlfn.IFS(AND(Z22="",Z23=""),0,AND(Z22="",Z23="@"),VLOOKUP(Y$1,'Distance Matrix'!$A$2:$AG$33,MATCH(AA23,'Distance Matrix'!$A$1:$AG$1,0),1),AND(Z22="@",Z23=""),VLOOKUP(Y$1,'Distance Matrix'!$A$2:$AG$33,MATCH(AA22,'Distance Matrix'!$A$1:$AG$1,0),1),AND(Z22="@",Z23="@"),VLOOKUP(AA22,'Distance Matrix'!$A$2:$AG$33,MATCH(AA23,'Distance Matrix'!$A$1:$AG$1,0),1))</f>
        <v>0</v>
      </c>
      <c r="AC23" s="56">
        <v>21</v>
      </c>
      <c r="AD23" s="64" t="s">
        <v>182</v>
      </c>
      <c r="AE23" t="s">
        <v>65</v>
      </c>
      <c r="AF23">
        <f>_xlfn.IFS(AND(AD22="",AD23=""),0,AND(AD22="",AD23="@"),VLOOKUP(AC$1,'Distance Matrix'!$A$2:$AG$33,MATCH(AE23,'Distance Matrix'!$A$1:$AG$1,0),1),AND(AD22="@",AD23=""),VLOOKUP(AC$1,'Distance Matrix'!$A$2:$AG$33,MATCH(AE22,'Distance Matrix'!$A$1:$AG$1,0),1),AND(AD22="@",AD23="@"),VLOOKUP(AE22,'Distance Matrix'!$A$2:$AG$33,MATCH(AE23,'Distance Matrix'!$A$1:$AG$1,0),1))</f>
        <v>36</v>
      </c>
      <c r="AG23" s="56">
        <v>21</v>
      </c>
      <c r="AH23" s="64" t="s">
        <v>182</v>
      </c>
      <c r="AI23" t="s">
        <v>51</v>
      </c>
      <c r="AJ23">
        <f>_xlfn.IFS(AND(AH22="",AH23=""),0,AND(AH22="",AH23="@"),VLOOKUP(AG$1,'Distance Matrix'!$A$2:$AG$33,MATCH(AI23,'Distance Matrix'!$A$1:$AG$1,0),1),AND(AH22="@",AH23=""),VLOOKUP(AG$1,'Distance Matrix'!$A$2:$AG$33,MATCH(AI22,'Distance Matrix'!$A$1:$AG$1,0),1),AND(AH22="@",AH23="@"),VLOOKUP(AI22,'Distance Matrix'!$A$2:$AG$33,MATCH(AI23,'Distance Matrix'!$A$1:$AG$1,0),1))</f>
        <v>541</v>
      </c>
      <c r="AK23" s="56">
        <v>21</v>
      </c>
      <c r="AL23" s="64" t="s">
        <v>182</v>
      </c>
      <c r="AM23" t="s">
        <v>59</v>
      </c>
      <c r="AN23">
        <f>_xlfn.IFS(AND(AL22="",AL23=""),0,AND(AL22="",AL23="@"),VLOOKUP(AK$1,'Distance Matrix'!$A$2:$AG$33,MATCH(AM23,'Distance Matrix'!$A$1:$AG$1,0),1),AND(AL22="@",AL23=""),VLOOKUP(AK$1,'Distance Matrix'!$A$2:$AG$33,MATCH(AM22,'Distance Matrix'!$A$1:$AG$1,0),1),AND(AL22="@",AL23="@"),VLOOKUP(AM22,'Distance Matrix'!$A$2:$AG$33,MATCH(AM23,'Distance Matrix'!$A$1:$AG$1,0),1))</f>
        <v>1</v>
      </c>
      <c r="AO23" s="56">
        <v>21</v>
      </c>
      <c r="AP23" s="64"/>
      <c r="AQ23" t="s">
        <v>77</v>
      </c>
      <c r="AR23">
        <f>_xlfn.IFS(AND(AP22="",AP23=""),0,AND(AP22="",AP23="@"),VLOOKUP(AO$1,'Distance Matrix'!$A$2:$AG$33,MATCH(AQ23,'Distance Matrix'!$A$1:$AG$1,0),1),AND(AP22="@",AP23=""),VLOOKUP(AO$1,'Distance Matrix'!$A$2:$AG$33,MATCH(AQ22,'Distance Matrix'!$A$1:$AG$1,0),1),AND(AP22="@",AP23="@"),VLOOKUP(AQ22,'Distance Matrix'!$A$2:$AG$33,MATCH(AQ23,'Distance Matrix'!$A$1:$AG$1,0),1))</f>
        <v>487</v>
      </c>
      <c r="AS23" s="56">
        <v>21</v>
      </c>
      <c r="AT23" s="64" t="s">
        <v>182</v>
      </c>
      <c r="AU23" t="s">
        <v>55</v>
      </c>
      <c r="AV23">
        <f>_xlfn.IFS(AND(AT22="",AT23=""),0,AND(AT22="",AT23="@"),VLOOKUP(AS$1,'Distance Matrix'!$A$2:$AG$33,MATCH(AU23,'Distance Matrix'!$A$1:$AG$1,0),1),AND(AT22="@",AT23=""),VLOOKUP(AS$1,'Distance Matrix'!$A$2:$AG$33,MATCH(AU22,'Distance Matrix'!$A$1:$AG$1,0),1),AND(AT22="@",AT23="@"),VLOOKUP(AU22,'Distance Matrix'!$A$2:$AG$33,MATCH(AU23,'Distance Matrix'!$A$1:$AG$1,0),1))</f>
        <v>1172</v>
      </c>
      <c r="AW23" s="56">
        <v>21</v>
      </c>
      <c r="AX23" s="64"/>
      <c r="AY23" t="s">
        <v>73</v>
      </c>
      <c r="AZ23">
        <f>_xlfn.IFS(AND(AX22="",AX23=""),0,AND(AX22="",AX23="@"),VLOOKUP(AW$1,'Distance Matrix'!$A$2:$AG$33,MATCH(AY23,'Distance Matrix'!$A$1:$AG$1,0),1),AND(AX22="@",AX23=""),VLOOKUP(AW$1,'Distance Matrix'!$A$2:$AG$33,MATCH(AY22,'Distance Matrix'!$A$1:$AG$1,0),1),AND(AX22="@",AX23="@"),VLOOKUP(AY22,'Distance Matrix'!$A$2:$AG$33,MATCH(AY23,'Distance Matrix'!$A$1:$AG$1,0),1))</f>
        <v>702</v>
      </c>
      <c r="BA23" s="56">
        <v>21</v>
      </c>
      <c r="BB23" s="64" t="s">
        <v>182</v>
      </c>
      <c r="BC23" t="s">
        <v>68</v>
      </c>
      <c r="BD23">
        <f>_xlfn.IFS(AND(BB22="",BB23=""),0,AND(BB22="",BB23="@"),VLOOKUP(BA$1,'Distance Matrix'!$A$2:$AG$33,MATCH(BC23,'Distance Matrix'!$A$1:$AG$1,0),1),AND(BB22="@",BB23=""),VLOOKUP(BA$1,'Distance Matrix'!$A$2:$AG$33,MATCH(BC22,'Distance Matrix'!$A$1:$AG$1,0),1),AND(BB22="@",BB23="@"),VLOOKUP(BC22,'Distance Matrix'!$A$2:$AG$33,MATCH(BC23,'Distance Matrix'!$A$1:$AG$1,0),1))</f>
        <v>1193</v>
      </c>
      <c r="BE23" s="56">
        <v>21</v>
      </c>
      <c r="BF23" s="64"/>
      <c r="BG23" t="s">
        <v>72</v>
      </c>
      <c r="BH23">
        <f>_xlfn.IFS(AND(BF22="",BF23=""),0,AND(BF22="",BF23="@"),VLOOKUP(BE$1,'Distance Matrix'!$A$2:$AG$33,MATCH(BG23,'Distance Matrix'!$A$1:$AG$1,0),1),AND(BF22="@",BF23=""),VLOOKUP(BE$1,'Distance Matrix'!$A$2:$AG$33,MATCH(BG22,'Distance Matrix'!$A$1:$AG$1,0),1),AND(BF22="@",BF23="@"),VLOOKUP(BG22,'Distance Matrix'!$A$2:$AG$33,MATCH(BG23,'Distance Matrix'!$A$1:$AG$1,0),1))</f>
        <v>1589</v>
      </c>
      <c r="BI23" s="56">
        <v>21</v>
      </c>
      <c r="BJ23" s="64" t="s">
        <v>182</v>
      </c>
      <c r="BK23" t="s">
        <v>73</v>
      </c>
      <c r="BL23">
        <f>_xlfn.IFS(AND(BJ22="",BJ23=""),0,AND(BJ22="",BJ23="@"),VLOOKUP(BI$1,'Distance Matrix'!$A$2:$AG$33,MATCH(BK23,'Distance Matrix'!$A$1:$AG$1,0),1),AND(BJ22="@",BJ23=""),VLOOKUP(BI$1,'Distance Matrix'!$A$2:$AG$33,MATCH(BK22,'Distance Matrix'!$A$1:$AG$1,0),1),AND(BJ22="@",BJ23="@"),VLOOKUP(BK22,'Distance Matrix'!$A$2:$AG$33,MATCH(BK23,'Distance Matrix'!$A$1:$AG$1,0),1))</f>
        <v>348</v>
      </c>
      <c r="BM23" s="56">
        <v>21</v>
      </c>
      <c r="BN23" s="64"/>
      <c r="BO23" t="s">
        <v>49</v>
      </c>
      <c r="BP23">
        <f>_xlfn.IFS(AND(BN22="",BN23=""),0,AND(BN22="",BN23="@"),VLOOKUP(BM$1,'Distance Matrix'!$A$2:$AG$33,MATCH(BO23,'Distance Matrix'!$A$1:$AG$1,0),1),AND(BN22="@",BN23=""),VLOOKUP(BM$1,'Distance Matrix'!$A$2:$AG$33,MATCH(BO22,'Distance Matrix'!$A$1:$AG$1,0),1),AND(BN22="@",BN23="@"),VLOOKUP(BO22,'Distance Matrix'!$A$2:$AG$33,MATCH(BO23,'Distance Matrix'!$A$1:$AG$1,0),1))</f>
        <v>2289</v>
      </c>
      <c r="BQ23" s="56">
        <v>21</v>
      </c>
      <c r="BR23" s="64"/>
      <c r="BS23" t="s">
        <v>52</v>
      </c>
      <c r="BT23">
        <f>_xlfn.IFS(AND(BR22="",BR23=""),0,AND(BR22="",BR23="@"),VLOOKUP(BQ$1,'Distance Matrix'!$A$2:$AG$33,MATCH(BS23,'Distance Matrix'!$A$1:$AG$1,0),1),AND(BR22="@",BR23=""),VLOOKUP(BQ$1,'Distance Matrix'!$A$2:$AG$33,MATCH(BS22,'Distance Matrix'!$A$1:$AG$1,0),1),AND(BR22="@",BR23="@"),VLOOKUP(BS22,'Distance Matrix'!$A$2:$AG$33,MATCH(BS23,'Distance Matrix'!$A$1:$AG$1,0),1))</f>
        <v>0</v>
      </c>
      <c r="BU23" s="56">
        <v>21</v>
      </c>
      <c r="BV23" s="64"/>
      <c r="BW23" t="s">
        <v>60</v>
      </c>
      <c r="BX23">
        <f>_xlfn.IFS(AND(BV22="",BV23=""),0,AND(BV22="",BV23="@"),VLOOKUP(BU$1,'Distance Matrix'!$A$2:$AG$33,MATCH(BW23,'Distance Matrix'!$A$1:$AG$1,0),1),AND(BV22="@",BV23=""),VLOOKUP(BU$1,'Distance Matrix'!$A$2:$AG$33,MATCH(BW22,'Distance Matrix'!$A$1:$AG$1,0),1),AND(BV22="@",BV23="@"),VLOOKUP(BW22,'Distance Matrix'!$A$2:$AG$33,MATCH(BW23,'Distance Matrix'!$A$1:$AG$1,0),1))</f>
        <v>0</v>
      </c>
      <c r="BY23" s="56">
        <v>21</v>
      </c>
      <c r="BZ23" s="64" t="s">
        <v>182</v>
      </c>
      <c r="CA23" t="s">
        <v>61</v>
      </c>
      <c r="CB23">
        <f>_xlfn.IFS(AND(BZ22="",BZ23=""),0,AND(BZ22="",BZ23="@"),VLOOKUP(BY$1,'Distance Matrix'!$A$2:$AG$33,MATCH(CA23,'Distance Matrix'!$A$1:$AG$1,0),1),AND(BZ22="@",BZ23=""),VLOOKUP(BY$1,'Distance Matrix'!$A$2:$AG$33,MATCH(CA22,'Distance Matrix'!$A$1:$AG$1,0),1),AND(BZ22="@",BZ23="@"),VLOOKUP(CA22,'Distance Matrix'!$A$2:$AG$33,MATCH(CA23,'Distance Matrix'!$A$1:$AG$1,0),1))</f>
        <v>17</v>
      </c>
      <c r="CC23" s="56">
        <v>21</v>
      </c>
      <c r="CD23" s="64"/>
      <c r="CE23" t="s">
        <v>70</v>
      </c>
      <c r="CF23">
        <f>_xlfn.IFS(AND(CD22="",CD23=""),0,AND(CD22="",CD23="@"),VLOOKUP(CC$1,'Distance Matrix'!$A$2:$AG$33,MATCH(CE23,'Distance Matrix'!$A$1:$AG$1,0),1),AND(CD22="@",CD23=""),VLOOKUP(CC$1,'Distance Matrix'!$A$2:$AG$33,MATCH(CE22,'Distance Matrix'!$A$1:$AG$1,0),1),AND(CD22="@",CD23="@"),VLOOKUP(CE22,'Distance Matrix'!$A$2:$AG$33,MATCH(CE23,'Distance Matrix'!$A$1:$AG$1,0),1))</f>
        <v>0</v>
      </c>
      <c r="CG23" s="56">
        <v>21</v>
      </c>
      <c r="CH23" s="64"/>
      <c r="CI23" t="s">
        <v>67</v>
      </c>
      <c r="CJ23">
        <f>_xlfn.IFS(AND(CH22="",CH23=""),0,AND(CH22="",CH23="@"),VLOOKUP(CG$1,'Distance Matrix'!$A$2:$AG$33,MATCH(CI23,'Distance Matrix'!$A$1:$AG$1,0),1),AND(CH22="@",CH23=""),VLOOKUP(CG$1,'Distance Matrix'!$A$2:$AG$33,MATCH(CI22,'Distance Matrix'!$A$1:$AG$1,0),1),AND(CH22="@",CH23="@"),VLOOKUP(CI22,'Distance Matrix'!$A$2:$AG$33,MATCH(CI23,'Distance Matrix'!$A$1:$AG$1,0),1))</f>
        <v>0</v>
      </c>
      <c r="CK23" s="56">
        <v>21</v>
      </c>
      <c r="CL23" s="64" t="s">
        <v>182</v>
      </c>
      <c r="CM23" t="s">
        <v>76</v>
      </c>
      <c r="CN23">
        <f>_xlfn.IFS(AND(CL22="",CL23=""),0,AND(CL22="",CL23="@"),VLOOKUP(CK$1,'Distance Matrix'!$A$2:$AG$33,MATCH(CM23,'Distance Matrix'!$A$1:$AG$1,0),1),AND(CL22="@",CL23=""),VLOOKUP(CK$1,'Distance Matrix'!$A$2:$AG$33,MATCH(CM22,'Distance Matrix'!$A$1:$AG$1,0),1),AND(CL22="@",CL23="@"),VLOOKUP(CM22,'Distance Matrix'!$A$2:$AG$33,MATCH(CM23,'Distance Matrix'!$A$1:$AG$1,0),1))</f>
        <v>278</v>
      </c>
      <c r="CO23" s="56">
        <v>21</v>
      </c>
      <c r="CP23" s="64" t="s">
        <v>182</v>
      </c>
      <c r="CQ23" t="s">
        <v>77</v>
      </c>
      <c r="CR23">
        <f>_xlfn.IFS(AND(CP22="",CP23=""),0,AND(CP22="",CP23="@"),VLOOKUP(CO$1,'Distance Matrix'!$A$2:$AG$33,MATCH(CQ23,'Distance Matrix'!$A$1:$AG$1,0),1),AND(CP22="@",CP23=""),VLOOKUP(CO$1,'Distance Matrix'!$A$2:$AG$33,MATCH(CQ22,'Distance Matrix'!$A$1:$AG$1,0),1),AND(CP22="@",CP23="@"),VLOOKUP(CQ22,'Distance Matrix'!$A$2:$AG$33,MATCH(CQ23,'Distance Matrix'!$A$1:$AG$1,0),1))</f>
        <v>496</v>
      </c>
      <c r="CS23" s="56">
        <v>21</v>
      </c>
      <c r="CT23" s="64"/>
      <c r="CU23" t="s">
        <v>53</v>
      </c>
      <c r="CV23">
        <f>_xlfn.IFS(AND(CT22="",CT23=""),0,AND(CT22="",CT23="@"),VLOOKUP(CS$1,'Distance Matrix'!$A$2:$AG$33,MATCH(CU23,'Distance Matrix'!$A$1:$AG$1,0),1),AND(CT22="@",CT23=""),VLOOKUP(CS$1,'Distance Matrix'!$A$2:$AG$33,MATCH(CU22,'Distance Matrix'!$A$1:$AG$1,0),1),AND(CT22="@",CT23="@"),VLOOKUP(CU22,'Distance Matrix'!$A$2:$AG$33,MATCH(CU23,'Distance Matrix'!$A$1:$AG$1,0),1))</f>
        <v>0</v>
      </c>
      <c r="CW23" s="56">
        <v>21</v>
      </c>
      <c r="CX23" s="64"/>
      <c r="CY23" t="s">
        <v>62</v>
      </c>
      <c r="CZ23">
        <f>_xlfn.IFS(AND(CX22="",CX23=""),0,AND(CX22="",CX23="@"),VLOOKUP(CW$1,'Distance Matrix'!$A$2:$AG$33,MATCH(CY23,'Distance Matrix'!$A$1:$AG$1,0),1),AND(CX22="@",CX23=""),VLOOKUP(CW$1,'Distance Matrix'!$A$2:$AG$33,MATCH(CY22,'Distance Matrix'!$A$1:$AG$1,0),1),AND(CX22="@",CX23="@"),VLOOKUP(CY22,'Distance Matrix'!$A$2:$AG$33,MATCH(CY23,'Distance Matrix'!$A$1:$AG$1,0),1))</f>
        <v>271</v>
      </c>
      <c r="DA23" s="56">
        <v>21</v>
      </c>
      <c r="DB23" s="64" t="s">
        <v>182</v>
      </c>
      <c r="DC23" t="s">
        <v>62</v>
      </c>
      <c r="DD23">
        <f>_xlfn.IFS(AND(DB22="",DB23=""),0,AND(DB22="",DB23="@"),VLOOKUP(DA$1,'Distance Matrix'!$A$2:$AG$33,MATCH(DC23,'Distance Matrix'!$A$1:$AG$1,0),1),AND(DB22="@",DB23=""),VLOOKUP(DA$1,'Distance Matrix'!$A$2:$AG$33,MATCH(DC22,'Distance Matrix'!$A$1:$AG$1,0),1),AND(DB22="@",DB23="@"),VLOOKUP(DC22,'Distance Matrix'!$A$2:$AG$33,MATCH(DC23,'Distance Matrix'!$A$1:$AG$1,0),1))</f>
        <v>673</v>
      </c>
      <c r="DE23" s="56">
        <v>21</v>
      </c>
      <c r="DF23" s="64"/>
      <c r="DG23" t="s">
        <v>71</v>
      </c>
      <c r="DH23">
        <f>_xlfn.IFS(AND(DF22="",DF23=""),0,AND(DF22="",DF23="@"),VLOOKUP(DE$1,'Distance Matrix'!$A$2:$AG$33,MATCH(DG23,'Distance Matrix'!$A$1:$AG$1,0),1),AND(DF22="@",DF23=""),VLOOKUP(DE$1,'Distance Matrix'!$A$2:$AG$33,MATCH(DG22,'Distance Matrix'!$A$1:$AG$1,0),1),AND(DF22="@",DF23="@"),VLOOKUP(DG22,'Distance Matrix'!$A$2:$AG$33,MATCH(DG23,'Distance Matrix'!$A$1:$AG$1,0),1))</f>
        <v>2154</v>
      </c>
      <c r="DI23" s="56">
        <v>21</v>
      </c>
      <c r="DJ23" s="64" t="s">
        <v>182</v>
      </c>
      <c r="DK23" t="s">
        <v>64</v>
      </c>
      <c r="DL23">
        <f>_xlfn.IFS(AND(DJ22="",DJ23=""),0,AND(DJ22="",DJ23="@"),VLOOKUP(DI$1,'Distance Matrix'!$A$2:$AG$33,MATCH(DK23,'Distance Matrix'!$A$1:$AG$1,0),1),AND(DJ22="@",DJ23=""),VLOOKUP(DI$1,'Distance Matrix'!$A$2:$AG$33,MATCH(DK22,'Distance Matrix'!$A$1:$AG$1,0),1),AND(DJ22="@",DJ23="@"),VLOOKUP(DK22,'Distance Matrix'!$A$2:$AG$33,MATCH(DK23,'Distance Matrix'!$A$1:$AG$1,0),1))</f>
        <v>1018</v>
      </c>
      <c r="DM23" s="56">
        <v>21</v>
      </c>
      <c r="DN23" s="64"/>
      <c r="DO23" t="s">
        <v>73</v>
      </c>
      <c r="DP23">
        <f>_xlfn.IFS(AND(DN22="",DN23=""),0,AND(DN22="",DN23="@"),VLOOKUP(DM$1,'Distance Matrix'!$A$2:$AG$33,MATCH(DO23,'Distance Matrix'!$A$1:$AG$1,0),1),AND(DN22="@",DN23=""),VLOOKUP(DM$1,'Distance Matrix'!$A$2:$AG$33,MATCH(DO22,'Distance Matrix'!$A$1:$AG$1,0),1),AND(DN22="@",DN23="@"),VLOOKUP(DO22,'Distance Matrix'!$A$2:$AG$33,MATCH(DO23,'Distance Matrix'!$A$1:$AG$1,0),1))</f>
        <v>487</v>
      </c>
      <c r="DQ23" s="56">
        <v>21</v>
      </c>
      <c r="DR23" s="64" t="s">
        <v>182</v>
      </c>
      <c r="DS23" t="s">
        <v>64</v>
      </c>
      <c r="DT23" s="72">
        <f>_xlfn.IFS(AND(DR22="",DR23=""),0,AND(DR22="",DR23="@"),VLOOKUP(DQ$1,'Distance Matrix'!$A$2:$AG$33,MATCH(DS23,'Distance Matrix'!$A$1:$AG$1,0),1),AND(DR22="@",DR23=""),VLOOKUP(DQ$1,'Distance Matrix'!$A$2:$AG$33,MATCH(DS22,'Distance Matrix'!$A$1:$AG$1,0),1),AND(DR22="@",DR23="@"),VLOOKUP(DS22,'Distance Matrix'!$A$2:$AG$33,MATCH(DS23,'Distance Matrix'!$A$1:$AG$1,0),1))</f>
        <v>1049</v>
      </c>
    </row>
    <row r="24" spans="1:124" ht="15.75" thickBot="1" x14ac:dyDescent="0.3">
      <c r="A24" s="52">
        <v>22</v>
      </c>
      <c r="B24" s="62"/>
      <c r="C24" t="s">
        <v>72</v>
      </c>
      <c r="D24">
        <f>_xlfn.IFS(AND(B23="",B24=""),0,AND(B23="",B24="@"),VLOOKUP(A$1,'Distance Matrix'!$A$2:$AG$33,MATCH(C24,'Distance Matrix'!$A$1:$AG$1,0),1),AND(B23="@",B24=""),VLOOKUP(A$1,'Distance Matrix'!$A$2:$AG$33,MATCH(C23,'Distance Matrix'!$A$1:$AG$1,0),1),AND(B23="@",B24="@"),VLOOKUP(C23,'Distance Matrix'!$A$2:$AG$33,MATCH(C24,'Distance Matrix'!$A$1:$AG$1,0),1))</f>
        <v>0</v>
      </c>
      <c r="E24" s="52">
        <v>22</v>
      </c>
      <c r="F24" s="62"/>
      <c r="G24" t="s">
        <v>75</v>
      </c>
      <c r="H24">
        <f>_xlfn.IFS(AND(F23="",F24=""),0,AND(F23="",F24="@"),VLOOKUP(E$1,'Distance Matrix'!$A$2:$AG$33,MATCH(G24,'Distance Matrix'!$A$1:$AG$1,0),1),AND(F23="@",F24=""),VLOOKUP(E$1,'Distance Matrix'!$A$2:$AG$33,MATCH(G23,'Distance Matrix'!$A$1:$AG$1,0),1),AND(F23="@",F24="@"),VLOOKUP(G23,'Distance Matrix'!$A$2:$AG$33,MATCH(G24,'Distance Matrix'!$A$1:$AG$1,0),1))</f>
        <v>0</v>
      </c>
      <c r="I24" s="52">
        <v>22</v>
      </c>
      <c r="J24" s="62"/>
      <c r="K24" s="54" t="s">
        <v>56</v>
      </c>
      <c r="L24">
        <f>_xlfn.IFS(AND(J23="",J24=""),0,AND(J23="",J24="@"),VLOOKUP(I$1,'Distance Matrix'!$A$2:$AG$33,MATCH(K24,'Distance Matrix'!$A$1:$AG$1,0),1),AND(J23="@",J24=""),VLOOKUP(I$1,'Distance Matrix'!$A$2:$AG$33,MATCH(K23,'Distance Matrix'!$A$1:$AG$1,0),1),AND(J23="@",J24="@"),VLOOKUP(K23,'Distance Matrix'!$A$2:$AG$33,MATCH(K24,'Distance Matrix'!$A$1:$AG$1,0),1))</f>
        <v>631</v>
      </c>
      <c r="M24" s="52">
        <v>22</v>
      </c>
      <c r="N24" s="62"/>
      <c r="O24" t="s">
        <v>57</v>
      </c>
      <c r="P24">
        <f>_xlfn.IFS(AND(N23="",N24=""),0,AND(N23="",N24="@"),VLOOKUP(M$1,'Distance Matrix'!$A$2:$AG$33,MATCH(O24,'Distance Matrix'!$A$1:$AG$1,0),1),AND(N23="@",N24=""),VLOOKUP(M$1,'Distance Matrix'!$A$2:$AG$33,MATCH(O23,'Distance Matrix'!$A$1:$AG$1,0),1),AND(N23="@",N24="@"),VLOOKUP(O23,'Distance Matrix'!$A$2:$AG$33,MATCH(O24,'Distance Matrix'!$A$1:$AG$1,0),1))</f>
        <v>186</v>
      </c>
      <c r="Q24" s="52">
        <v>22</v>
      </c>
      <c r="R24" s="62"/>
      <c r="S24" t="s">
        <v>48</v>
      </c>
      <c r="T24">
        <f>_xlfn.IFS(AND(R23="",R24=""),0,AND(R23="",R24="@"),VLOOKUP(Q$1,'Distance Matrix'!$A$2:$AG$33,MATCH(S24,'Distance Matrix'!$A$1:$AG$1,0),1),AND(R23="@",R24=""),VLOOKUP(Q$1,'Distance Matrix'!$A$2:$AG$33,MATCH(S23,'Distance Matrix'!$A$1:$AG$1,0),1),AND(R23="@",R24="@"),VLOOKUP(S23,'Distance Matrix'!$A$2:$AG$33,MATCH(S24,'Distance Matrix'!$A$1:$AG$1,0),1))</f>
        <v>0</v>
      </c>
      <c r="U24" s="56">
        <v>22</v>
      </c>
      <c r="V24" s="64"/>
      <c r="W24" t="s">
        <v>67</v>
      </c>
      <c r="X24">
        <f>_xlfn.IFS(AND(V23="",V24=""),0,AND(V23="",V24="@"),VLOOKUP(U$1,'Distance Matrix'!$A$2:$AG$33,MATCH(W24,'Distance Matrix'!$A$1:$AG$1,0),1),AND(V23="@",V24=""),VLOOKUP(U$1,'Distance Matrix'!$A$2:$AG$33,MATCH(W23,'Distance Matrix'!$A$1:$AG$1,0),1),AND(V23="@",V24="@"),VLOOKUP(W23,'Distance Matrix'!$A$2:$AG$33,MATCH(W24,'Distance Matrix'!$A$1:$AG$1,0),1))</f>
        <v>0</v>
      </c>
      <c r="Y24" s="56">
        <v>22</v>
      </c>
      <c r="Z24" s="64" t="s">
        <v>182</v>
      </c>
      <c r="AA24" t="s">
        <v>49</v>
      </c>
      <c r="AB24">
        <f>_xlfn.IFS(AND(Z23="",Z24=""),0,AND(Z23="",Z24="@"),VLOOKUP(Y$1,'Distance Matrix'!$A$2:$AG$33,MATCH(AA24,'Distance Matrix'!$A$1:$AG$1,0),1),AND(Z23="@",Z24=""),VLOOKUP(Y$1,'Distance Matrix'!$A$2:$AG$33,MATCH(AA23,'Distance Matrix'!$A$1:$AG$1,0),1),AND(Z23="@",Z24="@"),VLOOKUP(AA23,'Distance Matrix'!$A$2:$AG$33,MATCH(AA24,'Distance Matrix'!$A$1:$AG$1,0),1))</f>
        <v>599</v>
      </c>
      <c r="AC24" s="56">
        <v>22</v>
      </c>
      <c r="AD24" s="64" t="s">
        <v>182</v>
      </c>
      <c r="AE24" t="s">
        <v>78</v>
      </c>
      <c r="AF24">
        <f>_xlfn.IFS(AND(AD23="",AD24=""),0,AND(AD23="",AD24="@"),VLOOKUP(AC$1,'Distance Matrix'!$A$2:$AG$33,MATCH(AE24,'Distance Matrix'!$A$1:$AG$1,0),1),AND(AD23="@",AD24=""),VLOOKUP(AC$1,'Distance Matrix'!$A$2:$AG$33,MATCH(AE23,'Distance Matrix'!$A$1:$AG$1,0),1),AND(AD23="@",AD24="@"),VLOOKUP(AE23,'Distance Matrix'!$A$2:$AG$33,MATCH(AE24,'Distance Matrix'!$A$1:$AG$1,0),1))</f>
        <v>370</v>
      </c>
      <c r="AG24" s="56">
        <v>22</v>
      </c>
      <c r="AH24" s="64"/>
      <c r="AI24" t="s">
        <v>51</v>
      </c>
      <c r="AJ24">
        <f>_xlfn.IFS(AND(AH23="",AH24=""),0,AND(AH23="",AH24="@"),VLOOKUP(AG$1,'Distance Matrix'!$A$2:$AG$33,MATCH(AI24,'Distance Matrix'!$A$1:$AG$1,0),1),AND(AH23="@",AH24=""),VLOOKUP(AG$1,'Distance Matrix'!$A$2:$AG$33,MATCH(AI23,'Distance Matrix'!$A$1:$AG$1,0),1),AND(AH23="@",AH24="@"),VLOOKUP(AI23,'Distance Matrix'!$A$2:$AG$33,MATCH(AI24,'Distance Matrix'!$A$1:$AG$1,0),1))</f>
        <v>286</v>
      </c>
      <c r="AK24" s="56">
        <v>22</v>
      </c>
      <c r="AL24" s="64" t="s">
        <v>182</v>
      </c>
      <c r="AM24" t="s">
        <v>56</v>
      </c>
      <c r="AN24">
        <f>_xlfn.IFS(AND(AL23="",AL24=""),0,AND(AL23="",AL24="@"),VLOOKUP(AK$1,'Distance Matrix'!$A$2:$AG$33,MATCH(AM24,'Distance Matrix'!$A$1:$AG$1,0),1),AND(AL23="@",AL24=""),VLOOKUP(AK$1,'Distance Matrix'!$A$2:$AG$33,MATCH(AM23,'Distance Matrix'!$A$1:$AG$1,0),1),AND(AL23="@",AL24="@"),VLOOKUP(AM23,'Distance Matrix'!$A$2:$AG$33,MATCH(AM24,'Distance Matrix'!$A$1:$AG$1,0),1))</f>
        <v>335</v>
      </c>
      <c r="AO24" s="56">
        <v>22</v>
      </c>
      <c r="AP24" s="64" t="s">
        <v>182</v>
      </c>
      <c r="AQ24" t="s">
        <v>49</v>
      </c>
      <c r="AR24">
        <f>_xlfn.IFS(AND(AP23="",AP24=""),0,AND(AP23="",AP24="@"),VLOOKUP(AO$1,'Distance Matrix'!$A$2:$AG$33,MATCH(AQ24,'Distance Matrix'!$A$1:$AG$1,0),1),AND(AP23="@",AP24=""),VLOOKUP(AO$1,'Distance Matrix'!$A$2:$AG$33,MATCH(AQ23,'Distance Matrix'!$A$1:$AG$1,0),1),AND(AP23="@",AP24="@"),VLOOKUP(AQ23,'Distance Matrix'!$A$2:$AG$33,MATCH(AQ24,'Distance Matrix'!$A$1:$AG$1,0),1))</f>
        <v>405</v>
      </c>
      <c r="AS24" s="56">
        <v>22</v>
      </c>
      <c r="AT24" s="64" t="s">
        <v>182</v>
      </c>
      <c r="AU24" t="s">
        <v>79</v>
      </c>
      <c r="AV24">
        <f>_xlfn.IFS(AND(AT23="",AT24=""),0,AND(AT23="",AT24="@"),VLOOKUP(AS$1,'Distance Matrix'!$A$2:$AG$33,MATCH(AU24,'Distance Matrix'!$A$1:$AG$1,0),1),AND(AT23="@",AT24=""),VLOOKUP(AS$1,'Distance Matrix'!$A$2:$AG$33,MATCH(AU23,'Distance Matrix'!$A$1:$AG$1,0),1),AND(AT23="@",AT24="@"),VLOOKUP(AU23,'Distance Matrix'!$A$2:$AG$33,MATCH(AU24,'Distance Matrix'!$A$1:$AG$1,0),1))</f>
        <v>342</v>
      </c>
      <c r="AW24" s="56">
        <v>22</v>
      </c>
      <c r="AX24" s="64"/>
      <c r="AY24" t="s">
        <v>61</v>
      </c>
      <c r="AZ24">
        <f>_xlfn.IFS(AND(AX23="",AX24=""),0,AND(AX23="",AX24="@"),VLOOKUP(AW$1,'Distance Matrix'!$A$2:$AG$33,MATCH(AY24,'Distance Matrix'!$A$1:$AG$1,0),1),AND(AX23="@",AX24=""),VLOOKUP(AW$1,'Distance Matrix'!$A$2:$AG$33,MATCH(AY23,'Distance Matrix'!$A$1:$AG$1,0),1),AND(AX23="@",AX24="@"),VLOOKUP(AY23,'Distance Matrix'!$A$2:$AG$33,MATCH(AY24,'Distance Matrix'!$A$1:$AG$1,0),1))</f>
        <v>0</v>
      </c>
      <c r="BA24" s="56">
        <v>22</v>
      </c>
      <c r="BB24" s="64" t="s">
        <v>182</v>
      </c>
      <c r="BC24" t="s">
        <v>75</v>
      </c>
      <c r="BD24">
        <f>_xlfn.IFS(AND(BB23="",BB24=""),0,AND(BB23="",BB24="@"),VLOOKUP(BA$1,'Distance Matrix'!$A$2:$AG$33,MATCH(BC24,'Distance Matrix'!$A$1:$AG$1,0),1),AND(BB23="@",BB24=""),VLOOKUP(BA$1,'Distance Matrix'!$A$2:$AG$33,MATCH(BC23,'Distance Matrix'!$A$1:$AG$1,0),1),AND(BB23="@",BB24="@"),VLOOKUP(BC23,'Distance Matrix'!$A$2:$AG$33,MATCH(BC24,'Distance Matrix'!$A$1:$AG$1,0),1))</f>
        <v>152</v>
      </c>
      <c r="BE24" s="56">
        <v>22</v>
      </c>
      <c r="BF24" s="64"/>
      <c r="BG24" t="s">
        <v>50</v>
      </c>
      <c r="BH24">
        <f>_xlfn.IFS(AND(BF23="",BF24=""),0,AND(BF23="",BF24="@"),VLOOKUP(BE$1,'Distance Matrix'!$A$2:$AG$33,MATCH(BG24,'Distance Matrix'!$A$1:$AG$1,0),1),AND(BF23="@",BF24=""),VLOOKUP(BE$1,'Distance Matrix'!$A$2:$AG$33,MATCH(BG23,'Distance Matrix'!$A$1:$AG$1,0),1),AND(BF23="@",BF24="@"),VLOOKUP(BG23,'Distance Matrix'!$A$2:$AG$33,MATCH(BG24,'Distance Matrix'!$A$1:$AG$1,0),1))</f>
        <v>0</v>
      </c>
      <c r="BI24" s="56">
        <v>22</v>
      </c>
      <c r="BJ24" s="64"/>
      <c r="BK24" t="s">
        <v>58</v>
      </c>
      <c r="BL24">
        <f>_xlfn.IFS(AND(BJ23="",BJ24=""),0,AND(BJ23="",BJ24="@"),VLOOKUP(BI$1,'Distance Matrix'!$A$2:$AG$33,MATCH(BK24,'Distance Matrix'!$A$1:$AG$1,0),1),AND(BJ23="@",BJ24=""),VLOOKUP(BI$1,'Distance Matrix'!$A$2:$AG$33,MATCH(BK23,'Distance Matrix'!$A$1:$AG$1,0),1),AND(BJ23="@",BJ24="@"),VLOOKUP(BK23,'Distance Matrix'!$A$2:$AG$33,MATCH(BK24,'Distance Matrix'!$A$1:$AG$1,0),1))</f>
        <v>348</v>
      </c>
      <c r="BM24" s="56">
        <v>22</v>
      </c>
      <c r="BN24" s="64" t="s">
        <v>182</v>
      </c>
      <c r="BO24" t="s">
        <v>61</v>
      </c>
      <c r="BP24">
        <f>_xlfn.IFS(AND(BN23="",BN24=""),0,AND(BN23="",BN24="@"),VLOOKUP(BM$1,'Distance Matrix'!$A$2:$AG$33,MATCH(BO24,'Distance Matrix'!$A$1:$AG$1,0),1),AND(BN23="@",BN24=""),VLOOKUP(BM$1,'Distance Matrix'!$A$2:$AG$33,MATCH(BO23,'Distance Matrix'!$A$1:$AG$1,0),1),AND(BN23="@",BN24="@"),VLOOKUP(BO23,'Distance Matrix'!$A$2:$AG$33,MATCH(BO24,'Distance Matrix'!$A$1:$AG$1,0),1))</f>
        <v>330</v>
      </c>
      <c r="BQ24" s="56">
        <v>22</v>
      </c>
      <c r="BR24" s="64"/>
      <c r="BS24" t="s">
        <v>53</v>
      </c>
      <c r="BT24">
        <f>_xlfn.IFS(AND(BR23="",BR24=""),0,AND(BR23="",BR24="@"),VLOOKUP(BQ$1,'Distance Matrix'!$A$2:$AG$33,MATCH(BS24,'Distance Matrix'!$A$1:$AG$1,0),1),AND(BR23="@",BR24=""),VLOOKUP(BQ$1,'Distance Matrix'!$A$2:$AG$33,MATCH(BS23,'Distance Matrix'!$A$1:$AG$1,0),1),AND(BR23="@",BR24="@"),VLOOKUP(BS23,'Distance Matrix'!$A$2:$AG$33,MATCH(BS24,'Distance Matrix'!$A$1:$AG$1,0),1))</f>
        <v>0</v>
      </c>
      <c r="BU24" s="56">
        <v>22</v>
      </c>
      <c r="BV24" s="64" t="s">
        <v>182</v>
      </c>
      <c r="BW24" t="s">
        <v>52</v>
      </c>
      <c r="BX24">
        <f>_xlfn.IFS(AND(BV23="",BV24=""),0,AND(BV23="",BV24="@"),VLOOKUP(BU$1,'Distance Matrix'!$A$2:$AG$33,MATCH(BW24,'Distance Matrix'!$A$1:$AG$1,0),1),AND(BV23="@",BV24=""),VLOOKUP(BU$1,'Distance Matrix'!$A$2:$AG$33,MATCH(BW23,'Distance Matrix'!$A$1:$AG$1,0),1),AND(BV23="@",BV24="@"),VLOOKUP(BW23,'Distance Matrix'!$A$2:$AG$33,MATCH(BW24,'Distance Matrix'!$A$1:$AG$1,0),1))</f>
        <v>999</v>
      </c>
      <c r="BY24" s="56">
        <v>22</v>
      </c>
      <c r="BZ24" s="64"/>
      <c r="CA24" t="s">
        <v>74</v>
      </c>
      <c r="CB24">
        <f>_xlfn.IFS(AND(BZ23="",BZ24=""),0,AND(BZ23="",BZ24="@"),VLOOKUP(BY$1,'Distance Matrix'!$A$2:$AG$33,MATCH(CA24,'Distance Matrix'!$A$1:$AG$1,0),1),AND(BZ23="@",BZ24=""),VLOOKUP(BY$1,'Distance Matrix'!$A$2:$AG$33,MATCH(CA23,'Distance Matrix'!$A$1:$AG$1,0),1),AND(BZ23="@",BZ24="@"),VLOOKUP(CA23,'Distance Matrix'!$A$2:$AG$33,MATCH(CA24,'Distance Matrix'!$A$1:$AG$1,0),1))</f>
        <v>17</v>
      </c>
      <c r="CC24" s="56">
        <v>22</v>
      </c>
      <c r="CD24" s="64"/>
      <c r="CE24" t="s">
        <v>60</v>
      </c>
      <c r="CF24">
        <f>_xlfn.IFS(AND(CD23="",CD24=""),0,AND(CD23="",CD24="@"),VLOOKUP(CC$1,'Distance Matrix'!$A$2:$AG$33,MATCH(CE24,'Distance Matrix'!$A$1:$AG$1,0),1),AND(CD23="@",CD24=""),VLOOKUP(CC$1,'Distance Matrix'!$A$2:$AG$33,MATCH(CE23,'Distance Matrix'!$A$1:$AG$1,0),1),AND(CD23="@",CD24="@"),VLOOKUP(CE23,'Distance Matrix'!$A$2:$AG$33,MATCH(CE24,'Distance Matrix'!$A$1:$AG$1,0),1))</f>
        <v>0</v>
      </c>
      <c r="CG24" s="56">
        <v>22</v>
      </c>
      <c r="CH24" s="64" t="s">
        <v>182</v>
      </c>
      <c r="CI24" t="s">
        <v>64</v>
      </c>
      <c r="CJ24">
        <f>_xlfn.IFS(AND(CH23="",CH24=""),0,AND(CH23="",CH24="@"),VLOOKUP(CG$1,'Distance Matrix'!$A$2:$AG$33,MATCH(CI24,'Distance Matrix'!$A$1:$AG$1,0),1),AND(CH23="@",CH24=""),VLOOKUP(CG$1,'Distance Matrix'!$A$2:$AG$33,MATCH(CI23,'Distance Matrix'!$A$1:$AG$1,0),1),AND(CH23="@",CH24="@"),VLOOKUP(CI23,'Distance Matrix'!$A$2:$AG$33,MATCH(CI24,'Distance Matrix'!$A$1:$AG$1,0),1))</f>
        <v>855</v>
      </c>
      <c r="CK24" s="56">
        <v>22</v>
      </c>
      <c r="CL24" s="64"/>
      <c r="CM24" t="s">
        <v>59</v>
      </c>
      <c r="CN24">
        <f>_xlfn.IFS(AND(CL23="",CL24=""),0,AND(CL23="",CL24="@"),VLOOKUP(CK$1,'Distance Matrix'!$A$2:$AG$33,MATCH(CM24,'Distance Matrix'!$A$1:$AG$1,0),1),AND(CL23="@",CL24=""),VLOOKUP(CK$1,'Distance Matrix'!$A$2:$AG$33,MATCH(CM23,'Distance Matrix'!$A$1:$AG$1,0),1),AND(CL23="@",CL24="@"),VLOOKUP(CM23,'Distance Matrix'!$A$2:$AG$33,MATCH(CM24,'Distance Matrix'!$A$1:$AG$1,0),1))</f>
        <v>278</v>
      </c>
      <c r="CO24" s="56">
        <v>22</v>
      </c>
      <c r="CP24" s="64"/>
      <c r="CQ24" t="s">
        <v>71</v>
      </c>
      <c r="CR24">
        <f>_xlfn.IFS(AND(CP23="",CP24=""),0,AND(CP23="",CP24="@"),VLOOKUP(CO$1,'Distance Matrix'!$A$2:$AG$33,MATCH(CQ24,'Distance Matrix'!$A$1:$AG$1,0),1),AND(CP23="@",CP24=""),VLOOKUP(CO$1,'Distance Matrix'!$A$2:$AG$33,MATCH(CQ23,'Distance Matrix'!$A$1:$AG$1,0),1),AND(CP23="@",CP24="@"),VLOOKUP(CQ23,'Distance Matrix'!$A$2:$AG$33,MATCH(CQ24,'Distance Matrix'!$A$1:$AG$1,0),1))</f>
        <v>496</v>
      </c>
      <c r="CS24" s="56">
        <v>22</v>
      </c>
      <c r="CT24" s="64"/>
      <c r="CU24" t="s">
        <v>68</v>
      </c>
      <c r="CV24">
        <f>_xlfn.IFS(AND(CT23="",CT24=""),0,AND(CT23="",CT24="@"),VLOOKUP(CS$1,'Distance Matrix'!$A$2:$AG$33,MATCH(CU24,'Distance Matrix'!$A$1:$AG$1,0),1),AND(CT23="@",CT24=""),VLOOKUP(CS$1,'Distance Matrix'!$A$2:$AG$33,MATCH(CU23,'Distance Matrix'!$A$1:$AG$1,0),1),AND(CT23="@",CT24="@"),VLOOKUP(CU23,'Distance Matrix'!$A$2:$AG$33,MATCH(CU24,'Distance Matrix'!$A$1:$AG$1,0),1))</f>
        <v>0</v>
      </c>
      <c r="CW24" s="56">
        <v>22</v>
      </c>
      <c r="CX24" s="64"/>
      <c r="CY24" t="s">
        <v>48</v>
      </c>
      <c r="CZ24">
        <f>_xlfn.IFS(AND(CX23="",CX24=""),0,AND(CX23="",CX24="@"),VLOOKUP(CW$1,'Distance Matrix'!$A$2:$AG$33,MATCH(CY24,'Distance Matrix'!$A$1:$AG$1,0),1),AND(CX23="@",CX24=""),VLOOKUP(CW$1,'Distance Matrix'!$A$2:$AG$33,MATCH(CY23,'Distance Matrix'!$A$1:$AG$1,0),1),AND(CX23="@",CX24="@"),VLOOKUP(CY23,'Distance Matrix'!$A$2:$AG$33,MATCH(CY24,'Distance Matrix'!$A$1:$AG$1,0),1))</f>
        <v>0</v>
      </c>
      <c r="DA24" s="56">
        <v>22</v>
      </c>
      <c r="DB24" s="64"/>
      <c r="DC24" t="s">
        <v>67</v>
      </c>
      <c r="DD24">
        <f>_xlfn.IFS(AND(DB23="",DB24=""),0,AND(DB23="",DB24="@"),VLOOKUP(DA$1,'Distance Matrix'!$A$2:$AG$33,MATCH(DC24,'Distance Matrix'!$A$1:$AG$1,0),1),AND(DB23="@",DB24=""),VLOOKUP(DA$1,'Distance Matrix'!$A$2:$AG$33,MATCH(DC23,'Distance Matrix'!$A$1:$AG$1,0),1),AND(DB23="@",DB24="@"),VLOOKUP(DC23,'Distance Matrix'!$A$2:$AG$33,MATCH(DC24,'Distance Matrix'!$A$1:$AG$1,0),1))</f>
        <v>613</v>
      </c>
      <c r="DE24" s="56">
        <v>22</v>
      </c>
      <c r="DF24" s="64" t="s">
        <v>182</v>
      </c>
      <c r="DG24" t="s">
        <v>74</v>
      </c>
      <c r="DH24">
        <f>_xlfn.IFS(AND(DF23="",DF24=""),0,AND(DF23="",DF24="@"),VLOOKUP(DE$1,'Distance Matrix'!$A$2:$AG$33,MATCH(DG24,'Distance Matrix'!$A$1:$AG$1,0),1),AND(DF23="@",DF24=""),VLOOKUP(DE$1,'Distance Matrix'!$A$2:$AG$33,MATCH(DG23,'Distance Matrix'!$A$1:$AG$1,0),1),AND(DF23="@",DF24="@"),VLOOKUP(DG23,'Distance Matrix'!$A$2:$AG$33,MATCH(DG24,'Distance Matrix'!$A$1:$AG$1,0),1))</f>
        <v>541</v>
      </c>
      <c r="DI24" s="56">
        <v>22</v>
      </c>
      <c r="DJ24" s="64"/>
      <c r="DK24" t="s">
        <v>63</v>
      </c>
      <c r="DL24">
        <f>_xlfn.IFS(AND(DJ23="",DJ24=""),0,AND(DJ23="",DJ24="@"),VLOOKUP(DI$1,'Distance Matrix'!$A$2:$AG$33,MATCH(DK24,'Distance Matrix'!$A$1:$AG$1,0),1),AND(DJ23="@",DJ24=""),VLOOKUP(DI$1,'Distance Matrix'!$A$2:$AG$33,MATCH(DK23,'Distance Matrix'!$A$1:$AG$1,0),1),AND(DJ23="@",DJ24="@"),VLOOKUP(DK23,'Distance Matrix'!$A$2:$AG$33,MATCH(DK24,'Distance Matrix'!$A$1:$AG$1,0),1))</f>
        <v>1433</v>
      </c>
      <c r="DM24" s="56">
        <v>22</v>
      </c>
      <c r="DN24" s="64"/>
      <c r="DO24" t="s">
        <v>69</v>
      </c>
      <c r="DP24">
        <f>_xlfn.IFS(AND(DN23="",DN24=""),0,AND(DN23="",DN24="@"),VLOOKUP(DM$1,'Distance Matrix'!$A$2:$AG$33,MATCH(DO24,'Distance Matrix'!$A$1:$AG$1,0),1),AND(DN23="@",DN24=""),VLOOKUP(DM$1,'Distance Matrix'!$A$2:$AG$33,MATCH(DO23,'Distance Matrix'!$A$1:$AG$1,0),1),AND(DN23="@",DN24="@"),VLOOKUP(DO23,'Distance Matrix'!$A$2:$AG$33,MATCH(DO24,'Distance Matrix'!$A$1:$AG$1,0),1))</f>
        <v>0</v>
      </c>
      <c r="DQ24" s="56">
        <v>22</v>
      </c>
      <c r="DR24" s="64" t="s">
        <v>182</v>
      </c>
      <c r="DS24" t="s">
        <v>53</v>
      </c>
      <c r="DT24" s="72">
        <f>_xlfn.IFS(AND(DR23="",DR24=""),0,AND(DR23="",DR24="@"),VLOOKUP(DQ$1,'Distance Matrix'!$A$2:$AG$33,MATCH(DS24,'Distance Matrix'!$A$1:$AG$1,0),1),AND(DR23="@",DR24=""),VLOOKUP(DQ$1,'Distance Matrix'!$A$2:$AG$33,MATCH(DS23,'Distance Matrix'!$A$1:$AG$1,0),1),AND(DR23="@",DR24="@"),VLOOKUP(DS23,'Distance Matrix'!$A$2:$AG$33,MATCH(DS24,'Distance Matrix'!$A$1:$AG$1,0),1))</f>
        <v>449</v>
      </c>
    </row>
    <row r="25" spans="1:124" ht="15.75" thickBot="1" x14ac:dyDescent="0.3">
      <c r="A25" s="52">
        <v>23</v>
      </c>
      <c r="B25" s="62"/>
      <c r="C25" t="s">
        <v>50</v>
      </c>
      <c r="D25">
        <f>_xlfn.IFS(AND(B24="",B25=""),0,AND(B24="",B25="@"),VLOOKUP(A$1,'Distance Matrix'!$A$2:$AG$33,MATCH(C25,'Distance Matrix'!$A$1:$AG$1,0),1),AND(B24="@",B25=""),VLOOKUP(A$1,'Distance Matrix'!$A$2:$AG$33,MATCH(C24,'Distance Matrix'!$A$1:$AG$1,0),1),AND(B24="@",B25="@"),VLOOKUP(C24,'Distance Matrix'!$A$2:$AG$33,MATCH(C25,'Distance Matrix'!$A$1:$AG$1,0),1))</f>
        <v>0</v>
      </c>
      <c r="E25" s="52">
        <v>23</v>
      </c>
      <c r="F25" s="62" t="s">
        <v>182</v>
      </c>
      <c r="G25" t="s">
        <v>64</v>
      </c>
      <c r="H25">
        <f>_xlfn.IFS(AND(F24="",F25=""),0,AND(F24="",F25="@"),VLOOKUP(E$1,'Distance Matrix'!$A$2:$AG$33,MATCH(G25,'Distance Matrix'!$A$1:$AG$1,0),1),AND(F24="@",F25=""),VLOOKUP(E$1,'Distance Matrix'!$A$2:$AG$33,MATCH(G24,'Distance Matrix'!$A$1:$AG$1,0),1),AND(F24="@",F25="@"),VLOOKUP(G24,'Distance Matrix'!$A$2:$AG$33,MATCH(G25,'Distance Matrix'!$A$1:$AG$1,0),1))</f>
        <v>1275</v>
      </c>
      <c r="I25" s="52">
        <v>23</v>
      </c>
      <c r="J25" s="62" t="s">
        <v>182</v>
      </c>
      <c r="K25" s="54" t="s">
        <v>63</v>
      </c>
      <c r="L25">
        <f>_xlfn.IFS(AND(J24="",J25=""),0,AND(J24="",J25="@"),VLOOKUP(I$1,'Distance Matrix'!$A$2:$AG$33,MATCH(K25,'Distance Matrix'!$A$1:$AG$1,0),1),AND(J24="@",J25=""),VLOOKUP(I$1,'Distance Matrix'!$A$2:$AG$33,MATCH(K24,'Distance Matrix'!$A$1:$AG$1,0),1),AND(J24="@",J25="@"),VLOOKUP(K24,'Distance Matrix'!$A$2:$AG$33,MATCH(K25,'Distance Matrix'!$A$1:$AG$1,0),1))</f>
        <v>254</v>
      </c>
      <c r="M25" s="52">
        <v>23</v>
      </c>
      <c r="N25" s="62"/>
      <c r="O25" t="s">
        <v>63</v>
      </c>
      <c r="P25">
        <f>_xlfn.IFS(AND(N24="",N25=""),0,AND(N24="",N25="@"),VLOOKUP(M$1,'Distance Matrix'!$A$2:$AG$33,MATCH(O25,'Distance Matrix'!$A$1:$AG$1,0),1),AND(N24="@",N25=""),VLOOKUP(M$1,'Distance Matrix'!$A$2:$AG$33,MATCH(O24,'Distance Matrix'!$A$1:$AG$1,0),1),AND(N24="@",N25="@"),VLOOKUP(O24,'Distance Matrix'!$A$2:$AG$33,MATCH(O25,'Distance Matrix'!$A$1:$AG$1,0),1))</f>
        <v>0</v>
      </c>
      <c r="Q25" s="52">
        <v>23</v>
      </c>
      <c r="R25" s="62" t="s">
        <v>182</v>
      </c>
      <c r="S25" t="s">
        <v>66</v>
      </c>
      <c r="T25">
        <f>_xlfn.IFS(AND(R24="",R25=""),0,AND(R24="",R25="@"),VLOOKUP(Q$1,'Distance Matrix'!$A$2:$AG$33,MATCH(S25,'Distance Matrix'!$A$1:$AG$1,0),1),AND(R24="@",R25=""),VLOOKUP(Q$1,'Distance Matrix'!$A$2:$AG$33,MATCH(S24,'Distance Matrix'!$A$1:$AG$1,0),1),AND(R24="@",R25="@"),VLOOKUP(S24,'Distance Matrix'!$A$2:$AG$33,MATCH(S25,'Distance Matrix'!$A$1:$AG$1,0),1))</f>
        <v>1041</v>
      </c>
      <c r="U25" s="56">
        <v>23</v>
      </c>
      <c r="V25" s="64" t="s">
        <v>182</v>
      </c>
      <c r="W25" t="s">
        <v>60</v>
      </c>
      <c r="X25">
        <f>_xlfn.IFS(AND(V24="",V25=""),0,AND(V24="",V25="@"),VLOOKUP(U$1,'Distance Matrix'!$A$2:$AG$33,MATCH(W25,'Distance Matrix'!$A$1:$AG$1,0),1),AND(V24="@",V25=""),VLOOKUP(U$1,'Distance Matrix'!$A$2:$AG$33,MATCH(W24,'Distance Matrix'!$A$1:$AG$1,0),1),AND(V24="@",V25="@"),VLOOKUP(W24,'Distance Matrix'!$A$2:$AG$33,MATCH(W25,'Distance Matrix'!$A$1:$AG$1,0),1))</f>
        <v>431</v>
      </c>
      <c r="Y25" s="56">
        <v>23</v>
      </c>
      <c r="Z25" s="64" t="s">
        <v>182</v>
      </c>
      <c r="AA25" t="s">
        <v>52</v>
      </c>
      <c r="AB25">
        <f>_xlfn.IFS(AND(Z24="",Z25=""),0,AND(Z24="",Z25="@"),VLOOKUP(Y$1,'Distance Matrix'!$A$2:$AG$33,MATCH(AA25,'Distance Matrix'!$A$1:$AG$1,0),1),AND(Z24="@",Z25=""),VLOOKUP(Y$1,'Distance Matrix'!$A$2:$AG$33,MATCH(AA24,'Distance Matrix'!$A$1:$AG$1,0),1),AND(Z24="@",Z25="@"),VLOOKUP(AA24,'Distance Matrix'!$A$2:$AG$33,MATCH(AA25,'Distance Matrix'!$A$1:$AG$1,0),1))</f>
        <v>815</v>
      </c>
      <c r="AC25" s="56">
        <v>23</v>
      </c>
      <c r="AD25" s="64"/>
      <c r="AE25" t="s">
        <v>70</v>
      </c>
      <c r="AF25">
        <f>_xlfn.IFS(AND(AD24="",AD25=""),0,AND(AD24="",AD25="@"),VLOOKUP(AC$1,'Distance Matrix'!$A$2:$AG$33,MATCH(AE25,'Distance Matrix'!$A$1:$AG$1,0),1),AND(AD24="@",AD25=""),VLOOKUP(AC$1,'Distance Matrix'!$A$2:$AG$33,MATCH(AE24,'Distance Matrix'!$A$1:$AG$1,0),1),AND(AD24="@",AD25="@"),VLOOKUP(AE24,'Distance Matrix'!$A$2:$AG$33,MATCH(AE25,'Distance Matrix'!$A$1:$AG$1,0),1))</f>
        <v>601</v>
      </c>
      <c r="AG25" s="56">
        <v>23</v>
      </c>
      <c r="AH25" s="64" t="s">
        <v>182</v>
      </c>
      <c r="AI25" t="s">
        <v>56</v>
      </c>
      <c r="AJ25">
        <f>_xlfn.IFS(AND(AH24="",AH25=""),0,AND(AH24="",AH25="@"),VLOOKUP(AG$1,'Distance Matrix'!$A$2:$AG$33,MATCH(AI25,'Distance Matrix'!$A$1:$AG$1,0),1),AND(AH24="@",AH25=""),VLOOKUP(AG$1,'Distance Matrix'!$A$2:$AG$33,MATCH(AI24,'Distance Matrix'!$A$1:$AG$1,0),1),AND(AH24="@",AH25="@"),VLOOKUP(AI24,'Distance Matrix'!$A$2:$AG$33,MATCH(AI25,'Distance Matrix'!$A$1:$AG$1,0),1))</f>
        <v>143</v>
      </c>
      <c r="AK25" s="56">
        <v>23</v>
      </c>
      <c r="AL25" s="64"/>
      <c r="AM25" t="s">
        <v>58</v>
      </c>
      <c r="AN25">
        <f>_xlfn.IFS(AND(AL24="",AL25=""),0,AND(AL24="",AL25="@"),VLOOKUP(AK$1,'Distance Matrix'!$A$2:$AG$33,MATCH(AM25,'Distance Matrix'!$A$1:$AG$1,0),1),AND(AL24="@",AL25=""),VLOOKUP(AK$1,'Distance Matrix'!$A$2:$AG$33,MATCH(AM24,'Distance Matrix'!$A$1:$AG$1,0),1),AND(AL24="@",AL25="@"),VLOOKUP(AM24,'Distance Matrix'!$A$2:$AG$33,MATCH(AM25,'Distance Matrix'!$A$1:$AG$1,0),1))</f>
        <v>1065</v>
      </c>
      <c r="AO25" s="56">
        <v>23</v>
      </c>
      <c r="AP25" s="64"/>
      <c r="AQ25" t="s">
        <v>76</v>
      </c>
      <c r="AR25">
        <f>_xlfn.IFS(AND(AP24="",AP25=""),0,AND(AP24="",AP25="@"),VLOOKUP(AO$1,'Distance Matrix'!$A$2:$AG$33,MATCH(AQ25,'Distance Matrix'!$A$1:$AG$1,0),1),AND(AP24="@",AP25=""),VLOOKUP(AO$1,'Distance Matrix'!$A$2:$AG$33,MATCH(AQ24,'Distance Matrix'!$A$1:$AG$1,0),1),AND(AP24="@",AP25="@"),VLOOKUP(AQ24,'Distance Matrix'!$A$2:$AG$33,MATCH(AQ25,'Distance Matrix'!$A$1:$AG$1,0),1))</f>
        <v>405</v>
      </c>
      <c r="AS25" s="56">
        <v>23</v>
      </c>
      <c r="AT25" s="64" t="s">
        <v>182</v>
      </c>
      <c r="AU25" t="s">
        <v>65</v>
      </c>
      <c r="AV25">
        <f>_xlfn.IFS(AND(AT24="",AT25=""),0,AND(AT24="",AT25="@"),VLOOKUP(AS$1,'Distance Matrix'!$A$2:$AG$33,MATCH(AU25,'Distance Matrix'!$A$1:$AG$1,0),1),AND(AT24="@",AT25=""),VLOOKUP(AS$1,'Distance Matrix'!$A$2:$AG$33,MATCH(AU24,'Distance Matrix'!$A$1:$AG$1,0),1),AND(AT24="@",AT25="@"),VLOOKUP(AU24,'Distance Matrix'!$A$2:$AG$33,MATCH(AU25,'Distance Matrix'!$A$1:$AG$1,0),1))</f>
        <v>36</v>
      </c>
      <c r="AW25" s="56">
        <v>23</v>
      </c>
      <c r="AX25" s="64"/>
      <c r="AY25" t="s">
        <v>79</v>
      </c>
      <c r="AZ25">
        <f>_xlfn.IFS(AND(AX24="",AX25=""),0,AND(AX24="",AX25="@"),VLOOKUP(AW$1,'Distance Matrix'!$A$2:$AG$33,MATCH(AY25,'Distance Matrix'!$A$1:$AG$1,0),1),AND(AX24="@",AX25=""),VLOOKUP(AW$1,'Distance Matrix'!$A$2:$AG$33,MATCH(AY24,'Distance Matrix'!$A$1:$AG$1,0),1),AND(AX24="@",AX25="@"),VLOOKUP(AY24,'Distance Matrix'!$A$2:$AG$33,MATCH(AY25,'Distance Matrix'!$A$1:$AG$1,0),1))</f>
        <v>0</v>
      </c>
      <c r="BA25" s="56">
        <v>23</v>
      </c>
      <c r="BB25" s="64" t="s">
        <v>182</v>
      </c>
      <c r="BC25" t="s">
        <v>78</v>
      </c>
      <c r="BD25">
        <f>_xlfn.IFS(AND(BB24="",BB25=""),0,AND(BB24="",BB25="@"),VLOOKUP(BA$1,'Distance Matrix'!$A$2:$AG$33,MATCH(BC25,'Distance Matrix'!$A$1:$AG$1,0),1),AND(BB24="@",BB25=""),VLOOKUP(BA$1,'Distance Matrix'!$A$2:$AG$33,MATCH(BC24,'Distance Matrix'!$A$1:$AG$1,0),1),AND(BB24="@",BB25="@"),VLOOKUP(BC24,'Distance Matrix'!$A$2:$AG$33,MATCH(BC25,'Distance Matrix'!$A$1:$AG$1,0),1))</f>
        <v>1227</v>
      </c>
      <c r="BE25" s="56">
        <v>23</v>
      </c>
      <c r="BF25" s="64"/>
      <c r="BG25" t="s">
        <v>68</v>
      </c>
      <c r="BH25">
        <f>_xlfn.IFS(AND(BF24="",BF25=""),0,AND(BF24="",BF25="@"),VLOOKUP(BE$1,'Distance Matrix'!$A$2:$AG$33,MATCH(BG25,'Distance Matrix'!$A$1:$AG$1,0),1),AND(BF24="@",BF25=""),VLOOKUP(BE$1,'Distance Matrix'!$A$2:$AG$33,MATCH(BG24,'Distance Matrix'!$A$1:$AG$1,0),1),AND(BF24="@",BF25="@"),VLOOKUP(BG24,'Distance Matrix'!$A$2:$AG$33,MATCH(BG25,'Distance Matrix'!$A$1:$AG$1,0),1))</f>
        <v>0</v>
      </c>
      <c r="BI25" s="56">
        <v>23</v>
      </c>
      <c r="BJ25" s="64"/>
      <c r="BK25" t="s">
        <v>48</v>
      </c>
      <c r="BL25">
        <f>_xlfn.IFS(AND(BJ24="",BJ25=""),0,AND(BJ24="",BJ25="@"),VLOOKUP(BI$1,'Distance Matrix'!$A$2:$AG$33,MATCH(BK25,'Distance Matrix'!$A$1:$AG$1,0),1),AND(BJ24="@",BJ25=""),VLOOKUP(BI$1,'Distance Matrix'!$A$2:$AG$33,MATCH(BK24,'Distance Matrix'!$A$1:$AG$1,0),1),AND(BJ24="@",BJ25="@"),VLOOKUP(BK24,'Distance Matrix'!$A$2:$AG$33,MATCH(BK25,'Distance Matrix'!$A$1:$AG$1,0),1))</f>
        <v>0</v>
      </c>
      <c r="BM25" s="56">
        <v>23</v>
      </c>
      <c r="BN25" s="64" t="s">
        <v>182</v>
      </c>
      <c r="BO25" t="s">
        <v>76</v>
      </c>
      <c r="BP25">
        <f>_xlfn.IFS(AND(BN24="",BN25=""),0,AND(BN24="",BN25="@"),VLOOKUP(BM$1,'Distance Matrix'!$A$2:$AG$33,MATCH(BO25,'Distance Matrix'!$A$1:$AG$1,0),1),AND(BN24="@",BN25=""),VLOOKUP(BM$1,'Distance Matrix'!$A$2:$AG$33,MATCH(BO24,'Distance Matrix'!$A$1:$AG$1,0),1),AND(BN24="@",BN25="@"),VLOOKUP(BO24,'Distance Matrix'!$A$2:$AG$33,MATCH(BO25,'Distance Matrix'!$A$1:$AG$1,0),1))</f>
        <v>281</v>
      </c>
      <c r="BQ25" s="56">
        <v>23</v>
      </c>
      <c r="BR25" s="64" t="s">
        <v>182</v>
      </c>
      <c r="BS25" t="s">
        <v>53</v>
      </c>
      <c r="BT25">
        <f>_xlfn.IFS(AND(BR24="",BR25=""),0,AND(BR24="",BR25="@"),VLOOKUP(BQ$1,'Distance Matrix'!$A$2:$AG$33,MATCH(BS25,'Distance Matrix'!$A$1:$AG$1,0),1),AND(BR24="@",BR25=""),VLOOKUP(BQ$1,'Distance Matrix'!$A$2:$AG$33,MATCH(BS24,'Distance Matrix'!$A$1:$AG$1,0),1),AND(BR24="@",BR25="@"),VLOOKUP(BS24,'Distance Matrix'!$A$2:$AG$33,MATCH(BS25,'Distance Matrix'!$A$1:$AG$1,0),1))</f>
        <v>271</v>
      </c>
      <c r="BU25" s="56">
        <v>23</v>
      </c>
      <c r="BV25" s="64" t="s">
        <v>182</v>
      </c>
      <c r="BW25" t="s">
        <v>67</v>
      </c>
      <c r="BX25">
        <f>_xlfn.IFS(AND(BV24="",BV25=""),0,AND(BV24="",BV25="@"),VLOOKUP(BU$1,'Distance Matrix'!$A$2:$AG$33,MATCH(BW25,'Distance Matrix'!$A$1:$AG$1,0),1),AND(BV24="@",BV25=""),VLOOKUP(BU$1,'Distance Matrix'!$A$2:$AG$33,MATCH(BW24,'Distance Matrix'!$A$1:$AG$1,0),1),AND(BV24="@",BV25="@"),VLOOKUP(BW24,'Distance Matrix'!$A$2:$AG$33,MATCH(BW25,'Distance Matrix'!$A$1:$AG$1,0),1))</f>
        <v>205</v>
      </c>
      <c r="BY25" s="56">
        <v>23</v>
      </c>
      <c r="BZ25" s="64"/>
      <c r="CA25" t="s">
        <v>49</v>
      </c>
      <c r="CB25">
        <f>_xlfn.IFS(AND(BZ24="",BZ25=""),0,AND(BZ24="",BZ25="@"),VLOOKUP(BY$1,'Distance Matrix'!$A$2:$AG$33,MATCH(CA25,'Distance Matrix'!$A$1:$AG$1,0),1),AND(BZ24="@",BZ25=""),VLOOKUP(BY$1,'Distance Matrix'!$A$2:$AG$33,MATCH(CA24,'Distance Matrix'!$A$1:$AG$1,0),1),AND(BZ24="@",BZ25="@"),VLOOKUP(CA24,'Distance Matrix'!$A$2:$AG$33,MATCH(CA25,'Distance Matrix'!$A$1:$AG$1,0),1))</f>
        <v>0</v>
      </c>
      <c r="CC25" s="56">
        <v>23</v>
      </c>
      <c r="CD25" s="64" t="s">
        <v>182</v>
      </c>
      <c r="CE25" t="s">
        <v>57</v>
      </c>
      <c r="CF25">
        <f>_xlfn.IFS(AND(CD24="",CD25=""),0,AND(CD24="",CD25="@"),VLOOKUP(CC$1,'Distance Matrix'!$A$2:$AG$33,MATCH(CE25,'Distance Matrix'!$A$1:$AG$1,0),1),AND(CD24="@",CD25=""),VLOOKUP(CC$1,'Distance Matrix'!$A$2:$AG$33,MATCH(CE24,'Distance Matrix'!$A$1:$AG$1,0),1),AND(CD24="@",CD25="@"),VLOOKUP(CE24,'Distance Matrix'!$A$2:$AG$33,MATCH(CE25,'Distance Matrix'!$A$1:$AG$1,0),1))</f>
        <v>96</v>
      </c>
      <c r="CG25" s="56">
        <v>23</v>
      </c>
      <c r="CH25" s="64" t="s">
        <v>182</v>
      </c>
      <c r="CI25" t="s">
        <v>70</v>
      </c>
      <c r="CJ25">
        <f>_xlfn.IFS(AND(CH24="",CH25=""),0,AND(CH24="",CH25="@"),VLOOKUP(CG$1,'Distance Matrix'!$A$2:$AG$33,MATCH(CI25,'Distance Matrix'!$A$1:$AG$1,0),1),AND(CH24="@",CH25=""),VLOOKUP(CG$1,'Distance Matrix'!$A$2:$AG$33,MATCH(CI24,'Distance Matrix'!$A$1:$AG$1,0),1),AND(CH24="@",CH25="@"),VLOOKUP(CI24,'Distance Matrix'!$A$2:$AG$33,MATCH(CI25,'Distance Matrix'!$A$1:$AG$1,0),1))</f>
        <v>853</v>
      </c>
      <c r="CK25" s="56">
        <v>23</v>
      </c>
      <c r="CL25" s="64" t="s">
        <v>182</v>
      </c>
      <c r="CM25" t="s">
        <v>51</v>
      </c>
      <c r="CN25">
        <f>_xlfn.IFS(AND(CL24="",CL25=""),0,AND(CL24="",CL25="@"),VLOOKUP(CK$1,'Distance Matrix'!$A$2:$AG$33,MATCH(CM25,'Distance Matrix'!$A$1:$AG$1,0),1),AND(CL24="@",CL25=""),VLOOKUP(CK$1,'Distance Matrix'!$A$2:$AG$33,MATCH(CM24,'Distance Matrix'!$A$1:$AG$1,0),1),AND(CL24="@",CL25="@"),VLOOKUP(CM24,'Distance Matrix'!$A$2:$AG$33,MATCH(CM25,'Distance Matrix'!$A$1:$AG$1,0),1))</f>
        <v>346</v>
      </c>
      <c r="CO25" s="56">
        <v>23</v>
      </c>
      <c r="CP25" s="64" t="s">
        <v>182</v>
      </c>
      <c r="CQ25" t="s">
        <v>48</v>
      </c>
      <c r="CR25">
        <f>_xlfn.IFS(AND(CP24="",CP25=""),0,AND(CP24="",CP25="@"),VLOOKUP(CO$1,'Distance Matrix'!$A$2:$AG$33,MATCH(CQ25,'Distance Matrix'!$A$1:$AG$1,0),1),AND(CP24="@",CP25=""),VLOOKUP(CO$1,'Distance Matrix'!$A$2:$AG$33,MATCH(CQ24,'Distance Matrix'!$A$1:$AG$1,0),1),AND(CP24="@",CP25="@"),VLOOKUP(CQ24,'Distance Matrix'!$A$2:$AG$33,MATCH(CQ25,'Distance Matrix'!$A$1:$AG$1,0),1))</f>
        <v>1047</v>
      </c>
      <c r="CS25" s="56">
        <v>23</v>
      </c>
      <c r="CT25" s="64"/>
      <c r="CU25" t="s">
        <v>50</v>
      </c>
      <c r="CV25">
        <f>_xlfn.IFS(AND(CT24="",CT25=""),0,AND(CT24="",CT25="@"),VLOOKUP(CS$1,'Distance Matrix'!$A$2:$AG$33,MATCH(CU25,'Distance Matrix'!$A$1:$AG$1,0),1),AND(CT24="@",CT25=""),VLOOKUP(CS$1,'Distance Matrix'!$A$2:$AG$33,MATCH(CU24,'Distance Matrix'!$A$1:$AG$1,0),1),AND(CT24="@",CT25="@"),VLOOKUP(CU24,'Distance Matrix'!$A$2:$AG$33,MATCH(CU25,'Distance Matrix'!$A$1:$AG$1,0),1))</f>
        <v>0</v>
      </c>
      <c r="CW25" s="56">
        <v>23</v>
      </c>
      <c r="CX25" s="64" t="s">
        <v>182</v>
      </c>
      <c r="CY25" t="s">
        <v>69</v>
      </c>
      <c r="CZ25">
        <f>_xlfn.IFS(AND(CX24="",CX25=""),0,AND(CX24="",CX25="@"),VLOOKUP(CW$1,'Distance Matrix'!$A$2:$AG$33,MATCH(CY25,'Distance Matrix'!$A$1:$AG$1,0),1),AND(CX24="@",CX25=""),VLOOKUP(CW$1,'Distance Matrix'!$A$2:$AG$33,MATCH(CY24,'Distance Matrix'!$A$1:$AG$1,0),1),AND(CX24="@",CX25="@"),VLOOKUP(CY24,'Distance Matrix'!$A$2:$AG$33,MATCH(CY25,'Distance Matrix'!$A$1:$AG$1,0),1))</f>
        <v>439</v>
      </c>
      <c r="DA25" s="56">
        <v>23</v>
      </c>
      <c r="DB25" s="64"/>
      <c r="DC25" t="s">
        <v>73</v>
      </c>
      <c r="DD25">
        <f>_xlfn.IFS(AND(DB24="",DB25=""),0,AND(DB24="",DB25="@"),VLOOKUP(DA$1,'Distance Matrix'!$A$2:$AG$33,MATCH(DC25,'Distance Matrix'!$A$1:$AG$1,0),1),AND(DB24="@",DB25=""),VLOOKUP(DA$1,'Distance Matrix'!$A$2:$AG$33,MATCH(DC24,'Distance Matrix'!$A$1:$AG$1,0),1),AND(DB24="@",DB25="@"),VLOOKUP(DC24,'Distance Matrix'!$A$2:$AG$33,MATCH(DC25,'Distance Matrix'!$A$1:$AG$1,0),1))</f>
        <v>0</v>
      </c>
      <c r="DE25" s="56">
        <v>23</v>
      </c>
      <c r="DF25" s="64" t="s">
        <v>182</v>
      </c>
      <c r="DG25" t="s">
        <v>71</v>
      </c>
      <c r="DH25">
        <f>_xlfn.IFS(AND(DF24="",DF25=""),0,AND(DF24="",DF25="@"),VLOOKUP(DE$1,'Distance Matrix'!$A$2:$AG$33,MATCH(DG25,'Distance Matrix'!$A$1:$AG$1,0),1),AND(DF24="@",DF25=""),VLOOKUP(DE$1,'Distance Matrix'!$A$2:$AG$33,MATCH(DG24,'Distance Matrix'!$A$1:$AG$1,0),1),AND(DF24="@",DF25="@"),VLOOKUP(DG24,'Distance Matrix'!$A$2:$AG$33,MATCH(DG25,'Distance Matrix'!$A$1:$AG$1,0),1))</f>
        <v>362</v>
      </c>
      <c r="DI25" s="56">
        <v>23</v>
      </c>
      <c r="DJ25" s="64"/>
      <c r="DK25" t="s">
        <v>48</v>
      </c>
      <c r="DL25">
        <f>_xlfn.IFS(AND(DJ24="",DJ25=""),0,AND(DJ24="",DJ25="@"),VLOOKUP(DI$1,'Distance Matrix'!$A$2:$AG$33,MATCH(DK25,'Distance Matrix'!$A$1:$AG$1,0),1),AND(DJ24="@",DJ25=""),VLOOKUP(DI$1,'Distance Matrix'!$A$2:$AG$33,MATCH(DK24,'Distance Matrix'!$A$1:$AG$1,0),1),AND(DJ24="@",DJ25="@"),VLOOKUP(DK24,'Distance Matrix'!$A$2:$AG$33,MATCH(DK25,'Distance Matrix'!$A$1:$AG$1,0),1))</f>
        <v>0</v>
      </c>
      <c r="DM25" s="56">
        <v>23</v>
      </c>
      <c r="DN25" s="64" t="s">
        <v>182</v>
      </c>
      <c r="DO25" t="s">
        <v>59</v>
      </c>
      <c r="DP25">
        <f>_xlfn.IFS(AND(DN24="",DN25=""),0,AND(DN24="",DN25="@"),VLOOKUP(DM$1,'Distance Matrix'!$A$2:$AG$33,MATCH(DO25,'Distance Matrix'!$A$1:$AG$1,0),1),AND(DN24="@",DN25=""),VLOOKUP(DM$1,'Distance Matrix'!$A$2:$AG$33,MATCH(DO24,'Distance Matrix'!$A$1:$AG$1,0),1),AND(DN24="@",DN25="@"),VLOOKUP(DO24,'Distance Matrix'!$A$2:$AG$33,MATCH(DO25,'Distance Matrix'!$A$1:$AG$1,0),1))</f>
        <v>215</v>
      </c>
      <c r="DQ25" s="56">
        <v>23</v>
      </c>
      <c r="DR25" s="64"/>
      <c r="DS25" t="s">
        <v>56</v>
      </c>
      <c r="DT25" s="72">
        <f>_xlfn.IFS(AND(DR24="",DR25=""),0,AND(DR24="",DR25="@"),VLOOKUP(DQ$1,'Distance Matrix'!$A$2:$AG$33,MATCH(DS25,'Distance Matrix'!$A$1:$AG$1,0),1),AND(DR24="@",DR25=""),VLOOKUP(DQ$1,'Distance Matrix'!$A$2:$AG$33,MATCH(DS24,'Distance Matrix'!$A$1:$AG$1,0),1),AND(DR24="@",DR25="@"),VLOOKUP(DS24,'Distance Matrix'!$A$2:$AG$33,MATCH(DS25,'Distance Matrix'!$A$1:$AG$1,0),1))</f>
        <v>842</v>
      </c>
    </row>
    <row r="26" spans="1:124" ht="15.75" thickBot="1" x14ac:dyDescent="0.3">
      <c r="A26" s="52">
        <v>24</v>
      </c>
      <c r="B26" s="62"/>
      <c r="C26" t="s">
        <v>68</v>
      </c>
      <c r="D26">
        <f>_xlfn.IFS(AND(B25="",B26=""),0,AND(B25="",B26="@"),VLOOKUP(A$1,'Distance Matrix'!$A$2:$AG$33,MATCH(C26,'Distance Matrix'!$A$1:$AG$1,0),1),AND(B25="@",B26=""),VLOOKUP(A$1,'Distance Matrix'!$A$2:$AG$33,MATCH(C25,'Distance Matrix'!$A$1:$AG$1,0),1),AND(B25="@",B26="@"),VLOOKUP(C25,'Distance Matrix'!$A$2:$AG$33,MATCH(C26,'Distance Matrix'!$A$1:$AG$1,0),1))</f>
        <v>0</v>
      </c>
      <c r="E26" s="52">
        <v>24</v>
      </c>
      <c r="F26" s="62" t="s">
        <v>182</v>
      </c>
      <c r="G26" t="s">
        <v>62</v>
      </c>
      <c r="H26">
        <f>_xlfn.IFS(AND(F25="",F26=""),0,AND(F25="",F26="@"),VLOOKUP(E$1,'Distance Matrix'!$A$2:$AG$33,MATCH(G26,'Distance Matrix'!$A$1:$AG$1,0),1),AND(F25="@",F26=""),VLOOKUP(E$1,'Distance Matrix'!$A$2:$AG$33,MATCH(G25,'Distance Matrix'!$A$1:$AG$1,0),1),AND(F25="@",F26="@"),VLOOKUP(G25,'Distance Matrix'!$A$2:$AG$33,MATCH(G26,'Distance Matrix'!$A$1:$AG$1,0),1))</f>
        <v>695</v>
      </c>
      <c r="I26" s="52">
        <v>24</v>
      </c>
      <c r="J26" s="62" t="s">
        <v>182</v>
      </c>
      <c r="K26" s="54" t="s">
        <v>51</v>
      </c>
      <c r="L26">
        <f>_xlfn.IFS(AND(J25="",J26=""),0,AND(J25="",J26="@"),VLOOKUP(I$1,'Distance Matrix'!$A$2:$AG$33,MATCH(K26,'Distance Matrix'!$A$1:$AG$1,0),1),AND(J25="@",J26=""),VLOOKUP(I$1,'Distance Matrix'!$A$2:$AG$33,MATCH(K25,'Distance Matrix'!$A$1:$AG$1,0),1),AND(J25="@",J26="@"),VLOOKUP(K25,'Distance Matrix'!$A$2:$AG$33,MATCH(K26,'Distance Matrix'!$A$1:$AG$1,0),1))</f>
        <v>314</v>
      </c>
      <c r="M26" s="52">
        <v>24</v>
      </c>
      <c r="N26" s="62" t="s">
        <v>182</v>
      </c>
      <c r="O26" t="s">
        <v>69</v>
      </c>
      <c r="P26">
        <f>_xlfn.IFS(AND(N25="",N26=""),0,AND(N25="",N26="@"),VLOOKUP(M$1,'Distance Matrix'!$A$2:$AG$33,MATCH(O26,'Distance Matrix'!$A$1:$AG$1,0),1),AND(N25="@",N26=""),VLOOKUP(M$1,'Distance Matrix'!$A$2:$AG$33,MATCH(O25,'Distance Matrix'!$A$1:$AG$1,0),1),AND(N25="@",N26="@"),VLOOKUP(O25,'Distance Matrix'!$A$2:$AG$33,MATCH(O26,'Distance Matrix'!$A$1:$AG$1,0),1))</f>
        <v>241</v>
      </c>
      <c r="Q26" s="52">
        <v>24</v>
      </c>
      <c r="R26" s="62" t="s">
        <v>182</v>
      </c>
      <c r="S26" t="s">
        <v>78</v>
      </c>
      <c r="T26">
        <f>_xlfn.IFS(AND(R25="",R26=""),0,AND(R25="",R26="@"),VLOOKUP(Q$1,'Distance Matrix'!$A$2:$AG$33,MATCH(S26,'Distance Matrix'!$A$1:$AG$1,0),1),AND(R25="@",R26=""),VLOOKUP(Q$1,'Distance Matrix'!$A$2:$AG$33,MATCH(S25,'Distance Matrix'!$A$1:$AG$1,0),1),AND(R25="@",R26="@"),VLOOKUP(S25,'Distance Matrix'!$A$2:$AG$33,MATCH(S26,'Distance Matrix'!$A$1:$AG$1,0),1))</f>
        <v>256</v>
      </c>
      <c r="U26" s="56">
        <v>24</v>
      </c>
      <c r="V26" s="64" t="s">
        <v>182</v>
      </c>
      <c r="W26" t="s">
        <v>63</v>
      </c>
      <c r="X26">
        <f>_xlfn.IFS(AND(V25="",V26=""),0,AND(V25="",V26="@"),VLOOKUP(U$1,'Distance Matrix'!$A$2:$AG$33,MATCH(W26,'Distance Matrix'!$A$1:$AG$1,0),1),AND(V25="@",V26=""),VLOOKUP(U$1,'Distance Matrix'!$A$2:$AG$33,MATCH(W25,'Distance Matrix'!$A$1:$AG$1,0),1),AND(V25="@",V26="@"),VLOOKUP(W25,'Distance Matrix'!$A$2:$AG$33,MATCH(W26,'Distance Matrix'!$A$1:$AG$1,0),1))</f>
        <v>324</v>
      </c>
      <c r="Y26" s="56">
        <v>24</v>
      </c>
      <c r="Z26" s="64" t="s">
        <v>182</v>
      </c>
      <c r="AA26" t="s">
        <v>67</v>
      </c>
      <c r="AB26">
        <f>_xlfn.IFS(AND(Z25="",Z26=""),0,AND(Z25="",Z26="@"),VLOOKUP(Y$1,'Distance Matrix'!$A$2:$AG$33,MATCH(AA26,'Distance Matrix'!$A$1:$AG$1,0),1),AND(Z25="@",Z26=""),VLOOKUP(Y$1,'Distance Matrix'!$A$2:$AG$33,MATCH(AA25,'Distance Matrix'!$A$1:$AG$1,0),1),AND(Z25="@",Z26="@"),VLOOKUP(AA25,'Distance Matrix'!$A$2:$AG$33,MATCH(AA26,'Distance Matrix'!$A$1:$AG$1,0),1))</f>
        <v>205</v>
      </c>
      <c r="AC26" s="56">
        <v>24</v>
      </c>
      <c r="AD26" s="64" t="s">
        <v>182</v>
      </c>
      <c r="AE26" t="s">
        <v>62</v>
      </c>
      <c r="AF26">
        <f>_xlfn.IFS(AND(AD25="",AD26=""),0,AND(AD25="",AD26="@"),VLOOKUP(AC$1,'Distance Matrix'!$A$2:$AG$33,MATCH(AE26,'Distance Matrix'!$A$1:$AG$1,0),1),AND(AD25="@",AD26=""),VLOOKUP(AC$1,'Distance Matrix'!$A$2:$AG$33,MATCH(AE25,'Distance Matrix'!$A$1:$AG$1,0),1),AND(AD25="@",AD26="@"),VLOOKUP(AE25,'Distance Matrix'!$A$2:$AG$33,MATCH(AE26,'Distance Matrix'!$A$1:$AG$1,0),1))</f>
        <v>1012</v>
      </c>
      <c r="AG26" s="56">
        <v>24</v>
      </c>
      <c r="AH26" s="64" t="s">
        <v>182</v>
      </c>
      <c r="AI26" t="s">
        <v>69</v>
      </c>
      <c r="AJ26">
        <f>_xlfn.IFS(AND(AH25="",AH26=""),0,AND(AH25="",AH26="@"),VLOOKUP(AG$1,'Distance Matrix'!$A$2:$AG$33,MATCH(AI26,'Distance Matrix'!$A$1:$AG$1,0),1),AND(AH25="@",AH26=""),VLOOKUP(AG$1,'Distance Matrix'!$A$2:$AG$33,MATCH(AI25,'Distance Matrix'!$A$1:$AG$1,0),1),AND(AH25="@",AH26="@"),VLOOKUP(AI25,'Distance Matrix'!$A$2:$AG$33,MATCH(AI26,'Distance Matrix'!$A$1:$AG$1,0),1))</f>
        <v>200</v>
      </c>
      <c r="AK26" s="56">
        <v>24</v>
      </c>
      <c r="AL26" s="64" t="s">
        <v>182</v>
      </c>
      <c r="AM26" t="s">
        <v>72</v>
      </c>
      <c r="AN26">
        <f>_xlfn.IFS(AND(AL25="",AL26=""),0,AND(AL25="",AL26="@"),VLOOKUP(AK$1,'Distance Matrix'!$A$2:$AG$33,MATCH(AM26,'Distance Matrix'!$A$1:$AG$1,0),1),AND(AL25="@",AL26=""),VLOOKUP(AK$1,'Distance Matrix'!$A$2:$AG$33,MATCH(AM25,'Distance Matrix'!$A$1:$AG$1,0),1),AND(AL25="@",AL26="@"),VLOOKUP(AM25,'Distance Matrix'!$A$2:$AG$33,MATCH(AM26,'Distance Matrix'!$A$1:$AG$1,0),1))</f>
        <v>641</v>
      </c>
      <c r="AO26" s="56">
        <v>24</v>
      </c>
      <c r="AP26" s="64"/>
      <c r="AQ26" t="s">
        <v>71</v>
      </c>
      <c r="AR26">
        <f>_xlfn.IFS(AND(AP25="",AP26=""),0,AND(AP25="",AP26="@"),VLOOKUP(AO$1,'Distance Matrix'!$A$2:$AG$33,MATCH(AQ26,'Distance Matrix'!$A$1:$AG$1,0),1),AND(AP25="@",AP26=""),VLOOKUP(AO$1,'Distance Matrix'!$A$2:$AG$33,MATCH(AQ25,'Distance Matrix'!$A$1:$AG$1,0),1),AND(AP25="@",AP26="@"),VLOOKUP(AQ25,'Distance Matrix'!$A$2:$AG$33,MATCH(AQ26,'Distance Matrix'!$A$1:$AG$1,0),1))</f>
        <v>0</v>
      </c>
      <c r="AS26" s="56">
        <v>24</v>
      </c>
      <c r="AT26" s="64"/>
      <c r="AU26" t="s">
        <v>70</v>
      </c>
      <c r="AV26">
        <f>_xlfn.IFS(AND(AT25="",AT26=""),0,AND(AT25="",AT26="@"),VLOOKUP(AS$1,'Distance Matrix'!$A$2:$AG$33,MATCH(AU26,'Distance Matrix'!$A$1:$AG$1,0),1),AND(AT25="@",AT26=""),VLOOKUP(AS$1,'Distance Matrix'!$A$2:$AG$33,MATCH(AU25,'Distance Matrix'!$A$1:$AG$1,0),1),AND(AT25="@",AT26="@"),VLOOKUP(AU25,'Distance Matrix'!$A$2:$AG$33,MATCH(AU26,'Distance Matrix'!$A$1:$AG$1,0),1))</f>
        <v>1359</v>
      </c>
      <c r="AW26" s="56">
        <v>24</v>
      </c>
      <c r="AX26" s="64"/>
      <c r="AY26" t="s">
        <v>76</v>
      </c>
      <c r="AZ26">
        <f>_xlfn.IFS(AND(AX25="",AX26=""),0,AND(AX25="",AX26="@"),VLOOKUP(AW$1,'Distance Matrix'!$A$2:$AG$33,MATCH(AY26,'Distance Matrix'!$A$1:$AG$1,0),1),AND(AX25="@",AX26=""),VLOOKUP(AW$1,'Distance Matrix'!$A$2:$AG$33,MATCH(AY25,'Distance Matrix'!$A$1:$AG$1,0),1),AND(AX25="@",AX26="@"),VLOOKUP(AY25,'Distance Matrix'!$A$2:$AG$33,MATCH(AY26,'Distance Matrix'!$A$1:$AG$1,0),1))</f>
        <v>0</v>
      </c>
      <c r="BA26" s="56">
        <v>24</v>
      </c>
      <c r="BB26" s="64"/>
      <c r="BC26" t="s">
        <v>75</v>
      </c>
      <c r="BD26">
        <f>_xlfn.IFS(AND(BB25="",BB26=""),0,AND(BB25="",BB26="@"),VLOOKUP(BA$1,'Distance Matrix'!$A$2:$AG$33,MATCH(BC26,'Distance Matrix'!$A$1:$AG$1,0),1),AND(BB25="@",BB26=""),VLOOKUP(BA$1,'Distance Matrix'!$A$2:$AG$33,MATCH(BC25,'Distance Matrix'!$A$1:$AG$1,0),1),AND(BB25="@",BB26="@"),VLOOKUP(BC25,'Distance Matrix'!$A$2:$AG$33,MATCH(BC26,'Distance Matrix'!$A$1:$AG$1,0),1))</f>
        <v>256</v>
      </c>
      <c r="BE26" s="56">
        <v>24</v>
      </c>
      <c r="BF26" s="64" t="s">
        <v>182</v>
      </c>
      <c r="BG26" t="s">
        <v>50</v>
      </c>
      <c r="BH26">
        <f>_xlfn.IFS(AND(BF25="",BF26=""),0,AND(BF25="",BF26="@"),VLOOKUP(BE$1,'Distance Matrix'!$A$2:$AG$33,MATCH(BG26,'Distance Matrix'!$A$1:$AG$1,0),1),AND(BF25="@",BF26=""),VLOOKUP(BE$1,'Distance Matrix'!$A$2:$AG$33,MATCH(BG25,'Distance Matrix'!$A$1:$AG$1,0),1),AND(BF25="@",BF26="@"),VLOOKUP(BG25,'Distance Matrix'!$A$2:$AG$33,MATCH(BG26,'Distance Matrix'!$A$1:$AG$1,0),1))</f>
        <v>1082</v>
      </c>
      <c r="BI26" s="56">
        <v>24</v>
      </c>
      <c r="BJ26" s="64"/>
      <c r="BK26" t="s">
        <v>78</v>
      </c>
      <c r="BL26">
        <f>_xlfn.IFS(AND(BJ25="",BJ26=""),0,AND(BJ25="",BJ26="@"),VLOOKUP(BI$1,'Distance Matrix'!$A$2:$AG$33,MATCH(BK26,'Distance Matrix'!$A$1:$AG$1,0),1),AND(BJ25="@",BJ26=""),VLOOKUP(BI$1,'Distance Matrix'!$A$2:$AG$33,MATCH(BK25,'Distance Matrix'!$A$1:$AG$1,0),1),AND(BJ25="@",BJ26="@"),VLOOKUP(BK25,'Distance Matrix'!$A$2:$AG$33,MATCH(BK26,'Distance Matrix'!$A$1:$AG$1,0),1))</f>
        <v>0</v>
      </c>
      <c r="BM26" s="56">
        <v>24</v>
      </c>
      <c r="BN26" s="64"/>
      <c r="BO26" t="s">
        <v>77</v>
      </c>
      <c r="BP26">
        <f>_xlfn.IFS(AND(BN25="",BN26=""),0,AND(BN25="",BN26="@"),VLOOKUP(BM$1,'Distance Matrix'!$A$2:$AG$33,MATCH(BO26,'Distance Matrix'!$A$1:$AG$1,0),1),AND(BN25="@",BN26=""),VLOOKUP(BM$1,'Distance Matrix'!$A$2:$AG$33,MATCH(BO25,'Distance Matrix'!$A$1:$AG$1,0),1),AND(BN25="@",BN26="@"),VLOOKUP(BO25,'Distance Matrix'!$A$2:$AG$33,MATCH(BO26,'Distance Matrix'!$A$1:$AG$1,0),1))</f>
        <v>302</v>
      </c>
      <c r="BQ26" s="56">
        <v>24</v>
      </c>
      <c r="BR26" s="64"/>
      <c r="BS26" t="s">
        <v>79</v>
      </c>
      <c r="BT26">
        <f>_xlfn.IFS(AND(BR25="",BR26=""),0,AND(BR25="",BR26="@"),VLOOKUP(BQ$1,'Distance Matrix'!$A$2:$AG$33,MATCH(BS26,'Distance Matrix'!$A$1:$AG$1,0),1),AND(BR25="@",BR26=""),VLOOKUP(BQ$1,'Distance Matrix'!$A$2:$AG$33,MATCH(BS25,'Distance Matrix'!$A$1:$AG$1,0),1),AND(BR25="@",BR26="@"),VLOOKUP(BS25,'Distance Matrix'!$A$2:$AG$33,MATCH(BS26,'Distance Matrix'!$A$1:$AG$1,0),1))</f>
        <v>271</v>
      </c>
      <c r="BU26" s="56">
        <v>24</v>
      </c>
      <c r="BV26" s="64" t="s">
        <v>182</v>
      </c>
      <c r="BW26" t="s">
        <v>49</v>
      </c>
      <c r="BX26">
        <f>_xlfn.IFS(AND(BV25="",BV26=""),0,AND(BV25="",BV26="@"),VLOOKUP(BU$1,'Distance Matrix'!$A$2:$AG$33,MATCH(BW26,'Distance Matrix'!$A$1:$AG$1,0),1),AND(BV25="@",BV26=""),VLOOKUP(BU$1,'Distance Matrix'!$A$2:$AG$33,MATCH(BW25,'Distance Matrix'!$A$1:$AG$1,0),1),AND(BV25="@",BV26="@"),VLOOKUP(BW25,'Distance Matrix'!$A$2:$AG$33,MATCH(BW26,'Distance Matrix'!$A$1:$AG$1,0),1))</f>
        <v>922</v>
      </c>
      <c r="BY26" s="56">
        <v>24</v>
      </c>
      <c r="BZ26" s="64" t="s">
        <v>182</v>
      </c>
      <c r="CA26" t="s">
        <v>77</v>
      </c>
      <c r="CB26">
        <f>_xlfn.IFS(AND(BZ25="",BZ26=""),0,AND(BZ25="",BZ26="@"),VLOOKUP(BY$1,'Distance Matrix'!$A$2:$AG$33,MATCH(CA26,'Distance Matrix'!$A$1:$AG$1,0),1),AND(BZ25="@",BZ26=""),VLOOKUP(BY$1,'Distance Matrix'!$A$2:$AG$33,MATCH(CA25,'Distance Matrix'!$A$1:$AG$1,0),1),AND(BZ25="@",BZ26="@"),VLOOKUP(CA25,'Distance Matrix'!$A$2:$AG$33,MATCH(CA26,'Distance Matrix'!$A$1:$AG$1,0),1))</f>
        <v>184</v>
      </c>
      <c r="CC26" s="56">
        <v>24</v>
      </c>
      <c r="CD26" s="64"/>
      <c r="CE26" t="s">
        <v>49</v>
      </c>
      <c r="CF26">
        <f>_xlfn.IFS(AND(CD25="",CD26=""),0,AND(CD25="",CD26="@"),VLOOKUP(CC$1,'Distance Matrix'!$A$2:$AG$33,MATCH(CE26,'Distance Matrix'!$A$1:$AG$1,0),1),AND(CD25="@",CD26=""),VLOOKUP(CC$1,'Distance Matrix'!$A$2:$AG$33,MATCH(CE25,'Distance Matrix'!$A$1:$AG$1,0),1),AND(CD25="@",CD26="@"),VLOOKUP(CE25,'Distance Matrix'!$A$2:$AG$33,MATCH(CE26,'Distance Matrix'!$A$1:$AG$1,0),1))</f>
        <v>96</v>
      </c>
      <c r="CG26" s="56">
        <v>24</v>
      </c>
      <c r="CH26" s="64" t="s">
        <v>182</v>
      </c>
      <c r="CI26" t="s">
        <v>59</v>
      </c>
      <c r="CJ26">
        <f>_xlfn.IFS(AND(CH25="",CH26=""),0,AND(CH25="",CH26="@"),VLOOKUP(CG$1,'Distance Matrix'!$A$2:$AG$33,MATCH(CI26,'Distance Matrix'!$A$1:$AG$1,0),1),AND(CH25="@",CH26=""),VLOOKUP(CG$1,'Distance Matrix'!$A$2:$AG$33,MATCH(CI25,'Distance Matrix'!$A$1:$AG$1,0),1),AND(CH25="@",CH26="@"),VLOOKUP(CI25,'Distance Matrix'!$A$2:$AG$33,MATCH(CI26,'Distance Matrix'!$A$1:$AG$1,0),1))</f>
        <v>1837</v>
      </c>
      <c r="CK26" s="56">
        <v>24</v>
      </c>
      <c r="CL26" s="64"/>
      <c r="CM26" t="s">
        <v>58</v>
      </c>
      <c r="CN26">
        <f>_xlfn.IFS(AND(CL25="",CL26=""),0,AND(CL25="",CL26="@"),VLOOKUP(CK$1,'Distance Matrix'!$A$2:$AG$33,MATCH(CM26,'Distance Matrix'!$A$1:$AG$1,0),1),AND(CL25="@",CL26=""),VLOOKUP(CK$1,'Distance Matrix'!$A$2:$AG$33,MATCH(CM25,'Distance Matrix'!$A$1:$AG$1,0),1),AND(CL25="@",CL26="@"),VLOOKUP(CM25,'Distance Matrix'!$A$2:$AG$33,MATCH(CM26,'Distance Matrix'!$A$1:$AG$1,0),1))</f>
        <v>346</v>
      </c>
      <c r="CO26" s="56">
        <v>24</v>
      </c>
      <c r="CP26" s="64" t="s">
        <v>182</v>
      </c>
      <c r="CQ26" t="s">
        <v>72</v>
      </c>
      <c r="CR26">
        <f>_xlfn.IFS(AND(CP25="",CP26=""),0,AND(CP25="",CP26="@"),VLOOKUP(CO$1,'Distance Matrix'!$A$2:$AG$33,MATCH(CQ26,'Distance Matrix'!$A$1:$AG$1,0),1),AND(CP25="@",CP26=""),VLOOKUP(CO$1,'Distance Matrix'!$A$2:$AG$33,MATCH(CQ25,'Distance Matrix'!$A$1:$AG$1,0),1),AND(CP25="@",CP26="@"),VLOOKUP(CQ25,'Distance Matrix'!$A$2:$AG$33,MATCH(CQ26,'Distance Matrix'!$A$1:$AG$1,0),1))</f>
        <v>784</v>
      </c>
      <c r="CS26" s="56">
        <v>24</v>
      </c>
      <c r="CT26" s="64" t="s">
        <v>182</v>
      </c>
      <c r="CU26" t="s">
        <v>66</v>
      </c>
      <c r="CV26">
        <f>_xlfn.IFS(AND(CT25="",CT26=""),0,AND(CT25="",CT26="@"),VLOOKUP(CS$1,'Distance Matrix'!$A$2:$AG$33,MATCH(CU26,'Distance Matrix'!$A$1:$AG$1,0),1),AND(CT25="@",CT26=""),VLOOKUP(CS$1,'Distance Matrix'!$A$2:$AG$33,MATCH(CU25,'Distance Matrix'!$A$1:$AG$1,0),1),AND(CT25="@",CT26="@"),VLOOKUP(CU25,'Distance Matrix'!$A$2:$AG$33,MATCH(CU26,'Distance Matrix'!$A$1:$AG$1,0),1))</f>
        <v>386</v>
      </c>
      <c r="CW26" s="56">
        <v>24</v>
      </c>
      <c r="CX26" s="64" t="s">
        <v>182</v>
      </c>
      <c r="CY26" t="s">
        <v>72</v>
      </c>
      <c r="CZ26">
        <f>_xlfn.IFS(AND(CX25="",CX26=""),0,AND(CX25="",CX26="@"),VLOOKUP(CW$1,'Distance Matrix'!$A$2:$AG$33,MATCH(CY26,'Distance Matrix'!$A$1:$AG$1,0),1),AND(CX25="@",CX26=""),VLOOKUP(CW$1,'Distance Matrix'!$A$2:$AG$33,MATCH(CY25,'Distance Matrix'!$A$1:$AG$1,0),1),AND(CX25="@",CX26="@"),VLOOKUP(CY25,'Distance Matrix'!$A$2:$AG$33,MATCH(CY26,'Distance Matrix'!$A$1:$AG$1,0),1))</f>
        <v>1120</v>
      </c>
      <c r="DA26" s="56">
        <v>24</v>
      </c>
      <c r="DB26" s="64"/>
      <c r="DC26" t="s">
        <v>61</v>
      </c>
      <c r="DD26">
        <f>_xlfn.IFS(AND(DB25="",DB26=""),0,AND(DB25="",DB26="@"),VLOOKUP(DA$1,'Distance Matrix'!$A$2:$AG$33,MATCH(DC26,'Distance Matrix'!$A$1:$AG$1,0),1),AND(DB25="@",DB26=""),VLOOKUP(DA$1,'Distance Matrix'!$A$2:$AG$33,MATCH(DC25,'Distance Matrix'!$A$1:$AG$1,0),1),AND(DB25="@",DB26="@"),VLOOKUP(DC25,'Distance Matrix'!$A$2:$AG$33,MATCH(DC26,'Distance Matrix'!$A$1:$AG$1,0),1))</f>
        <v>0</v>
      </c>
      <c r="DE26" s="56">
        <v>24</v>
      </c>
      <c r="DF26" s="64"/>
      <c r="DG26" t="s">
        <v>57</v>
      </c>
      <c r="DH26">
        <f>_xlfn.IFS(AND(DF25="",DF26=""),0,AND(DF25="",DF26="@"),VLOOKUP(DE$1,'Distance Matrix'!$A$2:$AG$33,MATCH(DG26,'Distance Matrix'!$A$1:$AG$1,0),1),AND(DF25="@",DF26=""),VLOOKUP(DE$1,'Distance Matrix'!$A$2:$AG$33,MATCH(DG25,'Distance Matrix'!$A$1:$AG$1,0),1),AND(DF25="@",DF26="@"),VLOOKUP(DG25,'Distance Matrix'!$A$2:$AG$33,MATCH(DG26,'Distance Matrix'!$A$1:$AG$1,0),1))</f>
        <v>286</v>
      </c>
      <c r="DI26" s="56">
        <v>24</v>
      </c>
      <c r="DJ26" s="64" t="s">
        <v>182</v>
      </c>
      <c r="DK26" t="s">
        <v>79</v>
      </c>
      <c r="DL26">
        <f>_xlfn.IFS(AND(DJ25="",DJ26=""),0,AND(DJ25="",DJ26="@"),VLOOKUP(DI$1,'Distance Matrix'!$A$2:$AG$33,MATCH(DK26,'Distance Matrix'!$A$1:$AG$1,0),1),AND(DJ25="@",DJ26=""),VLOOKUP(DI$1,'Distance Matrix'!$A$2:$AG$33,MATCH(DK25,'Distance Matrix'!$A$1:$AG$1,0),1),AND(DJ25="@",DJ26="@"),VLOOKUP(DK25,'Distance Matrix'!$A$2:$AG$33,MATCH(DK26,'Distance Matrix'!$A$1:$AG$1,0),1))</f>
        <v>1106</v>
      </c>
      <c r="DM26" s="56">
        <v>24</v>
      </c>
      <c r="DN26" s="64" t="s">
        <v>182</v>
      </c>
      <c r="DO26" t="s">
        <v>60</v>
      </c>
      <c r="DP26">
        <f>_xlfn.IFS(AND(DN25="",DN26=""),0,AND(DN25="",DN26="@"),VLOOKUP(DM$1,'Distance Matrix'!$A$2:$AG$33,MATCH(DO26,'Distance Matrix'!$A$1:$AG$1,0),1),AND(DN25="@",DN26=""),VLOOKUP(DM$1,'Distance Matrix'!$A$2:$AG$33,MATCH(DO25,'Distance Matrix'!$A$1:$AG$1,0),1),AND(DN25="@",DN26="@"),VLOOKUP(DO25,'Distance Matrix'!$A$2:$AG$33,MATCH(DO26,'Distance Matrix'!$A$1:$AG$1,0),1))</f>
        <v>1</v>
      </c>
      <c r="DQ26" s="56">
        <v>24</v>
      </c>
      <c r="DR26" s="64"/>
      <c r="DS26" t="s">
        <v>73</v>
      </c>
      <c r="DT26" s="72">
        <f>_xlfn.IFS(AND(DR25="",DR26=""),0,AND(DR25="",DR26="@"),VLOOKUP(DQ$1,'Distance Matrix'!$A$2:$AG$33,MATCH(DS26,'Distance Matrix'!$A$1:$AG$1,0),1),AND(DR25="@",DR26=""),VLOOKUP(DQ$1,'Distance Matrix'!$A$2:$AG$33,MATCH(DS25,'Distance Matrix'!$A$1:$AG$1,0),1),AND(DR25="@",DR26="@"),VLOOKUP(DS25,'Distance Matrix'!$A$2:$AG$33,MATCH(DS26,'Distance Matrix'!$A$1:$AG$1,0),1))</f>
        <v>0</v>
      </c>
    </row>
    <row r="27" spans="1:124" ht="15.75" thickBot="1" x14ac:dyDescent="0.3">
      <c r="A27" s="52">
        <v>25</v>
      </c>
      <c r="B27" s="62" t="s">
        <v>182</v>
      </c>
      <c r="C27" t="s">
        <v>62</v>
      </c>
      <c r="D27">
        <f>_xlfn.IFS(AND(B26="",B27=""),0,AND(B26="",B27="@"),VLOOKUP(A$1,'Distance Matrix'!$A$2:$AG$33,MATCH(C27,'Distance Matrix'!$A$1:$AG$1,0),1),AND(B26="@",B27=""),VLOOKUP(A$1,'Distance Matrix'!$A$2:$AG$33,MATCH(C26,'Distance Matrix'!$A$1:$AG$1,0),1),AND(B26="@",B27="@"),VLOOKUP(C26,'Distance Matrix'!$A$2:$AG$33,MATCH(C27,'Distance Matrix'!$A$1:$AG$1,0),1))</f>
        <v>1768</v>
      </c>
      <c r="E27" s="52">
        <v>25</v>
      </c>
      <c r="F27" s="62"/>
      <c r="G27" t="s">
        <v>53</v>
      </c>
      <c r="H27">
        <f>_xlfn.IFS(AND(F26="",F27=""),0,AND(F26="",F27="@"),VLOOKUP(E$1,'Distance Matrix'!$A$2:$AG$33,MATCH(G27,'Distance Matrix'!$A$1:$AG$1,0),1),AND(F26="@",F27=""),VLOOKUP(E$1,'Distance Matrix'!$A$2:$AG$33,MATCH(G26,'Distance Matrix'!$A$1:$AG$1,0),1),AND(F26="@",F27="@"),VLOOKUP(G26,'Distance Matrix'!$A$2:$AG$33,MATCH(G27,'Distance Matrix'!$A$1:$AG$1,0),1))</f>
        <v>1446</v>
      </c>
      <c r="I27" s="52">
        <v>25</v>
      </c>
      <c r="J27" s="62"/>
      <c r="K27" s="54" t="s">
        <v>60</v>
      </c>
      <c r="L27">
        <f>_xlfn.IFS(AND(J26="",J27=""),0,AND(J26="",J27="@"),VLOOKUP(I$1,'Distance Matrix'!$A$2:$AG$33,MATCH(K27,'Distance Matrix'!$A$1:$AG$1,0),1),AND(J26="@",J27=""),VLOOKUP(I$1,'Distance Matrix'!$A$2:$AG$33,MATCH(K26,'Distance Matrix'!$A$1:$AG$1,0),1),AND(J26="@",J27="@"),VLOOKUP(K26,'Distance Matrix'!$A$2:$AG$33,MATCH(K27,'Distance Matrix'!$A$1:$AG$1,0),1))</f>
        <v>441</v>
      </c>
      <c r="M27" s="52">
        <v>25</v>
      </c>
      <c r="N27" s="62"/>
      <c r="O27" t="s">
        <v>55</v>
      </c>
      <c r="P27">
        <f>_xlfn.IFS(AND(N26="",N27=""),0,AND(N26="",N27="@"),VLOOKUP(M$1,'Distance Matrix'!$A$2:$AG$33,MATCH(O27,'Distance Matrix'!$A$1:$AG$1,0),1),AND(N26="@",N27=""),VLOOKUP(M$1,'Distance Matrix'!$A$2:$AG$33,MATCH(O26,'Distance Matrix'!$A$1:$AG$1,0),1),AND(N26="@",N27="@"),VLOOKUP(O26,'Distance Matrix'!$A$2:$AG$33,MATCH(O27,'Distance Matrix'!$A$1:$AG$1,0),1))</f>
        <v>241</v>
      </c>
      <c r="Q27" s="52">
        <v>25</v>
      </c>
      <c r="R27" s="62"/>
      <c r="S27" t="s">
        <v>70</v>
      </c>
      <c r="T27">
        <f>_xlfn.IFS(AND(R26="",R27=""),0,AND(R26="",R27="@"),VLOOKUP(Q$1,'Distance Matrix'!$A$2:$AG$33,MATCH(S27,'Distance Matrix'!$A$1:$AG$1,0),1),AND(R26="@",R27=""),VLOOKUP(Q$1,'Distance Matrix'!$A$2:$AG$33,MATCH(S26,'Distance Matrix'!$A$1:$AG$1,0),1),AND(R26="@",R27="@"),VLOOKUP(S26,'Distance Matrix'!$A$2:$AG$33,MATCH(S27,'Distance Matrix'!$A$1:$AG$1,0),1))</f>
        <v>1227</v>
      </c>
      <c r="U27" s="56">
        <v>25</v>
      </c>
      <c r="V27" s="64"/>
      <c r="W27" t="s">
        <v>79</v>
      </c>
      <c r="X27">
        <f>_xlfn.IFS(AND(V26="",V27=""),0,AND(V26="",V27="@"),VLOOKUP(U$1,'Distance Matrix'!$A$2:$AG$33,MATCH(W27,'Distance Matrix'!$A$1:$AG$1,0),1),AND(V26="@",V27=""),VLOOKUP(U$1,'Distance Matrix'!$A$2:$AG$33,MATCH(W26,'Distance Matrix'!$A$1:$AG$1,0),1),AND(V26="@",V27="@"),VLOOKUP(W26,'Distance Matrix'!$A$2:$AG$33,MATCH(W27,'Distance Matrix'!$A$1:$AG$1,0),1))</f>
        <v>713</v>
      </c>
      <c r="Y27" s="56">
        <v>25</v>
      </c>
      <c r="Z27" s="64"/>
      <c r="AA27" t="s">
        <v>66</v>
      </c>
      <c r="AB27">
        <f>_xlfn.IFS(AND(Z26="",Z27=""),0,AND(Z26="",Z27="@"),VLOOKUP(Y$1,'Distance Matrix'!$A$2:$AG$33,MATCH(AA27,'Distance Matrix'!$A$1:$AG$1,0),1),AND(Z26="@",Z27=""),VLOOKUP(Y$1,'Distance Matrix'!$A$2:$AG$33,MATCH(AA26,'Distance Matrix'!$A$1:$AG$1,0),1),AND(Z26="@",Z27="@"),VLOOKUP(AA26,'Distance Matrix'!$A$2:$AG$33,MATCH(AA27,'Distance Matrix'!$A$1:$AG$1,0),1))</f>
        <v>1184</v>
      </c>
      <c r="AC27" s="56">
        <v>25</v>
      </c>
      <c r="AD27" s="64"/>
      <c r="AE27" t="s">
        <v>56</v>
      </c>
      <c r="AF27">
        <f>_xlfn.IFS(AND(AD26="",AD27=""),0,AND(AD26="",AD27="@"),VLOOKUP(AC$1,'Distance Matrix'!$A$2:$AG$33,MATCH(AE27,'Distance Matrix'!$A$1:$AG$1,0),1),AND(AD26="@",AD27=""),VLOOKUP(AC$1,'Distance Matrix'!$A$2:$AG$33,MATCH(AE26,'Distance Matrix'!$A$1:$AG$1,0),1),AND(AD26="@",AD27="@"),VLOOKUP(AE26,'Distance Matrix'!$A$2:$AG$33,MATCH(AE27,'Distance Matrix'!$A$1:$AG$1,0),1))</f>
        <v>1012</v>
      </c>
      <c r="AG27" s="56">
        <v>25</v>
      </c>
      <c r="AH27" s="64"/>
      <c r="AI27" t="s">
        <v>64</v>
      </c>
      <c r="AJ27">
        <f>_xlfn.IFS(AND(AH26="",AH27=""),0,AND(AH26="",AH27="@"),VLOOKUP(AG$1,'Distance Matrix'!$A$2:$AG$33,MATCH(AI27,'Distance Matrix'!$A$1:$AG$1,0),1),AND(AH26="@",AH27=""),VLOOKUP(AG$1,'Distance Matrix'!$A$2:$AG$33,MATCH(AI26,'Distance Matrix'!$A$1:$AG$1,0),1),AND(AH26="@",AH27="@"),VLOOKUP(AI26,'Distance Matrix'!$A$2:$AG$33,MATCH(AI27,'Distance Matrix'!$A$1:$AG$1,0),1))</f>
        <v>155</v>
      </c>
      <c r="AK27" s="56">
        <v>25</v>
      </c>
      <c r="AL27" s="64" t="s">
        <v>182</v>
      </c>
      <c r="AM27" t="s">
        <v>68</v>
      </c>
      <c r="AN27">
        <f>_xlfn.IFS(AND(AL26="",AL27=""),0,AND(AL26="",AL27="@"),VLOOKUP(AK$1,'Distance Matrix'!$A$2:$AG$33,MATCH(AM27,'Distance Matrix'!$A$1:$AG$1,0),1),AND(AL26="@",AL27=""),VLOOKUP(AK$1,'Distance Matrix'!$A$2:$AG$33,MATCH(AM26,'Distance Matrix'!$A$1:$AG$1,0),1),AND(AL26="@",AL27="@"),VLOOKUP(AM26,'Distance Matrix'!$A$2:$AG$33,MATCH(AM27,'Distance Matrix'!$A$1:$AG$1,0),1))</f>
        <v>1020</v>
      </c>
      <c r="AO27" s="56">
        <v>25</v>
      </c>
      <c r="AP27" s="64"/>
      <c r="AQ27" t="s">
        <v>53</v>
      </c>
      <c r="AR27">
        <f>_xlfn.IFS(AND(AP26="",AP27=""),0,AND(AP26="",AP27="@"),VLOOKUP(AO$1,'Distance Matrix'!$A$2:$AG$33,MATCH(AQ27,'Distance Matrix'!$A$1:$AG$1,0),1),AND(AP26="@",AP27=""),VLOOKUP(AO$1,'Distance Matrix'!$A$2:$AG$33,MATCH(AQ26,'Distance Matrix'!$A$1:$AG$1,0),1),AND(AP26="@",AP27="@"),VLOOKUP(AQ26,'Distance Matrix'!$A$2:$AG$33,MATCH(AQ27,'Distance Matrix'!$A$1:$AG$1,0),1))</f>
        <v>0</v>
      </c>
      <c r="AS27" s="56">
        <v>25</v>
      </c>
      <c r="AT27" s="64"/>
      <c r="AU27" t="s">
        <v>65</v>
      </c>
      <c r="AV27">
        <f>_xlfn.IFS(AND(AT26="",AT27=""),0,AND(AT26="",AT27="@"),VLOOKUP(AS$1,'Distance Matrix'!$A$2:$AG$33,MATCH(AU27,'Distance Matrix'!$A$1:$AG$1,0),1),AND(AT26="@",AT27=""),VLOOKUP(AS$1,'Distance Matrix'!$A$2:$AG$33,MATCH(AU26,'Distance Matrix'!$A$1:$AG$1,0),1),AND(AT26="@",AT27="@"),VLOOKUP(AU26,'Distance Matrix'!$A$2:$AG$33,MATCH(AU27,'Distance Matrix'!$A$1:$AG$1,0),1))</f>
        <v>0</v>
      </c>
      <c r="AW27" s="56">
        <v>25</v>
      </c>
      <c r="AX27" s="64"/>
      <c r="AY27" t="s">
        <v>52</v>
      </c>
      <c r="AZ27">
        <f>_xlfn.IFS(AND(AX26="",AX27=""),0,AND(AX26="",AX27="@"),VLOOKUP(AW$1,'Distance Matrix'!$A$2:$AG$33,MATCH(AY27,'Distance Matrix'!$A$1:$AG$1,0),1),AND(AX26="@",AX27=""),VLOOKUP(AW$1,'Distance Matrix'!$A$2:$AG$33,MATCH(AY26,'Distance Matrix'!$A$1:$AG$1,0),1),AND(AX26="@",AX27="@"),VLOOKUP(AY26,'Distance Matrix'!$A$2:$AG$33,MATCH(AY27,'Distance Matrix'!$A$1:$AG$1,0),1))</f>
        <v>0</v>
      </c>
      <c r="BA27" s="56">
        <v>25</v>
      </c>
      <c r="BB27" s="64"/>
      <c r="BC27" t="s">
        <v>55</v>
      </c>
      <c r="BD27">
        <f>_xlfn.IFS(AND(BB26="",BB27=""),0,AND(BB26="",BB27="@"),VLOOKUP(BA$1,'Distance Matrix'!$A$2:$AG$33,MATCH(BC27,'Distance Matrix'!$A$1:$AG$1,0),1),AND(BB26="@",BB27=""),VLOOKUP(BA$1,'Distance Matrix'!$A$2:$AG$33,MATCH(BC26,'Distance Matrix'!$A$1:$AG$1,0),1),AND(BB26="@",BB27="@"),VLOOKUP(BC26,'Distance Matrix'!$A$2:$AG$33,MATCH(BC27,'Distance Matrix'!$A$1:$AG$1,0),1))</f>
        <v>0</v>
      </c>
      <c r="BE27" s="56">
        <v>25</v>
      </c>
      <c r="BF27" s="64" t="s">
        <v>182</v>
      </c>
      <c r="BG27" t="s">
        <v>68</v>
      </c>
      <c r="BH27">
        <f>_xlfn.IFS(AND(BF26="",BF27=""),0,AND(BF26="",BF27="@"),VLOOKUP(BE$1,'Distance Matrix'!$A$2:$AG$33,MATCH(BG27,'Distance Matrix'!$A$1:$AG$1,0),1),AND(BF26="@",BF27=""),VLOOKUP(BE$1,'Distance Matrix'!$A$2:$AG$33,MATCH(BG26,'Distance Matrix'!$A$1:$AG$1,0),1),AND(BF26="@",BF27="@"),VLOOKUP(BG26,'Distance Matrix'!$A$2:$AG$33,MATCH(BG27,'Distance Matrix'!$A$1:$AG$1,0),1))</f>
        <v>503</v>
      </c>
      <c r="BI27" s="56">
        <v>25</v>
      </c>
      <c r="BJ27" s="64" t="s">
        <v>182</v>
      </c>
      <c r="BK27" t="s">
        <v>71</v>
      </c>
      <c r="BL27">
        <f>_xlfn.IFS(AND(BJ26="",BJ27=""),0,AND(BJ26="",BJ27="@"),VLOOKUP(BI$1,'Distance Matrix'!$A$2:$AG$33,MATCH(BK27,'Distance Matrix'!$A$1:$AG$1,0),1),AND(BJ26="@",BJ27=""),VLOOKUP(BI$1,'Distance Matrix'!$A$2:$AG$33,MATCH(BK26,'Distance Matrix'!$A$1:$AG$1,0),1),AND(BJ26="@",BJ27="@"),VLOOKUP(BK26,'Distance Matrix'!$A$2:$AG$33,MATCH(BK27,'Distance Matrix'!$A$1:$AG$1,0),1))</f>
        <v>625</v>
      </c>
      <c r="BM27" s="56">
        <v>25</v>
      </c>
      <c r="BN27" s="64"/>
      <c r="BO27" t="s">
        <v>74</v>
      </c>
      <c r="BP27">
        <f>_xlfn.IFS(AND(BN26="",BN27=""),0,AND(BN26="",BN27="@"),VLOOKUP(BM$1,'Distance Matrix'!$A$2:$AG$33,MATCH(BO27,'Distance Matrix'!$A$1:$AG$1,0),1),AND(BN26="@",BN27=""),VLOOKUP(BM$1,'Distance Matrix'!$A$2:$AG$33,MATCH(BO26,'Distance Matrix'!$A$1:$AG$1,0),1),AND(BN26="@",BN27="@"),VLOOKUP(BO26,'Distance Matrix'!$A$2:$AG$33,MATCH(BO27,'Distance Matrix'!$A$1:$AG$1,0),1))</f>
        <v>0</v>
      </c>
      <c r="BQ27" s="56">
        <v>25</v>
      </c>
      <c r="BR27" s="64"/>
      <c r="BS27" t="s">
        <v>72</v>
      </c>
      <c r="BT27">
        <f>_xlfn.IFS(AND(BR26="",BR27=""),0,AND(BR26="",BR27="@"),VLOOKUP(BQ$1,'Distance Matrix'!$A$2:$AG$33,MATCH(BS27,'Distance Matrix'!$A$1:$AG$1,0),1),AND(BR26="@",BR27=""),VLOOKUP(BQ$1,'Distance Matrix'!$A$2:$AG$33,MATCH(BS26,'Distance Matrix'!$A$1:$AG$1,0),1),AND(BR26="@",BR27="@"),VLOOKUP(BS26,'Distance Matrix'!$A$2:$AG$33,MATCH(BS27,'Distance Matrix'!$A$1:$AG$1,0),1))</f>
        <v>0</v>
      </c>
      <c r="BU27" s="56">
        <v>25</v>
      </c>
      <c r="BV27" s="64"/>
      <c r="BW27" t="s">
        <v>48</v>
      </c>
      <c r="BX27">
        <f>_xlfn.IFS(AND(BV26="",BV27=""),0,AND(BV26="",BV27="@"),VLOOKUP(BU$1,'Distance Matrix'!$A$2:$AG$33,MATCH(BW27,'Distance Matrix'!$A$1:$AG$1,0),1),AND(BV26="@",BV27=""),VLOOKUP(BU$1,'Distance Matrix'!$A$2:$AG$33,MATCH(BW26,'Distance Matrix'!$A$1:$AG$1,0),1),AND(BV26="@",BV27="@"),VLOOKUP(BW26,'Distance Matrix'!$A$2:$AG$33,MATCH(BW27,'Distance Matrix'!$A$1:$AG$1,0),1))</f>
        <v>198</v>
      </c>
      <c r="BY27" s="56">
        <v>25</v>
      </c>
      <c r="BZ27" s="64"/>
      <c r="CA27" t="s">
        <v>71</v>
      </c>
      <c r="CB27">
        <f>_xlfn.IFS(AND(BZ26="",BZ27=""),0,AND(BZ26="",BZ27="@"),VLOOKUP(BY$1,'Distance Matrix'!$A$2:$AG$33,MATCH(CA27,'Distance Matrix'!$A$1:$AG$1,0),1),AND(BZ26="@",BZ27=""),VLOOKUP(BY$1,'Distance Matrix'!$A$2:$AG$33,MATCH(CA26,'Distance Matrix'!$A$1:$AG$1,0),1),AND(BZ26="@",BZ27="@"),VLOOKUP(CA26,'Distance Matrix'!$A$2:$AG$33,MATCH(CA27,'Distance Matrix'!$A$1:$AG$1,0),1))</f>
        <v>184</v>
      </c>
      <c r="CC27" s="56">
        <v>25</v>
      </c>
      <c r="CD27" s="64"/>
      <c r="CE27" t="s">
        <v>58</v>
      </c>
      <c r="CF27">
        <f>_xlfn.IFS(AND(CD26="",CD27=""),0,AND(CD26="",CD27="@"),VLOOKUP(CC$1,'Distance Matrix'!$A$2:$AG$33,MATCH(CE27,'Distance Matrix'!$A$1:$AG$1,0),1),AND(CD26="@",CD27=""),VLOOKUP(CC$1,'Distance Matrix'!$A$2:$AG$33,MATCH(CE26,'Distance Matrix'!$A$1:$AG$1,0),1),AND(CD26="@",CD27="@"),VLOOKUP(CE26,'Distance Matrix'!$A$2:$AG$33,MATCH(CE27,'Distance Matrix'!$A$1:$AG$1,0),1))</f>
        <v>0</v>
      </c>
      <c r="CG27" s="56">
        <v>25</v>
      </c>
      <c r="CH27" s="64" t="s">
        <v>182</v>
      </c>
      <c r="CI27" t="s">
        <v>57</v>
      </c>
      <c r="CJ27">
        <f>_xlfn.IFS(AND(CH26="",CH27=""),0,AND(CH26="",CH27="@"),VLOOKUP(CG$1,'Distance Matrix'!$A$2:$AG$33,MATCH(CI27,'Distance Matrix'!$A$1:$AG$1,0),1),AND(CH26="@",CH27=""),VLOOKUP(CG$1,'Distance Matrix'!$A$2:$AG$33,MATCH(CI26,'Distance Matrix'!$A$1:$AG$1,0),1),AND(CH26="@",CH27="@"),VLOOKUP(CI26,'Distance Matrix'!$A$2:$AG$33,MATCH(CI27,'Distance Matrix'!$A$1:$AG$1,0),1))</f>
        <v>96</v>
      </c>
      <c r="CK27" s="56">
        <v>25</v>
      </c>
      <c r="CL27" s="64" t="s">
        <v>182</v>
      </c>
      <c r="CM27" t="s">
        <v>56</v>
      </c>
      <c r="CN27">
        <f>_xlfn.IFS(AND(CL26="",CL27=""),0,AND(CL26="",CL27="@"),VLOOKUP(CK$1,'Distance Matrix'!$A$2:$AG$33,MATCH(CM27,'Distance Matrix'!$A$1:$AG$1,0),1),AND(CL26="@",CL27=""),VLOOKUP(CK$1,'Distance Matrix'!$A$2:$AG$33,MATCH(CM26,'Distance Matrix'!$A$1:$AG$1,0),1),AND(CL26="@",CL27="@"),VLOOKUP(CM26,'Distance Matrix'!$A$2:$AG$33,MATCH(CM27,'Distance Matrix'!$A$1:$AG$1,0),1))</f>
        <v>268</v>
      </c>
      <c r="CO27" s="56">
        <v>25</v>
      </c>
      <c r="CP27" s="64"/>
      <c r="CQ27" t="s">
        <v>57</v>
      </c>
      <c r="CR27">
        <f>_xlfn.IFS(AND(CP26="",CP27=""),0,AND(CP26="",CP27="@"),VLOOKUP(CO$1,'Distance Matrix'!$A$2:$AG$33,MATCH(CQ27,'Distance Matrix'!$A$1:$AG$1,0),1),AND(CP26="@",CP27=""),VLOOKUP(CO$1,'Distance Matrix'!$A$2:$AG$33,MATCH(CQ26,'Distance Matrix'!$A$1:$AG$1,0),1),AND(CP26="@",CP27="@"),VLOOKUP(CQ26,'Distance Matrix'!$A$2:$AG$33,MATCH(CQ27,'Distance Matrix'!$A$1:$AG$1,0),1))</f>
        <v>1286</v>
      </c>
      <c r="CS27" s="56">
        <v>25</v>
      </c>
      <c r="CT27" s="64" t="s">
        <v>182</v>
      </c>
      <c r="CU27" t="s">
        <v>76</v>
      </c>
      <c r="CV27">
        <f>_xlfn.IFS(AND(CT26="",CT27=""),0,AND(CT26="",CT27="@"),VLOOKUP(CS$1,'Distance Matrix'!$A$2:$AG$33,MATCH(CU27,'Distance Matrix'!$A$1:$AG$1,0),1),AND(CT26="@",CT27=""),VLOOKUP(CS$1,'Distance Matrix'!$A$2:$AG$33,MATCH(CU26,'Distance Matrix'!$A$1:$AG$1,0),1),AND(CT26="@",CT27="@"),VLOOKUP(CU26,'Distance Matrix'!$A$2:$AG$33,MATCH(CU27,'Distance Matrix'!$A$1:$AG$1,0),1))</f>
        <v>1982</v>
      </c>
      <c r="CW27" s="56">
        <v>25</v>
      </c>
      <c r="CX27" s="64" t="s">
        <v>182</v>
      </c>
      <c r="CY27" t="s">
        <v>78</v>
      </c>
      <c r="CZ27">
        <f>_xlfn.IFS(AND(CX26="",CX27=""),0,AND(CX26="",CX27="@"),VLOOKUP(CW$1,'Distance Matrix'!$A$2:$AG$33,MATCH(CY27,'Distance Matrix'!$A$1:$AG$1,0),1),AND(CX26="@",CX27=""),VLOOKUP(CW$1,'Distance Matrix'!$A$2:$AG$33,MATCH(CY26,'Distance Matrix'!$A$1:$AG$1,0),1),AND(CX26="@",CX27="@"),VLOOKUP(CY26,'Distance Matrix'!$A$2:$AG$33,MATCH(CY27,'Distance Matrix'!$A$1:$AG$1,0),1))</f>
        <v>601</v>
      </c>
      <c r="DA27" s="56">
        <v>25</v>
      </c>
      <c r="DB27" s="64"/>
      <c r="DC27" t="s">
        <v>79</v>
      </c>
      <c r="DD27">
        <f>_xlfn.IFS(AND(DB26="",DB27=""),0,AND(DB26="",DB27="@"),VLOOKUP(DA$1,'Distance Matrix'!$A$2:$AG$33,MATCH(DC27,'Distance Matrix'!$A$1:$AG$1,0),1),AND(DB26="@",DB27=""),VLOOKUP(DA$1,'Distance Matrix'!$A$2:$AG$33,MATCH(DC26,'Distance Matrix'!$A$1:$AG$1,0),1),AND(DB26="@",DB27="@"),VLOOKUP(DC26,'Distance Matrix'!$A$2:$AG$33,MATCH(DC27,'Distance Matrix'!$A$1:$AG$1,0),1))</f>
        <v>0</v>
      </c>
      <c r="DE27" s="56">
        <v>25</v>
      </c>
      <c r="DF27" s="64"/>
      <c r="DG27" t="s">
        <v>77</v>
      </c>
      <c r="DH27">
        <f>_xlfn.IFS(AND(DF26="",DF27=""),0,AND(DF26="",DF27="@"),VLOOKUP(DE$1,'Distance Matrix'!$A$2:$AG$33,MATCH(DG27,'Distance Matrix'!$A$1:$AG$1,0),1),AND(DF26="@",DF27=""),VLOOKUP(DE$1,'Distance Matrix'!$A$2:$AG$33,MATCH(DG26,'Distance Matrix'!$A$1:$AG$1,0),1),AND(DF26="@",DF27="@"),VLOOKUP(DG26,'Distance Matrix'!$A$2:$AG$33,MATCH(DG27,'Distance Matrix'!$A$1:$AG$1,0),1))</f>
        <v>0</v>
      </c>
      <c r="DI27" s="56">
        <v>25</v>
      </c>
      <c r="DJ27" s="64" t="s">
        <v>182</v>
      </c>
      <c r="DK27" t="s">
        <v>55</v>
      </c>
      <c r="DL27">
        <f>_xlfn.IFS(AND(DJ26="",DJ27=""),0,AND(DJ26="",DJ27="@"),VLOOKUP(DI$1,'Distance Matrix'!$A$2:$AG$33,MATCH(DK27,'Distance Matrix'!$A$1:$AG$1,0),1),AND(DJ26="@",DJ27=""),VLOOKUP(DI$1,'Distance Matrix'!$A$2:$AG$33,MATCH(DK26,'Distance Matrix'!$A$1:$AG$1,0),1),AND(DJ26="@",DJ27="@"),VLOOKUP(DK26,'Distance Matrix'!$A$2:$AG$33,MATCH(DK27,'Distance Matrix'!$A$1:$AG$1,0),1))</f>
        <v>342</v>
      </c>
      <c r="DM27" s="56">
        <v>25</v>
      </c>
      <c r="DN27" s="64"/>
      <c r="DO27" t="s">
        <v>61</v>
      </c>
      <c r="DP27">
        <f>_xlfn.IFS(AND(DN26="",DN27=""),0,AND(DN26="",DN27="@"),VLOOKUP(DM$1,'Distance Matrix'!$A$2:$AG$33,MATCH(DO27,'Distance Matrix'!$A$1:$AG$1,0),1),AND(DN26="@",DN27=""),VLOOKUP(DM$1,'Distance Matrix'!$A$2:$AG$33,MATCH(DO26,'Distance Matrix'!$A$1:$AG$1,0),1),AND(DN26="@",DN27="@"),VLOOKUP(DO26,'Distance Matrix'!$A$2:$AG$33,MATCH(DO27,'Distance Matrix'!$A$1:$AG$1,0),1))</f>
        <v>215</v>
      </c>
      <c r="DQ27" s="56">
        <v>25</v>
      </c>
      <c r="DR27" s="64" t="s">
        <v>182</v>
      </c>
      <c r="DS27" t="s">
        <v>61</v>
      </c>
      <c r="DT27" s="72">
        <f>_xlfn.IFS(AND(DR26="",DR27=""),0,AND(DR26="",DR27="@"),VLOOKUP(DQ$1,'Distance Matrix'!$A$2:$AG$33,MATCH(DS27,'Distance Matrix'!$A$1:$AG$1,0),1),AND(DR26="@",DR27=""),VLOOKUP(DQ$1,'Distance Matrix'!$A$2:$AG$33,MATCH(DS26,'Distance Matrix'!$A$1:$AG$1,0),1),AND(DR26="@",DR27="@"),VLOOKUP(DS26,'Distance Matrix'!$A$2:$AG$33,MATCH(DS27,'Distance Matrix'!$A$1:$AG$1,0),1))</f>
        <v>1281</v>
      </c>
    </row>
    <row r="28" spans="1:124" ht="15.75" thickBot="1" x14ac:dyDescent="0.3">
      <c r="A28" s="52">
        <v>26</v>
      </c>
      <c r="B28" s="62" t="s">
        <v>182</v>
      </c>
      <c r="C28" t="s">
        <v>52</v>
      </c>
      <c r="D28">
        <f>_xlfn.IFS(AND(B27="",B28=""),0,AND(B27="",B28="@"),VLOOKUP(A$1,'Distance Matrix'!$A$2:$AG$33,MATCH(C28,'Distance Matrix'!$A$1:$AG$1,0),1),AND(B27="@",B28=""),VLOOKUP(A$1,'Distance Matrix'!$A$2:$AG$33,MATCH(C27,'Distance Matrix'!$A$1:$AG$1,0),1),AND(B27="@",B28="@"),VLOOKUP(C27,'Distance Matrix'!$A$2:$AG$33,MATCH(C28,'Distance Matrix'!$A$1:$AG$1,0),1))</f>
        <v>613</v>
      </c>
      <c r="E28" s="52">
        <v>26</v>
      </c>
      <c r="F28" s="62" t="s">
        <v>182</v>
      </c>
      <c r="G28" t="s">
        <v>65</v>
      </c>
      <c r="H28">
        <f>_xlfn.IFS(AND(F27="",F28=""),0,AND(F27="",F28="@"),VLOOKUP(E$1,'Distance Matrix'!$A$2:$AG$33,MATCH(G28,'Distance Matrix'!$A$1:$AG$1,0),1),AND(F27="@",F28=""),VLOOKUP(E$1,'Distance Matrix'!$A$2:$AG$33,MATCH(G27,'Distance Matrix'!$A$1:$AG$1,0),1),AND(F27="@",F28="@"),VLOOKUP(G27,'Distance Matrix'!$A$2:$AG$33,MATCH(G28,'Distance Matrix'!$A$1:$AG$1,0),1))</f>
        <v>370</v>
      </c>
      <c r="I28" s="52">
        <v>26</v>
      </c>
      <c r="J28" s="62"/>
      <c r="K28" s="54" t="s">
        <v>69</v>
      </c>
      <c r="L28">
        <f>_xlfn.IFS(AND(J27="",J28=""),0,AND(J27="",J28="@"),VLOOKUP(I$1,'Distance Matrix'!$A$2:$AG$33,MATCH(K28,'Distance Matrix'!$A$1:$AG$1,0),1),AND(J27="@",J28=""),VLOOKUP(I$1,'Distance Matrix'!$A$2:$AG$33,MATCH(K27,'Distance Matrix'!$A$1:$AG$1,0),1),AND(J27="@",J28="@"),VLOOKUP(K27,'Distance Matrix'!$A$2:$AG$33,MATCH(K28,'Distance Matrix'!$A$1:$AG$1,0),1))</f>
        <v>0</v>
      </c>
      <c r="M28" s="52">
        <v>26</v>
      </c>
      <c r="N28" s="62" t="s">
        <v>182</v>
      </c>
      <c r="O28" t="s">
        <v>52</v>
      </c>
      <c r="P28">
        <f>_xlfn.IFS(AND(N27="",N28=""),0,AND(N27="",N28="@"),VLOOKUP(M$1,'Distance Matrix'!$A$2:$AG$33,MATCH(O28,'Distance Matrix'!$A$1:$AG$1,0),1),AND(N27="@",N28=""),VLOOKUP(M$1,'Distance Matrix'!$A$2:$AG$33,MATCH(O27,'Distance Matrix'!$A$1:$AG$1,0),1),AND(N27="@",N28="@"),VLOOKUP(O27,'Distance Matrix'!$A$2:$AG$33,MATCH(O28,'Distance Matrix'!$A$1:$AG$1,0),1))</f>
        <v>1055</v>
      </c>
      <c r="Q28" s="52">
        <v>26</v>
      </c>
      <c r="R28" s="62"/>
      <c r="S28" t="s">
        <v>65</v>
      </c>
      <c r="T28">
        <f>_xlfn.IFS(AND(R27="",R28=""),0,AND(R27="",R28="@"),VLOOKUP(Q$1,'Distance Matrix'!$A$2:$AG$33,MATCH(S28,'Distance Matrix'!$A$1:$AG$1,0),1),AND(R27="@",R28=""),VLOOKUP(Q$1,'Distance Matrix'!$A$2:$AG$33,MATCH(S27,'Distance Matrix'!$A$1:$AG$1,0),1),AND(R27="@",R28="@"),VLOOKUP(S27,'Distance Matrix'!$A$2:$AG$33,MATCH(S28,'Distance Matrix'!$A$1:$AG$1,0),1))</f>
        <v>0</v>
      </c>
      <c r="U28" s="56">
        <v>26</v>
      </c>
      <c r="V28" s="64" t="s">
        <v>182</v>
      </c>
      <c r="W28" t="s">
        <v>65</v>
      </c>
      <c r="X28">
        <f>_xlfn.IFS(AND(V27="",V28=""),0,AND(V27="",V28="@"),VLOOKUP(U$1,'Distance Matrix'!$A$2:$AG$33,MATCH(W28,'Distance Matrix'!$A$1:$AG$1,0),1),AND(V27="@",V28=""),VLOOKUP(U$1,'Distance Matrix'!$A$2:$AG$33,MATCH(W27,'Distance Matrix'!$A$1:$AG$1,0),1),AND(V27="@",V28="@"),VLOOKUP(W27,'Distance Matrix'!$A$2:$AG$33,MATCH(W28,'Distance Matrix'!$A$1:$AG$1,0),1))</f>
        <v>2234</v>
      </c>
      <c r="Y28" s="56">
        <v>26</v>
      </c>
      <c r="Z28" s="64" t="s">
        <v>182</v>
      </c>
      <c r="AA28" t="s">
        <v>48</v>
      </c>
      <c r="AB28">
        <f>_xlfn.IFS(AND(Z27="",Z28=""),0,AND(Z27="",Z28="@"),VLOOKUP(Y$1,'Distance Matrix'!$A$2:$AG$33,MATCH(AA28,'Distance Matrix'!$A$1:$AG$1,0),1),AND(Z27="@",Z28=""),VLOOKUP(Y$1,'Distance Matrix'!$A$2:$AG$33,MATCH(AA27,'Distance Matrix'!$A$1:$AG$1,0),1),AND(Z27="@",Z28="@"),VLOOKUP(AA27,'Distance Matrix'!$A$2:$AG$33,MATCH(AA28,'Distance Matrix'!$A$1:$AG$1,0),1))</f>
        <v>722</v>
      </c>
      <c r="AC28" s="56">
        <v>26</v>
      </c>
      <c r="AD28" s="64"/>
      <c r="AE28" t="s">
        <v>53</v>
      </c>
      <c r="AF28">
        <f>_xlfn.IFS(AND(AD27="",AD28=""),0,AND(AD27="",AD28="@"),VLOOKUP(AC$1,'Distance Matrix'!$A$2:$AG$33,MATCH(AE28,'Distance Matrix'!$A$1:$AG$1,0),1),AND(AD27="@",AD28=""),VLOOKUP(AC$1,'Distance Matrix'!$A$2:$AG$33,MATCH(AE27,'Distance Matrix'!$A$1:$AG$1,0),1),AND(AD27="@",AD28="@"),VLOOKUP(AE27,'Distance Matrix'!$A$2:$AG$33,MATCH(AE28,'Distance Matrix'!$A$1:$AG$1,0),1))</f>
        <v>0</v>
      </c>
      <c r="AG28" s="56">
        <v>26</v>
      </c>
      <c r="AH28" s="64" t="s">
        <v>182</v>
      </c>
      <c r="AI28" t="s">
        <v>60</v>
      </c>
      <c r="AJ28">
        <f>_xlfn.IFS(AND(AH27="",AH28=""),0,AND(AH27="",AH28="@"),VLOOKUP(AG$1,'Distance Matrix'!$A$2:$AG$33,MATCH(AI28,'Distance Matrix'!$A$1:$AG$1,0),1),AND(AH27="@",AH28=""),VLOOKUP(AG$1,'Distance Matrix'!$A$2:$AG$33,MATCH(AI27,'Distance Matrix'!$A$1:$AG$1,0),1),AND(AH27="@",AH28="@"),VLOOKUP(AI27,'Distance Matrix'!$A$2:$AG$33,MATCH(AI28,'Distance Matrix'!$A$1:$AG$1,0),1))</f>
        <v>477</v>
      </c>
      <c r="AK28" s="56">
        <v>26</v>
      </c>
      <c r="AL28" s="64" t="s">
        <v>182</v>
      </c>
      <c r="AM28" t="s">
        <v>75</v>
      </c>
      <c r="AN28">
        <f>_xlfn.IFS(AND(AL27="",AL28=""),0,AND(AL27="",AL28="@"),VLOOKUP(AK$1,'Distance Matrix'!$A$2:$AG$33,MATCH(AM28,'Distance Matrix'!$A$1:$AG$1,0),1),AND(AL27="@",AL28=""),VLOOKUP(AK$1,'Distance Matrix'!$A$2:$AG$33,MATCH(AM27,'Distance Matrix'!$A$1:$AG$1,0),1),AND(AL27="@",AL28="@"),VLOOKUP(AM27,'Distance Matrix'!$A$2:$AG$33,MATCH(AM28,'Distance Matrix'!$A$1:$AG$1,0),1))</f>
        <v>152</v>
      </c>
      <c r="AO28" s="56">
        <v>26</v>
      </c>
      <c r="AP28" s="64" t="s">
        <v>182</v>
      </c>
      <c r="AQ28" t="s">
        <v>77</v>
      </c>
      <c r="AR28">
        <f>_xlfn.IFS(AND(AP27="",AP28=""),0,AND(AP27="",AP28="@"),VLOOKUP(AO$1,'Distance Matrix'!$A$2:$AG$33,MATCH(AQ28,'Distance Matrix'!$A$1:$AG$1,0),1),AND(AP27="@",AP28=""),VLOOKUP(AO$1,'Distance Matrix'!$A$2:$AG$33,MATCH(AQ27,'Distance Matrix'!$A$1:$AG$1,0),1),AND(AP27="@",AP28="@"),VLOOKUP(AQ27,'Distance Matrix'!$A$2:$AG$33,MATCH(AQ28,'Distance Matrix'!$A$1:$AG$1,0),1))</f>
        <v>631</v>
      </c>
      <c r="AS28" s="56">
        <v>26</v>
      </c>
      <c r="AT28" s="64"/>
      <c r="AU28" t="s">
        <v>66</v>
      </c>
      <c r="AV28">
        <f>_xlfn.IFS(AND(AT27="",AT28=""),0,AND(AT27="",AT28="@"),VLOOKUP(AS$1,'Distance Matrix'!$A$2:$AG$33,MATCH(AU28,'Distance Matrix'!$A$1:$AG$1,0),1),AND(AT27="@",AT28=""),VLOOKUP(AS$1,'Distance Matrix'!$A$2:$AG$33,MATCH(AU27,'Distance Matrix'!$A$1:$AG$1,0),1),AND(AT27="@",AT28="@"),VLOOKUP(AU27,'Distance Matrix'!$A$2:$AG$33,MATCH(AU28,'Distance Matrix'!$A$1:$AG$1,0),1))</f>
        <v>0</v>
      </c>
      <c r="AW28" s="56">
        <v>26</v>
      </c>
      <c r="AX28" s="64"/>
      <c r="AY28" t="s">
        <v>77</v>
      </c>
      <c r="AZ28">
        <f>_xlfn.IFS(AND(AX27="",AX28=""),0,AND(AX27="",AX28="@"),VLOOKUP(AW$1,'Distance Matrix'!$A$2:$AG$33,MATCH(AY28,'Distance Matrix'!$A$1:$AG$1,0),1),AND(AX27="@",AX28=""),VLOOKUP(AW$1,'Distance Matrix'!$A$2:$AG$33,MATCH(AY27,'Distance Matrix'!$A$1:$AG$1,0),1),AND(AX27="@",AX28="@"),VLOOKUP(AY27,'Distance Matrix'!$A$2:$AG$33,MATCH(AY28,'Distance Matrix'!$A$1:$AG$1,0),1))</f>
        <v>0</v>
      </c>
      <c r="BA28" s="56">
        <v>26</v>
      </c>
      <c r="BB28" s="64" t="s">
        <v>182</v>
      </c>
      <c r="BC28" t="s">
        <v>73</v>
      </c>
      <c r="BD28">
        <f>_xlfn.IFS(AND(BB27="",BB28=""),0,AND(BB27="",BB28="@"),VLOOKUP(BA$1,'Distance Matrix'!$A$2:$AG$33,MATCH(BC28,'Distance Matrix'!$A$1:$AG$1,0),1),AND(BB27="@",BB28=""),VLOOKUP(BA$1,'Distance Matrix'!$A$2:$AG$33,MATCH(BC27,'Distance Matrix'!$A$1:$AG$1,0),1),AND(BB27="@",BB28="@"),VLOOKUP(BC27,'Distance Matrix'!$A$2:$AG$33,MATCH(BC28,'Distance Matrix'!$A$1:$AG$1,0),1))</f>
        <v>1518</v>
      </c>
      <c r="BE28" s="56">
        <v>26</v>
      </c>
      <c r="BF28" s="64" t="s">
        <v>182</v>
      </c>
      <c r="BG28" t="s">
        <v>75</v>
      </c>
      <c r="BH28">
        <f>_xlfn.IFS(AND(BF27="",BF28=""),0,AND(BF27="",BF28="@"),VLOOKUP(BE$1,'Distance Matrix'!$A$2:$AG$33,MATCH(BG28,'Distance Matrix'!$A$1:$AG$1,0),1),AND(BF27="@",BF28=""),VLOOKUP(BE$1,'Distance Matrix'!$A$2:$AG$33,MATCH(BG27,'Distance Matrix'!$A$1:$AG$1,0),1),AND(BF27="@",BF28="@"),VLOOKUP(BG27,'Distance Matrix'!$A$2:$AG$33,MATCH(BG28,'Distance Matrix'!$A$1:$AG$1,0),1))</f>
        <v>152</v>
      </c>
      <c r="BI28" s="56">
        <v>26</v>
      </c>
      <c r="BJ28" s="64"/>
      <c r="BK28" t="s">
        <v>51</v>
      </c>
      <c r="BL28">
        <f>_xlfn.IFS(AND(BJ27="",BJ28=""),0,AND(BJ27="",BJ28="@"),VLOOKUP(BI$1,'Distance Matrix'!$A$2:$AG$33,MATCH(BK28,'Distance Matrix'!$A$1:$AG$1,0),1),AND(BJ27="@",BJ28=""),VLOOKUP(BI$1,'Distance Matrix'!$A$2:$AG$33,MATCH(BK27,'Distance Matrix'!$A$1:$AG$1,0),1),AND(BJ27="@",BJ28="@"),VLOOKUP(BK27,'Distance Matrix'!$A$2:$AG$33,MATCH(BK28,'Distance Matrix'!$A$1:$AG$1,0),1))</f>
        <v>625</v>
      </c>
      <c r="BM28" s="56">
        <v>26</v>
      </c>
      <c r="BN28" s="64"/>
      <c r="BO28" t="s">
        <v>59</v>
      </c>
      <c r="BP28">
        <f>_xlfn.IFS(AND(BN27="",BN28=""),0,AND(BN27="",BN28="@"),VLOOKUP(BM$1,'Distance Matrix'!$A$2:$AG$33,MATCH(BO28,'Distance Matrix'!$A$1:$AG$1,0),1),AND(BN27="@",BN28=""),VLOOKUP(BM$1,'Distance Matrix'!$A$2:$AG$33,MATCH(BO27,'Distance Matrix'!$A$1:$AG$1,0),1),AND(BN27="@",BN28="@"),VLOOKUP(BO27,'Distance Matrix'!$A$2:$AG$33,MATCH(BO28,'Distance Matrix'!$A$1:$AG$1,0),1))</f>
        <v>0</v>
      </c>
      <c r="BQ28" s="56">
        <v>26</v>
      </c>
      <c r="BR28" s="64"/>
      <c r="BS28" t="s">
        <v>78</v>
      </c>
      <c r="BT28">
        <f>_xlfn.IFS(AND(BR27="",BR28=""),0,AND(BR27="",BR28="@"),VLOOKUP(BQ$1,'Distance Matrix'!$A$2:$AG$33,MATCH(BS28,'Distance Matrix'!$A$1:$AG$1,0),1),AND(BR27="@",BR28=""),VLOOKUP(BQ$1,'Distance Matrix'!$A$2:$AG$33,MATCH(BS27,'Distance Matrix'!$A$1:$AG$1,0),1),AND(BR27="@",BR28="@"),VLOOKUP(BS27,'Distance Matrix'!$A$2:$AG$33,MATCH(BS28,'Distance Matrix'!$A$1:$AG$1,0),1))</f>
        <v>0</v>
      </c>
      <c r="BU28" s="56">
        <v>26</v>
      </c>
      <c r="BV28" s="64"/>
      <c r="BW28" t="s">
        <v>52</v>
      </c>
      <c r="BX28">
        <f>_xlfn.IFS(AND(BV27="",BV28=""),0,AND(BV27="",BV28="@"),VLOOKUP(BU$1,'Distance Matrix'!$A$2:$AG$33,MATCH(BW28,'Distance Matrix'!$A$1:$AG$1,0),1),AND(BV27="@",BV28=""),VLOOKUP(BU$1,'Distance Matrix'!$A$2:$AG$33,MATCH(BW27,'Distance Matrix'!$A$1:$AG$1,0),1),AND(BV27="@",BV28="@"),VLOOKUP(BW27,'Distance Matrix'!$A$2:$AG$33,MATCH(BW28,'Distance Matrix'!$A$1:$AG$1,0),1))</f>
        <v>0</v>
      </c>
      <c r="BY28" s="56">
        <v>26</v>
      </c>
      <c r="BZ28" s="64"/>
      <c r="CA28" t="s">
        <v>48</v>
      </c>
      <c r="CB28">
        <f>_xlfn.IFS(AND(BZ27="",BZ28=""),0,AND(BZ27="",BZ28="@"),VLOOKUP(BY$1,'Distance Matrix'!$A$2:$AG$33,MATCH(CA28,'Distance Matrix'!$A$1:$AG$1,0),1),AND(BZ27="@",BZ28=""),VLOOKUP(BY$1,'Distance Matrix'!$A$2:$AG$33,MATCH(CA27,'Distance Matrix'!$A$1:$AG$1,0),1),AND(BZ27="@",BZ28="@"),VLOOKUP(CA27,'Distance Matrix'!$A$2:$AG$33,MATCH(CA28,'Distance Matrix'!$A$1:$AG$1,0),1))</f>
        <v>0</v>
      </c>
      <c r="CC28" s="56">
        <v>26</v>
      </c>
      <c r="CD28" s="64" t="s">
        <v>182</v>
      </c>
      <c r="CE28" t="s">
        <v>58</v>
      </c>
      <c r="CF28">
        <f>_xlfn.IFS(AND(CD27="",CD28=""),0,AND(CD27="",CD28="@"),VLOOKUP(CC$1,'Distance Matrix'!$A$2:$AG$33,MATCH(CE28,'Distance Matrix'!$A$1:$AG$1,0),1),AND(CD27="@",CD28=""),VLOOKUP(CC$1,'Distance Matrix'!$A$2:$AG$33,MATCH(CE27,'Distance Matrix'!$A$1:$AG$1,0),1),AND(CD27="@",CD28="@"),VLOOKUP(CE27,'Distance Matrix'!$A$2:$AG$33,MATCH(CE28,'Distance Matrix'!$A$1:$AG$1,0),1))</f>
        <v>327</v>
      </c>
      <c r="CG28" s="56">
        <v>26</v>
      </c>
      <c r="CH28" s="64"/>
      <c r="CI28" t="s">
        <v>59</v>
      </c>
      <c r="CJ28">
        <f>_xlfn.IFS(AND(CH27="",CH28=""),0,AND(CH27="",CH28="@"),VLOOKUP(CG$1,'Distance Matrix'!$A$2:$AG$33,MATCH(CI28,'Distance Matrix'!$A$1:$AG$1,0),1),AND(CH27="@",CH28=""),VLOOKUP(CG$1,'Distance Matrix'!$A$2:$AG$33,MATCH(CI27,'Distance Matrix'!$A$1:$AG$1,0),1),AND(CH27="@",CH28="@"),VLOOKUP(CI27,'Distance Matrix'!$A$2:$AG$33,MATCH(CI28,'Distance Matrix'!$A$1:$AG$1,0),1))</f>
        <v>377</v>
      </c>
      <c r="CK28" s="56">
        <v>26</v>
      </c>
      <c r="CL28" s="64"/>
      <c r="CM28" t="s">
        <v>71</v>
      </c>
      <c r="CN28">
        <f>_xlfn.IFS(AND(CL27="",CL28=""),0,AND(CL27="",CL28="@"),VLOOKUP(CK$1,'Distance Matrix'!$A$2:$AG$33,MATCH(CM28,'Distance Matrix'!$A$1:$AG$1,0),1),AND(CL27="@",CL28=""),VLOOKUP(CK$1,'Distance Matrix'!$A$2:$AG$33,MATCH(CM27,'Distance Matrix'!$A$1:$AG$1,0),1),AND(CL27="@",CL28="@"),VLOOKUP(CM27,'Distance Matrix'!$A$2:$AG$33,MATCH(CM28,'Distance Matrix'!$A$1:$AG$1,0),1))</f>
        <v>268</v>
      </c>
      <c r="CO28" s="56">
        <v>26</v>
      </c>
      <c r="CP28" s="64"/>
      <c r="CQ28" t="s">
        <v>72</v>
      </c>
      <c r="CR28">
        <f>_xlfn.IFS(AND(CP27="",CP28=""),0,AND(CP27="",CP28="@"),VLOOKUP(CO$1,'Distance Matrix'!$A$2:$AG$33,MATCH(CQ28,'Distance Matrix'!$A$1:$AG$1,0),1),AND(CP27="@",CP28=""),VLOOKUP(CO$1,'Distance Matrix'!$A$2:$AG$33,MATCH(CQ27,'Distance Matrix'!$A$1:$AG$1,0),1),AND(CP27="@",CP28="@"),VLOOKUP(CQ27,'Distance Matrix'!$A$2:$AG$33,MATCH(CQ28,'Distance Matrix'!$A$1:$AG$1,0),1))</f>
        <v>0</v>
      </c>
      <c r="CS28" s="56">
        <v>26</v>
      </c>
      <c r="CT28" s="64" t="s">
        <v>182</v>
      </c>
      <c r="CU28" t="s">
        <v>51</v>
      </c>
      <c r="CV28">
        <f>_xlfn.IFS(AND(CT27="",CT28=""),0,AND(CT27="",CT28="@"),VLOOKUP(CS$1,'Distance Matrix'!$A$2:$AG$33,MATCH(CU28,'Distance Matrix'!$A$1:$AG$1,0),1),AND(CT27="@",CT28=""),VLOOKUP(CS$1,'Distance Matrix'!$A$2:$AG$33,MATCH(CU27,'Distance Matrix'!$A$1:$AG$1,0),1),AND(CT27="@",CT28="@"),VLOOKUP(CU27,'Distance Matrix'!$A$2:$AG$33,MATCH(CU28,'Distance Matrix'!$A$1:$AG$1,0),1))</f>
        <v>68</v>
      </c>
      <c r="CW28" s="56">
        <v>26</v>
      </c>
      <c r="CX28" s="64"/>
      <c r="CY28" t="s">
        <v>68</v>
      </c>
      <c r="CZ28">
        <f>_xlfn.IFS(AND(CX27="",CX28=""),0,AND(CX27="",CX28="@"),VLOOKUP(CW$1,'Distance Matrix'!$A$2:$AG$33,MATCH(CY28,'Distance Matrix'!$A$1:$AG$1,0),1),AND(CX27="@",CX28=""),VLOOKUP(CW$1,'Distance Matrix'!$A$2:$AG$33,MATCH(CY27,'Distance Matrix'!$A$1:$AG$1,0),1),AND(CX27="@",CX28="@"),VLOOKUP(CY27,'Distance Matrix'!$A$2:$AG$33,MATCH(CY28,'Distance Matrix'!$A$1:$AG$1,0),1))</f>
        <v>1260</v>
      </c>
      <c r="DA28" s="56">
        <v>26</v>
      </c>
      <c r="DB28" s="64"/>
      <c r="DC28" t="s">
        <v>76</v>
      </c>
      <c r="DD28">
        <f>_xlfn.IFS(AND(DB27="",DB28=""),0,AND(DB27="",DB28="@"),VLOOKUP(DA$1,'Distance Matrix'!$A$2:$AG$33,MATCH(DC28,'Distance Matrix'!$A$1:$AG$1,0),1),AND(DB27="@",DB28=""),VLOOKUP(DA$1,'Distance Matrix'!$A$2:$AG$33,MATCH(DC27,'Distance Matrix'!$A$1:$AG$1,0),1),AND(DB27="@",DB28="@"),VLOOKUP(DC27,'Distance Matrix'!$A$2:$AG$33,MATCH(DC28,'Distance Matrix'!$A$1:$AG$1,0),1))</f>
        <v>0</v>
      </c>
      <c r="DE28" s="56">
        <v>26</v>
      </c>
      <c r="DF28" s="64"/>
      <c r="DG28" t="s">
        <v>55</v>
      </c>
      <c r="DH28">
        <f>_xlfn.IFS(AND(DF27="",DF28=""),0,AND(DF27="",DF28="@"),VLOOKUP(DE$1,'Distance Matrix'!$A$2:$AG$33,MATCH(DG28,'Distance Matrix'!$A$1:$AG$1,0),1),AND(DF27="@",DF28=""),VLOOKUP(DE$1,'Distance Matrix'!$A$2:$AG$33,MATCH(DG27,'Distance Matrix'!$A$1:$AG$1,0),1),AND(DF27="@",DF28="@"),VLOOKUP(DG27,'Distance Matrix'!$A$2:$AG$33,MATCH(DG28,'Distance Matrix'!$A$1:$AG$1,0),1))</f>
        <v>0</v>
      </c>
      <c r="DI28" s="56">
        <v>26</v>
      </c>
      <c r="DJ28" s="64" t="s">
        <v>182</v>
      </c>
      <c r="DK28" t="s">
        <v>65</v>
      </c>
      <c r="DL28">
        <f>_xlfn.IFS(AND(DJ27="",DJ28=""),0,AND(DJ27="",DJ28="@"),VLOOKUP(DI$1,'Distance Matrix'!$A$2:$AG$33,MATCH(DK28,'Distance Matrix'!$A$1:$AG$1,0),1),AND(DJ27="@",DJ28=""),VLOOKUP(DI$1,'Distance Matrix'!$A$2:$AG$33,MATCH(DK27,'Distance Matrix'!$A$1:$AG$1,0),1),AND(DJ27="@",DJ28="@"),VLOOKUP(DK27,'Distance Matrix'!$A$2:$AG$33,MATCH(DK28,'Distance Matrix'!$A$1:$AG$1,0),1))</f>
        <v>308</v>
      </c>
      <c r="DM28" s="56">
        <v>26</v>
      </c>
      <c r="DN28" s="64"/>
      <c r="DO28" t="s">
        <v>79</v>
      </c>
      <c r="DP28">
        <f>_xlfn.IFS(AND(DN27="",DN28=""),0,AND(DN27="",DN28="@"),VLOOKUP(DM$1,'Distance Matrix'!$A$2:$AG$33,MATCH(DO28,'Distance Matrix'!$A$1:$AG$1,0),1),AND(DN27="@",DN28=""),VLOOKUP(DM$1,'Distance Matrix'!$A$2:$AG$33,MATCH(DO27,'Distance Matrix'!$A$1:$AG$1,0),1),AND(DN27="@",DN28="@"),VLOOKUP(DO27,'Distance Matrix'!$A$2:$AG$33,MATCH(DO28,'Distance Matrix'!$A$1:$AG$1,0),1))</f>
        <v>0</v>
      </c>
      <c r="DQ28" s="56">
        <v>26</v>
      </c>
      <c r="DR28" s="64" t="s">
        <v>182</v>
      </c>
      <c r="DS28" t="s">
        <v>59</v>
      </c>
      <c r="DT28" s="72">
        <f>_xlfn.IFS(AND(DR27="",DR28=""),0,AND(DR27="",DR28="@"),VLOOKUP(DQ$1,'Distance Matrix'!$A$2:$AG$33,MATCH(DS28,'Distance Matrix'!$A$1:$AG$1,0),1),AND(DR27="@",DR28=""),VLOOKUP(DQ$1,'Distance Matrix'!$A$2:$AG$33,MATCH(DS27,'Distance Matrix'!$A$1:$AG$1,0),1),AND(DR27="@",DR28="@"),VLOOKUP(DS27,'Distance Matrix'!$A$2:$AG$33,MATCH(DS28,'Distance Matrix'!$A$1:$AG$1,0),1))</f>
        <v>17</v>
      </c>
    </row>
    <row r="29" spans="1:124" ht="15.75" thickBot="1" x14ac:dyDescent="0.3">
      <c r="A29" s="52">
        <v>27</v>
      </c>
      <c r="B29" s="62" t="s">
        <v>182</v>
      </c>
      <c r="C29" t="s">
        <v>67</v>
      </c>
      <c r="D29">
        <f>_xlfn.IFS(AND(B28="",B29=""),0,AND(B28="",B29="@"),VLOOKUP(A$1,'Distance Matrix'!$A$2:$AG$33,MATCH(C29,'Distance Matrix'!$A$1:$AG$1,0),1),AND(B28="@",B29=""),VLOOKUP(A$1,'Distance Matrix'!$A$2:$AG$33,MATCH(C28,'Distance Matrix'!$A$1:$AG$1,0),1),AND(B28="@",B29="@"),VLOOKUP(C28,'Distance Matrix'!$A$2:$AG$33,MATCH(C29,'Distance Matrix'!$A$1:$AG$1,0),1))</f>
        <v>205</v>
      </c>
      <c r="E29" s="52">
        <v>27</v>
      </c>
      <c r="F29" s="62"/>
      <c r="G29" t="s">
        <v>49</v>
      </c>
      <c r="H29">
        <f>_xlfn.IFS(AND(F28="",F29=""),0,AND(F28="",F29="@"),VLOOKUP(E$1,'Distance Matrix'!$A$2:$AG$33,MATCH(G29,'Distance Matrix'!$A$1:$AG$1,0),1),AND(F28="@",F29=""),VLOOKUP(E$1,'Distance Matrix'!$A$2:$AG$33,MATCH(G28,'Distance Matrix'!$A$1:$AG$1,0),1),AND(F28="@",F29="@"),VLOOKUP(G28,'Distance Matrix'!$A$2:$AG$33,MATCH(G29,'Distance Matrix'!$A$1:$AG$1,0),1))</f>
        <v>370</v>
      </c>
      <c r="I29" s="52">
        <v>27</v>
      </c>
      <c r="J29" s="62" t="s">
        <v>182</v>
      </c>
      <c r="K29" s="54" t="s">
        <v>67</v>
      </c>
      <c r="L29">
        <f>_xlfn.IFS(AND(J28="",J29=""),0,AND(J28="",J29="@"),VLOOKUP(I$1,'Distance Matrix'!$A$2:$AG$33,MATCH(K29,'Distance Matrix'!$A$1:$AG$1,0),1),AND(J28="@",J29=""),VLOOKUP(I$1,'Distance Matrix'!$A$2:$AG$33,MATCH(K28,'Distance Matrix'!$A$1:$AG$1,0),1),AND(J28="@",J29="@"),VLOOKUP(K28,'Distance Matrix'!$A$2:$AG$33,MATCH(K29,'Distance Matrix'!$A$1:$AG$1,0),1))</f>
        <v>1260</v>
      </c>
      <c r="M29" s="52">
        <v>27</v>
      </c>
      <c r="N29" s="62" t="s">
        <v>182</v>
      </c>
      <c r="O29" t="s">
        <v>67</v>
      </c>
      <c r="P29">
        <f>_xlfn.IFS(AND(N28="",N29=""),0,AND(N28="",N29="@"),VLOOKUP(M$1,'Distance Matrix'!$A$2:$AG$33,MATCH(O29,'Distance Matrix'!$A$1:$AG$1,0),1),AND(N28="@",N29=""),VLOOKUP(M$1,'Distance Matrix'!$A$2:$AG$33,MATCH(O28,'Distance Matrix'!$A$1:$AG$1,0),1),AND(N28="@",N29="@"),VLOOKUP(O28,'Distance Matrix'!$A$2:$AG$33,MATCH(O29,'Distance Matrix'!$A$1:$AG$1,0),1))</f>
        <v>205</v>
      </c>
      <c r="Q29" s="52">
        <v>27</v>
      </c>
      <c r="R29" s="62" t="s">
        <v>182</v>
      </c>
      <c r="S29" t="s">
        <v>73</v>
      </c>
      <c r="T29">
        <f>_xlfn.IFS(AND(R28="",R29=""),0,AND(R28="",R29="@"),VLOOKUP(Q$1,'Distance Matrix'!$A$2:$AG$33,MATCH(S29,'Distance Matrix'!$A$1:$AG$1,0),1),AND(R28="@",R29=""),VLOOKUP(Q$1,'Distance Matrix'!$A$2:$AG$33,MATCH(S28,'Distance Matrix'!$A$1:$AG$1,0),1),AND(R28="@",R29="@"),VLOOKUP(S28,'Distance Matrix'!$A$2:$AG$33,MATCH(S29,'Distance Matrix'!$A$1:$AG$1,0),1))</f>
        <v>1397</v>
      </c>
      <c r="U29" s="56">
        <v>27</v>
      </c>
      <c r="V29" s="64" t="s">
        <v>182</v>
      </c>
      <c r="W29" t="s">
        <v>55</v>
      </c>
      <c r="X29">
        <f>_xlfn.IFS(AND(V28="",V29=""),0,AND(V28="",V29="@"),VLOOKUP(U$1,'Distance Matrix'!$A$2:$AG$33,MATCH(W29,'Distance Matrix'!$A$1:$AG$1,0),1),AND(V28="@",V29=""),VLOOKUP(U$1,'Distance Matrix'!$A$2:$AG$33,MATCH(W28,'Distance Matrix'!$A$1:$AG$1,0),1),AND(V28="@",V29="@"),VLOOKUP(W28,'Distance Matrix'!$A$2:$AG$33,MATCH(W29,'Distance Matrix'!$A$1:$AG$1,0),1))</f>
        <v>308</v>
      </c>
      <c r="Y29" s="56">
        <v>27</v>
      </c>
      <c r="Z29" s="64" t="s">
        <v>182</v>
      </c>
      <c r="AA29" t="s">
        <v>62</v>
      </c>
      <c r="AB29">
        <f>_xlfn.IFS(AND(Z28="",Z29=""),0,AND(Z28="",Z29="@"),VLOOKUP(Y$1,'Distance Matrix'!$A$2:$AG$33,MATCH(AA29,'Distance Matrix'!$A$1:$AG$1,0),1),AND(Z28="@",Z29=""),VLOOKUP(Y$1,'Distance Matrix'!$A$2:$AG$33,MATCH(AA28,'Distance Matrix'!$A$1:$AG$1,0),1),AND(Z28="@",Z29="@"),VLOOKUP(AA28,'Distance Matrix'!$A$2:$AG$33,MATCH(AA29,'Distance Matrix'!$A$1:$AG$1,0),1))</f>
        <v>1089</v>
      </c>
      <c r="AC29" s="56">
        <v>27</v>
      </c>
      <c r="AD29" s="64" t="s">
        <v>182</v>
      </c>
      <c r="AE29" t="s">
        <v>69</v>
      </c>
      <c r="AF29">
        <f>_xlfn.IFS(AND(AD28="",AD29=""),0,AND(AD28="",AD29="@"),VLOOKUP(AC$1,'Distance Matrix'!$A$2:$AG$33,MATCH(AE29,'Distance Matrix'!$A$1:$AG$1,0),1),AND(AD28="@",AD29=""),VLOOKUP(AC$1,'Distance Matrix'!$A$2:$AG$33,MATCH(AE28,'Distance Matrix'!$A$1:$AG$1,0),1),AND(AD28="@",AD29="@"),VLOOKUP(AE28,'Distance Matrix'!$A$2:$AG$33,MATCH(AE29,'Distance Matrix'!$A$1:$AG$1,0),1))</f>
        <v>1120</v>
      </c>
      <c r="AG29" s="56">
        <v>27</v>
      </c>
      <c r="AH29" s="64"/>
      <c r="AI29" t="s">
        <v>75</v>
      </c>
      <c r="AJ29">
        <f>_xlfn.IFS(AND(AH28="",AH29=""),0,AND(AH28="",AH29="@"),VLOOKUP(AG$1,'Distance Matrix'!$A$2:$AG$33,MATCH(AI29,'Distance Matrix'!$A$1:$AG$1,0),1),AND(AH28="@",AH29=""),VLOOKUP(AG$1,'Distance Matrix'!$A$2:$AG$33,MATCH(AI28,'Distance Matrix'!$A$1:$AG$1,0),1),AND(AH28="@",AH29="@"),VLOOKUP(AI28,'Distance Matrix'!$A$2:$AG$33,MATCH(AI29,'Distance Matrix'!$A$1:$AG$1,0),1))</f>
        <v>477</v>
      </c>
      <c r="AK29" s="56">
        <v>27</v>
      </c>
      <c r="AL29" s="64" t="s">
        <v>182</v>
      </c>
      <c r="AM29" t="s">
        <v>50</v>
      </c>
      <c r="AN29">
        <f>_xlfn.IFS(AND(AL28="",AL29=""),0,AND(AL28="",AL29="@"),VLOOKUP(AK$1,'Distance Matrix'!$A$2:$AG$33,MATCH(AM29,'Distance Matrix'!$A$1:$AG$1,0),1),AND(AL28="@",AL29=""),VLOOKUP(AK$1,'Distance Matrix'!$A$2:$AG$33,MATCH(AM28,'Distance Matrix'!$A$1:$AG$1,0),1),AND(AL28="@",AL29="@"),VLOOKUP(AM28,'Distance Matrix'!$A$2:$AG$33,MATCH(AM29,'Distance Matrix'!$A$1:$AG$1,0),1))</f>
        <v>427</v>
      </c>
      <c r="AO29" s="56">
        <v>27</v>
      </c>
      <c r="AP29" s="64"/>
      <c r="AQ29" t="s">
        <v>72</v>
      </c>
      <c r="AR29">
        <f>_xlfn.IFS(AND(AP28="",AP29=""),0,AND(AP28="",AP29="@"),VLOOKUP(AO$1,'Distance Matrix'!$A$2:$AG$33,MATCH(AQ29,'Distance Matrix'!$A$1:$AG$1,0),1),AND(AP28="@",AP29=""),VLOOKUP(AO$1,'Distance Matrix'!$A$2:$AG$33,MATCH(AQ28,'Distance Matrix'!$A$1:$AG$1,0),1),AND(AP28="@",AP29="@"),VLOOKUP(AQ28,'Distance Matrix'!$A$2:$AG$33,MATCH(AQ29,'Distance Matrix'!$A$1:$AG$1,0),1))</f>
        <v>631</v>
      </c>
      <c r="AS29" s="56">
        <v>27</v>
      </c>
      <c r="AT29" s="64" t="s">
        <v>182</v>
      </c>
      <c r="AU29" t="s">
        <v>70</v>
      </c>
      <c r="AV29">
        <f>_xlfn.IFS(AND(AT28="",AT29=""),0,AND(AT28="",AT29="@"),VLOOKUP(AS$1,'Distance Matrix'!$A$2:$AG$33,MATCH(AU29,'Distance Matrix'!$A$1:$AG$1,0),1),AND(AT28="@",AT29=""),VLOOKUP(AS$1,'Distance Matrix'!$A$2:$AG$33,MATCH(AU28,'Distance Matrix'!$A$1:$AG$1,0),1),AND(AT28="@",AT29="@"),VLOOKUP(AU28,'Distance Matrix'!$A$2:$AG$33,MATCH(AU29,'Distance Matrix'!$A$1:$AG$1,0),1))</f>
        <v>1630</v>
      </c>
      <c r="AW29" s="56">
        <v>27</v>
      </c>
      <c r="AX29" s="64"/>
      <c r="AY29" t="s">
        <v>72</v>
      </c>
      <c r="AZ29">
        <f>_xlfn.IFS(AND(AX28="",AX29=""),0,AND(AX28="",AX29="@"),VLOOKUP(AW$1,'Distance Matrix'!$A$2:$AG$33,MATCH(AY29,'Distance Matrix'!$A$1:$AG$1,0),1),AND(AX28="@",AX29=""),VLOOKUP(AW$1,'Distance Matrix'!$A$2:$AG$33,MATCH(AY28,'Distance Matrix'!$A$1:$AG$1,0),1),AND(AX28="@",AX29="@"),VLOOKUP(AY28,'Distance Matrix'!$A$2:$AG$33,MATCH(AY29,'Distance Matrix'!$A$1:$AG$1,0),1))</f>
        <v>0</v>
      </c>
      <c r="BA29" s="56">
        <v>27</v>
      </c>
      <c r="BB29" s="64" t="s">
        <v>182</v>
      </c>
      <c r="BC29" t="s">
        <v>50</v>
      </c>
      <c r="BD29">
        <f>_xlfn.IFS(AND(BB28="",BB29=""),0,AND(BB28="",BB29="@"),VLOOKUP(BA$1,'Distance Matrix'!$A$2:$AG$33,MATCH(BC29,'Distance Matrix'!$A$1:$AG$1,0),1),AND(BB28="@",BB29=""),VLOOKUP(BA$1,'Distance Matrix'!$A$2:$AG$33,MATCH(BC28,'Distance Matrix'!$A$1:$AG$1,0),1),AND(BB28="@",BB29="@"),VLOOKUP(BC28,'Distance Matrix'!$A$2:$AG$33,MATCH(BC29,'Distance Matrix'!$A$1:$AG$1,0),1))</f>
        <v>1773</v>
      </c>
      <c r="BE29" s="56">
        <v>27</v>
      </c>
      <c r="BF29" s="64"/>
      <c r="BG29" t="s">
        <v>74</v>
      </c>
      <c r="BH29">
        <f>_xlfn.IFS(AND(BF28="",BF29=""),0,AND(BF28="",BF29="@"),VLOOKUP(BE$1,'Distance Matrix'!$A$2:$AG$33,MATCH(BG29,'Distance Matrix'!$A$1:$AG$1,0),1),AND(BF28="@",BF29=""),VLOOKUP(BE$1,'Distance Matrix'!$A$2:$AG$33,MATCH(BG28,'Distance Matrix'!$A$1:$AG$1,0),1),AND(BF28="@",BF29="@"),VLOOKUP(BG28,'Distance Matrix'!$A$2:$AG$33,MATCH(BG29,'Distance Matrix'!$A$1:$AG$1,0),1))</f>
        <v>1208</v>
      </c>
      <c r="BI29" s="56">
        <v>27</v>
      </c>
      <c r="BJ29" s="64" t="s">
        <v>182</v>
      </c>
      <c r="BK29" t="s">
        <v>50</v>
      </c>
      <c r="BL29">
        <f>_xlfn.IFS(AND(BJ28="",BJ29=""),0,AND(BJ28="",BJ29="@"),VLOOKUP(BI$1,'Distance Matrix'!$A$2:$AG$33,MATCH(BK29,'Distance Matrix'!$A$1:$AG$1,0),1),AND(BJ28="@",BJ29=""),VLOOKUP(BI$1,'Distance Matrix'!$A$2:$AG$33,MATCH(BK28,'Distance Matrix'!$A$1:$AG$1,0),1),AND(BJ28="@",BJ29="@"),VLOOKUP(BK28,'Distance Matrix'!$A$2:$AG$33,MATCH(BK29,'Distance Matrix'!$A$1:$AG$1,0),1))</f>
        <v>1433</v>
      </c>
      <c r="BM29" s="56">
        <v>27</v>
      </c>
      <c r="BN29" s="64"/>
      <c r="BO29" t="s">
        <v>55</v>
      </c>
      <c r="BP29">
        <f>_xlfn.IFS(AND(BN28="",BN29=""),0,AND(BN28="",BN29="@"),VLOOKUP(BM$1,'Distance Matrix'!$A$2:$AG$33,MATCH(BO29,'Distance Matrix'!$A$1:$AG$1,0),1),AND(BN28="@",BN29=""),VLOOKUP(BM$1,'Distance Matrix'!$A$2:$AG$33,MATCH(BO28,'Distance Matrix'!$A$1:$AG$1,0),1),AND(BN28="@",BN29="@"),VLOOKUP(BO28,'Distance Matrix'!$A$2:$AG$33,MATCH(BO29,'Distance Matrix'!$A$1:$AG$1,0),1))</f>
        <v>0</v>
      </c>
      <c r="BQ29" s="56">
        <v>27</v>
      </c>
      <c r="BR29" s="64"/>
      <c r="BS29" t="s">
        <v>73</v>
      </c>
      <c r="BT29">
        <f>_xlfn.IFS(AND(BR28="",BR29=""),0,AND(BR28="",BR29="@"),VLOOKUP(BQ$1,'Distance Matrix'!$A$2:$AG$33,MATCH(BS29,'Distance Matrix'!$A$1:$AG$1,0),1),AND(BR28="@",BR29=""),VLOOKUP(BQ$1,'Distance Matrix'!$A$2:$AG$33,MATCH(BS28,'Distance Matrix'!$A$1:$AG$1,0),1),AND(BR28="@",BR29="@"),VLOOKUP(BS28,'Distance Matrix'!$A$2:$AG$33,MATCH(BS29,'Distance Matrix'!$A$1:$AG$1,0),1))</f>
        <v>0</v>
      </c>
      <c r="BU29" s="56">
        <v>27</v>
      </c>
      <c r="BV29" s="64" t="s">
        <v>182</v>
      </c>
      <c r="BW29" t="s">
        <v>65</v>
      </c>
      <c r="BX29">
        <f>_xlfn.IFS(AND(BV28="",BV29=""),0,AND(BV28="",BV29="@"),VLOOKUP(BU$1,'Distance Matrix'!$A$2:$AG$33,MATCH(BW29,'Distance Matrix'!$A$1:$AG$1,0),1),AND(BV28="@",BV29=""),VLOOKUP(BU$1,'Distance Matrix'!$A$2:$AG$33,MATCH(BW28,'Distance Matrix'!$A$1:$AG$1,0),1),AND(BV28="@",BV29="@"),VLOOKUP(BW28,'Distance Matrix'!$A$2:$AG$33,MATCH(BW29,'Distance Matrix'!$A$1:$AG$1,0),1))</f>
        <v>2449</v>
      </c>
      <c r="BY29" s="56">
        <v>27</v>
      </c>
      <c r="BZ29" s="64" t="s">
        <v>182</v>
      </c>
      <c r="CA29" t="s">
        <v>56</v>
      </c>
      <c r="CB29">
        <f>_xlfn.IFS(AND(BZ28="",BZ29=""),0,AND(BZ28="",BZ29="@"),VLOOKUP(BY$1,'Distance Matrix'!$A$2:$AG$33,MATCH(CA29,'Distance Matrix'!$A$1:$AG$1,0),1),AND(BZ28="@",BZ29=""),VLOOKUP(BY$1,'Distance Matrix'!$A$2:$AG$33,MATCH(CA28,'Distance Matrix'!$A$1:$AG$1,0),1),AND(BZ28="@",BZ29="@"),VLOOKUP(CA28,'Distance Matrix'!$A$2:$AG$33,MATCH(CA29,'Distance Matrix'!$A$1:$AG$1,0),1))</f>
        <v>335</v>
      </c>
      <c r="CC29" s="56">
        <v>27</v>
      </c>
      <c r="CD29" s="64" t="s">
        <v>182</v>
      </c>
      <c r="CE29" t="s">
        <v>63</v>
      </c>
      <c r="CF29">
        <f>_xlfn.IFS(AND(CD28="",CD29=""),0,AND(CD28="",CD29="@"),VLOOKUP(CC$1,'Distance Matrix'!$A$2:$AG$33,MATCH(CE29,'Distance Matrix'!$A$1:$AG$1,0),1),AND(CD28="@",CD29=""),VLOOKUP(CC$1,'Distance Matrix'!$A$2:$AG$33,MATCH(CE28,'Distance Matrix'!$A$1:$AG$1,0),1),AND(CD28="@",CD29="@"),VLOOKUP(CE28,'Distance Matrix'!$A$2:$AG$33,MATCH(CE29,'Distance Matrix'!$A$1:$AG$1,0),1))</f>
        <v>94</v>
      </c>
      <c r="CG29" s="56">
        <v>27</v>
      </c>
      <c r="CH29" s="64"/>
      <c r="CI29" t="s">
        <v>55</v>
      </c>
      <c r="CJ29">
        <f>_xlfn.IFS(AND(CH28="",CH29=""),0,AND(CH28="",CH29="@"),VLOOKUP(CG$1,'Distance Matrix'!$A$2:$AG$33,MATCH(CI29,'Distance Matrix'!$A$1:$AG$1,0),1),AND(CH28="@",CH29=""),VLOOKUP(CG$1,'Distance Matrix'!$A$2:$AG$33,MATCH(CI28,'Distance Matrix'!$A$1:$AG$1,0),1),AND(CH28="@",CH29="@"),VLOOKUP(CI28,'Distance Matrix'!$A$2:$AG$33,MATCH(CI29,'Distance Matrix'!$A$1:$AG$1,0),1))</f>
        <v>0</v>
      </c>
      <c r="CK29" s="56">
        <v>27</v>
      </c>
      <c r="CL29" s="64" t="s">
        <v>182</v>
      </c>
      <c r="CM29" t="s">
        <v>76</v>
      </c>
      <c r="CN29">
        <f>_xlfn.IFS(AND(CL28="",CL29=""),0,AND(CL28="",CL29="@"),VLOOKUP(CK$1,'Distance Matrix'!$A$2:$AG$33,MATCH(CM29,'Distance Matrix'!$A$1:$AG$1,0),1),AND(CL28="@",CL29=""),VLOOKUP(CK$1,'Distance Matrix'!$A$2:$AG$33,MATCH(CM28,'Distance Matrix'!$A$1:$AG$1,0),1),AND(CL28="@",CL29="@"),VLOOKUP(CM28,'Distance Matrix'!$A$2:$AG$33,MATCH(CM29,'Distance Matrix'!$A$1:$AG$1,0),1))</f>
        <v>278</v>
      </c>
      <c r="CO29" s="56">
        <v>27</v>
      </c>
      <c r="CP29" s="64"/>
      <c r="CQ29" t="s">
        <v>60</v>
      </c>
      <c r="CR29">
        <f>_xlfn.IFS(AND(CP28="",CP29=""),0,AND(CP28="",CP29="@"),VLOOKUP(CO$1,'Distance Matrix'!$A$2:$AG$33,MATCH(CQ29,'Distance Matrix'!$A$1:$AG$1,0),1),AND(CP28="@",CP29=""),VLOOKUP(CO$1,'Distance Matrix'!$A$2:$AG$33,MATCH(CQ28,'Distance Matrix'!$A$1:$AG$1,0),1),AND(CP28="@",CP29="@"),VLOOKUP(CQ28,'Distance Matrix'!$A$2:$AG$33,MATCH(CQ29,'Distance Matrix'!$A$1:$AG$1,0),1))</f>
        <v>0</v>
      </c>
      <c r="CS29" s="56">
        <v>27</v>
      </c>
      <c r="CT29" s="64" t="s">
        <v>182</v>
      </c>
      <c r="CU29" t="s">
        <v>58</v>
      </c>
      <c r="CV29">
        <f>_xlfn.IFS(AND(CT28="",CT29=""),0,AND(CT28="",CT29="@"),VLOOKUP(CS$1,'Distance Matrix'!$A$2:$AG$33,MATCH(CU29,'Distance Matrix'!$A$1:$AG$1,0),1),AND(CT28="@",CT29=""),VLOOKUP(CS$1,'Distance Matrix'!$A$2:$AG$33,MATCH(CU28,'Distance Matrix'!$A$1:$AG$1,0),1),AND(CT28="@",CT29="@"),VLOOKUP(CU28,'Distance Matrix'!$A$2:$AG$33,MATCH(CU29,'Distance Matrix'!$A$1:$AG$1,0),1))</f>
        <v>225</v>
      </c>
      <c r="CW29" s="56">
        <v>27</v>
      </c>
      <c r="CX29" s="64" t="s">
        <v>182</v>
      </c>
      <c r="CY29" t="s">
        <v>48</v>
      </c>
      <c r="CZ29">
        <f>_xlfn.IFS(AND(CX28="",CX29=""),0,AND(CX28="",CX29="@"),VLOOKUP(CW$1,'Distance Matrix'!$A$2:$AG$33,MATCH(CY29,'Distance Matrix'!$A$1:$AG$1,0),1),AND(CX28="@",CX29=""),VLOOKUP(CW$1,'Distance Matrix'!$A$2:$AG$33,MATCH(CY28,'Distance Matrix'!$A$1:$AG$1,0),1),AND(CX28="@",CX29="@"),VLOOKUP(CY28,'Distance Matrix'!$A$2:$AG$33,MATCH(CY29,'Distance Matrix'!$A$1:$AG$1,0),1))</f>
        <v>842</v>
      </c>
      <c r="DA29" s="56">
        <v>27</v>
      </c>
      <c r="DB29" s="64" t="s">
        <v>182</v>
      </c>
      <c r="DC29" t="s">
        <v>67</v>
      </c>
      <c r="DD29">
        <f>_xlfn.IFS(AND(DB28="",DB29=""),0,AND(DB28="",DB29="@"),VLOOKUP(DA$1,'Distance Matrix'!$A$2:$AG$33,MATCH(DC29,'Distance Matrix'!$A$1:$AG$1,0),1),AND(DB28="@",DB29=""),VLOOKUP(DA$1,'Distance Matrix'!$A$2:$AG$33,MATCH(DC28,'Distance Matrix'!$A$1:$AG$1,0),1),AND(DB28="@",DB29="@"),VLOOKUP(DC28,'Distance Matrix'!$A$2:$AG$33,MATCH(DC29,'Distance Matrix'!$A$1:$AG$1,0),1))</f>
        <v>205</v>
      </c>
      <c r="DE29" s="56">
        <v>27</v>
      </c>
      <c r="DF29" s="64" t="s">
        <v>182</v>
      </c>
      <c r="DG29" t="s">
        <v>64</v>
      </c>
      <c r="DH29">
        <f>_xlfn.IFS(AND(DF28="",DF29=""),0,AND(DF28="",DF29="@"),VLOOKUP(DE$1,'Distance Matrix'!$A$2:$AG$33,MATCH(DG29,'Distance Matrix'!$A$1:$AG$1,0),1),AND(DF28="@",DF29=""),VLOOKUP(DE$1,'Distance Matrix'!$A$2:$AG$33,MATCH(DG28,'Distance Matrix'!$A$1:$AG$1,0),1),AND(DF28="@",DF29="@"),VLOOKUP(DG28,'Distance Matrix'!$A$2:$AG$33,MATCH(DG29,'Distance Matrix'!$A$1:$AG$1,0),1))</f>
        <v>678</v>
      </c>
      <c r="DI29" s="56">
        <v>27</v>
      </c>
      <c r="DJ29" s="64"/>
      <c r="DK29" t="s">
        <v>65</v>
      </c>
      <c r="DL29">
        <f>_xlfn.IFS(AND(DJ28="",DJ29=""),0,AND(DJ28="",DJ29="@"),VLOOKUP(DI$1,'Distance Matrix'!$A$2:$AG$33,MATCH(DK29,'Distance Matrix'!$A$1:$AG$1,0),1),AND(DJ28="@",DJ29=""),VLOOKUP(DI$1,'Distance Matrix'!$A$2:$AG$33,MATCH(DK28,'Distance Matrix'!$A$1:$AG$1,0),1),AND(DJ28="@",DJ29="@"),VLOOKUP(DK28,'Distance Matrix'!$A$2:$AG$33,MATCH(DK29,'Distance Matrix'!$A$1:$AG$1,0),1))</f>
        <v>1082</v>
      </c>
      <c r="DM29" s="56">
        <v>27</v>
      </c>
      <c r="DN29" s="64" t="s">
        <v>182</v>
      </c>
      <c r="DO29" t="s">
        <v>66</v>
      </c>
      <c r="DP29">
        <f>_xlfn.IFS(AND(DN28="",DN29=""),0,AND(DN28="",DN29="@"),VLOOKUP(DM$1,'Distance Matrix'!$A$2:$AG$33,MATCH(DO29,'Distance Matrix'!$A$1:$AG$1,0),1),AND(DN28="@",DN29=""),VLOOKUP(DM$1,'Distance Matrix'!$A$2:$AG$33,MATCH(DO28,'Distance Matrix'!$A$1:$AG$1,0),1),AND(DN28="@",DN29="@"),VLOOKUP(DO28,'Distance Matrix'!$A$2:$AG$33,MATCH(DO29,'Distance Matrix'!$A$1:$AG$1,0),1))</f>
        <v>2084</v>
      </c>
      <c r="DQ29" s="56">
        <v>27</v>
      </c>
      <c r="DR29" s="64" t="s">
        <v>182</v>
      </c>
      <c r="DS29" t="s">
        <v>60</v>
      </c>
      <c r="DT29" s="72">
        <f>_xlfn.IFS(AND(DR28="",DR29=""),0,AND(DR28="",DR29="@"),VLOOKUP(DQ$1,'Distance Matrix'!$A$2:$AG$33,MATCH(DS29,'Distance Matrix'!$A$1:$AG$1,0),1),AND(DR28="@",DR29=""),VLOOKUP(DQ$1,'Distance Matrix'!$A$2:$AG$33,MATCH(DS28,'Distance Matrix'!$A$1:$AG$1,0),1),AND(DR28="@",DR29="@"),VLOOKUP(DS28,'Distance Matrix'!$A$2:$AG$33,MATCH(DS29,'Distance Matrix'!$A$1:$AG$1,0),1))</f>
        <v>1</v>
      </c>
    </row>
    <row r="30" spans="1:124" ht="15.75" thickBot="1" x14ac:dyDescent="0.3">
      <c r="A30" s="52">
        <v>28</v>
      </c>
      <c r="B30" s="62" t="s">
        <v>182</v>
      </c>
      <c r="C30" t="s">
        <v>74</v>
      </c>
      <c r="D30">
        <f>_xlfn.IFS(AND(B29="",B30=""),0,AND(B29="",B30="@"),VLOOKUP(A$1,'Distance Matrix'!$A$2:$AG$33,MATCH(C30,'Distance Matrix'!$A$1:$AG$1,0),1),AND(B29="@",B30=""),VLOOKUP(A$1,'Distance Matrix'!$A$2:$AG$33,MATCH(C29,'Distance Matrix'!$A$1:$AG$1,0),1),AND(B29="@",B30="@"),VLOOKUP(C29,'Distance Matrix'!$A$2:$AG$33,MATCH(C30,'Distance Matrix'!$A$1:$AG$1,0),1))</f>
        <v>702</v>
      </c>
      <c r="E30" s="52">
        <v>28</v>
      </c>
      <c r="F30" s="62"/>
      <c r="G30" t="s">
        <v>55</v>
      </c>
      <c r="H30">
        <f>_xlfn.IFS(AND(F29="",F30=""),0,AND(F29="",F30="@"),VLOOKUP(E$1,'Distance Matrix'!$A$2:$AG$33,MATCH(G30,'Distance Matrix'!$A$1:$AG$1,0),1),AND(F29="@",F30=""),VLOOKUP(E$1,'Distance Matrix'!$A$2:$AG$33,MATCH(G29,'Distance Matrix'!$A$1:$AG$1,0),1),AND(F29="@",F30="@"),VLOOKUP(G29,'Distance Matrix'!$A$2:$AG$33,MATCH(G30,'Distance Matrix'!$A$1:$AG$1,0),1))</f>
        <v>0</v>
      </c>
      <c r="I30" s="52">
        <v>28</v>
      </c>
      <c r="J30" s="62" t="s">
        <v>182</v>
      </c>
      <c r="K30" s="54" t="s">
        <v>52</v>
      </c>
      <c r="L30">
        <f>_xlfn.IFS(AND(J29="",J30=""),0,AND(J29="",J30="@"),VLOOKUP(I$1,'Distance Matrix'!$A$2:$AG$33,MATCH(K30,'Distance Matrix'!$A$1:$AG$1,0),1),AND(J29="@",J30=""),VLOOKUP(I$1,'Distance Matrix'!$A$2:$AG$33,MATCH(K29,'Distance Matrix'!$A$1:$AG$1,0),1),AND(J29="@",J30="@"),VLOOKUP(K29,'Distance Matrix'!$A$2:$AG$33,MATCH(K30,'Distance Matrix'!$A$1:$AG$1,0),1))</f>
        <v>205</v>
      </c>
      <c r="M30" s="52">
        <v>28</v>
      </c>
      <c r="N30" s="62" t="s">
        <v>182</v>
      </c>
      <c r="O30" t="s">
        <v>62</v>
      </c>
      <c r="P30">
        <f>_xlfn.IFS(AND(N29="",N30=""),0,AND(N29="",N30="@"),VLOOKUP(M$1,'Distance Matrix'!$A$2:$AG$33,MATCH(O30,'Distance Matrix'!$A$1:$AG$1,0),1),AND(N29="@",N30=""),VLOOKUP(M$1,'Distance Matrix'!$A$2:$AG$33,MATCH(O29,'Distance Matrix'!$A$1:$AG$1,0),1),AND(N29="@",N30="@"),VLOOKUP(O29,'Distance Matrix'!$A$2:$AG$33,MATCH(O30,'Distance Matrix'!$A$1:$AG$1,0),1))</f>
        <v>808</v>
      </c>
      <c r="Q30" s="52">
        <v>28</v>
      </c>
      <c r="R30" s="62" t="s">
        <v>182</v>
      </c>
      <c r="S30" t="s">
        <v>71</v>
      </c>
      <c r="T30">
        <f>_xlfn.IFS(AND(R29="",R30=""),0,AND(R29="",R30="@"),VLOOKUP(Q$1,'Distance Matrix'!$A$2:$AG$33,MATCH(S30,'Distance Matrix'!$A$1:$AG$1,0),1),AND(R29="@",R30=""),VLOOKUP(Q$1,'Distance Matrix'!$A$2:$AG$33,MATCH(S29,'Distance Matrix'!$A$1:$AG$1,0),1),AND(R29="@",R30="@"),VLOOKUP(S29,'Distance Matrix'!$A$2:$AG$33,MATCH(S30,'Distance Matrix'!$A$1:$AG$1,0),1))</f>
        <v>282</v>
      </c>
      <c r="U30" s="56">
        <v>28</v>
      </c>
      <c r="V30" s="64" t="s">
        <v>182</v>
      </c>
      <c r="W30" t="s">
        <v>79</v>
      </c>
      <c r="X30">
        <f>_xlfn.IFS(AND(V29="",V30=""),0,AND(V29="",V30="@"),VLOOKUP(U$1,'Distance Matrix'!$A$2:$AG$33,MATCH(W30,'Distance Matrix'!$A$1:$AG$1,0),1),AND(V29="@",V30=""),VLOOKUP(U$1,'Distance Matrix'!$A$2:$AG$33,MATCH(W29,'Distance Matrix'!$A$1:$AG$1,0),1),AND(V29="@",V30="@"),VLOOKUP(W29,'Distance Matrix'!$A$2:$AG$33,MATCH(W30,'Distance Matrix'!$A$1:$AG$1,0),1))</f>
        <v>342</v>
      </c>
      <c r="Y30" s="56">
        <v>28</v>
      </c>
      <c r="Z30" s="64"/>
      <c r="AA30" t="s">
        <v>75</v>
      </c>
      <c r="AB30">
        <f>_xlfn.IFS(AND(Z29="",Z30=""),0,AND(Z29="",Z30="@"),VLOOKUP(Y$1,'Distance Matrix'!$A$2:$AG$33,MATCH(AA30,'Distance Matrix'!$A$1:$AG$1,0),1),AND(Z29="@",Z30=""),VLOOKUP(Y$1,'Distance Matrix'!$A$2:$AG$33,MATCH(AA29,'Distance Matrix'!$A$1:$AG$1,0),1),AND(Z29="@",Z30="@"),VLOOKUP(AA29,'Distance Matrix'!$A$2:$AG$33,MATCH(AA30,'Distance Matrix'!$A$1:$AG$1,0),1))</f>
        <v>395</v>
      </c>
      <c r="AC30" s="56">
        <v>28</v>
      </c>
      <c r="AD30" s="64" t="s">
        <v>182</v>
      </c>
      <c r="AE30" t="s">
        <v>56</v>
      </c>
      <c r="AF30">
        <f>_xlfn.IFS(AND(AD29="",AD30=""),0,AND(AD29="",AD30="@"),VLOOKUP(AC$1,'Distance Matrix'!$A$2:$AG$33,MATCH(AE30,'Distance Matrix'!$A$1:$AG$1,0),1),AND(AD29="@",AD30=""),VLOOKUP(AC$1,'Distance Matrix'!$A$2:$AG$33,MATCH(AE29,'Distance Matrix'!$A$1:$AG$1,0),1),AND(AD29="@",AD30="@"),VLOOKUP(AE29,'Distance Matrix'!$A$2:$AG$33,MATCH(AE30,'Distance Matrix'!$A$1:$AG$1,0),1))</f>
        <v>200</v>
      </c>
      <c r="AG30" s="56">
        <v>28</v>
      </c>
      <c r="AH30" s="64" t="s">
        <v>182</v>
      </c>
      <c r="AI30" t="s">
        <v>57</v>
      </c>
      <c r="AJ30">
        <f>_xlfn.IFS(AND(AH29="",AH30=""),0,AND(AH29="",AH30="@"),VLOOKUP(AG$1,'Distance Matrix'!$A$2:$AG$33,MATCH(AI30,'Distance Matrix'!$A$1:$AG$1,0),1),AND(AH29="@",AH30=""),VLOOKUP(AG$1,'Distance Matrix'!$A$2:$AG$33,MATCH(AI29,'Distance Matrix'!$A$1:$AG$1,0),1),AND(AH29="@",AH30="@"),VLOOKUP(AI29,'Distance Matrix'!$A$2:$AG$33,MATCH(AI30,'Distance Matrix'!$A$1:$AG$1,0),1))</f>
        <v>405</v>
      </c>
      <c r="AK30" s="56">
        <v>28</v>
      </c>
      <c r="AL30" s="64"/>
      <c r="AM30" t="s">
        <v>68</v>
      </c>
      <c r="AN30">
        <f>_xlfn.IFS(AND(AL29="",AL30=""),0,AND(AL29="",AL30="@"),VLOOKUP(AK$1,'Distance Matrix'!$A$2:$AG$33,MATCH(AM30,'Distance Matrix'!$A$1:$AG$1,0),1),AND(AL29="@",AL30=""),VLOOKUP(AK$1,'Distance Matrix'!$A$2:$AG$33,MATCH(AM29,'Distance Matrix'!$A$1:$AG$1,0),1),AND(AL29="@",AL30="@"),VLOOKUP(AM29,'Distance Matrix'!$A$2:$AG$33,MATCH(AM30,'Distance Matrix'!$A$1:$AG$1,0),1))</f>
        <v>1752</v>
      </c>
      <c r="AO30" s="56">
        <v>28</v>
      </c>
      <c r="AP30" s="64"/>
      <c r="AQ30" t="s">
        <v>52</v>
      </c>
      <c r="AR30">
        <f>_xlfn.IFS(AND(AP29="",AP30=""),0,AND(AP29="",AP30="@"),VLOOKUP(AO$1,'Distance Matrix'!$A$2:$AG$33,MATCH(AQ30,'Distance Matrix'!$A$1:$AG$1,0),1),AND(AP29="@",AP30=""),VLOOKUP(AO$1,'Distance Matrix'!$A$2:$AG$33,MATCH(AQ29,'Distance Matrix'!$A$1:$AG$1,0),1),AND(AP29="@",AP30="@"),VLOOKUP(AQ29,'Distance Matrix'!$A$2:$AG$33,MATCH(AQ30,'Distance Matrix'!$A$1:$AG$1,0),1))</f>
        <v>0</v>
      </c>
      <c r="AS30" s="56">
        <v>28</v>
      </c>
      <c r="AT30" s="64" t="s">
        <v>182</v>
      </c>
      <c r="AU30" t="s">
        <v>53</v>
      </c>
      <c r="AV30">
        <f>_xlfn.IFS(AND(AT29="",AT30=""),0,AND(AT29="",AT30="@"),VLOOKUP(AS$1,'Distance Matrix'!$A$2:$AG$33,MATCH(AU30,'Distance Matrix'!$A$1:$AG$1,0),1),AND(AT29="@",AT30=""),VLOOKUP(AS$1,'Distance Matrix'!$A$2:$AG$33,MATCH(AU29,'Distance Matrix'!$A$1:$AG$1,0),1),AND(AT29="@",AT30="@"),VLOOKUP(AU29,'Distance Matrix'!$A$2:$AG$33,MATCH(AU30,'Distance Matrix'!$A$1:$AG$1,0),1))</f>
        <v>550</v>
      </c>
      <c r="AW30" s="56">
        <v>28</v>
      </c>
      <c r="AX30" s="64"/>
      <c r="AY30" t="s">
        <v>59</v>
      </c>
      <c r="AZ30">
        <f>_xlfn.IFS(AND(AX29="",AX30=""),0,AND(AX29="",AX30="@"),VLOOKUP(AW$1,'Distance Matrix'!$A$2:$AG$33,MATCH(AY30,'Distance Matrix'!$A$1:$AG$1,0),1),AND(AX29="@",AX30=""),VLOOKUP(AW$1,'Distance Matrix'!$A$2:$AG$33,MATCH(AY29,'Distance Matrix'!$A$1:$AG$1,0),1),AND(AX29="@",AX30="@"),VLOOKUP(AY29,'Distance Matrix'!$A$2:$AG$33,MATCH(AY30,'Distance Matrix'!$A$1:$AG$1,0),1))</f>
        <v>0</v>
      </c>
      <c r="BA30" s="56">
        <v>28</v>
      </c>
      <c r="BB30" s="64" t="s">
        <v>182</v>
      </c>
      <c r="BC30" t="s">
        <v>68</v>
      </c>
      <c r="BD30">
        <f>_xlfn.IFS(AND(BB29="",BB30=""),0,AND(BB29="",BB30="@"),VLOOKUP(BA$1,'Distance Matrix'!$A$2:$AG$33,MATCH(BC30,'Distance Matrix'!$A$1:$AG$1,0),1),AND(BB29="@",BB30=""),VLOOKUP(BA$1,'Distance Matrix'!$A$2:$AG$33,MATCH(BC29,'Distance Matrix'!$A$1:$AG$1,0),1),AND(BB29="@",BB30="@"),VLOOKUP(BC29,'Distance Matrix'!$A$2:$AG$33,MATCH(BC30,'Distance Matrix'!$A$1:$AG$1,0),1))</f>
        <v>503</v>
      </c>
      <c r="BE30" s="56">
        <v>28</v>
      </c>
      <c r="BF30" s="64"/>
      <c r="BG30" t="s">
        <v>78</v>
      </c>
      <c r="BH30">
        <f>_xlfn.IFS(AND(BF29="",BF30=""),0,AND(BF29="",BF30="@"),VLOOKUP(BE$1,'Distance Matrix'!$A$2:$AG$33,MATCH(BG30,'Distance Matrix'!$A$1:$AG$1,0),1),AND(BF29="@",BF30=""),VLOOKUP(BE$1,'Distance Matrix'!$A$2:$AG$33,MATCH(BG29,'Distance Matrix'!$A$1:$AG$1,0),1),AND(BF29="@",BF30="@"),VLOOKUP(BG29,'Distance Matrix'!$A$2:$AG$33,MATCH(BG30,'Distance Matrix'!$A$1:$AG$1,0),1))</f>
        <v>0</v>
      </c>
      <c r="BI30" s="56">
        <v>28</v>
      </c>
      <c r="BJ30" s="64" t="s">
        <v>182</v>
      </c>
      <c r="BK30" t="s">
        <v>75</v>
      </c>
      <c r="BL30">
        <f>_xlfn.IFS(AND(BJ29="",BJ30=""),0,AND(BJ29="",BJ30="@"),VLOOKUP(BI$1,'Distance Matrix'!$A$2:$AG$33,MATCH(BK30,'Distance Matrix'!$A$1:$AG$1,0),1),AND(BJ29="@",BJ30=""),VLOOKUP(BI$1,'Distance Matrix'!$A$2:$AG$33,MATCH(BK29,'Distance Matrix'!$A$1:$AG$1,0),1),AND(BJ29="@",BJ30="@"),VLOOKUP(BK29,'Distance Matrix'!$A$2:$AG$33,MATCH(BK30,'Distance Matrix'!$A$1:$AG$1,0),1))</f>
        <v>427</v>
      </c>
      <c r="BM30" s="56">
        <v>28</v>
      </c>
      <c r="BN30" s="64"/>
      <c r="BO30" t="s">
        <v>58</v>
      </c>
      <c r="BP30">
        <f>_xlfn.IFS(AND(BN29="",BN30=""),0,AND(BN29="",BN30="@"),VLOOKUP(BM$1,'Distance Matrix'!$A$2:$AG$33,MATCH(BO30,'Distance Matrix'!$A$1:$AG$1,0),1),AND(BN29="@",BN30=""),VLOOKUP(BM$1,'Distance Matrix'!$A$2:$AG$33,MATCH(BO29,'Distance Matrix'!$A$1:$AG$1,0),1),AND(BN29="@",BN30="@"),VLOOKUP(BO29,'Distance Matrix'!$A$2:$AG$33,MATCH(BO30,'Distance Matrix'!$A$1:$AG$1,0),1))</f>
        <v>0</v>
      </c>
      <c r="BQ30" s="56">
        <v>28</v>
      </c>
      <c r="BR30" s="64"/>
      <c r="BS30" t="s">
        <v>76</v>
      </c>
      <c r="BT30">
        <f>_xlfn.IFS(AND(BR29="",BR30=""),0,AND(BR29="",BR30="@"),VLOOKUP(BQ$1,'Distance Matrix'!$A$2:$AG$33,MATCH(BS30,'Distance Matrix'!$A$1:$AG$1,0),1),AND(BR29="@",BR30=""),VLOOKUP(BQ$1,'Distance Matrix'!$A$2:$AG$33,MATCH(BS29,'Distance Matrix'!$A$1:$AG$1,0),1),AND(BR29="@",BR30="@"),VLOOKUP(BS29,'Distance Matrix'!$A$2:$AG$33,MATCH(BS30,'Distance Matrix'!$A$1:$AG$1,0),1))</f>
        <v>0</v>
      </c>
      <c r="BU30" s="56">
        <v>28</v>
      </c>
      <c r="BV30" s="64" t="s">
        <v>182</v>
      </c>
      <c r="BW30" t="s">
        <v>79</v>
      </c>
      <c r="BX30">
        <f>_xlfn.IFS(AND(BV29="",BV30=""),0,AND(BV29="",BV30="@"),VLOOKUP(BU$1,'Distance Matrix'!$A$2:$AG$33,MATCH(BW30,'Distance Matrix'!$A$1:$AG$1,0),1),AND(BV29="@",BV30=""),VLOOKUP(BU$1,'Distance Matrix'!$A$2:$AG$33,MATCH(BW29,'Distance Matrix'!$A$1:$AG$1,0),1),AND(BV29="@",BV30="@"),VLOOKUP(BW29,'Distance Matrix'!$A$2:$AG$33,MATCH(BW30,'Distance Matrix'!$A$1:$AG$1,0),1))</f>
        <v>36</v>
      </c>
      <c r="BY30" s="56">
        <v>28</v>
      </c>
      <c r="BZ30" s="64" t="s">
        <v>182</v>
      </c>
      <c r="CA30" t="s">
        <v>69</v>
      </c>
      <c r="CB30">
        <f>_xlfn.IFS(AND(BZ29="",BZ30=""),0,AND(BZ29="",BZ30="@"),VLOOKUP(BY$1,'Distance Matrix'!$A$2:$AG$33,MATCH(CA30,'Distance Matrix'!$A$1:$AG$1,0),1),AND(BZ29="@",BZ30=""),VLOOKUP(BY$1,'Distance Matrix'!$A$2:$AG$33,MATCH(CA29,'Distance Matrix'!$A$1:$AG$1,0),1),AND(BZ29="@",BZ30="@"),VLOOKUP(CA29,'Distance Matrix'!$A$2:$AG$33,MATCH(CA30,'Distance Matrix'!$A$1:$AG$1,0),1))</f>
        <v>200</v>
      </c>
      <c r="CC30" s="56">
        <v>28</v>
      </c>
      <c r="CD30" s="64"/>
      <c r="CE30" t="s">
        <v>48</v>
      </c>
      <c r="CF30">
        <f>_xlfn.IFS(AND(CD29="",CD30=""),0,AND(CD29="",CD30="@"),VLOOKUP(CC$1,'Distance Matrix'!$A$2:$AG$33,MATCH(CE30,'Distance Matrix'!$A$1:$AG$1,0),1),AND(CD29="@",CD30=""),VLOOKUP(CC$1,'Distance Matrix'!$A$2:$AG$33,MATCH(CE29,'Distance Matrix'!$A$1:$AG$1,0),1),AND(CD29="@",CD30="@"),VLOOKUP(CE29,'Distance Matrix'!$A$2:$AG$33,MATCH(CE30,'Distance Matrix'!$A$1:$AG$1,0),1))</f>
        <v>324</v>
      </c>
      <c r="CG30" s="56">
        <v>28</v>
      </c>
      <c r="CH30" s="64" t="s">
        <v>182</v>
      </c>
      <c r="CI30" t="s">
        <v>63</v>
      </c>
      <c r="CJ30">
        <f>_xlfn.IFS(AND(CH29="",CH30=""),0,AND(CH29="",CH30="@"),VLOOKUP(CG$1,'Distance Matrix'!$A$2:$AG$33,MATCH(CI30,'Distance Matrix'!$A$1:$AG$1,0),1),AND(CH29="@",CH30=""),VLOOKUP(CG$1,'Distance Matrix'!$A$2:$AG$33,MATCH(CI29,'Distance Matrix'!$A$1:$AG$1,0),1),AND(CH29="@",CH30="@"),VLOOKUP(CI29,'Distance Matrix'!$A$2:$AG$33,MATCH(CI30,'Distance Matrix'!$A$1:$AG$1,0),1))</f>
        <v>94</v>
      </c>
      <c r="CK30" s="56">
        <v>28</v>
      </c>
      <c r="CL30" s="64" t="s">
        <v>182</v>
      </c>
      <c r="CM30" t="s">
        <v>48</v>
      </c>
      <c r="CN30">
        <f>_xlfn.IFS(AND(CL29="",CL30=""),0,AND(CL29="",CL30="@"),VLOOKUP(CK$1,'Distance Matrix'!$A$2:$AG$33,MATCH(CM30,'Distance Matrix'!$A$1:$AG$1,0),1),AND(CL29="@",CL30=""),VLOOKUP(CK$1,'Distance Matrix'!$A$2:$AG$33,MATCH(CM29,'Distance Matrix'!$A$1:$AG$1,0),1),AND(CL29="@",CL30="@"),VLOOKUP(CM29,'Distance Matrix'!$A$2:$AG$33,MATCH(CM30,'Distance Matrix'!$A$1:$AG$1,0),1))</f>
        <v>1000</v>
      </c>
      <c r="CO30" s="56">
        <v>28</v>
      </c>
      <c r="CP30" s="64" t="s">
        <v>182</v>
      </c>
      <c r="CQ30" t="s">
        <v>58</v>
      </c>
      <c r="CR30">
        <f>_xlfn.IFS(AND(CP29="",CP30=""),0,AND(CP29="",CP30="@"),VLOOKUP(CO$1,'Distance Matrix'!$A$2:$AG$33,MATCH(CQ30,'Distance Matrix'!$A$1:$AG$1,0),1),AND(CP29="@",CP30=""),VLOOKUP(CO$1,'Distance Matrix'!$A$2:$AG$33,MATCH(CQ29,'Distance Matrix'!$A$1:$AG$1,0),1),AND(CP29="@",CP30="@"),VLOOKUP(CQ29,'Distance Matrix'!$A$2:$AG$33,MATCH(CQ30,'Distance Matrix'!$A$1:$AG$1,0),1))</f>
        <v>406</v>
      </c>
      <c r="CS30" s="56">
        <v>28</v>
      </c>
      <c r="CT30" s="64" t="s">
        <v>182</v>
      </c>
      <c r="CU30" t="s">
        <v>63</v>
      </c>
      <c r="CV30">
        <f>_xlfn.IFS(AND(CT29="",CT30=""),0,AND(CT29="",CT30="@"),VLOOKUP(CS$1,'Distance Matrix'!$A$2:$AG$33,MATCH(CU30,'Distance Matrix'!$A$1:$AG$1,0),1),AND(CT29="@",CT30=""),VLOOKUP(CS$1,'Distance Matrix'!$A$2:$AG$33,MATCH(CU29,'Distance Matrix'!$A$1:$AG$1,0),1),AND(CT29="@",CT30="@"),VLOOKUP(CU29,'Distance Matrix'!$A$2:$AG$33,MATCH(CU30,'Distance Matrix'!$A$1:$AG$1,0),1))</f>
        <v>94</v>
      </c>
      <c r="CW30" s="56">
        <v>28</v>
      </c>
      <c r="CX30" s="64"/>
      <c r="CY30" t="s">
        <v>50</v>
      </c>
      <c r="CZ30">
        <f>_xlfn.IFS(AND(CX29="",CX30=""),0,AND(CX29="",CX30="@"),VLOOKUP(CW$1,'Distance Matrix'!$A$2:$AG$33,MATCH(CY30,'Distance Matrix'!$A$1:$AG$1,0),1),AND(CX29="@",CX30=""),VLOOKUP(CW$1,'Distance Matrix'!$A$2:$AG$33,MATCH(CY29,'Distance Matrix'!$A$1:$AG$1,0),1),AND(CX29="@",CX30="@"),VLOOKUP(CY29,'Distance Matrix'!$A$2:$AG$33,MATCH(CY30,'Distance Matrix'!$A$1:$AG$1,0),1))</f>
        <v>842</v>
      </c>
      <c r="DA30" s="56">
        <v>28</v>
      </c>
      <c r="DB30" s="64" t="s">
        <v>182</v>
      </c>
      <c r="DC30" t="s">
        <v>61</v>
      </c>
      <c r="DD30">
        <f>_xlfn.IFS(AND(DB29="",DB30=""),0,AND(DB29="",DB30="@"),VLOOKUP(DA$1,'Distance Matrix'!$A$2:$AG$33,MATCH(DC30,'Distance Matrix'!$A$1:$AG$1,0),1),AND(DB29="@",DB30=""),VLOOKUP(DA$1,'Distance Matrix'!$A$2:$AG$33,MATCH(DC29,'Distance Matrix'!$A$1:$AG$1,0),1),AND(DB29="@",DB30="@"),VLOOKUP(DC29,'Distance Matrix'!$A$2:$AG$33,MATCH(DC30,'Distance Matrix'!$A$1:$AG$1,0),1))</f>
        <v>1087</v>
      </c>
      <c r="DE30" s="56">
        <v>28</v>
      </c>
      <c r="DF30" s="64" t="s">
        <v>182</v>
      </c>
      <c r="DG30" t="s">
        <v>76</v>
      </c>
      <c r="DH30">
        <f>_xlfn.IFS(AND(DF29="",DF30=""),0,AND(DF29="",DF30="@"),VLOOKUP(DE$1,'Distance Matrix'!$A$2:$AG$33,MATCH(DG30,'Distance Matrix'!$A$1:$AG$1,0),1),AND(DF29="@",DF30=""),VLOOKUP(DE$1,'Distance Matrix'!$A$2:$AG$33,MATCH(DG29,'Distance Matrix'!$A$1:$AG$1,0),1),AND(DF29="@",DF30="@"),VLOOKUP(DG29,'Distance Matrix'!$A$2:$AG$33,MATCH(DG30,'Distance Matrix'!$A$1:$AG$1,0),1))</f>
        <v>733</v>
      </c>
      <c r="DI30" s="56">
        <v>28</v>
      </c>
      <c r="DJ30" s="64"/>
      <c r="DK30" t="s">
        <v>66</v>
      </c>
      <c r="DL30">
        <f>_xlfn.IFS(AND(DJ29="",DJ30=""),0,AND(DJ29="",DJ30="@"),VLOOKUP(DI$1,'Distance Matrix'!$A$2:$AG$33,MATCH(DK30,'Distance Matrix'!$A$1:$AG$1,0),1),AND(DJ29="@",DJ30=""),VLOOKUP(DI$1,'Distance Matrix'!$A$2:$AG$33,MATCH(DK29,'Distance Matrix'!$A$1:$AG$1,0),1),AND(DJ29="@",DJ30="@"),VLOOKUP(DK29,'Distance Matrix'!$A$2:$AG$33,MATCH(DK30,'Distance Matrix'!$A$1:$AG$1,0),1))</f>
        <v>0</v>
      </c>
      <c r="DM30" s="56">
        <v>28</v>
      </c>
      <c r="DN30" s="64" t="s">
        <v>182</v>
      </c>
      <c r="DO30" t="s">
        <v>78</v>
      </c>
      <c r="DP30">
        <f>_xlfn.IFS(AND(DN29="",DN30=""),0,AND(DN29="",DN30="@"),VLOOKUP(DM$1,'Distance Matrix'!$A$2:$AG$33,MATCH(DO30,'Distance Matrix'!$A$1:$AG$1,0),1),AND(DN29="@",DN30=""),VLOOKUP(DM$1,'Distance Matrix'!$A$2:$AG$33,MATCH(DO29,'Distance Matrix'!$A$1:$AG$1,0),1),AND(DN29="@",DN30="@"),VLOOKUP(DO29,'Distance Matrix'!$A$2:$AG$33,MATCH(DO30,'Distance Matrix'!$A$1:$AG$1,0),1))</f>
        <v>256</v>
      </c>
      <c r="DQ30" s="56">
        <v>28</v>
      </c>
      <c r="DR30" s="64"/>
      <c r="DS30" t="s">
        <v>53</v>
      </c>
      <c r="DT30" s="72">
        <f>_xlfn.IFS(AND(DR29="",DR30=""),0,AND(DR29="",DR30="@"),VLOOKUP(DQ$1,'Distance Matrix'!$A$2:$AG$33,MATCH(DS30,'Distance Matrix'!$A$1:$AG$1,0),1),AND(DR29="@",DR30=""),VLOOKUP(DQ$1,'Distance Matrix'!$A$2:$AG$33,MATCH(DS29,'Distance Matrix'!$A$1:$AG$1,0),1),AND(DR29="@",DR30="@"),VLOOKUP(DS29,'Distance Matrix'!$A$2:$AG$33,MATCH(DS30,'Distance Matrix'!$A$1:$AG$1,0),1))</f>
        <v>1290</v>
      </c>
    </row>
    <row r="31" spans="1:124" ht="15.75" thickBot="1" x14ac:dyDescent="0.3">
      <c r="A31" s="52">
        <v>29</v>
      </c>
      <c r="B31" s="62" t="s">
        <v>182</v>
      </c>
      <c r="C31" t="s">
        <v>49</v>
      </c>
      <c r="D31">
        <f>_xlfn.IFS(AND(B30="",B31=""),0,AND(B30="",B31="@"),VLOOKUP(A$1,'Distance Matrix'!$A$2:$AG$33,MATCH(C31,'Distance Matrix'!$A$1:$AG$1,0),1),AND(B30="@",B31=""),VLOOKUP(A$1,'Distance Matrix'!$A$2:$AG$33,MATCH(C30,'Distance Matrix'!$A$1:$AG$1,0),1),AND(B30="@",B31="@"),VLOOKUP(C30,'Distance Matrix'!$A$2:$AG$33,MATCH(C31,'Distance Matrix'!$A$1:$AG$1,0),1))</f>
        <v>227</v>
      </c>
      <c r="E31" s="52">
        <v>29</v>
      </c>
      <c r="F31" s="62" t="s">
        <v>182</v>
      </c>
      <c r="G31" t="s">
        <v>77</v>
      </c>
      <c r="H31">
        <f>_xlfn.IFS(AND(F30="",F31=""),0,AND(F30="",F31="@"),VLOOKUP(E$1,'Distance Matrix'!$A$2:$AG$33,MATCH(G31,'Distance Matrix'!$A$1:$AG$1,0),1),AND(F30="@",F31=""),VLOOKUP(E$1,'Distance Matrix'!$A$2:$AG$33,MATCH(G30,'Distance Matrix'!$A$1:$AG$1,0),1),AND(F30="@",F31="@"),VLOOKUP(G30,'Distance Matrix'!$A$2:$AG$33,MATCH(G31,'Distance Matrix'!$A$1:$AG$1,0),1))</f>
        <v>2296</v>
      </c>
      <c r="I31" s="52">
        <v>29</v>
      </c>
      <c r="J31" s="62"/>
      <c r="K31" s="54" t="s">
        <v>51</v>
      </c>
      <c r="L31">
        <f>_xlfn.IFS(AND(J30="",J31=""),0,AND(J30="",J31="@"),VLOOKUP(I$1,'Distance Matrix'!$A$2:$AG$33,MATCH(K31,'Distance Matrix'!$A$1:$AG$1,0),1),AND(J30="@",J31=""),VLOOKUP(I$1,'Distance Matrix'!$A$2:$AG$33,MATCH(K30,'Distance Matrix'!$A$1:$AG$1,0),1),AND(J30="@",J31="@"),VLOOKUP(K30,'Distance Matrix'!$A$2:$AG$33,MATCH(K31,'Distance Matrix'!$A$1:$AG$1,0),1))</f>
        <v>1186</v>
      </c>
      <c r="M31" s="52">
        <v>29</v>
      </c>
      <c r="N31" s="62"/>
      <c r="O31" t="s">
        <v>51</v>
      </c>
      <c r="P31">
        <f>_xlfn.IFS(AND(N30="",N31=""),0,AND(N30="",N31="@"),VLOOKUP(M$1,'Distance Matrix'!$A$2:$AG$33,MATCH(O31,'Distance Matrix'!$A$1:$AG$1,0),1),AND(N30="@",N31=""),VLOOKUP(M$1,'Distance Matrix'!$A$2:$AG$33,MATCH(O30,'Distance Matrix'!$A$1:$AG$1,0),1),AND(N30="@",N31="@"),VLOOKUP(O30,'Distance Matrix'!$A$2:$AG$33,MATCH(O31,'Distance Matrix'!$A$1:$AG$1,0),1))</f>
        <v>632</v>
      </c>
      <c r="Q31" s="52">
        <v>29</v>
      </c>
      <c r="R31" s="62"/>
      <c r="S31" t="s">
        <v>64</v>
      </c>
      <c r="T31">
        <f>_xlfn.IFS(AND(R30="",R31=""),0,AND(R30="",R31="@"),VLOOKUP(Q$1,'Distance Matrix'!$A$2:$AG$33,MATCH(S31,'Distance Matrix'!$A$1:$AG$1,0),1),AND(R30="@",R31=""),VLOOKUP(Q$1,'Distance Matrix'!$A$2:$AG$33,MATCH(S30,'Distance Matrix'!$A$1:$AG$1,0),1),AND(R30="@",R31="@"),VLOOKUP(S30,'Distance Matrix'!$A$2:$AG$33,MATCH(S31,'Distance Matrix'!$A$1:$AG$1,0),1))</f>
        <v>1674</v>
      </c>
      <c r="U31" s="56">
        <v>29</v>
      </c>
      <c r="V31" s="64"/>
      <c r="W31" t="s">
        <v>51</v>
      </c>
      <c r="X31">
        <f>_xlfn.IFS(AND(V30="",V31=""),0,AND(V30="",V31="@"),VLOOKUP(U$1,'Distance Matrix'!$A$2:$AG$33,MATCH(W31,'Distance Matrix'!$A$1:$AG$1,0),1),AND(V30="@",V31=""),VLOOKUP(U$1,'Distance Matrix'!$A$2:$AG$33,MATCH(W30,'Distance Matrix'!$A$1:$AG$1,0),1),AND(V30="@",V31="@"),VLOOKUP(W30,'Distance Matrix'!$A$2:$AG$33,MATCH(W31,'Distance Matrix'!$A$1:$AG$1,0),1))</f>
        <v>2208</v>
      </c>
      <c r="Y31" s="56">
        <v>29</v>
      </c>
      <c r="Z31" s="64" t="s">
        <v>182</v>
      </c>
      <c r="AA31" t="s">
        <v>79</v>
      </c>
      <c r="AB31">
        <f>_xlfn.IFS(AND(Z30="",Z31=""),0,AND(Z30="",Z31="@"),VLOOKUP(Y$1,'Distance Matrix'!$A$2:$AG$33,MATCH(AA31,'Distance Matrix'!$A$1:$AG$1,0),1),AND(Z30="@",Z31=""),VLOOKUP(Y$1,'Distance Matrix'!$A$2:$AG$33,MATCH(AA30,'Distance Matrix'!$A$1:$AG$1,0),1),AND(Z30="@",Z31="@"),VLOOKUP(AA30,'Distance Matrix'!$A$2:$AG$33,MATCH(AA31,'Distance Matrix'!$A$1:$AG$1,0),1))</f>
        <v>1729</v>
      </c>
      <c r="AC31" s="56">
        <v>29</v>
      </c>
      <c r="AD31" s="64" t="s">
        <v>182</v>
      </c>
      <c r="AE31" t="s">
        <v>67</v>
      </c>
      <c r="AF31">
        <f>_xlfn.IFS(AND(AD30="",AD31=""),0,AND(AD30="",AD31="@"),VLOOKUP(AC$1,'Distance Matrix'!$A$2:$AG$33,MATCH(AE31,'Distance Matrix'!$A$1:$AG$1,0),1),AND(AD30="@",AD31=""),VLOOKUP(AC$1,'Distance Matrix'!$A$2:$AG$33,MATCH(AE30,'Distance Matrix'!$A$1:$AG$1,0),1),AND(AD30="@",AD31="@"),VLOOKUP(AE30,'Distance Matrix'!$A$2:$AG$33,MATCH(AE31,'Distance Matrix'!$A$1:$AG$1,0),1))</f>
        <v>1016</v>
      </c>
      <c r="AG31" s="56">
        <v>29</v>
      </c>
      <c r="AH31" s="64"/>
      <c r="AI31" t="s">
        <v>49</v>
      </c>
      <c r="AJ31">
        <f>_xlfn.IFS(AND(AH30="",AH31=""),0,AND(AH30="",AH31="@"),VLOOKUP(AG$1,'Distance Matrix'!$A$2:$AG$33,MATCH(AI31,'Distance Matrix'!$A$1:$AG$1,0),1),AND(AH30="@",AH31=""),VLOOKUP(AG$1,'Distance Matrix'!$A$2:$AG$33,MATCH(AI30,'Distance Matrix'!$A$1:$AG$1,0),1),AND(AH30="@",AH31="@"),VLOOKUP(AI30,'Distance Matrix'!$A$2:$AG$33,MATCH(AI31,'Distance Matrix'!$A$1:$AG$1,0),1))</f>
        <v>405</v>
      </c>
      <c r="AK31" s="56">
        <v>29</v>
      </c>
      <c r="AL31" s="64"/>
      <c r="AM31" t="s">
        <v>55</v>
      </c>
      <c r="AN31">
        <f>_xlfn.IFS(AND(AL30="",AL31=""),0,AND(AL30="",AL31="@"),VLOOKUP(AK$1,'Distance Matrix'!$A$2:$AG$33,MATCH(AM31,'Distance Matrix'!$A$1:$AG$1,0),1),AND(AL30="@",AL31=""),VLOOKUP(AK$1,'Distance Matrix'!$A$2:$AG$33,MATCH(AM30,'Distance Matrix'!$A$1:$AG$1,0),1),AND(AL30="@",AL31="@"),VLOOKUP(AM30,'Distance Matrix'!$A$2:$AG$33,MATCH(AM31,'Distance Matrix'!$A$1:$AG$1,0),1))</f>
        <v>0</v>
      </c>
      <c r="AO31" s="56">
        <v>29</v>
      </c>
      <c r="AP31" s="64" t="s">
        <v>182</v>
      </c>
      <c r="AQ31" t="s">
        <v>51</v>
      </c>
      <c r="AR31">
        <f>_xlfn.IFS(AND(AP30="",AP31=""),0,AND(AP30="",AP31="@"),VLOOKUP(AO$1,'Distance Matrix'!$A$2:$AG$33,MATCH(AQ31,'Distance Matrix'!$A$1:$AG$1,0),1),AND(AP30="@",AP31=""),VLOOKUP(AO$1,'Distance Matrix'!$A$2:$AG$33,MATCH(AQ30,'Distance Matrix'!$A$1:$AG$1,0),1),AND(AP30="@",AP31="@"),VLOOKUP(AQ30,'Distance Matrix'!$A$2:$AG$33,MATCH(AQ31,'Distance Matrix'!$A$1:$AG$1,0),1))</f>
        <v>215</v>
      </c>
      <c r="AS31" s="56">
        <v>29</v>
      </c>
      <c r="AT31" s="64"/>
      <c r="AU31" t="s">
        <v>64</v>
      </c>
      <c r="AV31">
        <f>_xlfn.IFS(AND(AT30="",AT31=""),0,AND(AT30="",AT31="@"),VLOOKUP(AS$1,'Distance Matrix'!$A$2:$AG$33,MATCH(AU31,'Distance Matrix'!$A$1:$AG$1,0),1),AND(AT30="@",AT31=""),VLOOKUP(AS$1,'Distance Matrix'!$A$2:$AG$33,MATCH(AU30,'Distance Matrix'!$A$1:$AG$1,0),1),AND(AT30="@",AT31="@"),VLOOKUP(AU30,'Distance Matrix'!$A$2:$AG$33,MATCH(AU31,'Distance Matrix'!$A$1:$AG$1,0),1))</f>
        <v>1489</v>
      </c>
      <c r="AW31" s="56">
        <v>29</v>
      </c>
      <c r="AX31" s="64" t="s">
        <v>182</v>
      </c>
      <c r="AY31" t="s">
        <v>53</v>
      </c>
      <c r="AZ31">
        <f>_xlfn.IFS(AND(AX30="",AX31=""),0,AND(AX30="",AX31="@"),VLOOKUP(AW$1,'Distance Matrix'!$A$2:$AG$33,MATCH(AY31,'Distance Matrix'!$A$1:$AG$1,0),1),AND(AX30="@",AX31=""),VLOOKUP(AW$1,'Distance Matrix'!$A$2:$AG$33,MATCH(AY30,'Distance Matrix'!$A$1:$AG$1,0),1),AND(AX30="@",AX31="@"),VLOOKUP(AY30,'Distance Matrix'!$A$2:$AG$33,MATCH(AY31,'Distance Matrix'!$A$1:$AG$1,0),1))</f>
        <v>1070</v>
      </c>
      <c r="BA31" s="56">
        <v>29</v>
      </c>
      <c r="BB31" s="64"/>
      <c r="BC31" t="s">
        <v>49</v>
      </c>
      <c r="BD31">
        <f>_xlfn.IFS(AND(BB30="",BB31=""),0,AND(BB30="",BB31="@"),VLOOKUP(BA$1,'Distance Matrix'!$A$2:$AG$33,MATCH(BC31,'Distance Matrix'!$A$1:$AG$1,0),1),AND(BB30="@",BB31=""),VLOOKUP(BA$1,'Distance Matrix'!$A$2:$AG$33,MATCH(BC30,'Distance Matrix'!$A$1:$AG$1,0),1),AND(BB30="@",BB31="@"),VLOOKUP(BC30,'Distance Matrix'!$A$2:$AG$33,MATCH(BC31,'Distance Matrix'!$A$1:$AG$1,0),1))</f>
        <v>1193</v>
      </c>
      <c r="BE31" s="56">
        <v>29</v>
      </c>
      <c r="BF31" s="64"/>
      <c r="BG31" t="s">
        <v>61</v>
      </c>
      <c r="BH31">
        <f>_xlfn.IFS(AND(BF30="",BF31=""),0,AND(BF30="",BF31="@"),VLOOKUP(BE$1,'Distance Matrix'!$A$2:$AG$33,MATCH(BG31,'Distance Matrix'!$A$1:$AG$1,0),1),AND(BF30="@",BF31=""),VLOOKUP(BE$1,'Distance Matrix'!$A$2:$AG$33,MATCH(BG30,'Distance Matrix'!$A$1:$AG$1,0),1),AND(BF30="@",BF31="@"),VLOOKUP(BG30,'Distance Matrix'!$A$2:$AG$33,MATCH(BG31,'Distance Matrix'!$A$1:$AG$1,0),1))</f>
        <v>0</v>
      </c>
      <c r="BI31" s="56">
        <v>29</v>
      </c>
      <c r="BJ31" s="64" t="s">
        <v>182</v>
      </c>
      <c r="BK31" t="s">
        <v>68</v>
      </c>
      <c r="BL31">
        <f>_xlfn.IFS(AND(BJ30="",BJ31=""),0,AND(BJ30="",BJ31="@"),VLOOKUP(BI$1,'Distance Matrix'!$A$2:$AG$33,MATCH(BK31,'Distance Matrix'!$A$1:$AG$1,0),1),AND(BJ30="@",BJ31=""),VLOOKUP(BI$1,'Distance Matrix'!$A$2:$AG$33,MATCH(BK30,'Distance Matrix'!$A$1:$AG$1,0),1),AND(BJ30="@",BJ31="@"),VLOOKUP(BK30,'Distance Matrix'!$A$2:$AG$33,MATCH(BK31,'Distance Matrix'!$A$1:$AG$1,0),1))</f>
        <v>152</v>
      </c>
      <c r="BM31" s="56">
        <v>29</v>
      </c>
      <c r="BN31" s="64" t="s">
        <v>182</v>
      </c>
      <c r="BO31" t="s">
        <v>58</v>
      </c>
      <c r="BP31">
        <f>_xlfn.IFS(AND(BN30="",BN31=""),0,AND(BN30="",BN31="@"),VLOOKUP(BM$1,'Distance Matrix'!$A$2:$AG$33,MATCH(BO31,'Distance Matrix'!$A$1:$AG$1,0),1),AND(BN30="@",BN31=""),VLOOKUP(BM$1,'Distance Matrix'!$A$2:$AG$33,MATCH(BO30,'Distance Matrix'!$A$1:$AG$1,0),1),AND(BN30="@",BN31="@"),VLOOKUP(BO30,'Distance Matrix'!$A$2:$AG$33,MATCH(BO31,'Distance Matrix'!$A$1:$AG$1,0),1))</f>
        <v>94</v>
      </c>
      <c r="BQ31" s="56">
        <v>29</v>
      </c>
      <c r="BR31" s="64" t="s">
        <v>182</v>
      </c>
      <c r="BS31" t="s">
        <v>50</v>
      </c>
      <c r="BT31">
        <f>_xlfn.IFS(AND(BR30="",BR31=""),0,AND(BR30="",BR31="@"),VLOOKUP(BQ$1,'Distance Matrix'!$A$2:$AG$33,MATCH(BS31,'Distance Matrix'!$A$1:$AG$1,0),1),AND(BR30="@",BR31=""),VLOOKUP(BQ$1,'Distance Matrix'!$A$2:$AG$33,MATCH(BS30,'Distance Matrix'!$A$1:$AG$1,0),1),AND(BR30="@",BR31="@"),VLOOKUP(BS30,'Distance Matrix'!$A$2:$AG$33,MATCH(BS31,'Distance Matrix'!$A$1:$AG$1,0),1))</f>
        <v>2037</v>
      </c>
      <c r="BU31" s="56">
        <v>29</v>
      </c>
      <c r="BV31" s="64" t="s">
        <v>182</v>
      </c>
      <c r="BW31" t="s">
        <v>55</v>
      </c>
      <c r="BX31">
        <f>_xlfn.IFS(AND(BV30="",BV31=""),0,AND(BV30="",BV31="@"),VLOOKUP(BU$1,'Distance Matrix'!$A$2:$AG$33,MATCH(BW31,'Distance Matrix'!$A$1:$AG$1,0),1),AND(BV30="@",BV31=""),VLOOKUP(BU$1,'Distance Matrix'!$A$2:$AG$33,MATCH(BW30,'Distance Matrix'!$A$1:$AG$1,0),1),AND(BV30="@",BV31="@"),VLOOKUP(BW30,'Distance Matrix'!$A$2:$AG$33,MATCH(BW31,'Distance Matrix'!$A$1:$AG$1,0),1))</f>
        <v>342</v>
      </c>
      <c r="BY31" s="56">
        <v>29</v>
      </c>
      <c r="BZ31" s="64"/>
      <c r="CA31" t="s">
        <v>56</v>
      </c>
      <c r="CB31">
        <f>_xlfn.IFS(AND(BZ30="",BZ31=""),0,AND(BZ30="",BZ31="@"),VLOOKUP(BY$1,'Distance Matrix'!$A$2:$AG$33,MATCH(CA31,'Distance Matrix'!$A$1:$AG$1,0),1),AND(BZ30="@",BZ31=""),VLOOKUP(BY$1,'Distance Matrix'!$A$2:$AG$33,MATCH(CA30,'Distance Matrix'!$A$1:$AG$1,0),1),AND(BZ30="@",BZ31="@"),VLOOKUP(CA30,'Distance Matrix'!$A$2:$AG$33,MATCH(CA31,'Distance Matrix'!$A$1:$AG$1,0),1))</f>
        <v>501</v>
      </c>
      <c r="CC31" s="56">
        <v>29</v>
      </c>
      <c r="CD31" s="64" t="s">
        <v>182</v>
      </c>
      <c r="CE31" t="s">
        <v>67</v>
      </c>
      <c r="CF31">
        <f>_xlfn.IFS(AND(CD30="",CD31=""),0,AND(CD30="",CD31="@"),VLOOKUP(CC$1,'Distance Matrix'!$A$2:$AG$33,MATCH(CE31,'Distance Matrix'!$A$1:$AG$1,0),1),AND(CD30="@",CD31=""),VLOOKUP(CC$1,'Distance Matrix'!$A$2:$AG$33,MATCH(CE30,'Distance Matrix'!$A$1:$AG$1,0),1),AND(CD30="@",CD31="@"),VLOOKUP(CE30,'Distance Matrix'!$A$2:$AG$33,MATCH(CE31,'Distance Matrix'!$A$1:$AG$1,0),1))</f>
        <v>1099</v>
      </c>
      <c r="CG31" s="56">
        <v>29</v>
      </c>
      <c r="CH31" s="64"/>
      <c r="CI31" t="s">
        <v>63</v>
      </c>
      <c r="CJ31">
        <f>_xlfn.IFS(AND(CH30="",CH31=""),0,AND(CH30="",CH31="@"),VLOOKUP(CG$1,'Distance Matrix'!$A$2:$AG$33,MATCH(CI31,'Distance Matrix'!$A$1:$AG$1,0),1),AND(CH30="@",CH31=""),VLOOKUP(CG$1,'Distance Matrix'!$A$2:$AG$33,MATCH(CI30,'Distance Matrix'!$A$1:$AG$1,0),1),AND(CH30="@",CH31="@"),VLOOKUP(CI30,'Distance Matrix'!$A$2:$AG$33,MATCH(CI31,'Distance Matrix'!$A$1:$AG$1,0),1))</f>
        <v>94</v>
      </c>
      <c r="CK31" s="56">
        <v>29</v>
      </c>
      <c r="CL31" s="64" t="s">
        <v>182</v>
      </c>
      <c r="CM31" t="s">
        <v>75</v>
      </c>
      <c r="CN31">
        <f>_xlfn.IFS(AND(CL30="",CL31=""),0,AND(CL30="",CL31="@"),VLOOKUP(CK$1,'Distance Matrix'!$A$2:$AG$33,MATCH(CM31,'Distance Matrix'!$A$1:$AG$1,0),1),AND(CL30="@",CL31=""),VLOOKUP(CK$1,'Distance Matrix'!$A$2:$AG$33,MATCH(CM30,'Distance Matrix'!$A$1:$AG$1,0),1),AND(CL30="@",CL31="@"),VLOOKUP(CM30,'Distance Matrix'!$A$2:$AG$33,MATCH(CM31,'Distance Matrix'!$A$1:$AG$1,0),1))</f>
        <v>741</v>
      </c>
      <c r="CO31" s="56">
        <v>29</v>
      </c>
      <c r="CP31" s="64" t="s">
        <v>182</v>
      </c>
      <c r="CQ31" t="s">
        <v>60</v>
      </c>
      <c r="CR31">
        <f>_xlfn.IFS(AND(CP30="",CP31=""),0,AND(CP30="",CP31="@"),VLOOKUP(CO$1,'Distance Matrix'!$A$2:$AG$33,MATCH(CQ31,'Distance Matrix'!$A$1:$AG$1,0),1),AND(CP30="@",CP31=""),VLOOKUP(CO$1,'Distance Matrix'!$A$2:$AG$33,MATCH(CQ30,'Distance Matrix'!$A$1:$AG$1,0),1),AND(CP30="@",CP31="@"),VLOOKUP(CQ30,'Distance Matrix'!$A$2:$AG$33,MATCH(CQ31,'Distance Matrix'!$A$1:$AG$1,0),1))</f>
        <v>327</v>
      </c>
      <c r="CS31" s="56">
        <v>29</v>
      </c>
      <c r="CT31" s="64"/>
      <c r="CU31" t="s">
        <v>74</v>
      </c>
      <c r="CV31">
        <f>_xlfn.IFS(AND(CT30="",CT31=""),0,AND(CT30="",CT31="@"),VLOOKUP(CS$1,'Distance Matrix'!$A$2:$AG$33,MATCH(CU31,'Distance Matrix'!$A$1:$AG$1,0),1),AND(CT30="@",CT31=""),VLOOKUP(CS$1,'Distance Matrix'!$A$2:$AG$33,MATCH(CU30,'Distance Matrix'!$A$1:$AG$1,0),1),AND(CT30="@",CT31="@"),VLOOKUP(CU30,'Distance Matrix'!$A$2:$AG$33,MATCH(CU31,'Distance Matrix'!$A$1:$AG$1,0),1))</f>
        <v>2520</v>
      </c>
      <c r="CW31" s="56">
        <v>29</v>
      </c>
      <c r="CX31" s="64"/>
      <c r="CY31" t="s">
        <v>67</v>
      </c>
      <c r="CZ31">
        <f>_xlfn.IFS(AND(CX30="",CX31=""),0,AND(CX30="",CX31="@"),VLOOKUP(CW$1,'Distance Matrix'!$A$2:$AG$33,MATCH(CY31,'Distance Matrix'!$A$1:$AG$1,0),1),AND(CX30="@",CX31=""),VLOOKUP(CW$1,'Distance Matrix'!$A$2:$AG$33,MATCH(CY30,'Distance Matrix'!$A$1:$AG$1,0),1),AND(CX30="@",CX31="@"),VLOOKUP(CY30,'Distance Matrix'!$A$2:$AG$33,MATCH(CY31,'Distance Matrix'!$A$1:$AG$1,0),1))</f>
        <v>0</v>
      </c>
      <c r="DA31" s="56">
        <v>29</v>
      </c>
      <c r="DB31" s="64" t="s">
        <v>182</v>
      </c>
      <c r="DC31" t="s">
        <v>69</v>
      </c>
      <c r="DD31">
        <f>_xlfn.IFS(AND(DB30="",DB31=""),0,AND(DB30="",DB31="@"),VLOOKUP(DA$1,'Distance Matrix'!$A$2:$AG$33,MATCH(DC31,'Distance Matrix'!$A$1:$AG$1,0),1),AND(DB30="@",DB31=""),VLOOKUP(DA$1,'Distance Matrix'!$A$2:$AG$33,MATCH(DC30,'Distance Matrix'!$A$1:$AG$1,0),1),AND(DB30="@",DB31="@"),VLOOKUP(DC30,'Distance Matrix'!$A$2:$AG$33,MATCH(DC31,'Distance Matrix'!$A$1:$AG$1,0),1))</f>
        <v>487</v>
      </c>
      <c r="DE31" s="56">
        <v>29</v>
      </c>
      <c r="DF31" s="64"/>
      <c r="DG31" t="s">
        <v>69</v>
      </c>
      <c r="DH31">
        <f>_xlfn.IFS(AND(DF30="",DF31=""),0,AND(DF30="",DF31="@"),VLOOKUP(DE$1,'Distance Matrix'!$A$2:$AG$33,MATCH(DG31,'Distance Matrix'!$A$1:$AG$1,0),1),AND(DF30="@",DF31=""),VLOOKUP(DE$1,'Distance Matrix'!$A$2:$AG$33,MATCH(DG30,'Distance Matrix'!$A$1:$AG$1,0),1),AND(DF30="@",DF31="@"),VLOOKUP(DG30,'Distance Matrix'!$A$2:$AG$33,MATCH(DG31,'Distance Matrix'!$A$1:$AG$1,0),1))</f>
        <v>68</v>
      </c>
      <c r="DI31" s="56">
        <v>29</v>
      </c>
      <c r="DJ31" s="64"/>
      <c r="DK31" t="s">
        <v>70</v>
      </c>
      <c r="DL31">
        <f>_xlfn.IFS(AND(DJ30="",DJ31=""),0,AND(DJ30="",DJ31="@"),VLOOKUP(DI$1,'Distance Matrix'!$A$2:$AG$33,MATCH(DK31,'Distance Matrix'!$A$1:$AG$1,0),1),AND(DJ30="@",DJ31=""),VLOOKUP(DI$1,'Distance Matrix'!$A$2:$AG$33,MATCH(DK30,'Distance Matrix'!$A$1:$AG$1,0),1),AND(DJ30="@",DJ31="@"),VLOOKUP(DK30,'Distance Matrix'!$A$2:$AG$33,MATCH(DK31,'Distance Matrix'!$A$1:$AG$1,0),1))</f>
        <v>0</v>
      </c>
      <c r="DM31" s="56">
        <v>29</v>
      </c>
      <c r="DN31" s="64" t="s">
        <v>182</v>
      </c>
      <c r="DO31" t="s">
        <v>71</v>
      </c>
      <c r="DP31">
        <f>_xlfn.IFS(AND(DN30="",DN31=""),0,AND(DN30="",DN31="@"),VLOOKUP(DM$1,'Distance Matrix'!$A$2:$AG$33,MATCH(DO31,'Distance Matrix'!$A$1:$AG$1,0),1),AND(DN30="@",DN31=""),VLOOKUP(DM$1,'Distance Matrix'!$A$2:$AG$33,MATCH(DO30,'Distance Matrix'!$A$1:$AG$1,0),1),AND(DN30="@",DN31="@"),VLOOKUP(DO30,'Distance Matrix'!$A$2:$AG$33,MATCH(DO31,'Distance Matrix'!$A$1:$AG$1,0),1))</f>
        <v>1668</v>
      </c>
      <c r="DQ31" s="56">
        <v>29</v>
      </c>
      <c r="DR31" s="64"/>
      <c r="DS31" t="s">
        <v>57</v>
      </c>
      <c r="DT31" s="72">
        <f>_xlfn.IFS(AND(DR30="",DR31=""),0,AND(DR30="",DR31="@"),VLOOKUP(DQ$1,'Distance Matrix'!$A$2:$AG$33,MATCH(DS31,'Distance Matrix'!$A$1:$AG$1,0),1),AND(DR30="@",DR31=""),VLOOKUP(DQ$1,'Distance Matrix'!$A$2:$AG$33,MATCH(DS30,'Distance Matrix'!$A$1:$AG$1,0),1),AND(DR30="@",DR31="@"),VLOOKUP(DS30,'Distance Matrix'!$A$2:$AG$33,MATCH(DS31,'Distance Matrix'!$A$1:$AG$1,0),1))</f>
        <v>0</v>
      </c>
    </row>
    <row r="32" spans="1:124" ht="15.75" thickBot="1" x14ac:dyDescent="0.3">
      <c r="A32" s="52">
        <v>30</v>
      </c>
      <c r="B32" s="62"/>
      <c r="C32" t="s">
        <v>73</v>
      </c>
      <c r="D32">
        <f>_xlfn.IFS(AND(B31="",B32=""),0,AND(B31="",B32="@"),VLOOKUP(A$1,'Distance Matrix'!$A$2:$AG$33,MATCH(C32,'Distance Matrix'!$A$1:$AG$1,0),1),AND(B31="@",B32=""),VLOOKUP(A$1,'Distance Matrix'!$A$2:$AG$33,MATCH(C31,'Distance Matrix'!$A$1:$AG$1,0),1),AND(B31="@",B32="@"),VLOOKUP(C31,'Distance Matrix'!$A$2:$AG$33,MATCH(C32,'Distance Matrix'!$A$1:$AG$1,0),1))</f>
        <v>2283</v>
      </c>
      <c r="E32" s="52">
        <v>30</v>
      </c>
      <c r="F32" s="62" t="s">
        <v>182</v>
      </c>
      <c r="G32" t="s">
        <v>76</v>
      </c>
      <c r="H32">
        <f>_xlfn.IFS(AND(F31="",F32=""),0,AND(F31="",F32="@"),VLOOKUP(E$1,'Distance Matrix'!$A$2:$AG$33,MATCH(G32,'Distance Matrix'!$A$1:$AG$1,0),1),AND(F31="@",F32=""),VLOOKUP(E$1,'Distance Matrix'!$A$2:$AG$33,MATCH(G31,'Distance Matrix'!$A$1:$AG$1,0),1),AND(F31="@",F32="@"),VLOOKUP(G31,'Distance Matrix'!$A$2:$AG$33,MATCH(G32,'Distance Matrix'!$A$1:$AG$1,0),1))</f>
        <v>394</v>
      </c>
      <c r="I32" s="52">
        <v>30</v>
      </c>
      <c r="J32" s="62" t="s">
        <v>182</v>
      </c>
      <c r="K32" s="54" t="s">
        <v>58</v>
      </c>
      <c r="L32">
        <f>_xlfn.IFS(AND(J31="",J32=""),0,AND(J31="",J32="@"),VLOOKUP(I$1,'Distance Matrix'!$A$2:$AG$33,MATCH(K32,'Distance Matrix'!$A$1:$AG$1,0),1),AND(J31="@",J32=""),VLOOKUP(I$1,'Distance Matrix'!$A$2:$AG$33,MATCH(K31,'Distance Matrix'!$A$1:$AG$1,0),1),AND(J31="@",J32="@"),VLOOKUP(K31,'Distance Matrix'!$A$2:$AG$33,MATCH(K32,'Distance Matrix'!$A$1:$AG$1,0),1))</f>
        <v>309</v>
      </c>
      <c r="M32" s="52">
        <v>30</v>
      </c>
      <c r="N32" s="62"/>
      <c r="O32" t="s">
        <v>57</v>
      </c>
      <c r="P32">
        <f>_xlfn.IFS(AND(N31="",N32=""),0,AND(N31="",N32="@"),VLOOKUP(M$1,'Distance Matrix'!$A$2:$AG$33,MATCH(O32,'Distance Matrix'!$A$1:$AG$1,0),1),AND(N31="@",N32=""),VLOOKUP(M$1,'Distance Matrix'!$A$2:$AG$33,MATCH(O31,'Distance Matrix'!$A$1:$AG$1,0),1),AND(N31="@",N32="@"),VLOOKUP(O31,'Distance Matrix'!$A$2:$AG$33,MATCH(O32,'Distance Matrix'!$A$1:$AG$1,0),1))</f>
        <v>0</v>
      </c>
      <c r="Q32" s="52">
        <v>30</v>
      </c>
      <c r="R32" s="62"/>
      <c r="S32" t="s">
        <v>62</v>
      </c>
      <c r="T32">
        <f>_xlfn.IFS(AND(R31="",R32=""),0,AND(R31="",R32="@"),VLOOKUP(Q$1,'Distance Matrix'!$A$2:$AG$33,MATCH(S32,'Distance Matrix'!$A$1:$AG$1,0),1),AND(R31="@",R32=""),VLOOKUP(Q$1,'Distance Matrix'!$A$2:$AG$33,MATCH(S31,'Distance Matrix'!$A$1:$AG$1,0),1),AND(R31="@",R32="@"),VLOOKUP(S31,'Distance Matrix'!$A$2:$AG$33,MATCH(S32,'Distance Matrix'!$A$1:$AG$1,0),1))</f>
        <v>0</v>
      </c>
      <c r="U32" s="56">
        <v>30</v>
      </c>
      <c r="V32" s="64" t="s">
        <v>182</v>
      </c>
      <c r="W32" t="s">
        <v>63</v>
      </c>
      <c r="X32">
        <f>_xlfn.IFS(AND(V31="",V32=""),0,AND(V31="",V32="@"),VLOOKUP(U$1,'Distance Matrix'!$A$2:$AG$33,MATCH(W32,'Distance Matrix'!$A$1:$AG$1,0),1),AND(V31="@",V32=""),VLOOKUP(U$1,'Distance Matrix'!$A$2:$AG$33,MATCH(W31,'Distance Matrix'!$A$1:$AG$1,0),1),AND(V31="@",V32="@"),VLOOKUP(W31,'Distance Matrix'!$A$2:$AG$33,MATCH(W32,'Distance Matrix'!$A$1:$AG$1,0),1))</f>
        <v>713</v>
      </c>
      <c r="Y32" s="56">
        <v>30</v>
      </c>
      <c r="Z32" s="64" t="s">
        <v>182</v>
      </c>
      <c r="AA32" t="s">
        <v>66</v>
      </c>
      <c r="AB32">
        <f>_xlfn.IFS(AND(Z31="",Z32=""),0,AND(Z31="",Z32="@"),VLOOKUP(Y$1,'Distance Matrix'!$A$2:$AG$33,MATCH(AA32,'Distance Matrix'!$A$1:$AG$1,0),1),AND(Z31="@",Z32=""),VLOOKUP(Y$1,'Distance Matrix'!$A$2:$AG$33,MATCH(AA31,'Distance Matrix'!$A$1:$AG$1,0),1),AND(Z31="@",Z32="@"),VLOOKUP(AA31,'Distance Matrix'!$A$2:$AG$33,MATCH(AA32,'Distance Matrix'!$A$1:$AG$1,0),1))</f>
        <v>226</v>
      </c>
      <c r="AC32" s="56">
        <v>30</v>
      </c>
      <c r="AD32" s="64" t="s">
        <v>182</v>
      </c>
      <c r="AE32" t="s">
        <v>52</v>
      </c>
      <c r="AF32">
        <f>_xlfn.IFS(AND(AD31="",AD32=""),0,AND(AD31="",AD32="@"),VLOOKUP(AC$1,'Distance Matrix'!$A$2:$AG$33,MATCH(AE32,'Distance Matrix'!$A$1:$AG$1,0),1),AND(AD31="@",AD32=""),VLOOKUP(AC$1,'Distance Matrix'!$A$2:$AG$33,MATCH(AE31,'Distance Matrix'!$A$1:$AG$1,0),1),AND(AD31="@",AD32="@"),VLOOKUP(AE31,'Distance Matrix'!$A$2:$AG$33,MATCH(AE32,'Distance Matrix'!$A$1:$AG$1,0),1))</f>
        <v>205</v>
      </c>
      <c r="AG32" s="56">
        <v>30</v>
      </c>
      <c r="AH32" s="64"/>
      <c r="AI32" t="s">
        <v>50</v>
      </c>
      <c r="AJ32">
        <f>_xlfn.IFS(AND(AH31="",AH32=""),0,AND(AH31="",AH32="@"),VLOOKUP(AG$1,'Distance Matrix'!$A$2:$AG$33,MATCH(AI32,'Distance Matrix'!$A$1:$AG$1,0),1),AND(AH31="@",AH32=""),VLOOKUP(AG$1,'Distance Matrix'!$A$2:$AG$33,MATCH(AI31,'Distance Matrix'!$A$1:$AG$1,0),1),AND(AH31="@",AH32="@"),VLOOKUP(AI31,'Distance Matrix'!$A$2:$AG$33,MATCH(AI32,'Distance Matrix'!$A$1:$AG$1,0),1))</f>
        <v>0</v>
      </c>
      <c r="AK32" s="56">
        <v>30</v>
      </c>
      <c r="AL32" s="64" t="s">
        <v>182</v>
      </c>
      <c r="AM32" t="s">
        <v>66</v>
      </c>
      <c r="AN32">
        <f>_xlfn.IFS(AND(AL31="",AL32=""),0,AND(AL31="",AL32="@"),VLOOKUP(AK$1,'Distance Matrix'!$A$2:$AG$33,MATCH(AM32,'Distance Matrix'!$A$1:$AG$1,0),1),AND(AL31="@",AL32=""),VLOOKUP(AK$1,'Distance Matrix'!$A$2:$AG$33,MATCH(AM31,'Distance Matrix'!$A$1:$AG$1,0),1),AND(AL31="@",AL32="@"),VLOOKUP(AM31,'Distance Matrix'!$A$2:$AG$33,MATCH(AM32,'Distance Matrix'!$A$1:$AG$1,0),1))</f>
        <v>1053</v>
      </c>
      <c r="AO32" s="56">
        <v>30</v>
      </c>
      <c r="AP32" s="64"/>
      <c r="AQ32" t="s">
        <v>60</v>
      </c>
      <c r="AR32">
        <f>_xlfn.IFS(AND(AP31="",AP32=""),0,AND(AP31="",AP32="@"),VLOOKUP(AO$1,'Distance Matrix'!$A$2:$AG$33,MATCH(AQ32,'Distance Matrix'!$A$1:$AG$1,0),1),AND(AP31="@",AP32=""),VLOOKUP(AO$1,'Distance Matrix'!$A$2:$AG$33,MATCH(AQ31,'Distance Matrix'!$A$1:$AG$1,0),1),AND(AP31="@",AP32="@"),VLOOKUP(AQ31,'Distance Matrix'!$A$2:$AG$33,MATCH(AQ32,'Distance Matrix'!$A$1:$AG$1,0),1))</f>
        <v>215</v>
      </c>
      <c r="AS32" s="56">
        <v>30</v>
      </c>
      <c r="AT32" s="64"/>
      <c r="AU32" t="s">
        <v>75</v>
      </c>
      <c r="AV32">
        <f>_xlfn.IFS(AND(AT31="",AT32=""),0,AND(AT31="",AT32="@"),VLOOKUP(AS$1,'Distance Matrix'!$A$2:$AG$33,MATCH(AU32,'Distance Matrix'!$A$1:$AG$1,0),1),AND(AT31="@",AT32=""),VLOOKUP(AS$1,'Distance Matrix'!$A$2:$AG$33,MATCH(AU31,'Distance Matrix'!$A$1:$AG$1,0),1),AND(AT31="@",AT32="@"),VLOOKUP(AU31,'Distance Matrix'!$A$2:$AG$33,MATCH(AU32,'Distance Matrix'!$A$1:$AG$1,0),1))</f>
        <v>0</v>
      </c>
      <c r="AW32" s="56">
        <v>30</v>
      </c>
      <c r="AX32" s="64" t="s">
        <v>182</v>
      </c>
      <c r="AY32" t="s">
        <v>64</v>
      </c>
      <c r="AZ32">
        <f>_xlfn.IFS(AND(AX31="",AX32=""),0,AND(AX31="",AX32="@"),VLOOKUP(AW$1,'Distance Matrix'!$A$2:$AG$33,MATCH(AY32,'Distance Matrix'!$A$1:$AG$1,0),1),AND(AX31="@",AX32=""),VLOOKUP(AW$1,'Distance Matrix'!$A$2:$AG$33,MATCH(AY31,'Distance Matrix'!$A$1:$AG$1,0),1),AND(AX31="@",AX32="@"),VLOOKUP(AY31,'Distance Matrix'!$A$2:$AG$33,MATCH(AY32,'Distance Matrix'!$A$1:$AG$1,0),1))</f>
        <v>449</v>
      </c>
      <c r="BA32" s="56">
        <v>30</v>
      </c>
      <c r="BB32" s="64"/>
      <c r="BC32" t="s">
        <v>73</v>
      </c>
      <c r="BD32">
        <f>_xlfn.IFS(AND(BB31="",BB32=""),0,AND(BB31="",BB32="@"),VLOOKUP(BA$1,'Distance Matrix'!$A$2:$AG$33,MATCH(BC32,'Distance Matrix'!$A$1:$AG$1,0),1),AND(BB31="@",BB32=""),VLOOKUP(BA$1,'Distance Matrix'!$A$2:$AG$33,MATCH(BC31,'Distance Matrix'!$A$1:$AG$1,0),1),AND(BB31="@",BB32="@"),VLOOKUP(BC31,'Distance Matrix'!$A$2:$AG$33,MATCH(BC32,'Distance Matrix'!$A$1:$AG$1,0),1))</f>
        <v>0</v>
      </c>
      <c r="BE32" s="56">
        <v>30</v>
      </c>
      <c r="BF32" s="64"/>
      <c r="BG32" t="s">
        <v>66</v>
      </c>
      <c r="BH32">
        <f>_xlfn.IFS(AND(BF31="",BF32=""),0,AND(BF31="",BF32="@"),VLOOKUP(BE$1,'Distance Matrix'!$A$2:$AG$33,MATCH(BG32,'Distance Matrix'!$A$1:$AG$1,0),1),AND(BF31="@",BF32=""),VLOOKUP(BE$1,'Distance Matrix'!$A$2:$AG$33,MATCH(BG31,'Distance Matrix'!$A$1:$AG$1,0),1),AND(BF31="@",BF32="@"),VLOOKUP(BG31,'Distance Matrix'!$A$2:$AG$33,MATCH(BG32,'Distance Matrix'!$A$1:$AG$1,0),1))</f>
        <v>0</v>
      </c>
      <c r="BI32" s="56">
        <v>30</v>
      </c>
      <c r="BJ32" s="64"/>
      <c r="BK32" t="s">
        <v>63</v>
      </c>
      <c r="BL32">
        <f>_xlfn.IFS(AND(BJ31="",BJ32=""),0,AND(BJ31="",BJ32="@"),VLOOKUP(BI$1,'Distance Matrix'!$A$2:$AG$33,MATCH(BK32,'Distance Matrix'!$A$1:$AG$1,0),1),AND(BJ31="@",BJ32=""),VLOOKUP(BI$1,'Distance Matrix'!$A$2:$AG$33,MATCH(BK31,'Distance Matrix'!$A$1:$AG$1,0),1),AND(BJ31="@",BJ32="@"),VLOOKUP(BK31,'Distance Matrix'!$A$2:$AG$33,MATCH(BK32,'Distance Matrix'!$A$1:$AG$1,0),1))</f>
        <v>1084</v>
      </c>
      <c r="BM32" s="56">
        <v>30</v>
      </c>
      <c r="BN32" s="64" t="s">
        <v>182</v>
      </c>
      <c r="BO32" t="s">
        <v>73</v>
      </c>
      <c r="BP32">
        <f>_xlfn.IFS(AND(BN31="",BN32=""),0,AND(BN31="",BN32="@"),VLOOKUP(BM$1,'Distance Matrix'!$A$2:$AG$33,MATCH(BO32,'Distance Matrix'!$A$1:$AG$1,0),1),AND(BN31="@",BN32=""),VLOOKUP(BM$1,'Distance Matrix'!$A$2:$AG$33,MATCH(BO31,'Distance Matrix'!$A$1:$AG$1,0),1),AND(BN31="@",BN32="@"),VLOOKUP(BO31,'Distance Matrix'!$A$2:$AG$33,MATCH(BO32,'Distance Matrix'!$A$1:$AG$1,0),1))</f>
        <v>651</v>
      </c>
      <c r="BQ32" s="56">
        <v>30</v>
      </c>
      <c r="BR32" s="64" t="s">
        <v>182</v>
      </c>
      <c r="BS32" t="s">
        <v>75</v>
      </c>
      <c r="BT32">
        <f>_xlfn.IFS(AND(BR31="",BR32=""),0,AND(BR31="",BR32="@"),VLOOKUP(BQ$1,'Distance Matrix'!$A$2:$AG$33,MATCH(BS32,'Distance Matrix'!$A$1:$AG$1,0),1),AND(BR31="@",BR32=""),VLOOKUP(BQ$1,'Distance Matrix'!$A$2:$AG$33,MATCH(BS31,'Distance Matrix'!$A$1:$AG$1,0),1),AND(BR31="@",BR32="@"),VLOOKUP(BS31,'Distance Matrix'!$A$2:$AG$33,MATCH(BS32,'Distance Matrix'!$A$1:$AG$1,0),1))</f>
        <v>427</v>
      </c>
      <c r="BU32" s="56">
        <v>30</v>
      </c>
      <c r="BV32" s="64"/>
      <c r="BW32" t="s">
        <v>66</v>
      </c>
      <c r="BX32">
        <f>_xlfn.IFS(AND(BV31="",BV32=""),0,AND(BV31="",BV32="@"),VLOOKUP(BU$1,'Distance Matrix'!$A$2:$AG$33,MATCH(BW32,'Distance Matrix'!$A$1:$AG$1,0),1),AND(BV31="@",BV32=""),VLOOKUP(BU$1,'Distance Matrix'!$A$2:$AG$33,MATCH(BW31,'Distance Matrix'!$A$1:$AG$1,0),1),AND(BV31="@",BV32="@"),VLOOKUP(BW31,'Distance Matrix'!$A$2:$AG$33,MATCH(BW32,'Distance Matrix'!$A$1:$AG$1,0),1))</f>
        <v>2542</v>
      </c>
      <c r="BY32" s="56">
        <v>30</v>
      </c>
      <c r="BZ32" s="64"/>
      <c r="CA32" t="s">
        <v>66</v>
      </c>
      <c r="CB32">
        <f>_xlfn.IFS(AND(BZ31="",BZ32=""),0,AND(BZ31="",BZ32="@"),VLOOKUP(BY$1,'Distance Matrix'!$A$2:$AG$33,MATCH(CA32,'Distance Matrix'!$A$1:$AG$1,0),1),AND(BZ31="@",BZ32=""),VLOOKUP(BY$1,'Distance Matrix'!$A$2:$AG$33,MATCH(CA31,'Distance Matrix'!$A$1:$AG$1,0),1),AND(BZ31="@",BZ32="@"),VLOOKUP(CA31,'Distance Matrix'!$A$2:$AG$33,MATCH(CA32,'Distance Matrix'!$A$1:$AG$1,0),1))</f>
        <v>0</v>
      </c>
      <c r="CC32" s="56">
        <v>30</v>
      </c>
      <c r="CD32" s="64" t="s">
        <v>182</v>
      </c>
      <c r="CE32" t="s">
        <v>52</v>
      </c>
      <c r="CF32">
        <f>_xlfn.IFS(AND(CD31="",CD32=""),0,AND(CD31="",CD32="@"),VLOOKUP(CC$1,'Distance Matrix'!$A$2:$AG$33,MATCH(CE32,'Distance Matrix'!$A$1:$AG$1,0),1),AND(CD31="@",CD32=""),VLOOKUP(CC$1,'Distance Matrix'!$A$2:$AG$33,MATCH(CE31,'Distance Matrix'!$A$1:$AG$1,0),1),AND(CD31="@",CD32="@"),VLOOKUP(CE31,'Distance Matrix'!$A$2:$AG$33,MATCH(CE32,'Distance Matrix'!$A$1:$AG$1,0),1))</f>
        <v>205</v>
      </c>
      <c r="CG32" s="56">
        <v>30</v>
      </c>
      <c r="CH32" s="64"/>
      <c r="CI32" t="s">
        <v>56</v>
      </c>
      <c r="CJ32">
        <f>_xlfn.IFS(AND(CH31="",CH32=""),0,AND(CH31="",CH32="@"),VLOOKUP(CG$1,'Distance Matrix'!$A$2:$AG$33,MATCH(CI32,'Distance Matrix'!$A$1:$AG$1,0),1),AND(CH31="@",CH32=""),VLOOKUP(CG$1,'Distance Matrix'!$A$2:$AG$33,MATCH(CI31,'Distance Matrix'!$A$1:$AG$1,0),1),AND(CH31="@",CH32="@"),VLOOKUP(CI31,'Distance Matrix'!$A$2:$AG$33,MATCH(CI32,'Distance Matrix'!$A$1:$AG$1,0),1))</f>
        <v>0</v>
      </c>
      <c r="CK32" s="56">
        <v>30</v>
      </c>
      <c r="CL32" s="64" t="s">
        <v>182</v>
      </c>
      <c r="CM32" t="s">
        <v>68</v>
      </c>
      <c r="CN32">
        <f>_xlfn.IFS(AND(CL31="",CL32=""),0,AND(CL31="",CL32="@"),VLOOKUP(CK$1,'Distance Matrix'!$A$2:$AG$33,MATCH(CM32,'Distance Matrix'!$A$1:$AG$1,0),1),AND(CL31="@",CL32=""),VLOOKUP(CK$1,'Distance Matrix'!$A$2:$AG$33,MATCH(CM31,'Distance Matrix'!$A$1:$AG$1,0),1),AND(CL31="@",CL32="@"),VLOOKUP(CM31,'Distance Matrix'!$A$2:$AG$33,MATCH(CM32,'Distance Matrix'!$A$1:$AG$1,0),1))</f>
        <v>152</v>
      </c>
      <c r="CO32" s="56">
        <v>30</v>
      </c>
      <c r="CP32" s="64" t="s">
        <v>182</v>
      </c>
      <c r="CQ32" t="s">
        <v>73</v>
      </c>
      <c r="CR32">
        <f>_xlfn.IFS(AND(CP31="",CP32=""),0,AND(CP31="",CP32="@"),VLOOKUP(CO$1,'Distance Matrix'!$A$2:$AG$33,MATCH(CQ32,'Distance Matrix'!$A$1:$AG$1,0),1),AND(CP31="@",CP32=""),VLOOKUP(CO$1,'Distance Matrix'!$A$2:$AG$33,MATCH(CQ31,'Distance Matrix'!$A$1:$AG$1,0),1),AND(CP31="@",CP32="@"),VLOOKUP(CQ31,'Distance Matrix'!$A$2:$AG$33,MATCH(CQ32,'Distance Matrix'!$A$1:$AG$1,0),1))</f>
        <v>723</v>
      </c>
      <c r="CS32" s="56">
        <v>30</v>
      </c>
      <c r="CT32" s="64" t="s">
        <v>182</v>
      </c>
      <c r="CU32" t="s">
        <v>70</v>
      </c>
      <c r="CV32">
        <f>_xlfn.IFS(AND(CT31="",CT32=""),0,AND(CT31="",CT32="@"),VLOOKUP(CS$1,'Distance Matrix'!$A$2:$AG$33,MATCH(CU32,'Distance Matrix'!$A$1:$AG$1,0),1),AND(CT31="@",CT32=""),VLOOKUP(CS$1,'Distance Matrix'!$A$2:$AG$33,MATCH(CU31,'Distance Matrix'!$A$1:$AG$1,0),1),AND(CT31="@",CT32="@"),VLOOKUP(CU31,'Distance Matrix'!$A$2:$AG$33,MATCH(CU32,'Distance Matrix'!$A$1:$AG$1,0),1))</f>
        <v>1436</v>
      </c>
      <c r="CW32" s="56">
        <v>30</v>
      </c>
      <c r="CX32" s="64"/>
      <c r="CY32" t="s">
        <v>72</v>
      </c>
      <c r="CZ32">
        <f>_xlfn.IFS(AND(CX31="",CX32=""),0,AND(CX31="",CX32="@"),VLOOKUP(CW$1,'Distance Matrix'!$A$2:$AG$33,MATCH(CY32,'Distance Matrix'!$A$1:$AG$1,0),1),AND(CX31="@",CX32=""),VLOOKUP(CW$1,'Distance Matrix'!$A$2:$AG$33,MATCH(CY31,'Distance Matrix'!$A$1:$AG$1,0),1),AND(CX31="@",CX32="@"),VLOOKUP(CY31,'Distance Matrix'!$A$2:$AG$33,MATCH(CY32,'Distance Matrix'!$A$1:$AG$1,0),1))</f>
        <v>0</v>
      </c>
      <c r="DA32" s="56">
        <v>30</v>
      </c>
      <c r="DB32" s="64"/>
      <c r="DC32" t="s">
        <v>77</v>
      </c>
      <c r="DD32">
        <f>_xlfn.IFS(AND(DB31="",DB32=""),0,AND(DB31="",DB32="@"),VLOOKUP(DA$1,'Distance Matrix'!$A$2:$AG$33,MATCH(DC32,'Distance Matrix'!$A$1:$AG$1,0),1),AND(DB31="@",DB32=""),VLOOKUP(DA$1,'Distance Matrix'!$A$2:$AG$33,MATCH(DC31,'Distance Matrix'!$A$1:$AG$1,0),1),AND(DB31="@",DB32="@"),VLOOKUP(DC31,'Distance Matrix'!$A$2:$AG$33,MATCH(DC32,'Distance Matrix'!$A$1:$AG$1,0),1))</f>
        <v>985</v>
      </c>
      <c r="DE32" s="56">
        <v>30</v>
      </c>
      <c r="DF32" s="64" t="s">
        <v>182</v>
      </c>
      <c r="DG32" t="s">
        <v>77</v>
      </c>
      <c r="DH32">
        <f>_xlfn.IFS(AND(DF31="",DF32=""),0,AND(DF31="",DF32="@"),VLOOKUP(DE$1,'Distance Matrix'!$A$2:$AG$33,MATCH(DG32,'Distance Matrix'!$A$1:$AG$1,0),1),AND(DF31="@",DF32=""),VLOOKUP(DE$1,'Distance Matrix'!$A$2:$AG$33,MATCH(DG31,'Distance Matrix'!$A$1:$AG$1,0),1),AND(DF31="@",DF32="@"),VLOOKUP(DG31,'Distance Matrix'!$A$2:$AG$33,MATCH(DG32,'Distance Matrix'!$A$1:$AG$1,0),1))</f>
        <v>441</v>
      </c>
      <c r="DI32" s="56">
        <v>30</v>
      </c>
      <c r="DJ32" s="64"/>
      <c r="DK32" t="s">
        <v>64</v>
      </c>
      <c r="DL32">
        <f>_xlfn.IFS(AND(DJ31="",DJ32=""),0,AND(DJ31="",DJ32="@"),VLOOKUP(DI$1,'Distance Matrix'!$A$2:$AG$33,MATCH(DK32,'Distance Matrix'!$A$1:$AG$1,0),1),AND(DJ31="@",DJ32=""),VLOOKUP(DI$1,'Distance Matrix'!$A$2:$AG$33,MATCH(DK31,'Distance Matrix'!$A$1:$AG$1,0),1),AND(DJ31="@",DJ32="@"),VLOOKUP(DK31,'Distance Matrix'!$A$2:$AG$33,MATCH(DK32,'Distance Matrix'!$A$1:$AG$1,0),1))</f>
        <v>0</v>
      </c>
      <c r="DM32" s="56">
        <v>30</v>
      </c>
      <c r="DN32" s="64"/>
      <c r="DO32" t="s">
        <v>69</v>
      </c>
      <c r="DP32">
        <f>_xlfn.IFS(AND(DN31="",DN32=""),0,AND(DN31="",DN32="@"),VLOOKUP(DM$1,'Distance Matrix'!$A$2:$AG$33,MATCH(DO32,'Distance Matrix'!$A$1:$AG$1,0),1),AND(DN31="@",DN32=""),VLOOKUP(DM$1,'Distance Matrix'!$A$2:$AG$33,MATCH(DO31,'Distance Matrix'!$A$1:$AG$1,0),1),AND(DN31="@",DN32="@"),VLOOKUP(DO31,'Distance Matrix'!$A$2:$AG$33,MATCH(DO32,'Distance Matrix'!$A$1:$AG$1,0),1))</f>
        <v>322</v>
      </c>
      <c r="DQ32" s="56">
        <v>30</v>
      </c>
      <c r="DR32" s="64"/>
      <c r="DS32" t="s">
        <v>73</v>
      </c>
      <c r="DT32" s="72">
        <f>_xlfn.IFS(AND(DR31="",DR32=""),0,AND(DR31="",DR32="@"),VLOOKUP(DQ$1,'Distance Matrix'!$A$2:$AG$33,MATCH(DS32,'Distance Matrix'!$A$1:$AG$1,0),1),AND(DR31="@",DR32=""),VLOOKUP(DQ$1,'Distance Matrix'!$A$2:$AG$33,MATCH(DS31,'Distance Matrix'!$A$1:$AG$1,0),1),AND(DR31="@",DR32="@"),VLOOKUP(DS31,'Distance Matrix'!$A$2:$AG$33,MATCH(DS32,'Distance Matrix'!$A$1:$AG$1,0),1))</f>
        <v>0</v>
      </c>
    </row>
    <row r="33" spans="1:124" ht="15.75" thickBot="1" x14ac:dyDescent="0.3">
      <c r="A33" s="52">
        <v>31</v>
      </c>
      <c r="B33" s="62"/>
      <c r="C33" t="s">
        <v>74</v>
      </c>
      <c r="D33">
        <f>_xlfn.IFS(AND(B32="",B33=""),0,AND(B32="",B33="@"),VLOOKUP(A$1,'Distance Matrix'!$A$2:$AG$33,MATCH(C33,'Distance Matrix'!$A$1:$AG$1,0),1),AND(B32="@",B33=""),VLOOKUP(A$1,'Distance Matrix'!$A$2:$AG$33,MATCH(C32,'Distance Matrix'!$A$1:$AG$1,0),1),AND(B32="@",B33="@"),VLOOKUP(C32,'Distance Matrix'!$A$2:$AG$33,MATCH(C33,'Distance Matrix'!$A$1:$AG$1,0),1))</f>
        <v>0</v>
      </c>
      <c r="E33" s="52">
        <v>31</v>
      </c>
      <c r="F33" s="62" t="s">
        <v>182</v>
      </c>
      <c r="G33" t="s">
        <v>59</v>
      </c>
      <c r="H33">
        <f>_xlfn.IFS(AND(F32="",F33=""),0,AND(F32="",F33="@"),VLOOKUP(E$1,'Distance Matrix'!$A$2:$AG$33,MATCH(G33,'Distance Matrix'!$A$1:$AG$1,0),1),AND(F32="@",F33=""),VLOOKUP(E$1,'Distance Matrix'!$A$2:$AG$33,MATCH(G32,'Distance Matrix'!$A$1:$AG$1,0),1),AND(F32="@",F33="@"),VLOOKUP(G32,'Distance Matrix'!$A$2:$AG$33,MATCH(G33,'Distance Matrix'!$A$1:$AG$1,0),1))</f>
        <v>291</v>
      </c>
      <c r="I33" s="52">
        <v>31</v>
      </c>
      <c r="J33" s="62"/>
      <c r="K33" s="54" t="s">
        <v>78</v>
      </c>
      <c r="L33">
        <f>_xlfn.IFS(AND(J32="",J33=""),0,AND(J32="",J33="@"),VLOOKUP(I$1,'Distance Matrix'!$A$2:$AG$33,MATCH(K33,'Distance Matrix'!$A$1:$AG$1,0),1),AND(J32="@",J33=""),VLOOKUP(I$1,'Distance Matrix'!$A$2:$AG$33,MATCH(K32,'Distance Matrix'!$A$1:$AG$1,0),1),AND(J32="@",J33="@"),VLOOKUP(K32,'Distance Matrix'!$A$2:$AG$33,MATCH(K33,'Distance Matrix'!$A$1:$AG$1,0),1))</f>
        <v>309</v>
      </c>
      <c r="M33" s="52">
        <v>31</v>
      </c>
      <c r="N33" s="62"/>
      <c r="O33" t="s">
        <v>65</v>
      </c>
      <c r="P33">
        <f>_xlfn.IFS(AND(N32="",N33=""),0,AND(N32="",N33="@"),VLOOKUP(M$1,'Distance Matrix'!$A$2:$AG$33,MATCH(O33,'Distance Matrix'!$A$1:$AG$1,0),1),AND(N32="@",N33=""),VLOOKUP(M$1,'Distance Matrix'!$A$2:$AG$33,MATCH(O32,'Distance Matrix'!$A$1:$AG$1,0),1),AND(N32="@",N33="@"),VLOOKUP(O32,'Distance Matrix'!$A$2:$AG$33,MATCH(O33,'Distance Matrix'!$A$1:$AG$1,0),1))</f>
        <v>0</v>
      </c>
      <c r="Q33" s="52">
        <v>31</v>
      </c>
      <c r="R33" s="62" t="s">
        <v>182</v>
      </c>
      <c r="S33" t="s">
        <v>68</v>
      </c>
      <c r="T33">
        <f>_xlfn.IFS(AND(R32="",R33=""),0,AND(R32="",R33="@"),VLOOKUP(Q$1,'Distance Matrix'!$A$2:$AG$33,MATCH(S33,'Distance Matrix'!$A$1:$AG$1,0),1),AND(R32="@",R33=""),VLOOKUP(Q$1,'Distance Matrix'!$A$2:$AG$33,MATCH(S32,'Distance Matrix'!$A$1:$AG$1,0),1),AND(R32="@",R33="@"),VLOOKUP(S32,'Distance Matrix'!$A$2:$AG$33,MATCH(S33,'Distance Matrix'!$A$1:$AG$1,0),1))</f>
        <v>152</v>
      </c>
      <c r="U33" s="56">
        <v>31</v>
      </c>
      <c r="V33" s="64"/>
      <c r="W33" t="s">
        <v>49</v>
      </c>
      <c r="X33">
        <f>_xlfn.IFS(AND(V32="",V33=""),0,AND(V32="",V33="@"),VLOOKUP(U$1,'Distance Matrix'!$A$2:$AG$33,MATCH(W33,'Distance Matrix'!$A$1:$AG$1,0),1),AND(V32="@",V33=""),VLOOKUP(U$1,'Distance Matrix'!$A$2:$AG$33,MATCH(W32,'Distance Matrix'!$A$1:$AG$1,0),1),AND(V32="@",V33="@"),VLOOKUP(W32,'Distance Matrix'!$A$2:$AG$33,MATCH(W33,'Distance Matrix'!$A$1:$AG$1,0),1))</f>
        <v>713</v>
      </c>
      <c r="Y33" s="56">
        <v>31</v>
      </c>
      <c r="Z33" s="64"/>
      <c r="AA33" t="s">
        <v>63</v>
      </c>
      <c r="AB33">
        <f>_xlfn.IFS(AND(Z32="",Z33=""),0,AND(Z32="",Z33="@"),VLOOKUP(Y$1,'Distance Matrix'!$A$2:$AG$33,MATCH(AA33,'Distance Matrix'!$A$1:$AG$1,0),1),AND(Z32="@",Z33=""),VLOOKUP(Y$1,'Distance Matrix'!$A$2:$AG$33,MATCH(AA32,'Distance Matrix'!$A$1:$AG$1,0),1),AND(Z32="@",Z33="@"),VLOOKUP(AA32,'Distance Matrix'!$A$2:$AG$33,MATCH(AA33,'Distance Matrix'!$A$1:$AG$1,0),1))</f>
        <v>1518</v>
      </c>
      <c r="AC33" s="56">
        <v>31</v>
      </c>
      <c r="AD33" s="64"/>
      <c r="AE33" t="s">
        <v>68</v>
      </c>
      <c r="AF33">
        <f>_xlfn.IFS(AND(AD32="",AD33=""),0,AND(AD32="",AD33="@"),VLOOKUP(AC$1,'Distance Matrix'!$A$2:$AG$33,MATCH(AE33,'Distance Matrix'!$A$1:$AG$1,0),1),AND(AD32="@",AD33=""),VLOOKUP(AC$1,'Distance Matrix'!$A$2:$AG$33,MATCH(AE32,'Distance Matrix'!$A$1:$AG$1,0),1),AND(AD32="@",AD33="@"),VLOOKUP(AE32,'Distance Matrix'!$A$2:$AG$33,MATCH(AE33,'Distance Matrix'!$A$1:$AG$1,0),1))</f>
        <v>1505</v>
      </c>
      <c r="AG33" s="56">
        <v>31</v>
      </c>
      <c r="AH33" s="64"/>
      <c r="AI33" t="s">
        <v>65</v>
      </c>
      <c r="AJ33">
        <f>_xlfn.IFS(AND(AH32="",AH33=""),0,AND(AH32="",AH33="@"),VLOOKUP(AG$1,'Distance Matrix'!$A$2:$AG$33,MATCH(AI33,'Distance Matrix'!$A$1:$AG$1,0),1),AND(AH32="@",AH33=""),VLOOKUP(AG$1,'Distance Matrix'!$A$2:$AG$33,MATCH(AI32,'Distance Matrix'!$A$1:$AG$1,0),1),AND(AH32="@",AH33="@"),VLOOKUP(AI32,'Distance Matrix'!$A$2:$AG$33,MATCH(AI33,'Distance Matrix'!$A$1:$AG$1,0),1))</f>
        <v>0</v>
      </c>
      <c r="AK33" s="56">
        <v>31</v>
      </c>
      <c r="AL33" s="64" t="s">
        <v>182</v>
      </c>
      <c r="AM33" t="s">
        <v>79</v>
      </c>
      <c r="AN33">
        <f>_xlfn.IFS(AND(AL32="",AL33=""),0,AND(AL32="",AL33="@"),VLOOKUP(AK$1,'Distance Matrix'!$A$2:$AG$33,MATCH(AM33,'Distance Matrix'!$A$1:$AG$1,0),1),AND(AL32="@",AL33=""),VLOOKUP(AK$1,'Distance Matrix'!$A$2:$AG$33,MATCH(AM32,'Distance Matrix'!$A$1:$AG$1,0),1),AND(AL32="@",AL33="@"),VLOOKUP(AM32,'Distance Matrix'!$A$2:$AG$33,MATCH(AM33,'Distance Matrix'!$A$1:$AG$1,0),1))</f>
        <v>226</v>
      </c>
      <c r="AO33" s="56">
        <v>31</v>
      </c>
      <c r="AP33" s="64"/>
      <c r="AQ33" t="s">
        <v>65</v>
      </c>
      <c r="AR33">
        <f>_xlfn.IFS(AND(AP32="",AP33=""),0,AND(AP32="",AP33="@"),VLOOKUP(AO$1,'Distance Matrix'!$A$2:$AG$33,MATCH(AQ33,'Distance Matrix'!$A$1:$AG$1,0),1),AND(AP32="@",AP33=""),VLOOKUP(AO$1,'Distance Matrix'!$A$2:$AG$33,MATCH(AQ32,'Distance Matrix'!$A$1:$AG$1,0),1),AND(AP32="@",AP33="@"),VLOOKUP(AQ32,'Distance Matrix'!$A$2:$AG$33,MATCH(AQ33,'Distance Matrix'!$A$1:$AG$1,0),1))</f>
        <v>0</v>
      </c>
      <c r="AS33" s="56">
        <v>31</v>
      </c>
      <c r="AT33" s="64" t="s">
        <v>182</v>
      </c>
      <c r="AU33" t="s">
        <v>72</v>
      </c>
      <c r="AV33">
        <f>_xlfn.IFS(AND(AT32="",AT33=""),0,AND(AT32="",AT33="@"),VLOOKUP(AS$1,'Distance Matrix'!$A$2:$AG$33,MATCH(AU33,'Distance Matrix'!$A$1:$AG$1,0),1),AND(AT32="@",AT33=""),VLOOKUP(AS$1,'Distance Matrix'!$A$2:$AG$33,MATCH(AU32,'Distance Matrix'!$A$1:$AG$1,0),1),AND(AT32="@",AT33="@"),VLOOKUP(AU32,'Distance Matrix'!$A$2:$AG$33,MATCH(AU33,'Distance Matrix'!$A$1:$AG$1,0),1))</f>
        <v>1020</v>
      </c>
      <c r="AW33" s="56">
        <v>31</v>
      </c>
      <c r="AX33" s="64"/>
      <c r="AY33" t="s">
        <v>51</v>
      </c>
      <c r="AZ33">
        <f>_xlfn.IFS(AND(AX32="",AX33=""),0,AND(AX32="",AX33="@"),VLOOKUP(AW$1,'Distance Matrix'!$A$2:$AG$33,MATCH(AY33,'Distance Matrix'!$A$1:$AG$1,0),1),AND(AX32="@",AX33=""),VLOOKUP(AW$1,'Distance Matrix'!$A$2:$AG$33,MATCH(AY32,'Distance Matrix'!$A$1:$AG$1,0),1),AND(AX32="@",AX33="@"),VLOOKUP(AY32,'Distance Matrix'!$A$2:$AG$33,MATCH(AY33,'Distance Matrix'!$A$1:$AG$1,0),1))</f>
        <v>1503</v>
      </c>
      <c r="BA33" s="56">
        <v>31</v>
      </c>
      <c r="BB33" s="64" t="s">
        <v>182</v>
      </c>
      <c r="BC33" t="s">
        <v>65</v>
      </c>
      <c r="BD33">
        <f>_xlfn.IFS(AND(BB32="",BB33=""),0,AND(BB32="",BB33="@"),VLOOKUP(BA$1,'Distance Matrix'!$A$2:$AG$33,MATCH(BC33,'Distance Matrix'!$A$1:$AG$1,0),1),AND(BB32="@",BB33=""),VLOOKUP(BA$1,'Distance Matrix'!$A$2:$AG$33,MATCH(BC32,'Distance Matrix'!$A$1:$AG$1,0),1),AND(BB32="@",BB33="@"),VLOOKUP(BC32,'Distance Matrix'!$A$2:$AG$33,MATCH(BC33,'Distance Matrix'!$A$1:$AG$1,0),1))</f>
        <v>237</v>
      </c>
      <c r="BE33" s="56">
        <v>31</v>
      </c>
      <c r="BF33" s="64" t="s">
        <v>182</v>
      </c>
      <c r="BG33" t="s">
        <v>69</v>
      </c>
      <c r="BH33">
        <f>_xlfn.IFS(AND(BF32="",BF33=""),0,AND(BF32="",BF33="@"),VLOOKUP(BE$1,'Distance Matrix'!$A$2:$AG$33,MATCH(BG33,'Distance Matrix'!$A$1:$AG$1,0),1),AND(BF32="@",BF33=""),VLOOKUP(BE$1,'Distance Matrix'!$A$2:$AG$33,MATCH(BG32,'Distance Matrix'!$A$1:$AG$1,0),1),AND(BF32="@",BF33="@"),VLOOKUP(BG32,'Distance Matrix'!$A$2:$AG$33,MATCH(BG33,'Distance Matrix'!$A$1:$AG$1,0),1))</f>
        <v>1975</v>
      </c>
      <c r="BI33" s="56">
        <v>31</v>
      </c>
      <c r="BJ33" s="64"/>
      <c r="BK33" t="s">
        <v>67</v>
      </c>
      <c r="BL33">
        <f>_xlfn.IFS(AND(BJ32="",BJ33=""),0,AND(BJ32="",BJ33="@"),VLOOKUP(BI$1,'Distance Matrix'!$A$2:$AG$33,MATCH(BK33,'Distance Matrix'!$A$1:$AG$1,0),1),AND(BJ32="@",BJ33=""),VLOOKUP(BI$1,'Distance Matrix'!$A$2:$AG$33,MATCH(BK32,'Distance Matrix'!$A$1:$AG$1,0),1),AND(BJ32="@",BJ33="@"),VLOOKUP(BK32,'Distance Matrix'!$A$2:$AG$33,MATCH(BK33,'Distance Matrix'!$A$1:$AG$1,0),1))</f>
        <v>0</v>
      </c>
      <c r="BM33" s="56">
        <v>31</v>
      </c>
      <c r="BN33" s="64" t="s">
        <v>182</v>
      </c>
      <c r="BO33" t="s">
        <v>64</v>
      </c>
      <c r="BP33">
        <f>_xlfn.IFS(AND(BN32="",BN33=""),0,AND(BN32="",BN33="@"),VLOOKUP(BM$1,'Distance Matrix'!$A$2:$AG$33,MATCH(BO33,'Distance Matrix'!$A$1:$AG$1,0),1),AND(BN32="@",BN33=""),VLOOKUP(BM$1,'Distance Matrix'!$A$2:$AG$33,MATCH(BO32,'Distance Matrix'!$A$1:$AG$1,0),1),AND(BN32="@",BN33="@"),VLOOKUP(BO32,'Distance Matrix'!$A$2:$AG$33,MATCH(BO33,'Distance Matrix'!$A$1:$AG$1,0),1))</f>
        <v>348</v>
      </c>
      <c r="BQ33" s="56">
        <v>31</v>
      </c>
      <c r="BR33" s="64"/>
      <c r="BS33" t="s">
        <v>58</v>
      </c>
      <c r="BT33">
        <f>_xlfn.IFS(AND(BR32="",BR33=""),0,AND(BR32="",BR33="@"),VLOOKUP(BQ$1,'Distance Matrix'!$A$2:$AG$33,MATCH(BS33,'Distance Matrix'!$A$1:$AG$1,0),1),AND(BR32="@",BR33=""),VLOOKUP(BQ$1,'Distance Matrix'!$A$2:$AG$33,MATCH(BS32,'Distance Matrix'!$A$1:$AG$1,0),1),AND(BR32="@",BR33="@"),VLOOKUP(BS32,'Distance Matrix'!$A$2:$AG$33,MATCH(BS33,'Distance Matrix'!$A$1:$AG$1,0),1))</f>
        <v>1699</v>
      </c>
      <c r="BU33" s="56">
        <v>31</v>
      </c>
      <c r="BV33" s="64" t="s">
        <v>182</v>
      </c>
      <c r="BW33" t="s">
        <v>62</v>
      </c>
      <c r="BX33">
        <f>_xlfn.IFS(AND(BV32="",BV33=""),0,AND(BV32="",BV33="@"),VLOOKUP(BU$1,'Distance Matrix'!$A$2:$AG$33,MATCH(BW33,'Distance Matrix'!$A$1:$AG$1,0),1),AND(BV32="@",BV33=""),VLOOKUP(BU$1,'Distance Matrix'!$A$2:$AG$33,MATCH(BW32,'Distance Matrix'!$A$1:$AG$1,0),1),AND(BV32="@",BV33="@"),VLOOKUP(BW32,'Distance Matrix'!$A$2:$AG$33,MATCH(BW33,'Distance Matrix'!$A$1:$AG$1,0),1))</f>
        <v>745</v>
      </c>
      <c r="BY33" s="56">
        <v>31</v>
      </c>
      <c r="BZ33" s="64"/>
      <c r="CA33" t="s">
        <v>69</v>
      </c>
      <c r="CB33">
        <f>_xlfn.IFS(AND(BZ32="",BZ33=""),0,AND(BZ32="",BZ33="@"),VLOOKUP(BY$1,'Distance Matrix'!$A$2:$AG$33,MATCH(CA33,'Distance Matrix'!$A$1:$AG$1,0),1),AND(BZ32="@",BZ33=""),VLOOKUP(BY$1,'Distance Matrix'!$A$2:$AG$33,MATCH(CA32,'Distance Matrix'!$A$1:$AG$1,0),1),AND(BZ32="@",BZ33="@"),VLOOKUP(CA32,'Distance Matrix'!$A$2:$AG$33,MATCH(CA33,'Distance Matrix'!$A$1:$AG$1,0),1))</f>
        <v>0</v>
      </c>
      <c r="CC33" s="56">
        <v>31</v>
      </c>
      <c r="CD33" s="64"/>
      <c r="CE33" t="s">
        <v>78</v>
      </c>
      <c r="CF33">
        <f>_xlfn.IFS(AND(CD32="",CD33=""),0,AND(CD32="",CD33="@"),VLOOKUP(CC$1,'Distance Matrix'!$A$2:$AG$33,MATCH(CE33,'Distance Matrix'!$A$1:$AG$1,0),1),AND(CD32="@",CD33=""),VLOOKUP(CC$1,'Distance Matrix'!$A$2:$AG$33,MATCH(CE32,'Distance Matrix'!$A$1:$AG$1,0),1),AND(CD32="@",CD33="@"),VLOOKUP(CE32,'Distance Matrix'!$A$2:$AG$33,MATCH(CE33,'Distance Matrix'!$A$1:$AG$1,0),1))</f>
        <v>1012</v>
      </c>
      <c r="CG33" s="56">
        <v>31</v>
      </c>
      <c r="CH33" s="64"/>
      <c r="CI33" t="s">
        <v>77</v>
      </c>
      <c r="CJ33">
        <f>_xlfn.IFS(AND(CH32="",CH33=""),0,AND(CH32="",CH33="@"),VLOOKUP(CG$1,'Distance Matrix'!$A$2:$AG$33,MATCH(CI33,'Distance Matrix'!$A$1:$AG$1,0),1),AND(CH32="@",CH33=""),VLOOKUP(CG$1,'Distance Matrix'!$A$2:$AG$33,MATCH(CI32,'Distance Matrix'!$A$1:$AG$1,0),1),AND(CH32="@",CH33="@"),VLOOKUP(CI32,'Distance Matrix'!$A$2:$AG$33,MATCH(CI33,'Distance Matrix'!$A$1:$AG$1,0),1))</f>
        <v>0</v>
      </c>
      <c r="CK33" s="56">
        <v>31</v>
      </c>
      <c r="CL33" s="64" t="s">
        <v>182</v>
      </c>
      <c r="CM33" t="s">
        <v>50</v>
      </c>
      <c r="CN33">
        <f>_xlfn.IFS(AND(CL32="",CL33=""),0,AND(CL32="",CL33="@"),VLOOKUP(CK$1,'Distance Matrix'!$A$2:$AG$33,MATCH(CM33,'Distance Matrix'!$A$1:$AG$1,0),1),AND(CL32="@",CL33=""),VLOOKUP(CK$1,'Distance Matrix'!$A$2:$AG$33,MATCH(CM32,'Distance Matrix'!$A$1:$AG$1,0),1),AND(CL32="@",CL33="@"),VLOOKUP(CM32,'Distance Matrix'!$A$2:$AG$33,MATCH(CM33,'Distance Matrix'!$A$1:$AG$1,0),1))</f>
        <v>503</v>
      </c>
      <c r="CO33" s="56">
        <v>31</v>
      </c>
      <c r="CP33" s="64"/>
      <c r="CQ33" t="s">
        <v>77</v>
      </c>
      <c r="CR33">
        <f>_xlfn.IFS(AND(CP32="",CP33=""),0,AND(CP32="",CP33="@"),VLOOKUP(CO$1,'Distance Matrix'!$A$2:$AG$33,MATCH(CQ33,'Distance Matrix'!$A$1:$AG$1,0),1),AND(CP32="@",CP33=""),VLOOKUP(CO$1,'Distance Matrix'!$A$2:$AG$33,MATCH(CQ32,'Distance Matrix'!$A$1:$AG$1,0),1),AND(CP32="@",CP33="@"),VLOOKUP(CQ32,'Distance Matrix'!$A$2:$AG$33,MATCH(CQ33,'Distance Matrix'!$A$1:$AG$1,0),1))</f>
        <v>400</v>
      </c>
      <c r="CS33" s="56">
        <v>31</v>
      </c>
      <c r="CT33" s="64" t="s">
        <v>182</v>
      </c>
      <c r="CU33" t="s">
        <v>78</v>
      </c>
      <c r="CV33">
        <f>_xlfn.IFS(AND(CT32="",CT33=""),0,AND(CT32="",CT33="@"),VLOOKUP(CS$1,'Distance Matrix'!$A$2:$AG$33,MATCH(CU33,'Distance Matrix'!$A$1:$AG$1,0),1),AND(CT32="@",CT33=""),VLOOKUP(CS$1,'Distance Matrix'!$A$2:$AG$33,MATCH(CU32,'Distance Matrix'!$A$1:$AG$1,0),1),AND(CT32="@",CT33="@"),VLOOKUP(CU32,'Distance Matrix'!$A$2:$AG$33,MATCH(CU33,'Distance Matrix'!$A$1:$AG$1,0),1))</f>
        <v>866</v>
      </c>
      <c r="CW33" s="56">
        <v>31</v>
      </c>
      <c r="CX33" s="64"/>
      <c r="CY33" t="s">
        <v>75</v>
      </c>
      <c r="CZ33">
        <f>_xlfn.IFS(AND(CX32="",CX33=""),0,AND(CX32="",CX33="@"),VLOOKUP(CW$1,'Distance Matrix'!$A$2:$AG$33,MATCH(CY33,'Distance Matrix'!$A$1:$AG$1,0),1),AND(CX32="@",CX33=""),VLOOKUP(CW$1,'Distance Matrix'!$A$2:$AG$33,MATCH(CY32,'Distance Matrix'!$A$1:$AG$1,0),1),AND(CX32="@",CX33="@"),VLOOKUP(CY32,'Distance Matrix'!$A$2:$AG$33,MATCH(CY33,'Distance Matrix'!$A$1:$AG$1,0),1))</f>
        <v>0</v>
      </c>
      <c r="DA33" s="56">
        <v>31</v>
      </c>
      <c r="DB33" s="64"/>
      <c r="DC33" t="s">
        <v>72</v>
      </c>
      <c r="DD33">
        <f>_xlfn.IFS(AND(DB32="",DB33=""),0,AND(DB32="",DB33="@"),VLOOKUP(DA$1,'Distance Matrix'!$A$2:$AG$33,MATCH(DC33,'Distance Matrix'!$A$1:$AG$1,0),1),AND(DB32="@",DB33=""),VLOOKUP(DA$1,'Distance Matrix'!$A$2:$AG$33,MATCH(DC32,'Distance Matrix'!$A$1:$AG$1,0),1),AND(DB32="@",DB33="@"),VLOOKUP(DC32,'Distance Matrix'!$A$2:$AG$33,MATCH(DC33,'Distance Matrix'!$A$1:$AG$1,0),1))</f>
        <v>0</v>
      </c>
      <c r="DE33" s="56">
        <v>31</v>
      </c>
      <c r="DF33" s="64" t="s">
        <v>182</v>
      </c>
      <c r="DG33" t="s">
        <v>74</v>
      </c>
      <c r="DH33">
        <f>_xlfn.IFS(AND(DF32="",DF33=""),0,AND(DF32="",DF33="@"),VLOOKUP(DE$1,'Distance Matrix'!$A$2:$AG$33,MATCH(DG33,'Distance Matrix'!$A$1:$AG$1,0),1),AND(DF32="@",DF33=""),VLOOKUP(DE$1,'Distance Matrix'!$A$2:$AG$33,MATCH(DG32,'Distance Matrix'!$A$1:$AG$1,0),1),AND(DF32="@",DF33="@"),VLOOKUP(DG32,'Distance Matrix'!$A$2:$AG$33,MATCH(DG33,'Distance Matrix'!$A$1:$AG$1,0),1))</f>
        <v>612</v>
      </c>
      <c r="DI33" s="56">
        <v>31</v>
      </c>
      <c r="DJ33" s="64"/>
      <c r="DK33" t="s">
        <v>62</v>
      </c>
      <c r="DL33">
        <f>_xlfn.IFS(AND(DJ32="",DJ33=""),0,AND(DJ32="",DJ33="@"),VLOOKUP(DI$1,'Distance Matrix'!$A$2:$AG$33,MATCH(DK33,'Distance Matrix'!$A$1:$AG$1,0),1),AND(DJ32="@",DJ33=""),VLOOKUP(DI$1,'Distance Matrix'!$A$2:$AG$33,MATCH(DK32,'Distance Matrix'!$A$1:$AG$1,0),1),AND(DJ32="@",DJ33="@"),VLOOKUP(DK32,'Distance Matrix'!$A$2:$AG$33,MATCH(DK33,'Distance Matrix'!$A$1:$AG$1,0),1))</f>
        <v>0</v>
      </c>
      <c r="DM33" s="56">
        <v>31</v>
      </c>
      <c r="DN33" s="64" t="s">
        <v>182</v>
      </c>
      <c r="DO33" t="s">
        <v>74</v>
      </c>
      <c r="DP33">
        <f>_xlfn.IFS(AND(DN32="",DN33=""),0,AND(DN32="",DN33="@"),VLOOKUP(DM$1,'Distance Matrix'!$A$2:$AG$33,MATCH(DO33,'Distance Matrix'!$A$1:$AG$1,0),1),AND(DN32="@",DN33=""),VLOOKUP(DM$1,'Distance Matrix'!$A$2:$AG$33,MATCH(DO32,'Distance Matrix'!$A$1:$AG$1,0),1),AND(DN32="@",DN33="@"),VLOOKUP(DO32,'Distance Matrix'!$A$2:$AG$33,MATCH(DO33,'Distance Matrix'!$A$1:$AG$1,0),1))</f>
        <v>227</v>
      </c>
      <c r="DQ33" s="56">
        <v>31</v>
      </c>
      <c r="DR33" s="64"/>
      <c r="DS33" t="s">
        <v>68</v>
      </c>
      <c r="DT33" s="72">
        <f>_xlfn.IFS(AND(DR32="",DR33=""),0,AND(DR32="",DR33="@"),VLOOKUP(DQ$1,'Distance Matrix'!$A$2:$AG$33,MATCH(DS33,'Distance Matrix'!$A$1:$AG$1,0),1),AND(DR32="@",DR33=""),VLOOKUP(DQ$1,'Distance Matrix'!$A$2:$AG$33,MATCH(DS32,'Distance Matrix'!$A$1:$AG$1,0),1),AND(DR32="@",DR33="@"),VLOOKUP(DS32,'Distance Matrix'!$A$2:$AG$33,MATCH(DS33,'Distance Matrix'!$A$1:$AG$1,0),1))</f>
        <v>0</v>
      </c>
    </row>
    <row r="34" spans="1:124" ht="15.75" thickBot="1" x14ac:dyDescent="0.3">
      <c r="A34" s="52">
        <v>32</v>
      </c>
      <c r="B34" s="62"/>
      <c r="C34" t="s">
        <v>61</v>
      </c>
      <c r="D34">
        <f>_xlfn.IFS(AND(B33="",B34=""),0,AND(B33="",B34="@"),VLOOKUP(A$1,'Distance Matrix'!$A$2:$AG$33,MATCH(C34,'Distance Matrix'!$A$1:$AG$1,0),1),AND(B33="@",B34=""),VLOOKUP(A$1,'Distance Matrix'!$A$2:$AG$33,MATCH(C33,'Distance Matrix'!$A$1:$AG$1,0),1),AND(B33="@",B34="@"),VLOOKUP(C33,'Distance Matrix'!$A$2:$AG$33,MATCH(C34,'Distance Matrix'!$A$1:$AG$1,0),1))</f>
        <v>0</v>
      </c>
      <c r="E34" s="52">
        <v>32</v>
      </c>
      <c r="F34" s="62" t="s">
        <v>182</v>
      </c>
      <c r="G34" t="s">
        <v>74</v>
      </c>
      <c r="H34">
        <f>_xlfn.IFS(AND(F33="",F34=""),0,AND(F33="",F34="@"),VLOOKUP(E$1,'Distance Matrix'!$A$2:$AG$33,MATCH(G34,'Distance Matrix'!$A$1:$AG$1,0),1),AND(F33="@",F34=""),VLOOKUP(E$1,'Distance Matrix'!$A$2:$AG$33,MATCH(G33,'Distance Matrix'!$A$1:$AG$1,0),1),AND(F33="@",F34="@"),VLOOKUP(G33,'Distance Matrix'!$A$2:$AG$33,MATCH(G34,'Distance Matrix'!$A$1:$AG$1,0),1))</f>
        <v>431</v>
      </c>
      <c r="I34" s="52">
        <v>32</v>
      </c>
      <c r="J34" s="62" t="s">
        <v>182</v>
      </c>
      <c r="K34" s="54" t="s">
        <v>56</v>
      </c>
      <c r="L34">
        <f>_xlfn.IFS(AND(J33="",J34=""),0,AND(J33="",J34="@"),VLOOKUP(I$1,'Distance Matrix'!$A$2:$AG$33,MATCH(K34,'Distance Matrix'!$A$1:$AG$1,0),1),AND(J33="@",J34=""),VLOOKUP(I$1,'Distance Matrix'!$A$2:$AG$33,MATCH(K33,'Distance Matrix'!$A$1:$AG$1,0),1),AND(J33="@",J34="@"),VLOOKUP(K33,'Distance Matrix'!$A$2:$AG$33,MATCH(K34,'Distance Matrix'!$A$1:$AG$1,0),1))</f>
        <v>496</v>
      </c>
      <c r="M34" s="52">
        <v>32</v>
      </c>
      <c r="N34" s="62"/>
      <c r="O34" t="s">
        <v>78</v>
      </c>
      <c r="P34">
        <f>_xlfn.IFS(AND(N33="",N34=""),0,AND(N33="",N34="@"),VLOOKUP(M$1,'Distance Matrix'!$A$2:$AG$33,MATCH(O34,'Distance Matrix'!$A$1:$AG$1,0),1),AND(N33="@",N34=""),VLOOKUP(M$1,'Distance Matrix'!$A$2:$AG$33,MATCH(O33,'Distance Matrix'!$A$1:$AG$1,0),1),AND(N33="@",N34="@"),VLOOKUP(O33,'Distance Matrix'!$A$2:$AG$33,MATCH(O34,'Distance Matrix'!$A$1:$AG$1,0),1))</f>
        <v>0</v>
      </c>
      <c r="Q34" s="52">
        <v>32</v>
      </c>
      <c r="R34" s="62"/>
      <c r="S34" t="s">
        <v>57</v>
      </c>
      <c r="T34">
        <f>_xlfn.IFS(AND(R33="",R34=""),0,AND(R33="",R34="@"),VLOOKUP(Q$1,'Distance Matrix'!$A$2:$AG$33,MATCH(S34,'Distance Matrix'!$A$1:$AG$1,0),1),AND(R33="@",R34=""),VLOOKUP(Q$1,'Distance Matrix'!$A$2:$AG$33,MATCH(S33,'Distance Matrix'!$A$1:$AG$1,0),1),AND(R33="@",R34="@"),VLOOKUP(S33,'Distance Matrix'!$A$2:$AG$33,MATCH(S34,'Distance Matrix'!$A$1:$AG$1,0),1))</f>
        <v>152</v>
      </c>
      <c r="U34" s="56">
        <v>32</v>
      </c>
      <c r="V34" s="64"/>
      <c r="W34" t="s">
        <v>78</v>
      </c>
      <c r="X34">
        <f>_xlfn.IFS(AND(V33="",V34=""),0,AND(V33="",V34="@"),VLOOKUP(U$1,'Distance Matrix'!$A$2:$AG$33,MATCH(W34,'Distance Matrix'!$A$1:$AG$1,0),1),AND(V33="@",V34=""),VLOOKUP(U$1,'Distance Matrix'!$A$2:$AG$33,MATCH(W33,'Distance Matrix'!$A$1:$AG$1,0),1),AND(V33="@",V34="@"),VLOOKUP(W33,'Distance Matrix'!$A$2:$AG$33,MATCH(W34,'Distance Matrix'!$A$1:$AG$1,0),1))</f>
        <v>0</v>
      </c>
      <c r="Y34" s="56">
        <v>32</v>
      </c>
      <c r="Z34" s="64" t="s">
        <v>182</v>
      </c>
      <c r="AA34" t="s">
        <v>48</v>
      </c>
      <c r="AB34">
        <f>_xlfn.IFS(AND(Z33="",Z34=""),0,AND(Z33="",Z34="@"),VLOOKUP(Y$1,'Distance Matrix'!$A$2:$AG$33,MATCH(AA34,'Distance Matrix'!$A$1:$AG$1,0),1),AND(Z33="@",Z34=""),VLOOKUP(Y$1,'Distance Matrix'!$A$2:$AG$33,MATCH(AA33,'Distance Matrix'!$A$1:$AG$1,0),1),AND(Z33="@",Z34="@"),VLOOKUP(AA33,'Distance Matrix'!$A$2:$AG$33,MATCH(AA34,'Distance Matrix'!$A$1:$AG$1,0),1))</f>
        <v>722</v>
      </c>
      <c r="AC34" s="56">
        <v>32</v>
      </c>
      <c r="AD34" s="64" t="s">
        <v>182</v>
      </c>
      <c r="AE34" t="s">
        <v>53</v>
      </c>
      <c r="AF34">
        <f>_xlfn.IFS(AND(AD33="",AD34=""),0,AND(AD33="",AD34="@"),VLOOKUP(AC$1,'Distance Matrix'!$A$2:$AG$33,MATCH(AE34,'Distance Matrix'!$A$1:$AG$1,0),1),AND(AD33="@",AD34=""),VLOOKUP(AC$1,'Distance Matrix'!$A$2:$AG$33,MATCH(AE33,'Distance Matrix'!$A$1:$AG$1,0),1),AND(AD33="@",AD34="@"),VLOOKUP(AE33,'Distance Matrix'!$A$2:$AG$33,MATCH(AE34,'Distance Matrix'!$A$1:$AG$1,0),1))</f>
        <v>768</v>
      </c>
      <c r="AG34" s="56">
        <v>32</v>
      </c>
      <c r="AH34" s="64"/>
      <c r="AI34" t="s">
        <v>79</v>
      </c>
      <c r="AJ34">
        <f>_xlfn.IFS(AND(AH33="",AH34=""),0,AND(AH33="",AH34="@"),VLOOKUP(AG$1,'Distance Matrix'!$A$2:$AG$33,MATCH(AI34,'Distance Matrix'!$A$1:$AG$1,0),1),AND(AH33="@",AH34=""),VLOOKUP(AG$1,'Distance Matrix'!$A$2:$AG$33,MATCH(AI33,'Distance Matrix'!$A$1:$AG$1,0),1),AND(AH33="@",AH34="@"),VLOOKUP(AI33,'Distance Matrix'!$A$2:$AG$33,MATCH(AI34,'Distance Matrix'!$A$1:$AG$1,0),1))</f>
        <v>0</v>
      </c>
      <c r="AK34" s="56">
        <v>32</v>
      </c>
      <c r="AL34" s="64" t="s">
        <v>182</v>
      </c>
      <c r="AM34" t="s">
        <v>55</v>
      </c>
      <c r="AN34">
        <f>_xlfn.IFS(AND(AL33="",AL34=""),0,AND(AL33="",AL34="@"),VLOOKUP(AK$1,'Distance Matrix'!$A$2:$AG$33,MATCH(AM34,'Distance Matrix'!$A$1:$AG$1,0),1),AND(AL33="@",AL34=""),VLOOKUP(AK$1,'Distance Matrix'!$A$2:$AG$33,MATCH(AM33,'Distance Matrix'!$A$1:$AG$1,0),1),AND(AL33="@",AL34="@"),VLOOKUP(AM33,'Distance Matrix'!$A$2:$AG$33,MATCH(AM34,'Distance Matrix'!$A$1:$AG$1,0),1))</f>
        <v>342</v>
      </c>
      <c r="AO34" s="56">
        <v>32</v>
      </c>
      <c r="AP34" s="64" t="s">
        <v>182</v>
      </c>
      <c r="AQ34" t="s">
        <v>49</v>
      </c>
      <c r="AR34">
        <f>_xlfn.IFS(AND(AP33="",AP34=""),0,AND(AP33="",AP34="@"),VLOOKUP(AO$1,'Distance Matrix'!$A$2:$AG$33,MATCH(AQ34,'Distance Matrix'!$A$1:$AG$1,0),1),AND(AP33="@",AP34=""),VLOOKUP(AO$1,'Distance Matrix'!$A$2:$AG$33,MATCH(AQ33,'Distance Matrix'!$A$1:$AG$1,0),1),AND(AP33="@",AP34="@"),VLOOKUP(AQ33,'Distance Matrix'!$A$2:$AG$33,MATCH(AQ34,'Distance Matrix'!$A$1:$AG$1,0),1))</f>
        <v>405</v>
      </c>
      <c r="AS34" s="56">
        <v>32</v>
      </c>
      <c r="AT34" s="64" t="s">
        <v>182</v>
      </c>
      <c r="AU34" t="s">
        <v>48</v>
      </c>
      <c r="AV34">
        <f>_xlfn.IFS(AND(AT33="",AT34=""),0,AND(AT33="",AT34="@"),VLOOKUP(AS$1,'Distance Matrix'!$A$2:$AG$33,MATCH(AU34,'Distance Matrix'!$A$1:$AG$1,0),1),AND(AT33="@",AT34=""),VLOOKUP(AS$1,'Distance Matrix'!$A$2:$AG$33,MATCH(AU33,'Distance Matrix'!$A$1:$AG$1,0),1),AND(AT33="@",AT34="@"),VLOOKUP(AU33,'Distance Matrix'!$A$2:$AG$33,MATCH(AU34,'Distance Matrix'!$A$1:$AG$1,0),1))</f>
        <v>784</v>
      </c>
      <c r="AW34" s="56">
        <v>32</v>
      </c>
      <c r="AX34" s="64" t="s">
        <v>182</v>
      </c>
      <c r="AY34" t="s">
        <v>76</v>
      </c>
      <c r="AZ34">
        <f>_xlfn.IFS(AND(AX33="",AX34=""),0,AND(AX33="",AX34="@"),VLOOKUP(AW$1,'Distance Matrix'!$A$2:$AG$33,MATCH(AY34,'Distance Matrix'!$A$1:$AG$1,0),1),AND(AX33="@",AX34=""),VLOOKUP(AW$1,'Distance Matrix'!$A$2:$AG$33,MATCH(AY33,'Distance Matrix'!$A$1:$AG$1,0),1),AND(AX33="@",AX34="@"),VLOOKUP(AY33,'Distance Matrix'!$A$2:$AG$33,MATCH(AY34,'Distance Matrix'!$A$1:$AG$1,0),1))</f>
        <v>1188</v>
      </c>
      <c r="BA34" s="56">
        <v>32</v>
      </c>
      <c r="BB34" s="64"/>
      <c r="BC34" t="s">
        <v>70</v>
      </c>
      <c r="BD34">
        <f>_xlfn.IFS(AND(BB33="",BB34=""),0,AND(BB33="",BB34="@"),VLOOKUP(BA$1,'Distance Matrix'!$A$2:$AG$33,MATCH(BC34,'Distance Matrix'!$A$1:$AG$1,0),1),AND(BB33="@",BB34=""),VLOOKUP(BA$1,'Distance Matrix'!$A$2:$AG$33,MATCH(BC33,'Distance Matrix'!$A$1:$AG$1,0),1),AND(BB33="@",BB34="@"),VLOOKUP(BC33,'Distance Matrix'!$A$2:$AG$33,MATCH(BC34,'Distance Matrix'!$A$1:$AG$1,0),1))</f>
        <v>237</v>
      </c>
      <c r="BE34" s="56">
        <v>32</v>
      </c>
      <c r="BF34" s="64" t="s">
        <v>182</v>
      </c>
      <c r="BG34" t="s">
        <v>76</v>
      </c>
      <c r="BH34">
        <f>_xlfn.IFS(AND(BF33="",BF34=""),0,AND(BF33="",BF34="@"),VLOOKUP(BE$1,'Distance Matrix'!$A$2:$AG$33,MATCH(BG34,'Distance Matrix'!$A$1:$AG$1,0),1),AND(BF33="@",BF34=""),VLOOKUP(BE$1,'Distance Matrix'!$A$2:$AG$33,MATCH(BG33,'Distance Matrix'!$A$1:$AG$1,0),1),AND(BF33="@",BF34="@"),VLOOKUP(BG33,'Distance Matrix'!$A$2:$AG$33,MATCH(BG34,'Distance Matrix'!$A$1:$AG$1,0),1))</f>
        <v>241</v>
      </c>
      <c r="BI34" s="56">
        <v>32</v>
      </c>
      <c r="BJ34" s="64"/>
      <c r="BK34" t="s">
        <v>75</v>
      </c>
      <c r="BL34">
        <f>_xlfn.IFS(AND(BJ33="",BJ34=""),0,AND(BJ33="",BJ34="@"),VLOOKUP(BI$1,'Distance Matrix'!$A$2:$AG$33,MATCH(BK34,'Distance Matrix'!$A$1:$AG$1,0),1),AND(BJ33="@",BJ34=""),VLOOKUP(BI$1,'Distance Matrix'!$A$2:$AG$33,MATCH(BK33,'Distance Matrix'!$A$1:$AG$1,0),1),AND(BJ33="@",BJ34="@"),VLOOKUP(BK33,'Distance Matrix'!$A$2:$AG$33,MATCH(BK34,'Distance Matrix'!$A$1:$AG$1,0),1))</f>
        <v>0</v>
      </c>
      <c r="BM34" s="56">
        <v>32</v>
      </c>
      <c r="BN34" s="64"/>
      <c r="BO34" t="s">
        <v>74</v>
      </c>
      <c r="BP34">
        <f>_xlfn.IFS(AND(BN33="",BN34=""),0,AND(BN33="",BN34="@"),VLOOKUP(BM$1,'Distance Matrix'!$A$2:$AG$33,MATCH(BO34,'Distance Matrix'!$A$1:$AG$1,0),1),AND(BN33="@",BN34=""),VLOOKUP(BM$1,'Distance Matrix'!$A$2:$AG$33,MATCH(BO33,'Distance Matrix'!$A$1:$AG$1,0),1),AND(BN33="@",BN34="@"),VLOOKUP(BO33,'Distance Matrix'!$A$2:$AG$33,MATCH(BO34,'Distance Matrix'!$A$1:$AG$1,0),1))</f>
        <v>947</v>
      </c>
      <c r="BQ34" s="56">
        <v>32</v>
      </c>
      <c r="BR34" s="64"/>
      <c r="BS34" t="s">
        <v>50</v>
      </c>
      <c r="BT34">
        <f>_xlfn.IFS(AND(BR33="",BR34=""),0,AND(BR33="",BR34="@"),VLOOKUP(BQ$1,'Distance Matrix'!$A$2:$AG$33,MATCH(BS34,'Distance Matrix'!$A$1:$AG$1,0),1),AND(BR33="@",BR34=""),VLOOKUP(BQ$1,'Distance Matrix'!$A$2:$AG$33,MATCH(BS33,'Distance Matrix'!$A$1:$AG$1,0),1),AND(BR33="@",BR34="@"),VLOOKUP(BS33,'Distance Matrix'!$A$2:$AG$33,MATCH(BS34,'Distance Matrix'!$A$1:$AG$1,0),1))</f>
        <v>0</v>
      </c>
      <c r="BU34" s="56">
        <v>32</v>
      </c>
      <c r="BV34" s="64"/>
      <c r="BW34" t="s">
        <v>51</v>
      </c>
      <c r="BX34">
        <f>_xlfn.IFS(AND(BV33="",BV34=""),0,AND(BV33="",BV34="@"),VLOOKUP(BU$1,'Distance Matrix'!$A$2:$AG$33,MATCH(BW34,'Distance Matrix'!$A$1:$AG$1,0),1),AND(BV33="@",BV34=""),VLOOKUP(BU$1,'Distance Matrix'!$A$2:$AG$33,MATCH(BW33,'Distance Matrix'!$A$1:$AG$1,0),1),AND(BV33="@",BV34="@"),VLOOKUP(BW33,'Distance Matrix'!$A$2:$AG$33,MATCH(BW34,'Distance Matrix'!$A$1:$AG$1,0),1))</f>
        <v>745</v>
      </c>
      <c r="BY34" s="56">
        <v>32</v>
      </c>
      <c r="BZ34" s="64" t="s">
        <v>182</v>
      </c>
      <c r="CA34" t="s">
        <v>72</v>
      </c>
      <c r="CB34">
        <f>_xlfn.IFS(AND(BZ33="",BZ34=""),0,AND(BZ33="",BZ34="@"),VLOOKUP(BY$1,'Distance Matrix'!$A$2:$AG$33,MATCH(CA34,'Distance Matrix'!$A$1:$AG$1,0),1),AND(BZ33="@",BZ34=""),VLOOKUP(BY$1,'Distance Matrix'!$A$2:$AG$33,MATCH(CA33,'Distance Matrix'!$A$1:$AG$1,0),1),AND(BZ33="@",BZ34="@"),VLOOKUP(CA33,'Distance Matrix'!$A$2:$AG$33,MATCH(CA34,'Distance Matrix'!$A$1:$AG$1,0),1))</f>
        <v>1616</v>
      </c>
      <c r="CC34" s="56">
        <v>32</v>
      </c>
      <c r="CD34" s="64"/>
      <c r="CE34" t="s">
        <v>66</v>
      </c>
      <c r="CF34">
        <f>_xlfn.IFS(AND(CD33="",CD34=""),0,AND(CD33="",CD34="@"),VLOOKUP(CC$1,'Distance Matrix'!$A$2:$AG$33,MATCH(CE34,'Distance Matrix'!$A$1:$AG$1,0),1),AND(CD33="@",CD34=""),VLOOKUP(CC$1,'Distance Matrix'!$A$2:$AG$33,MATCH(CE33,'Distance Matrix'!$A$1:$AG$1,0),1),AND(CD33="@",CD34="@"),VLOOKUP(CE33,'Distance Matrix'!$A$2:$AG$33,MATCH(CE34,'Distance Matrix'!$A$1:$AG$1,0),1))</f>
        <v>0</v>
      </c>
      <c r="CG34" s="56">
        <v>32</v>
      </c>
      <c r="CH34" s="64" t="s">
        <v>182</v>
      </c>
      <c r="CI34" t="s">
        <v>62</v>
      </c>
      <c r="CJ34">
        <f>_xlfn.IFS(AND(CH33="",CH34=""),0,AND(CH33="",CH34="@"),VLOOKUP(CG$1,'Distance Matrix'!$A$2:$AG$33,MATCH(CI34,'Distance Matrix'!$A$1:$AG$1,0),1),AND(CH33="@",CH34=""),VLOOKUP(CG$1,'Distance Matrix'!$A$2:$AG$33,MATCH(CI33,'Distance Matrix'!$A$1:$AG$1,0),1),AND(CH33="@",CH34="@"),VLOOKUP(CI33,'Distance Matrix'!$A$2:$AG$33,MATCH(CI34,'Distance Matrix'!$A$1:$AG$1,0),1))</f>
        <v>856</v>
      </c>
      <c r="CK34" s="56">
        <v>32</v>
      </c>
      <c r="CL34" s="64"/>
      <c r="CM34" t="s">
        <v>69</v>
      </c>
      <c r="CN34">
        <f>_xlfn.IFS(AND(CL33="",CL34=""),0,AND(CL33="",CL34="@"),VLOOKUP(CK$1,'Distance Matrix'!$A$2:$AG$33,MATCH(CM34,'Distance Matrix'!$A$1:$AG$1,0),1),AND(CL33="@",CL34=""),VLOOKUP(CK$1,'Distance Matrix'!$A$2:$AG$33,MATCH(CM33,'Distance Matrix'!$A$1:$AG$1,0),1),AND(CL33="@",CL34="@"),VLOOKUP(CM33,'Distance Matrix'!$A$2:$AG$33,MATCH(CM34,'Distance Matrix'!$A$1:$AG$1,0),1))</f>
        <v>2404</v>
      </c>
      <c r="CO34" s="56">
        <v>32</v>
      </c>
      <c r="CP34" s="64"/>
      <c r="CQ34" t="s">
        <v>65</v>
      </c>
      <c r="CR34">
        <f>_xlfn.IFS(AND(CP33="",CP34=""),0,AND(CP33="",CP34="@"),VLOOKUP(CO$1,'Distance Matrix'!$A$2:$AG$33,MATCH(CQ34,'Distance Matrix'!$A$1:$AG$1,0),1),AND(CP33="@",CP34=""),VLOOKUP(CO$1,'Distance Matrix'!$A$2:$AG$33,MATCH(CQ33,'Distance Matrix'!$A$1:$AG$1,0),1),AND(CP33="@",CP34="@"),VLOOKUP(CQ33,'Distance Matrix'!$A$2:$AG$33,MATCH(CQ34,'Distance Matrix'!$A$1:$AG$1,0),1))</f>
        <v>0</v>
      </c>
      <c r="CS34" s="56">
        <v>32</v>
      </c>
      <c r="CT34" s="64"/>
      <c r="CU34" t="s">
        <v>61</v>
      </c>
      <c r="CV34">
        <f>_xlfn.IFS(AND(CT33="",CT34=""),0,AND(CT33="",CT34="@"),VLOOKUP(CS$1,'Distance Matrix'!$A$2:$AG$33,MATCH(CU34,'Distance Matrix'!$A$1:$AG$1,0),1),AND(CT33="@",CT34=""),VLOOKUP(CS$1,'Distance Matrix'!$A$2:$AG$33,MATCH(CU33,'Distance Matrix'!$A$1:$AG$1,0),1),AND(CT33="@",CT34="@"),VLOOKUP(CU33,'Distance Matrix'!$A$2:$AG$33,MATCH(CU34,'Distance Matrix'!$A$1:$AG$1,0),1))</f>
        <v>621</v>
      </c>
      <c r="CW34" s="56">
        <v>32</v>
      </c>
      <c r="CX34" s="64" t="s">
        <v>182</v>
      </c>
      <c r="CY34" t="s">
        <v>68</v>
      </c>
      <c r="CZ34">
        <f>_xlfn.IFS(AND(CX33="",CX34=""),0,AND(CX33="",CX34="@"),VLOOKUP(CW$1,'Distance Matrix'!$A$2:$AG$33,MATCH(CY34,'Distance Matrix'!$A$1:$AG$1,0),1),AND(CX33="@",CX34=""),VLOOKUP(CW$1,'Distance Matrix'!$A$2:$AG$33,MATCH(CY33,'Distance Matrix'!$A$1:$AG$1,0),1),AND(CX33="@",CX34="@"),VLOOKUP(CY33,'Distance Matrix'!$A$2:$AG$33,MATCH(CY34,'Distance Matrix'!$A$1:$AG$1,0),1))</f>
        <v>1489</v>
      </c>
      <c r="DA34" s="56">
        <v>32</v>
      </c>
      <c r="DB34" s="64"/>
      <c r="DC34" t="s">
        <v>59</v>
      </c>
      <c r="DD34">
        <f>_xlfn.IFS(AND(DB33="",DB34=""),0,AND(DB33="",DB34="@"),VLOOKUP(DA$1,'Distance Matrix'!$A$2:$AG$33,MATCH(DC34,'Distance Matrix'!$A$1:$AG$1,0),1),AND(DB33="@",DB34=""),VLOOKUP(DA$1,'Distance Matrix'!$A$2:$AG$33,MATCH(DC33,'Distance Matrix'!$A$1:$AG$1,0),1),AND(DB33="@",DB34="@"),VLOOKUP(DC33,'Distance Matrix'!$A$2:$AG$33,MATCH(DC34,'Distance Matrix'!$A$1:$AG$1,0),1))</f>
        <v>0</v>
      </c>
      <c r="DE34" s="56">
        <v>32</v>
      </c>
      <c r="DF34" s="64" t="s">
        <v>182</v>
      </c>
      <c r="DG34" t="s">
        <v>52</v>
      </c>
      <c r="DH34">
        <f>_xlfn.IFS(AND(DF33="",DF34=""),0,AND(DF33="",DF34="@"),VLOOKUP(DE$1,'Distance Matrix'!$A$2:$AG$33,MATCH(DG34,'Distance Matrix'!$A$1:$AG$1,0),1),AND(DF33="@",DF34=""),VLOOKUP(DE$1,'Distance Matrix'!$A$2:$AG$33,MATCH(DG33,'Distance Matrix'!$A$1:$AG$1,0),1),AND(DF33="@",DF34="@"),VLOOKUP(DG33,'Distance Matrix'!$A$2:$AG$33,MATCH(DG34,'Distance Matrix'!$A$1:$AG$1,0),1))</f>
        <v>588</v>
      </c>
      <c r="DI34" s="56">
        <v>32</v>
      </c>
      <c r="DJ34" s="64" t="s">
        <v>182</v>
      </c>
      <c r="DK34" t="s">
        <v>53</v>
      </c>
      <c r="DL34">
        <f>_xlfn.IFS(AND(DJ33="",DJ34=""),0,AND(DJ33="",DJ34="@"),VLOOKUP(DI$1,'Distance Matrix'!$A$2:$AG$33,MATCH(DK34,'Distance Matrix'!$A$1:$AG$1,0),1),AND(DJ33="@",DJ34=""),VLOOKUP(DI$1,'Distance Matrix'!$A$2:$AG$33,MATCH(DK33,'Distance Matrix'!$A$1:$AG$1,0),1),AND(DJ33="@",DJ34="@"),VLOOKUP(DK33,'Distance Matrix'!$A$2:$AG$33,MATCH(DK34,'Distance Matrix'!$A$1:$AG$1,0),1))</f>
        <v>1767</v>
      </c>
      <c r="DM34" s="56">
        <v>32</v>
      </c>
      <c r="DN34" s="64"/>
      <c r="DO34" t="s">
        <v>76</v>
      </c>
      <c r="DP34">
        <f>_xlfn.IFS(AND(DN33="",DN34=""),0,AND(DN33="",DN34="@"),VLOOKUP(DM$1,'Distance Matrix'!$A$2:$AG$33,MATCH(DO34,'Distance Matrix'!$A$1:$AG$1,0),1),AND(DN33="@",DN34=""),VLOOKUP(DM$1,'Distance Matrix'!$A$2:$AG$33,MATCH(DO33,'Distance Matrix'!$A$1:$AG$1,0),1),AND(DN33="@",DN34="@"),VLOOKUP(DO33,'Distance Matrix'!$A$2:$AG$33,MATCH(DO34,'Distance Matrix'!$A$1:$AG$1,0),1))</f>
        <v>227</v>
      </c>
      <c r="DQ34" s="56">
        <v>32</v>
      </c>
      <c r="DR34" s="64" t="s">
        <v>182</v>
      </c>
      <c r="DS34" t="s">
        <v>73</v>
      </c>
      <c r="DT34" s="72">
        <f>_xlfn.IFS(AND(DR33="",DR34=""),0,AND(DR33="",DR34="@"),VLOOKUP(DQ$1,'Distance Matrix'!$A$2:$AG$33,MATCH(DS34,'Distance Matrix'!$A$1:$AG$1,0),1),AND(DR33="@",DR34=""),VLOOKUP(DQ$1,'Distance Matrix'!$A$2:$AG$33,MATCH(DS33,'Distance Matrix'!$A$1:$AG$1,0),1),AND(DR33="@",DR34="@"),VLOOKUP(DS33,'Distance Matrix'!$A$2:$AG$33,MATCH(DS34,'Distance Matrix'!$A$1:$AG$1,0),1))</f>
        <v>722</v>
      </c>
    </row>
    <row r="35" spans="1:124" ht="15.75" thickBot="1" x14ac:dyDescent="0.3">
      <c r="A35" s="52">
        <v>33</v>
      </c>
      <c r="B35" s="62"/>
      <c r="C35" t="s">
        <v>70</v>
      </c>
      <c r="D35">
        <f>_xlfn.IFS(AND(B34="",B35=""),0,AND(B34="",B35="@"),VLOOKUP(A$1,'Distance Matrix'!$A$2:$AG$33,MATCH(C35,'Distance Matrix'!$A$1:$AG$1,0),1),AND(B34="@",B35=""),VLOOKUP(A$1,'Distance Matrix'!$A$2:$AG$33,MATCH(C34,'Distance Matrix'!$A$1:$AG$1,0),1),AND(B34="@",B35="@"),VLOOKUP(C34,'Distance Matrix'!$A$2:$AG$33,MATCH(C35,'Distance Matrix'!$A$1:$AG$1,0),1))</f>
        <v>0</v>
      </c>
      <c r="E35" s="52">
        <v>33</v>
      </c>
      <c r="F35" s="62"/>
      <c r="G35" t="s">
        <v>60</v>
      </c>
      <c r="H35">
        <f>_xlfn.IFS(AND(F34="",F35=""),0,AND(F34="",F35="@"),VLOOKUP(E$1,'Distance Matrix'!$A$2:$AG$33,MATCH(G35,'Distance Matrix'!$A$1:$AG$1,0),1),AND(F34="@",F35=""),VLOOKUP(E$1,'Distance Matrix'!$A$2:$AG$33,MATCH(G34,'Distance Matrix'!$A$1:$AG$1,0),1),AND(F34="@",F35="@"),VLOOKUP(G34,'Distance Matrix'!$A$2:$AG$33,MATCH(G35,'Distance Matrix'!$A$1:$AG$1,0),1))</f>
        <v>1887</v>
      </c>
      <c r="I35" s="52">
        <v>33</v>
      </c>
      <c r="J35" s="62"/>
      <c r="K35" s="54" t="s">
        <v>76</v>
      </c>
      <c r="L35">
        <f>_xlfn.IFS(AND(J34="",J35=""),0,AND(J34="",J35="@"),VLOOKUP(I$1,'Distance Matrix'!$A$2:$AG$33,MATCH(K35,'Distance Matrix'!$A$1:$AG$1,0),1),AND(J34="@",J35=""),VLOOKUP(I$1,'Distance Matrix'!$A$2:$AG$33,MATCH(K34,'Distance Matrix'!$A$1:$AG$1,0),1),AND(J34="@",J35="@"),VLOOKUP(K34,'Distance Matrix'!$A$2:$AG$33,MATCH(K35,'Distance Matrix'!$A$1:$AG$1,0),1))</f>
        <v>496</v>
      </c>
      <c r="M35" s="52">
        <v>33</v>
      </c>
      <c r="N35" s="62" t="s">
        <v>182</v>
      </c>
      <c r="O35" t="s">
        <v>49</v>
      </c>
      <c r="P35">
        <f>_xlfn.IFS(AND(N34="",N35=""),0,AND(N34="",N35="@"),VLOOKUP(M$1,'Distance Matrix'!$A$2:$AG$33,MATCH(O35,'Distance Matrix'!$A$1:$AG$1,0),1),AND(N34="@",N35=""),VLOOKUP(M$1,'Distance Matrix'!$A$2:$AG$33,MATCH(O34,'Distance Matrix'!$A$1:$AG$1,0),1),AND(N34="@",N35="@"),VLOOKUP(O34,'Distance Matrix'!$A$2:$AG$33,MATCH(O35,'Distance Matrix'!$A$1:$AG$1,0),1))</f>
        <v>296</v>
      </c>
      <c r="Q35" s="52">
        <v>33</v>
      </c>
      <c r="R35" s="62" t="s">
        <v>182</v>
      </c>
      <c r="S35" t="s">
        <v>64</v>
      </c>
      <c r="T35">
        <f>_xlfn.IFS(AND(R34="",R35=""),0,AND(R34="",R35="@"),VLOOKUP(Q$1,'Distance Matrix'!$A$2:$AG$33,MATCH(S35,'Distance Matrix'!$A$1:$AG$1,0),1),AND(R34="@",R35=""),VLOOKUP(Q$1,'Distance Matrix'!$A$2:$AG$33,MATCH(S34,'Distance Matrix'!$A$1:$AG$1,0),1),AND(R34="@",R35="@"),VLOOKUP(S34,'Distance Matrix'!$A$2:$AG$33,MATCH(S35,'Distance Matrix'!$A$1:$AG$1,0),1))</f>
        <v>1049</v>
      </c>
      <c r="U35" s="56">
        <v>33</v>
      </c>
      <c r="V35" s="64"/>
      <c r="W35" t="s">
        <v>69</v>
      </c>
      <c r="X35">
        <f>_xlfn.IFS(AND(V34="",V35=""),0,AND(V34="",V35="@"),VLOOKUP(U$1,'Distance Matrix'!$A$2:$AG$33,MATCH(W35,'Distance Matrix'!$A$1:$AG$1,0),1),AND(V34="@",V35=""),VLOOKUP(U$1,'Distance Matrix'!$A$2:$AG$33,MATCH(W34,'Distance Matrix'!$A$1:$AG$1,0),1),AND(V34="@",V35="@"),VLOOKUP(W34,'Distance Matrix'!$A$2:$AG$33,MATCH(W35,'Distance Matrix'!$A$1:$AG$1,0),1))</f>
        <v>0</v>
      </c>
      <c r="Y35" s="56">
        <v>33</v>
      </c>
      <c r="Z35" s="64"/>
      <c r="AA35" t="s">
        <v>56</v>
      </c>
      <c r="AB35">
        <f>_xlfn.IFS(AND(Z34="",Z35=""),0,AND(Z34="",Z35="@"),VLOOKUP(Y$1,'Distance Matrix'!$A$2:$AG$33,MATCH(AA35,'Distance Matrix'!$A$1:$AG$1,0),1),AND(Z34="@",Z35=""),VLOOKUP(Y$1,'Distance Matrix'!$A$2:$AG$33,MATCH(AA34,'Distance Matrix'!$A$1:$AG$1,0),1),AND(Z34="@",Z35="@"),VLOOKUP(AA34,'Distance Matrix'!$A$2:$AG$33,MATCH(AA35,'Distance Matrix'!$A$1:$AG$1,0),1))</f>
        <v>722</v>
      </c>
      <c r="AC35" s="56">
        <v>33</v>
      </c>
      <c r="AD35" s="64"/>
      <c r="AE35" t="s">
        <v>70</v>
      </c>
      <c r="AF35">
        <f>_xlfn.IFS(AND(AD34="",AD35=""),0,AND(AD34="",AD35="@"),VLOOKUP(AC$1,'Distance Matrix'!$A$2:$AG$33,MATCH(AE35,'Distance Matrix'!$A$1:$AG$1,0),1),AND(AD34="@",AD35=""),VLOOKUP(AC$1,'Distance Matrix'!$A$2:$AG$33,MATCH(AE34,'Distance Matrix'!$A$1:$AG$1,0),1),AND(AD34="@",AD35="@"),VLOOKUP(AE34,'Distance Matrix'!$A$2:$AG$33,MATCH(AE35,'Distance Matrix'!$A$1:$AG$1,0),1))</f>
        <v>768</v>
      </c>
      <c r="AG35" s="56">
        <v>33</v>
      </c>
      <c r="AH35" s="64"/>
      <c r="AI35" t="s">
        <v>66</v>
      </c>
      <c r="AJ35">
        <f>_xlfn.IFS(AND(AH34="",AH35=""),0,AND(AH34="",AH35="@"),VLOOKUP(AG$1,'Distance Matrix'!$A$2:$AG$33,MATCH(AI35,'Distance Matrix'!$A$1:$AG$1,0),1),AND(AH34="@",AH35=""),VLOOKUP(AG$1,'Distance Matrix'!$A$2:$AG$33,MATCH(AI34,'Distance Matrix'!$A$1:$AG$1,0),1),AND(AH34="@",AH35="@"),VLOOKUP(AI34,'Distance Matrix'!$A$2:$AG$33,MATCH(AI35,'Distance Matrix'!$A$1:$AG$1,0),1))</f>
        <v>0</v>
      </c>
      <c r="AK35" s="56">
        <v>33</v>
      </c>
      <c r="AL35" s="64" t="s">
        <v>182</v>
      </c>
      <c r="AM35" t="s">
        <v>72</v>
      </c>
      <c r="AN35">
        <f>_xlfn.IFS(AND(AL34="",AL35=""),0,AND(AL34="",AL35="@"),VLOOKUP(AK$1,'Distance Matrix'!$A$2:$AG$33,MATCH(AM35,'Distance Matrix'!$A$1:$AG$1,0),1),AND(AL34="@",AL35=""),VLOOKUP(AK$1,'Distance Matrix'!$A$2:$AG$33,MATCH(AM34,'Distance Matrix'!$A$1:$AG$1,0),1),AND(AL34="@",AL35="@"),VLOOKUP(AM34,'Distance Matrix'!$A$2:$AG$33,MATCH(AM35,'Distance Matrix'!$A$1:$AG$1,0),1))</f>
        <v>956</v>
      </c>
      <c r="AO35" s="56">
        <v>33</v>
      </c>
      <c r="AP35" s="64"/>
      <c r="AQ35" t="s">
        <v>58</v>
      </c>
      <c r="AR35">
        <f>_xlfn.IFS(AND(AP34="",AP35=""),0,AND(AP34="",AP35="@"),VLOOKUP(AO$1,'Distance Matrix'!$A$2:$AG$33,MATCH(AQ35,'Distance Matrix'!$A$1:$AG$1,0),1),AND(AP34="@",AP35=""),VLOOKUP(AO$1,'Distance Matrix'!$A$2:$AG$33,MATCH(AQ34,'Distance Matrix'!$A$1:$AG$1,0),1),AND(AP34="@",AP35="@"),VLOOKUP(AQ34,'Distance Matrix'!$A$2:$AG$33,MATCH(AQ35,'Distance Matrix'!$A$1:$AG$1,0),1))</f>
        <v>405</v>
      </c>
      <c r="AS35" s="56">
        <v>33</v>
      </c>
      <c r="AT35" s="64"/>
      <c r="AU35" t="s">
        <v>57</v>
      </c>
      <c r="AV35">
        <f>_xlfn.IFS(AND(AT34="",AT35=""),0,AND(AT34="",AT35="@"),VLOOKUP(AS$1,'Distance Matrix'!$A$2:$AG$33,MATCH(AU35,'Distance Matrix'!$A$1:$AG$1,0),1),AND(AT34="@",AT35=""),VLOOKUP(AS$1,'Distance Matrix'!$A$2:$AG$33,MATCH(AU34,'Distance Matrix'!$A$1:$AG$1,0),1),AND(AT34="@",AT35="@"),VLOOKUP(AU34,'Distance Matrix'!$A$2:$AG$33,MATCH(AU35,'Distance Matrix'!$A$1:$AG$1,0),1))</f>
        <v>738</v>
      </c>
      <c r="AW35" s="56">
        <v>33</v>
      </c>
      <c r="AX35" s="64" t="s">
        <v>182</v>
      </c>
      <c r="AY35" t="s">
        <v>51</v>
      </c>
      <c r="AZ35">
        <f>_xlfn.IFS(AND(AX34="",AX35=""),0,AND(AX34="",AX35="@"),VLOOKUP(AW$1,'Distance Matrix'!$A$2:$AG$33,MATCH(AY35,'Distance Matrix'!$A$1:$AG$1,0),1),AND(AX34="@",AX35=""),VLOOKUP(AW$1,'Distance Matrix'!$A$2:$AG$33,MATCH(AY34,'Distance Matrix'!$A$1:$AG$1,0),1),AND(AX34="@",AX35="@"),VLOOKUP(AY34,'Distance Matrix'!$A$2:$AG$33,MATCH(AY35,'Distance Matrix'!$A$1:$AG$1,0),1))</f>
        <v>68</v>
      </c>
      <c r="BA35" s="56">
        <v>33</v>
      </c>
      <c r="BB35" s="64" t="s">
        <v>182</v>
      </c>
      <c r="BC35" t="s">
        <v>60</v>
      </c>
      <c r="BD35">
        <f>_xlfn.IFS(AND(BB34="",BB35=""),0,AND(BB34="",BB35="@"),VLOOKUP(BA$1,'Distance Matrix'!$A$2:$AG$33,MATCH(BC35,'Distance Matrix'!$A$1:$AG$1,0),1),AND(BB34="@",BB35=""),VLOOKUP(BA$1,'Distance Matrix'!$A$2:$AG$33,MATCH(BC34,'Distance Matrix'!$A$1:$AG$1,0),1),AND(BB34="@",BB35="@"),VLOOKUP(BC34,'Distance Matrix'!$A$2:$AG$33,MATCH(BC35,'Distance Matrix'!$A$1:$AG$1,0),1))</f>
        <v>2237</v>
      </c>
      <c r="BE35" s="56">
        <v>33</v>
      </c>
      <c r="BF35" s="64" t="s">
        <v>182</v>
      </c>
      <c r="BG35" t="s">
        <v>71</v>
      </c>
      <c r="BH35">
        <f>_xlfn.IFS(AND(BF34="",BF35=""),0,AND(BF34="",BF35="@"),VLOOKUP(BE$1,'Distance Matrix'!$A$2:$AG$33,MATCH(BG35,'Distance Matrix'!$A$1:$AG$1,0),1),AND(BF34="@",BF35=""),VLOOKUP(BE$1,'Distance Matrix'!$A$2:$AG$33,MATCH(BG34,'Distance Matrix'!$A$1:$AG$1,0),1),AND(BF34="@",BF35="@"),VLOOKUP(BG34,'Distance Matrix'!$A$2:$AG$33,MATCH(BG35,'Distance Matrix'!$A$1:$AG$1,0),1))</f>
        <v>296</v>
      </c>
      <c r="BI35" s="56">
        <v>33</v>
      </c>
      <c r="BJ35" s="64"/>
      <c r="BK35" t="s">
        <v>55</v>
      </c>
      <c r="BL35">
        <f>_xlfn.IFS(AND(BJ34="",BJ35=""),0,AND(BJ34="",BJ35="@"),VLOOKUP(BI$1,'Distance Matrix'!$A$2:$AG$33,MATCH(BK35,'Distance Matrix'!$A$1:$AG$1,0),1),AND(BJ34="@",BJ35=""),VLOOKUP(BI$1,'Distance Matrix'!$A$2:$AG$33,MATCH(BK34,'Distance Matrix'!$A$1:$AG$1,0),1),AND(BJ34="@",BJ35="@"),VLOOKUP(BK34,'Distance Matrix'!$A$2:$AG$33,MATCH(BK35,'Distance Matrix'!$A$1:$AG$1,0),1))</f>
        <v>0</v>
      </c>
      <c r="BM35" s="56">
        <v>33</v>
      </c>
      <c r="BN35" s="64"/>
      <c r="BO35" t="s">
        <v>58</v>
      </c>
      <c r="BP35">
        <f>_xlfn.IFS(AND(BN34="",BN35=""),0,AND(BN34="",BN35="@"),VLOOKUP(BM$1,'Distance Matrix'!$A$2:$AG$33,MATCH(BO35,'Distance Matrix'!$A$1:$AG$1,0),1),AND(BN34="@",BN35=""),VLOOKUP(BM$1,'Distance Matrix'!$A$2:$AG$33,MATCH(BO34,'Distance Matrix'!$A$1:$AG$1,0),1),AND(BN34="@",BN35="@"),VLOOKUP(BO34,'Distance Matrix'!$A$2:$AG$33,MATCH(BO35,'Distance Matrix'!$A$1:$AG$1,0),1))</f>
        <v>0</v>
      </c>
      <c r="BQ35" s="56">
        <v>33</v>
      </c>
      <c r="BR35" s="64"/>
      <c r="BS35" t="s">
        <v>61</v>
      </c>
      <c r="BT35">
        <f>_xlfn.IFS(AND(BR34="",BR35=""),0,AND(BR34="",BR35="@"),VLOOKUP(BQ$1,'Distance Matrix'!$A$2:$AG$33,MATCH(BS35,'Distance Matrix'!$A$1:$AG$1,0),1),AND(BR34="@",BR35=""),VLOOKUP(BQ$1,'Distance Matrix'!$A$2:$AG$33,MATCH(BS34,'Distance Matrix'!$A$1:$AG$1,0),1),AND(BR34="@",BR35="@"),VLOOKUP(BS34,'Distance Matrix'!$A$2:$AG$33,MATCH(BS35,'Distance Matrix'!$A$1:$AG$1,0),1))</f>
        <v>0</v>
      </c>
      <c r="BU35" s="56">
        <v>33</v>
      </c>
      <c r="BV35" s="64" t="s">
        <v>182</v>
      </c>
      <c r="BW35" t="s">
        <v>71</v>
      </c>
      <c r="BX35">
        <f>_xlfn.IFS(AND(BV34="",BV35=""),0,AND(BV34="",BV35="@"),VLOOKUP(BU$1,'Distance Matrix'!$A$2:$AG$33,MATCH(BW35,'Distance Matrix'!$A$1:$AG$1,0),1),AND(BV34="@",BV35=""),VLOOKUP(BU$1,'Distance Matrix'!$A$2:$AG$33,MATCH(BW34,'Distance Matrix'!$A$1:$AG$1,0),1),AND(BV34="@",BV35="@"),VLOOKUP(BW34,'Distance Matrix'!$A$2:$AG$33,MATCH(BW35,'Distance Matrix'!$A$1:$AG$1,0),1))</f>
        <v>461</v>
      </c>
      <c r="BY35" s="56">
        <v>33</v>
      </c>
      <c r="BZ35" s="64" t="s">
        <v>182</v>
      </c>
      <c r="CA35" t="s">
        <v>78</v>
      </c>
      <c r="CB35">
        <f>_xlfn.IFS(AND(BZ34="",BZ35=""),0,AND(BZ34="",BZ35="@"),VLOOKUP(BY$1,'Distance Matrix'!$A$2:$AG$33,MATCH(CA35,'Distance Matrix'!$A$1:$AG$1,0),1),AND(BZ34="@",BZ35=""),VLOOKUP(BY$1,'Distance Matrix'!$A$2:$AG$33,MATCH(CA34,'Distance Matrix'!$A$1:$AG$1,0),1),AND(BZ34="@",BZ35="@"),VLOOKUP(CA34,'Distance Matrix'!$A$2:$AG$33,MATCH(CA35,'Distance Matrix'!$A$1:$AG$1,0),1))</f>
        <v>601</v>
      </c>
      <c r="CC35" s="56">
        <v>33</v>
      </c>
      <c r="CD35" s="64"/>
      <c r="CE35" t="s">
        <v>79</v>
      </c>
      <c r="CF35">
        <f>_xlfn.IFS(AND(CD34="",CD35=""),0,AND(CD34="",CD35="@"),VLOOKUP(CC$1,'Distance Matrix'!$A$2:$AG$33,MATCH(CE35,'Distance Matrix'!$A$1:$AG$1,0),1),AND(CD34="@",CD35=""),VLOOKUP(CC$1,'Distance Matrix'!$A$2:$AG$33,MATCH(CE34,'Distance Matrix'!$A$1:$AG$1,0),1),AND(CD34="@",CD35="@"),VLOOKUP(CE34,'Distance Matrix'!$A$2:$AG$33,MATCH(CE35,'Distance Matrix'!$A$1:$AG$1,0),1))</f>
        <v>0</v>
      </c>
      <c r="CG35" s="56">
        <v>33</v>
      </c>
      <c r="CH35" s="64" t="s">
        <v>182</v>
      </c>
      <c r="CI35" t="s">
        <v>69</v>
      </c>
      <c r="CJ35">
        <f>_xlfn.IFS(AND(CH34="",CH35=""),0,AND(CH34="",CH35="@"),VLOOKUP(CG$1,'Distance Matrix'!$A$2:$AG$33,MATCH(CI35,'Distance Matrix'!$A$1:$AG$1,0),1),AND(CH34="@",CH35=""),VLOOKUP(CG$1,'Distance Matrix'!$A$2:$AG$33,MATCH(CI34,'Distance Matrix'!$A$1:$AG$1,0),1),AND(CH34="@",CH35="@"),VLOOKUP(CI34,'Distance Matrix'!$A$2:$AG$33,MATCH(CI35,'Distance Matrix'!$A$1:$AG$1,0),1))</f>
        <v>456</v>
      </c>
      <c r="CK35" s="56">
        <v>33</v>
      </c>
      <c r="CL35" s="64"/>
      <c r="CM35" t="s">
        <v>62</v>
      </c>
      <c r="CN35">
        <f>_xlfn.IFS(AND(CL34="",CL35=""),0,AND(CL34="",CL35="@"),VLOOKUP(CK$1,'Distance Matrix'!$A$2:$AG$33,MATCH(CM35,'Distance Matrix'!$A$1:$AG$1,0),1),AND(CL34="@",CL35=""),VLOOKUP(CK$1,'Distance Matrix'!$A$2:$AG$33,MATCH(CM34,'Distance Matrix'!$A$1:$AG$1,0),1),AND(CL34="@",CL35="@"),VLOOKUP(CM34,'Distance Matrix'!$A$2:$AG$33,MATCH(CM35,'Distance Matrix'!$A$1:$AG$1,0),1))</f>
        <v>0</v>
      </c>
      <c r="CO35" s="56">
        <v>33</v>
      </c>
      <c r="CP35" s="64"/>
      <c r="CQ35" t="s">
        <v>79</v>
      </c>
      <c r="CR35">
        <f>_xlfn.IFS(AND(CP34="",CP35=""),0,AND(CP34="",CP35="@"),VLOOKUP(CO$1,'Distance Matrix'!$A$2:$AG$33,MATCH(CQ35,'Distance Matrix'!$A$1:$AG$1,0),1),AND(CP34="@",CP35=""),VLOOKUP(CO$1,'Distance Matrix'!$A$2:$AG$33,MATCH(CQ34,'Distance Matrix'!$A$1:$AG$1,0),1),AND(CP34="@",CP35="@"),VLOOKUP(CQ34,'Distance Matrix'!$A$2:$AG$33,MATCH(CQ35,'Distance Matrix'!$A$1:$AG$1,0),1))</f>
        <v>0</v>
      </c>
      <c r="CS35" s="56">
        <v>33</v>
      </c>
      <c r="CT35" s="64"/>
      <c r="CU35" t="s">
        <v>70</v>
      </c>
      <c r="CV35">
        <f>_xlfn.IFS(AND(CT34="",CT35=""),0,AND(CT34="",CT35="@"),VLOOKUP(CS$1,'Distance Matrix'!$A$2:$AG$33,MATCH(CU35,'Distance Matrix'!$A$1:$AG$1,0),1),AND(CT34="@",CT35=""),VLOOKUP(CS$1,'Distance Matrix'!$A$2:$AG$33,MATCH(CU34,'Distance Matrix'!$A$1:$AG$1,0),1),AND(CT34="@",CT35="@"),VLOOKUP(CU34,'Distance Matrix'!$A$2:$AG$33,MATCH(CU35,'Distance Matrix'!$A$1:$AG$1,0),1))</f>
        <v>0</v>
      </c>
      <c r="CW35" s="56">
        <v>33</v>
      </c>
      <c r="CX35" s="64" t="s">
        <v>182</v>
      </c>
      <c r="CY35" t="s">
        <v>50</v>
      </c>
      <c r="CZ35">
        <f>_xlfn.IFS(AND(CX34="",CX35=""),0,AND(CX34="",CX35="@"),VLOOKUP(CW$1,'Distance Matrix'!$A$2:$AG$33,MATCH(CY35,'Distance Matrix'!$A$1:$AG$1,0),1),AND(CX34="@",CX35=""),VLOOKUP(CW$1,'Distance Matrix'!$A$2:$AG$33,MATCH(CY34,'Distance Matrix'!$A$1:$AG$1,0),1),AND(CX34="@",CX35="@"),VLOOKUP(CY34,'Distance Matrix'!$A$2:$AG$33,MATCH(CY35,'Distance Matrix'!$A$1:$AG$1,0),1))</f>
        <v>503</v>
      </c>
      <c r="DA35" s="56">
        <v>33</v>
      </c>
      <c r="DB35" s="64"/>
      <c r="DC35" t="s">
        <v>51</v>
      </c>
      <c r="DD35">
        <f>_xlfn.IFS(AND(DB34="",DB35=""),0,AND(DB34="",DB35="@"),VLOOKUP(DA$1,'Distance Matrix'!$A$2:$AG$33,MATCH(DC35,'Distance Matrix'!$A$1:$AG$1,0),1),AND(DB34="@",DB35=""),VLOOKUP(DA$1,'Distance Matrix'!$A$2:$AG$33,MATCH(DC34,'Distance Matrix'!$A$1:$AG$1,0),1),AND(DB34="@",DB35="@"),VLOOKUP(DC34,'Distance Matrix'!$A$2:$AG$33,MATCH(DC35,'Distance Matrix'!$A$1:$AG$1,0),1))</f>
        <v>0</v>
      </c>
      <c r="DE35" s="56">
        <v>33</v>
      </c>
      <c r="DF35" s="64" t="s">
        <v>182</v>
      </c>
      <c r="DG35" t="s">
        <v>67</v>
      </c>
      <c r="DH35">
        <f>_xlfn.IFS(AND(DF34="",DF35=""),0,AND(DF34="",DF35="@"),VLOOKUP(DE$1,'Distance Matrix'!$A$2:$AG$33,MATCH(DG35,'Distance Matrix'!$A$1:$AG$1,0),1),AND(DF34="@",DF35=""),VLOOKUP(DE$1,'Distance Matrix'!$A$2:$AG$33,MATCH(DG34,'Distance Matrix'!$A$1:$AG$1,0),1),AND(DF34="@",DF35="@"),VLOOKUP(DG34,'Distance Matrix'!$A$2:$AG$33,MATCH(DG35,'Distance Matrix'!$A$1:$AG$1,0),1))</f>
        <v>205</v>
      </c>
      <c r="DI35" s="56">
        <v>33</v>
      </c>
      <c r="DJ35" s="64" t="s">
        <v>182</v>
      </c>
      <c r="DK35" t="s">
        <v>71</v>
      </c>
      <c r="DL35">
        <f>_xlfn.IFS(AND(DJ34="",DJ35=""),0,AND(DJ34="",DJ35="@"),VLOOKUP(DI$1,'Distance Matrix'!$A$2:$AG$33,MATCH(DK35,'Distance Matrix'!$A$1:$AG$1,0),1),AND(DJ34="@",DJ35=""),VLOOKUP(DI$1,'Distance Matrix'!$A$2:$AG$33,MATCH(DK34,'Distance Matrix'!$A$1:$AG$1,0),1),AND(DJ34="@",DJ35="@"),VLOOKUP(DK34,'Distance Matrix'!$A$2:$AG$33,MATCH(DK35,'Distance Matrix'!$A$1:$AG$1,0),1))</f>
        <v>409</v>
      </c>
      <c r="DM35" s="56">
        <v>33</v>
      </c>
      <c r="DN35" s="64"/>
      <c r="DO35" t="s">
        <v>56</v>
      </c>
      <c r="DP35">
        <f>_xlfn.IFS(AND(DN34="",DN35=""),0,AND(DN34="",DN35="@"),VLOOKUP(DM$1,'Distance Matrix'!$A$2:$AG$33,MATCH(DO35,'Distance Matrix'!$A$1:$AG$1,0),1),AND(DN34="@",DN35=""),VLOOKUP(DM$1,'Distance Matrix'!$A$2:$AG$33,MATCH(DO34,'Distance Matrix'!$A$1:$AG$1,0),1),AND(DN34="@",DN35="@"),VLOOKUP(DO34,'Distance Matrix'!$A$2:$AG$33,MATCH(DO35,'Distance Matrix'!$A$1:$AG$1,0),1))</f>
        <v>0</v>
      </c>
      <c r="DQ35" s="56">
        <v>33</v>
      </c>
      <c r="DR35" s="64"/>
      <c r="DS35" t="s">
        <v>52</v>
      </c>
      <c r="DT35" s="72">
        <f>_xlfn.IFS(AND(DR34="",DR35=""),0,AND(DR34="",DR35="@"),VLOOKUP(DQ$1,'Distance Matrix'!$A$2:$AG$33,MATCH(DS35,'Distance Matrix'!$A$1:$AG$1,0),1),AND(DR34="@",DR35=""),VLOOKUP(DQ$1,'Distance Matrix'!$A$2:$AG$33,MATCH(DS34,'Distance Matrix'!$A$1:$AG$1,0),1),AND(DR34="@",DR35="@"),VLOOKUP(DS34,'Distance Matrix'!$A$2:$AG$33,MATCH(DS35,'Distance Matrix'!$A$1:$AG$1,0),1))</f>
        <v>722</v>
      </c>
    </row>
    <row r="36" spans="1:124" ht="15.75" thickBot="1" x14ac:dyDescent="0.3">
      <c r="A36" s="52">
        <v>34</v>
      </c>
      <c r="B36" s="62" t="s">
        <v>182</v>
      </c>
      <c r="C36" t="s">
        <v>71</v>
      </c>
      <c r="D36">
        <f>_xlfn.IFS(AND(B35="",B36=""),0,AND(B35="",B36="@"),VLOOKUP(A$1,'Distance Matrix'!$A$2:$AG$33,MATCH(C36,'Distance Matrix'!$A$1:$AG$1,0),1),AND(B35="@",B36=""),VLOOKUP(A$1,'Distance Matrix'!$A$2:$AG$33,MATCH(C35,'Distance Matrix'!$A$1:$AG$1,0),1),AND(B35="@",B36="@"),VLOOKUP(C35,'Distance Matrix'!$A$2:$AG$33,MATCH(C36,'Distance Matrix'!$A$1:$AG$1,0),1))</f>
        <v>1970</v>
      </c>
      <c r="E36" s="52">
        <v>34</v>
      </c>
      <c r="F36" s="62"/>
      <c r="G36" t="s">
        <v>63</v>
      </c>
      <c r="H36">
        <f>_xlfn.IFS(AND(F35="",F36=""),0,AND(F35="",F36="@"),VLOOKUP(E$1,'Distance Matrix'!$A$2:$AG$33,MATCH(G36,'Distance Matrix'!$A$1:$AG$1,0),1),AND(F35="@",F36=""),VLOOKUP(E$1,'Distance Matrix'!$A$2:$AG$33,MATCH(G35,'Distance Matrix'!$A$1:$AG$1,0),1),AND(F35="@",F36="@"),VLOOKUP(G35,'Distance Matrix'!$A$2:$AG$33,MATCH(G36,'Distance Matrix'!$A$1:$AG$1,0),1))</f>
        <v>0</v>
      </c>
      <c r="I36" s="52">
        <v>34</v>
      </c>
      <c r="J36" s="62" t="s">
        <v>182</v>
      </c>
      <c r="K36" s="54" t="s">
        <v>63</v>
      </c>
      <c r="L36">
        <f>_xlfn.IFS(AND(J35="",J36=""),0,AND(J35="",J36="@"),VLOOKUP(I$1,'Distance Matrix'!$A$2:$AG$33,MATCH(K36,'Distance Matrix'!$A$1:$AG$1,0),1),AND(J35="@",J36=""),VLOOKUP(I$1,'Distance Matrix'!$A$2:$AG$33,MATCH(K35,'Distance Matrix'!$A$1:$AG$1,0),1),AND(J35="@",J36="@"),VLOOKUP(K35,'Distance Matrix'!$A$2:$AG$33,MATCH(K36,'Distance Matrix'!$A$1:$AG$1,0),1))</f>
        <v>254</v>
      </c>
      <c r="M36" s="52">
        <v>34</v>
      </c>
      <c r="N36" s="62" t="s">
        <v>182</v>
      </c>
      <c r="O36" t="s">
        <v>77</v>
      </c>
      <c r="P36">
        <f>_xlfn.IFS(AND(N35="",N36=""),0,AND(N35="",N36="@"),VLOOKUP(M$1,'Distance Matrix'!$A$2:$AG$33,MATCH(O36,'Distance Matrix'!$A$1:$AG$1,0),1),AND(N35="@",N36=""),VLOOKUP(M$1,'Distance Matrix'!$A$2:$AG$33,MATCH(O35,'Distance Matrix'!$A$1:$AG$1,0),1),AND(N35="@",N36="@"),VLOOKUP(O35,'Distance Matrix'!$A$2:$AG$33,MATCH(O36,'Distance Matrix'!$A$1:$AG$1,0),1))</f>
        <v>399</v>
      </c>
      <c r="Q36" s="52">
        <v>34</v>
      </c>
      <c r="R36" s="62" t="s">
        <v>182</v>
      </c>
      <c r="S36" t="s">
        <v>53</v>
      </c>
      <c r="T36">
        <f>_xlfn.IFS(AND(R35="",R36=""),0,AND(R35="",R36="@"),VLOOKUP(Q$1,'Distance Matrix'!$A$2:$AG$33,MATCH(S36,'Distance Matrix'!$A$1:$AG$1,0),1),AND(R35="@",R36=""),VLOOKUP(Q$1,'Distance Matrix'!$A$2:$AG$33,MATCH(S35,'Distance Matrix'!$A$1:$AG$1,0),1),AND(R35="@",R36="@"),VLOOKUP(S35,'Distance Matrix'!$A$2:$AG$33,MATCH(S36,'Distance Matrix'!$A$1:$AG$1,0),1))</f>
        <v>449</v>
      </c>
      <c r="U36" s="56">
        <v>34</v>
      </c>
      <c r="V36" s="64"/>
      <c r="W36" t="s">
        <v>56</v>
      </c>
      <c r="X36">
        <f>_xlfn.IFS(AND(V35="",V36=""),0,AND(V35="",V36="@"),VLOOKUP(U$1,'Distance Matrix'!$A$2:$AG$33,MATCH(W36,'Distance Matrix'!$A$1:$AG$1,0),1),AND(V35="@",V36=""),VLOOKUP(U$1,'Distance Matrix'!$A$2:$AG$33,MATCH(W35,'Distance Matrix'!$A$1:$AG$1,0),1),AND(V35="@",V36="@"),VLOOKUP(W35,'Distance Matrix'!$A$2:$AG$33,MATCH(W36,'Distance Matrix'!$A$1:$AG$1,0),1))</f>
        <v>0</v>
      </c>
      <c r="Y36" s="56">
        <v>34</v>
      </c>
      <c r="Z36" s="64"/>
      <c r="AA36" t="s">
        <v>48</v>
      </c>
      <c r="AB36">
        <f>_xlfn.IFS(AND(Z35="",Z36=""),0,AND(Z35="",Z36="@"),VLOOKUP(Y$1,'Distance Matrix'!$A$2:$AG$33,MATCH(AA36,'Distance Matrix'!$A$1:$AG$1,0),1),AND(Z35="@",Z36=""),VLOOKUP(Y$1,'Distance Matrix'!$A$2:$AG$33,MATCH(AA35,'Distance Matrix'!$A$1:$AG$1,0),1),AND(Z35="@",Z36="@"),VLOOKUP(AA35,'Distance Matrix'!$A$2:$AG$33,MATCH(AA36,'Distance Matrix'!$A$1:$AG$1,0),1))</f>
        <v>0</v>
      </c>
      <c r="AC36" s="56">
        <v>34</v>
      </c>
      <c r="AD36" s="64"/>
      <c r="AE36" t="s">
        <v>60</v>
      </c>
      <c r="AF36">
        <f>_xlfn.IFS(AND(AD35="",AD36=""),0,AND(AD35="",AD36="@"),VLOOKUP(AC$1,'Distance Matrix'!$A$2:$AG$33,MATCH(AE36,'Distance Matrix'!$A$1:$AG$1,0),1),AND(AD35="@",AD36=""),VLOOKUP(AC$1,'Distance Matrix'!$A$2:$AG$33,MATCH(AE35,'Distance Matrix'!$A$1:$AG$1,0),1),AND(AD35="@",AD36="@"),VLOOKUP(AE35,'Distance Matrix'!$A$2:$AG$33,MATCH(AE36,'Distance Matrix'!$A$1:$AG$1,0),1))</f>
        <v>0</v>
      </c>
      <c r="AG36" s="56">
        <v>34</v>
      </c>
      <c r="AH36" s="64"/>
      <c r="AI36" t="s">
        <v>61</v>
      </c>
      <c r="AJ36">
        <f>_xlfn.IFS(AND(AH35="",AH36=""),0,AND(AH35="",AH36="@"),VLOOKUP(AG$1,'Distance Matrix'!$A$2:$AG$33,MATCH(AI36,'Distance Matrix'!$A$1:$AG$1,0),1),AND(AH35="@",AH36=""),VLOOKUP(AG$1,'Distance Matrix'!$A$2:$AG$33,MATCH(AI35,'Distance Matrix'!$A$1:$AG$1,0),1),AND(AH35="@",AH36="@"),VLOOKUP(AI35,'Distance Matrix'!$A$2:$AG$33,MATCH(AI36,'Distance Matrix'!$A$1:$AG$1,0),1))</f>
        <v>0</v>
      </c>
      <c r="AK36" s="56">
        <v>34</v>
      </c>
      <c r="AL36" s="64"/>
      <c r="AM36" t="s">
        <v>75</v>
      </c>
      <c r="AN36">
        <f>_xlfn.IFS(AND(AL35="",AL36=""),0,AND(AL35="",AL36="@"),VLOOKUP(AK$1,'Distance Matrix'!$A$2:$AG$33,MATCH(AM36,'Distance Matrix'!$A$1:$AG$1,0),1),AND(AL35="@",AL36=""),VLOOKUP(AK$1,'Distance Matrix'!$A$2:$AG$33,MATCH(AM35,'Distance Matrix'!$A$1:$AG$1,0),1),AND(AL35="@",AL36="@"),VLOOKUP(AM35,'Distance Matrix'!$A$2:$AG$33,MATCH(AM36,'Distance Matrix'!$A$1:$AG$1,0),1))</f>
        <v>641</v>
      </c>
      <c r="AO36" s="56">
        <v>34</v>
      </c>
      <c r="AP36" s="64" t="s">
        <v>182</v>
      </c>
      <c r="AQ36" t="s">
        <v>60</v>
      </c>
      <c r="AR36">
        <f>_xlfn.IFS(AND(AP35="",AP36=""),0,AND(AP35="",AP36="@"),VLOOKUP(AO$1,'Distance Matrix'!$A$2:$AG$33,MATCH(AQ36,'Distance Matrix'!$A$1:$AG$1,0),1),AND(AP35="@",AP36=""),VLOOKUP(AO$1,'Distance Matrix'!$A$2:$AG$33,MATCH(AQ35,'Distance Matrix'!$A$1:$AG$1,0),1),AND(AP35="@",AP36="@"),VLOOKUP(AQ35,'Distance Matrix'!$A$2:$AG$33,MATCH(AQ36,'Distance Matrix'!$A$1:$AG$1,0),1))</f>
        <v>501</v>
      </c>
      <c r="AS36" s="56">
        <v>34</v>
      </c>
      <c r="AT36" s="64" t="s">
        <v>182</v>
      </c>
      <c r="AU36" t="s">
        <v>50</v>
      </c>
      <c r="AV36">
        <f>_xlfn.IFS(AND(AT35="",AT36=""),0,AND(AT35="",AT36="@"),VLOOKUP(AS$1,'Distance Matrix'!$A$2:$AG$33,MATCH(AU36,'Distance Matrix'!$A$1:$AG$1,0),1),AND(AT35="@",AT36=""),VLOOKUP(AS$1,'Distance Matrix'!$A$2:$AG$33,MATCH(AU35,'Distance Matrix'!$A$1:$AG$1,0),1),AND(AT35="@",AT36="@"),VLOOKUP(AU35,'Distance Matrix'!$A$2:$AG$33,MATCH(AU36,'Distance Matrix'!$A$1:$AG$1,0),1))</f>
        <v>503</v>
      </c>
      <c r="AW36" s="56">
        <v>34</v>
      </c>
      <c r="AX36" s="64" t="s">
        <v>182</v>
      </c>
      <c r="AY36" t="s">
        <v>69</v>
      </c>
      <c r="AZ36">
        <f>_xlfn.IFS(AND(AX35="",AX36=""),0,AND(AX35="",AX36="@"),VLOOKUP(AW$1,'Distance Matrix'!$A$2:$AG$33,MATCH(AY36,'Distance Matrix'!$A$1:$AG$1,0),1),AND(AX35="@",AX36=""),VLOOKUP(AW$1,'Distance Matrix'!$A$2:$AG$33,MATCH(AY35,'Distance Matrix'!$A$1:$AG$1,0),1),AND(AX35="@",AX36="@"),VLOOKUP(AY35,'Distance Matrix'!$A$2:$AG$33,MATCH(AY36,'Distance Matrix'!$A$1:$AG$1,0),1))</f>
        <v>215</v>
      </c>
      <c r="BA36" s="56">
        <v>34</v>
      </c>
      <c r="BB36" s="64" t="s">
        <v>182</v>
      </c>
      <c r="BC36" t="s">
        <v>61</v>
      </c>
      <c r="BD36">
        <f>_xlfn.IFS(AND(BB35="",BB36=""),0,AND(BB35="",BB36="@"),VLOOKUP(BA$1,'Distance Matrix'!$A$2:$AG$33,MATCH(BC36,'Distance Matrix'!$A$1:$AG$1,0),1),AND(BB35="@",BB36=""),VLOOKUP(BA$1,'Distance Matrix'!$A$2:$AG$33,MATCH(BC35,'Distance Matrix'!$A$1:$AG$1,0),1),AND(BB35="@",BB36="@"),VLOOKUP(BC35,'Distance Matrix'!$A$2:$AG$33,MATCH(BC36,'Distance Matrix'!$A$1:$AG$1,0),1))</f>
        <v>17</v>
      </c>
      <c r="BE36" s="56">
        <v>34</v>
      </c>
      <c r="BF36" s="64" t="s">
        <v>182</v>
      </c>
      <c r="BG36" t="s">
        <v>56</v>
      </c>
      <c r="BH36">
        <f>_xlfn.IFS(AND(BF35="",BF36=""),0,AND(BF35="",BF36="@"),VLOOKUP(BE$1,'Distance Matrix'!$A$2:$AG$33,MATCH(BG36,'Distance Matrix'!$A$1:$AG$1,0),1),AND(BF35="@",BF36=""),VLOOKUP(BE$1,'Distance Matrix'!$A$2:$AG$33,MATCH(BG35,'Distance Matrix'!$A$1:$AG$1,0),1),AND(BF35="@",BF36="@"),VLOOKUP(BG35,'Distance Matrix'!$A$2:$AG$33,MATCH(BG36,'Distance Matrix'!$A$1:$AG$1,0),1))</f>
        <v>143</v>
      </c>
      <c r="BI36" s="56">
        <v>34</v>
      </c>
      <c r="BJ36" s="64" t="s">
        <v>182</v>
      </c>
      <c r="BK36" t="s">
        <v>56</v>
      </c>
      <c r="BL36">
        <f>_xlfn.IFS(AND(BJ35="",BJ36=""),0,AND(BJ35="",BJ36="@"),VLOOKUP(BI$1,'Distance Matrix'!$A$2:$AG$33,MATCH(BK36,'Distance Matrix'!$A$1:$AG$1,0),1),AND(BJ35="@",BJ36=""),VLOOKUP(BI$1,'Distance Matrix'!$A$2:$AG$33,MATCH(BK35,'Distance Matrix'!$A$1:$AG$1,0),1),AND(BJ35="@",BJ36="@"),VLOOKUP(BK35,'Distance Matrix'!$A$2:$AG$33,MATCH(BK36,'Distance Matrix'!$A$1:$AG$1,0),1))</f>
        <v>724</v>
      </c>
      <c r="BM36" s="56">
        <v>34</v>
      </c>
      <c r="BN36" s="64"/>
      <c r="BO36" t="s">
        <v>77</v>
      </c>
      <c r="BP36">
        <f>_xlfn.IFS(AND(BN35="",BN36=""),0,AND(BN35="",BN36="@"),VLOOKUP(BM$1,'Distance Matrix'!$A$2:$AG$33,MATCH(BO36,'Distance Matrix'!$A$1:$AG$1,0),1),AND(BN35="@",BN36=""),VLOOKUP(BM$1,'Distance Matrix'!$A$2:$AG$33,MATCH(BO35,'Distance Matrix'!$A$1:$AG$1,0),1),AND(BN35="@",BN36="@"),VLOOKUP(BO35,'Distance Matrix'!$A$2:$AG$33,MATCH(BO36,'Distance Matrix'!$A$1:$AG$1,0),1))</f>
        <v>0</v>
      </c>
      <c r="BQ36" s="56">
        <v>34</v>
      </c>
      <c r="BR36" s="64" t="s">
        <v>182</v>
      </c>
      <c r="BS36" t="s">
        <v>58</v>
      </c>
      <c r="BT36">
        <f>_xlfn.IFS(AND(BR35="",BR36=""),0,AND(BR35="",BR36="@"),VLOOKUP(BQ$1,'Distance Matrix'!$A$2:$AG$33,MATCH(BS36,'Distance Matrix'!$A$1:$AG$1,0),1),AND(BR35="@",BR36=""),VLOOKUP(BQ$1,'Distance Matrix'!$A$2:$AG$33,MATCH(BS35,'Distance Matrix'!$A$1:$AG$1,0),1),AND(BR35="@",BR36="@"),VLOOKUP(BS35,'Distance Matrix'!$A$2:$AG$33,MATCH(BS36,'Distance Matrix'!$A$1:$AG$1,0),1))</f>
        <v>856</v>
      </c>
      <c r="BU36" s="56">
        <v>34</v>
      </c>
      <c r="BV36" s="64"/>
      <c r="BW36" t="s">
        <v>58</v>
      </c>
      <c r="BX36">
        <f>_xlfn.IFS(AND(BV35="",BV36=""),0,AND(BV35="",BV36="@"),VLOOKUP(BU$1,'Distance Matrix'!$A$2:$AG$33,MATCH(BW36,'Distance Matrix'!$A$1:$AG$1,0),1),AND(BV35="@",BV36=""),VLOOKUP(BU$1,'Distance Matrix'!$A$2:$AG$33,MATCH(BW35,'Distance Matrix'!$A$1:$AG$1,0),1),AND(BV35="@",BV36="@"),VLOOKUP(BW35,'Distance Matrix'!$A$2:$AG$33,MATCH(BW36,'Distance Matrix'!$A$1:$AG$1,0),1))</f>
        <v>461</v>
      </c>
      <c r="BY36" s="56">
        <v>34</v>
      </c>
      <c r="BZ36" s="64" t="s">
        <v>182</v>
      </c>
      <c r="CA36" t="s">
        <v>66</v>
      </c>
      <c r="CB36">
        <f>_xlfn.IFS(AND(BZ35="",BZ36=""),0,AND(BZ35="",BZ36="@"),VLOOKUP(BY$1,'Distance Matrix'!$A$2:$AG$33,MATCH(CA36,'Distance Matrix'!$A$1:$AG$1,0),1),AND(BZ35="@",BZ36=""),VLOOKUP(BY$1,'Distance Matrix'!$A$2:$AG$33,MATCH(CA35,'Distance Matrix'!$A$1:$AG$1,0),1),AND(BZ35="@",BZ36="@"),VLOOKUP(CA35,'Distance Matrix'!$A$2:$AG$33,MATCH(CA36,'Distance Matrix'!$A$1:$AG$1,0),1))</f>
        <v>256</v>
      </c>
      <c r="CC36" s="56">
        <v>34</v>
      </c>
      <c r="CD36" s="64" t="s">
        <v>182</v>
      </c>
      <c r="CE36" t="s">
        <v>51</v>
      </c>
      <c r="CF36">
        <f>_xlfn.IFS(AND(CD35="",CD36=""),0,AND(CD35="",CD36="@"),VLOOKUP(CC$1,'Distance Matrix'!$A$2:$AG$33,MATCH(CE36,'Distance Matrix'!$A$1:$AG$1,0),1),AND(CD35="@",CD36=""),VLOOKUP(CC$1,'Distance Matrix'!$A$2:$AG$33,MATCH(CE35,'Distance Matrix'!$A$1:$AG$1,0),1),AND(CD35="@",CD36="@"),VLOOKUP(CE35,'Distance Matrix'!$A$2:$AG$33,MATCH(CE36,'Distance Matrix'!$A$1:$AG$1,0),1))</f>
        <v>356</v>
      </c>
      <c r="CG36" s="56">
        <v>34</v>
      </c>
      <c r="CH36" s="64" t="s">
        <v>182</v>
      </c>
      <c r="CI36" t="s">
        <v>63</v>
      </c>
      <c r="CJ36">
        <f>_xlfn.IFS(AND(CH35="",CH36=""),0,AND(CH35="",CH36="@"),VLOOKUP(CG$1,'Distance Matrix'!$A$2:$AG$33,MATCH(CI36,'Distance Matrix'!$A$1:$AG$1,0),1),AND(CH35="@",CH36=""),VLOOKUP(CG$1,'Distance Matrix'!$A$2:$AG$33,MATCH(CI35,'Distance Matrix'!$A$1:$AG$1,0),1),AND(CH35="@",CH36="@"),VLOOKUP(CI35,'Distance Matrix'!$A$2:$AG$33,MATCH(CI36,'Distance Matrix'!$A$1:$AG$1,0),1))</f>
        <v>529</v>
      </c>
      <c r="CK36" s="56">
        <v>34</v>
      </c>
      <c r="CL36" s="64"/>
      <c r="CM36" t="s">
        <v>71</v>
      </c>
      <c r="CN36">
        <f>_xlfn.IFS(AND(CL35="",CL36=""),0,AND(CL35="",CL36="@"),VLOOKUP(CK$1,'Distance Matrix'!$A$2:$AG$33,MATCH(CM36,'Distance Matrix'!$A$1:$AG$1,0),1),AND(CL35="@",CL36=""),VLOOKUP(CK$1,'Distance Matrix'!$A$2:$AG$33,MATCH(CM35,'Distance Matrix'!$A$1:$AG$1,0),1),AND(CL35="@",CL36="@"),VLOOKUP(CM35,'Distance Matrix'!$A$2:$AG$33,MATCH(CM36,'Distance Matrix'!$A$1:$AG$1,0),1))</f>
        <v>0</v>
      </c>
      <c r="CO36" s="56">
        <v>34</v>
      </c>
      <c r="CP36" s="64" t="s">
        <v>182</v>
      </c>
      <c r="CQ36" t="s">
        <v>49</v>
      </c>
      <c r="CR36">
        <f>_xlfn.IFS(AND(CP35="",CP36=""),0,AND(CP35="",CP36="@"),VLOOKUP(CO$1,'Distance Matrix'!$A$2:$AG$33,MATCH(CQ36,'Distance Matrix'!$A$1:$AG$1,0),1),AND(CP35="@",CP36=""),VLOOKUP(CO$1,'Distance Matrix'!$A$2:$AG$33,MATCH(CQ35,'Distance Matrix'!$A$1:$AG$1,0),1),AND(CP35="@",CP36="@"),VLOOKUP(CQ35,'Distance Matrix'!$A$2:$AG$33,MATCH(CQ36,'Distance Matrix'!$A$1:$AG$1,0),1))</f>
        <v>205</v>
      </c>
      <c r="CS36" s="56">
        <v>34</v>
      </c>
      <c r="CT36" s="64" t="s">
        <v>182</v>
      </c>
      <c r="CU36" t="s">
        <v>73</v>
      </c>
      <c r="CV36">
        <f>_xlfn.IFS(AND(CT35="",CT36=""),0,AND(CT35="",CT36="@"),VLOOKUP(CS$1,'Distance Matrix'!$A$2:$AG$33,MATCH(CU36,'Distance Matrix'!$A$1:$AG$1,0),1),AND(CT35="@",CT36=""),VLOOKUP(CS$1,'Distance Matrix'!$A$2:$AG$33,MATCH(CU35,'Distance Matrix'!$A$1:$AG$1,0),1),AND(CT35="@",CT36="@"),VLOOKUP(CU35,'Distance Matrix'!$A$2:$AG$33,MATCH(CU36,'Distance Matrix'!$A$1:$AG$1,0),1))</f>
        <v>1834</v>
      </c>
      <c r="CW36" s="56">
        <v>34</v>
      </c>
      <c r="CX36" s="64" t="s">
        <v>182</v>
      </c>
      <c r="CY36" t="s">
        <v>75</v>
      </c>
      <c r="CZ36">
        <f>_xlfn.IFS(AND(CX35="",CX36=""),0,AND(CX35="",CX36="@"),VLOOKUP(CW$1,'Distance Matrix'!$A$2:$AG$33,MATCH(CY36,'Distance Matrix'!$A$1:$AG$1,0),1),AND(CX35="@",CX36=""),VLOOKUP(CW$1,'Distance Matrix'!$A$2:$AG$33,MATCH(CY35,'Distance Matrix'!$A$1:$AG$1,0),1),AND(CX35="@",CX36="@"),VLOOKUP(CY35,'Distance Matrix'!$A$2:$AG$33,MATCH(CY36,'Distance Matrix'!$A$1:$AG$1,0),1))</f>
        <v>427</v>
      </c>
      <c r="DA36" s="56">
        <v>34</v>
      </c>
      <c r="DB36" s="64" t="s">
        <v>182</v>
      </c>
      <c r="DC36" t="s">
        <v>48</v>
      </c>
      <c r="DD36">
        <f>_xlfn.IFS(AND(DB35="",DB36=""),0,AND(DB35="",DB36="@"),VLOOKUP(DA$1,'Distance Matrix'!$A$2:$AG$33,MATCH(DC36,'Distance Matrix'!$A$1:$AG$1,0),1),AND(DB35="@",DB36=""),VLOOKUP(DA$1,'Distance Matrix'!$A$2:$AG$33,MATCH(DC35,'Distance Matrix'!$A$1:$AG$1,0),1),AND(DB35="@",DB36="@"),VLOOKUP(DC35,'Distance Matrix'!$A$2:$AG$33,MATCH(DC36,'Distance Matrix'!$A$1:$AG$1,0),1))</f>
        <v>1702</v>
      </c>
      <c r="DE36" s="56">
        <v>34</v>
      </c>
      <c r="DF36" s="64" t="s">
        <v>182</v>
      </c>
      <c r="DG36" t="s">
        <v>61</v>
      </c>
      <c r="DH36">
        <f>_xlfn.IFS(AND(DF35="",DF36=""),0,AND(DF35="",DF36="@"),VLOOKUP(DE$1,'Distance Matrix'!$A$2:$AG$33,MATCH(DG36,'Distance Matrix'!$A$1:$AG$1,0),1),AND(DF35="@",DF36=""),VLOOKUP(DE$1,'Distance Matrix'!$A$2:$AG$33,MATCH(DG35,'Distance Matrix'!$A$1:$AG$1,0),1),AND(DF35="@",DF36="@"),VLOOKUP(DG35,'Distance Matrix'!$A$2:$AG$33,MATCH(DG36,'Distance Matrix'!$A$1:$AG$1,0),1))</f>
        <v>1087</v>
      </c>
      <c r="DI36" s="56">
        <v>34</v>
      </c>
      <c r="DJ36" s="64" t="s">
        <v>182</v>
      </c>
      <c r="DK36" t="s">
        <v>62</v>
      </c>
      <c r="DL36">
        <f>_xlfn.IFS(AND(DJ35="",DJ36=""),0,AND(DJ35="",DJ36="@"),VLOOKUP(DI$1,'Distance Matrix'!$A$2:$AG$33,MATCH(DK36,'Distance Matrix'!$A$1:$AG$1,0),1),AND(DJ35="@",DJ36=""),VLOOKUP(DI$1,'Distance Matrix'!$A$2:$AG$33,MATCH(DK35,'Distance Matrix'!$A$1:$AG$1,0),1),AND(DJ35="@",DJ36="@"),VLOOKUP(DK35,'Distance Matrix'!$A$2:$AG$33,MATCH(DK36,'Distance Matrix'!$A$1:$AG$1,0),1))</f>
        <v>337</v>
      </c>
      <c r="DM36" s="56">
        <v>34</v>
      </c>
      <c r="DN36" s="64"/>
      <c r="DO36" t="s">
        <v>76</v>
      </c>
      <c r="DP36">
        <f>_xlfn.IFS(AND(DN35="",DN36=""),0,AND(DN35="",DN36="@"),VLOOKUP(DM$1,'Distance Matrix'!$A$2:$AG$33,MATCH(DO36,'Distance Matrix'!$A$1:$AG$1,0),1),AND(DN35="@",DN36=""),VLOOKUP(DM$1,'Distance Matrix'!$A$2:$AG$33,MATCH(DO35,'Distance Matrix'!$A$1:$AG$1,0),1),AND(DN35="@",DN36="@"),VLOOKUP(DO35,'Distance Matrix'!$A$2:$AG$33,MATCH(DO36,'Distance Matrix'!$A$1:$AG$1,0),1))</f>
        <v>0</v>
      </c>
      <c r="DQ36" s="56">
        <v>34</v>
      </c>
      <c r="DR36" s="64" t="s">
        <v>182</v>
      </c>
      <c r="DS36" t="s">
        <v>65</v>
      </c>
      <c r="DT36" s="72">
        <f>_xlfn.IFS(AND(DR35="",DR36=""),0,AND(DR35="",DR36="@"),VLOOKUP(DQ$1,'Distance Matrix'!$A$2:$AG$33,MATCH(DS36,'Distance Matrix'!$A$1:$AG$1,0),1),AND(DR35="@",DR36=""),VLOOKUP(DQ$1,'Distance Matrix'!$A$2:$AG$33,MATCH(DS35,'Distance Matrix'!$A$1:$AG$1,0),1),AND(DR35="@",DR36="@"),VLOOKUP(DS35,'Distance Matrix'!$A$2:$AG$33,MATCH(DS36,'Distance Matrix'!$A$1:$AG$1,0),1))</f>
        <v>1540</v>
      </c>
    </row>
    <row r="37" spans="1:124" ht="15.75" thickBot="1" x14ac:dyDescent="0.3">
      <c r="A37" s="52">
        <v>35</v>
      </c>
      <c r="B37" s="62" t="s">
        <v>182</v>
      </c>
      <c r="C37" t="s">
        <v>56</v>
      </c>
      <c r="D37">
        <f>_xlfn.IFS(AND(B36="",B37=""),0,AND(B36="",B37="@"),VLOOKUP(A$1,'Distance Matrix'!$A$2:$AG$33,MATCH(C37,'Distance Matrix'!$A$1:$AG$1,0),1),AND(B36="@",B37=""),VLOOKUP(A$1,'Distance Matrix'!$A$2:$AG$33,MATCH(C36,'Distance Matrix'!$A$1:$AG$1,0),1),AND(B36="@",B37="@"),VLOOKUP(C36,'Distance Matrix'!$A$2:$AG$33,MATCH(C37,'Distance Matrix'!$A$1:$AG$1,0),1))</f>
        <v>143</v>
      </c>
      <c r="E37" s="52">
        <v>35</v>
      </c>
      <c r="F37" s="62"/>
      <c r="G37" t="s">
        <v>72</v>
      </c>
      <c r="H37">
        <f>_xlfn.IFS(AND(F36="",F37=""),0,AND(F36="",F37="@"),VLOOKUP(E$1,'Distance Matrix'!$A$2:$AG$33,MATCH(G37,'Distance Matrix'!$A$1:$AG$1,0),1),AND(F36="@",F37=""),VLOOKUP(E$1,'Distance Matrix'!$A$2:$AG$33,MATCH(G36,'Distance Matrix'!$A$1:$AG$1,0),1),AND(F36="@",F37="@"),VLOOKUP(G36,'Distance Matrix'!$A$2:$AG$33,MATCH(G37,'Distance Matrix'!$A$1:$AG$1,0),1))</f>
        <v>0</v>
      </c>
      <c r="I37" s="52">
        <v>35</v>
      </c>
      <c r="J37" s="62"/>
      <c r="K37" s="54" t="s">
        <v>79</v>
      </c>
      <c r="L37">
        <f>_xlfn.IFS(AND(J36="",J37=""),0,AND(J36="",J37="@"),VLOOKUP(I$1,'Distance Matrix'!$A$2:$AG$33,MATCH(K37,'Distance Matrix'!$A$1:$AG$1,0),1),AND(J36="@",J37=""),VLOOKUP(I$1,'Distance Matrix'!$A$2:$AG$33,MATCH(K36,'Distance Matrix'!$A$1:$AG$1,0),1),AND(J36="@",J37="@"),VLOOKUP(K36,'Distance Matrix'!$A$2:$AG$33,MATCH(K37,'Distance Matrix'!$A$1:$AG$1,0),1))</f>
        <v>254</v>
      </c>
      <c r="M37" s="52">
        <v>35</v>
      </c>
      <c r="N37" s="62"/>
      <c r="O37" t="s">
        <v>67</v>
      </c>
      <c r="P37">
        <f>_xlfn.IFS(AND(N36="",N37=""),0,AND(N36="",N37="@"),VLOOKUP(M$1,'Distance Matrix'!$A$2:$AG$33,MATCH(O37,'Distance Matrix'!$A$1:$AG$1,0),1),AND(N36="@",N37=""),VLOOKUP(M$1,'Distance Matrix'!$A$2:$AG$33,MATCH(O36,'Distance Matrix'!$A$1:$AG$1,0),1),AND(N36="@",N37="@"),VLOOKUP(O36,'Distance Matrix'!$A$2:$AG$33,MATCH(O37,'Distance Matrix'!$A$1:$AG$1,0),1))</f>
        <v>394</v>
      </c>
      <c r="Q37" s="52">
        <v>35</v>
      </c>
      <c r="R37" s="62" t="s">
        <v>182</v>
      </c>
      <c r="S37" t="s">
        <v>70</v>
      </c>
      <c r="T37">
        <f>_xlfn.IFS(AND(R36="",R37=""),0,AND(R36="",R37="@"),VLOOKUP(Q$1,'Distance Matrix'!$A$2:$AG$33,MATCH(S37,'Distance Matrix'!$A$1:$AG$1,0),1),AND(R36="@",R37=""),VLOOKUP(Q$1,'Distance Matrix'!$A$2:$AG$33,MATCH(S36,'Distance Matrix'!$A$1:$AG$1,0),1),AND(R36="@",R37="@"),VLOOKUP(S36,'Distance Matrix'!$A$2:$AG$33,MATCH(S37,'Distance Matrix'!$A$1:$AG$1,0),1))</f>
        <v>550</v>
      </c>
      <c r="U37" s="56">
        <v>35</v>
      </c>
      <c r="V37" s="64"/>
      <c r="W37" t="s">
        <v>77</v>
      </c>
      <c r="X37">
        <f>_xlfn.IFS(AND(V36="",V37=""),0,AND(V36="",V37="@"),VLOOKUP(U$1,'Distance Matrix'!$A$2:$AG$33,MATCH(W37,'Distance Matrix'!$A$1:$AG$1,0),1),AND(V36="@",V37=""),VLOOKUP(U$1,'Distance Matrix'!$A$2:$AG$33,MATCH(W36,'Distance Matrix'!$A$1:$AG$1,0),1),AND(V36="@",V37="@"),VLOOKUP(W36,'Distance Matrix'!$A$2:$AG$33,MATCH(W37,'Distance Matrix'!$A$1:$AG$1,0),1))</f>
        <v>0</v>
      </c>
      <c r="Y37" s="56">
        <v>35</v>
      </c>
      <c r="Z37" s="64"/>
      <c r="AA37" t="s">
        <v>55</v>
      </c>
      <c r="AB37">
        <f>_xlfn.IFS(AND(Z36="",Z37=""),0,AND(Z36="",Z37="@"),VLOOKUP(Y$1,'Distance Matrix'!$A$2:$AG$33,MATCH(AA37,'Distance Matrix'!$A$1:$AG$1,0),1),AND(Z36="@",Z37=""),VLOOKUP(Y$1,'Distance Matrix'!$A$2:$AG$33,MATCH(AA36,'Distance Matrix'!$A$1:$AG$1,0),1),AND(Z36="@",Z37="@"),VLOOKUP(AA36,'Distance Matrix'!$A$2:$AG$33,MATCH(AA37,'Distance Matrix'!$A$1:$AG$1,0),1))</f>
        <v>0</v>
      </c>
      <c r="AC37" s="56">
        <v>35</v>
      </c>
      <c r="AD37" s="64"/>
      <c r="AE37" t="s">
        <v>63</v>
      </c>
      <c r="AF37">
        <f>_xlfn.IFS(AND(AD36="",AD37=""),0,AND(AD36="",AD37="@"),VLOOKUP(AC$1,'Distance Matrix'!$A$2:$AG$33,MATCH(AE37,'Distance Matrix'!$A$1:$AG$1,0),1),AND(AD36="@",AD37=""),VLOOKUP(AC$1,'Distance Matrix'!$A$2:$AG$33,MATCH(AE36,'Distance Matrix'!$A$1:$AG$1,0),1),AND(AD36="@",AD37="@"),VLOOKUP(AE36,'Distance Matrix'!$A$2:$AG$33,MATCH(AE37,'Distance Matrix'!$A$1:$AG$1,0),1))</f>
        <v>0</v>
      </c>
      <c r="AG37" s="56">
        <v>35</v>
      </c>
      <c r="AH37" s="64" t="s">
        <v>182</v>
      </c>
      <c r="AI37" t="s">
        <v>57</v>
      </c>
      <c r="AJ37">
        <f>_xlfn.IFS(AND(AH36="",AH37=""),0,AND(AH36="",AH37="@"),VLOOKUP(AG$1,'Distance Matrix'!$A$2:$AG$33,MATCH(AI37,'Distance Matrix'!$A$1:$AG$1,0),1),AND(AH36="@",AH37=""),VLOOKUP(AG$1,'Distance Matrix'!$A$2:$AG$33,MATCH(AI36,'Distance Matrix'!$A$1:$AG$1,0),1),AND(AH36="@",AH37="@"),VLOOKUP(AI36,'Distance Matrix'!$A$2:$AG$33,MATCH(AI37,'Distance Matrix'!$A$1:$AG$1,0),1))</f>
        <v>405</v>
      </c>
      <c r="AK37" s="56">
        <v>35</v>
      </c>
      <c r="AL37" s="64"/>
      <c r="AM37" t="s">
        <v>73</v>
      </c>
      <c r="AN37">
        <f>_xlfn.IFS(AND(AL36="",AL37=""),0,AND(AL36="",AL37="@"),VLOOKUP(AK$1,'Distance Matrix'!$A$2:$AG$33,MATCH(AM37,'Distance Matrix'!$A$1:$AG$1,0),1),AND(AL36="@",AL37=""),VLOOKUP(AK$1,'Distance Matrix'!$A$2:$AG$33,MATCH(AM36,'Distance Matrix'!$A$1:$AG$1,0),1),AND(AL36="@",AL37="@"),VLOOKUP(AM36,'Distance Matrix'!$A$2:$AG$33,MATCH(AM37,'Distance Matrix'!$A$1:$AG$1,0),1))</f>
        <v>0</v>
      </c>
      <c r="AO37" s="56">
        <v>35</v>
      </c>
      <c r="AP37" s="64" t="s">
        <v>182</v>
      </c>
      <c r="AQ37" t="s">
        <v>57</v>
      </c>
      <c r="AR37">
        <f>_xlfn.IFS(AND(AP36="",AP37=""),0,AND(AP36="",AP37="@"),VLOOKUP(AO$1,'Distance Matrix'!$A$2:$AG$33,MATCH(AQ37,'Distance Matrix'!$A$1:$AG$1,0),1),AND(AP36="@",AP37=""),VLOOKUP(AO$1,'Distance Matrix'!$A$2:$AG$33,MATCH(AQ36,'Distance Matrix'!$A$1:$AG$1,0),1),AND(AP36="@",AP37="@"),VLOOKUP(AQ36,'Distance Matrix'!$A$2:$AG$33,MATCH(AQ37,'Distance Matrix'!$A$1:$AG$1,0),1))</f>
        <v>96</v>
      </c>
      <c r="AS37" s="56">
        <v>35</v>
      </c>
      <c r="AT37" s="64"/>
      <c r="AU37" t="s">
        <v>53</v>
      </c>
      <c r="AV37">
        <f>_xlfn.IFS(AND(AT36="",AT37=""),0,AND(AT36="",AT37="@"),VLOOKUP(AS$1,'Distance Matrix'!$A$2:$AG$33,MATCH(AU37,'Distance Matrix'!$A$1:$AG$1,0),1),AND(AT36="@",AT37=""),VLOOKUP(AS$1,'Distance Matrix'!$A$2:$AG$33,MATCH(AU36,'Distance Matrix'!$A$1:$AG$1,0),1),AND(AT36="@",AT37="@"),VLOOKUP(AU36,'Distance Matrix'!$A$2:$AG$33,MATCH(AU37,'Distance Matrix'!$A$1:$AG$1,0),1))</f>
        <v>503</v>
      </c>
      <c r="AW37" s="56">
        <v>35</v>
      </c>
      <c r="AX37" s="64" t="s">
        <v>182</v>
      </c>
      <c r="AY37" t="s">
        <v>73</v>
      </c>
      <c r="AZ37">
        <f>_xlfn.IFS(AND(AX36="",AX37=""),0,AND(AX36="",AX37="@"),VLOOKUP(AW$1,'Distance Matrix'!$A$2:$AG$33,MATCH(AY37,'Distance Matrix'!$A$1:$AG$1,0),1),AND(AX36="@",AX37=""),VLOOKUP(AW$1,'Distance Matrix'!$A$2:$AG$33,MATCH(AY36,'Distance Matrix'!$A$1:$AG$1,0),1),AND(AX36="@",AX37="@"),VLOOKUP(AY36,'Distance Matrix'!$A$2:$AG$33,MATCH(AY37,'Distance Matrix'!$A$1:$AG$1,0),1))</f>
        <v>227</v>
      </c>
      <c r="BA37" s="56">
        <v>35</v>
      </c>
      <c r="BB37" s="64" t="s">
        <v>182</v>
      </c>
      <c r="BC37" t="s">
        <v>59</v>
      </c>
      <c r="BD37">
        <f>_xlfn.IFS(AND(BB36="",BB37=""),0,AND(BB36="",BB37="@"),VLOOKUP(BA$1,'Distance Matrix'!$A$2:$AG$33,MATCH(BC37,'Distance Matrix'!$A$1:$AG$1,0),1),AND(BB36="@",BB37=""),VLOOKUP(BA$1,'Distance Matrix'!$A$2:$AG$33,MATCH(BC36,'Distance Matrix'!$A$1:$AG$1,0),1),AND(BB36="@",BB37="@"),VLOOKUP(BC36,'Distance Matrix'!$A$2:$AG$33,MATCH(BC37,'Distance Matrix'!$A$1:$AG$1,0),1))</f>
        <v>17</v>
      </c>
      <c r="BE37" s="56">
        <v>35</v>
      </c>
      <c r="BF37" s="64"/>
      <c r="BG37" t="s">
        <v>48</v>
      </c>
      <c r="BH37">
        <f>_xlfn.IFS(AND(BF36="",BF37=""),0,AND(BF36="",BF37="@"),VLOOKUP(BE$1,'Distance Matrix'!$A$2:$AG$33,MATCH(BG37,'Distance Matrix'!$A$1:$AG$1,0),1),AND(BF36="@",BF37=""),VLOOKUP(BE$1,'Distance Matrix'!$A$2:$AG$33,MATCH(BG36,'Distance Matrix'!$A$1:$AG$1,0),1),AND(BF36="@",BF37="@"),VLOOKUP(BG36,'Distance Matrix'!$A$2:$AG$33,MATCH(BG37,'Distance Matrix'!$A$1:$AG$1,0),1))</f>
        <v>2131</v>
      </c>
      <c r="BI37" s="56">
        <v>35</v>
      </c>
      <c r="BJ37" s="64"/>
      <c r="BK37" t="s">
        <v>70</v>
      </c>
      <c r="BL37">
        <f>_xlfn.IFS(AND(BJ36="",BJ37=""),0,AND(BJ36="",BJ37="@"),VLOOKUP(BI$1,'Distance Matrix'!$A$2:$AG$33,MATCH(BK37,'Distance Matrix'!$A$1:$AG$1,0),1),AND(BJ36="@",BJ37=""),VLOOKUP(BI$1,'Distance Matrix'!$A$2:$AG$33,MATCH(BK36,'Distance Matrix'!$A$1:$AG$1,0),1),AND(BJ36="@",BJ37="@"),VLOOKUP(BK36,'Distance Matrix'!$A$2:$AG$33,MATCH(BK37,'Distance Matrix'!$A$1:$AG$1,0),1))</f>
        <v>724</v>
      </c>
      <c r="BM37" s="56">
        <v>35</v>
      </c>
      <c r="BN37" s="64" t="s">
        <v>182</v>
      </c>
      <c r="BO37" t="s">
        <v>72</v>
      </c>
      <c r="BP37">
        <f>_xlfn.IFS(AND(BN36="",BN37=""),0,AND(BN36="",BN37="@"),VLOOKUP(BM$1,'Distance Matrix'!$A$2:$AG$33,MATCH(BO37,'Distance Matrix'!$A$1:$AG$1,0),1),AND(BN36="@",BN37=""),VLOOKUP(BM$1,'Distance Matrix'!$A$2:$AG$33,MATCH(BO36,'Distance Matrix'!$A$1:$AG$1,0),1),AND(BN36="@",BN37="@"),VLOOKUP(BO36,'Distance Matrix'!$A$2:$AG$33,MATCH(BO37,'Distance Matrix'!$A$1:$AG$1,0),1))</f>
        <v>1608</v>
      </c>
      <c r="BQ37" s="56">
        <v>35</v>
      </c>
      <c r="BR37" s="64" t="s">
        <v>182</v>
      </c>
      <c r="BS37" t="s">
        <v>73</v>
      </c>
      <c r="BT37">
        <f>_xlfn.IFS(AND(BR36="",BR37=""),0,AND(BR36="",BR37="@"),VLOOKUP(BQ$1,'Distance Matrix'!$A$2:$AG$33,MATCH(BS37,'Distance Matrix'!$A$1:$AG$1,0),1),AND(BR36="@",BR37=""),VLOOKUP(BQ$1,'Distance Matrix'!$A$2:$AG$33,MATCH(BS36,'Distance Matrix'!$A$1:$AG$1,0),1),AND(BR36="@",BR37="@"),VLOOKUP(BS36,'Distance Matrix'!$A$2:$AG$33,MATCH(BS37,'Distance Matrix'!$A$1:$AG$1,0),1))</f>
        <v>651</v>
      </c>
      <c r="BU37" s="56">
        <v>35</v>
      </c>
      <c r="BV37" s="64"/>
      <c r="BW37" t="s">
        <v>71</v>
      </c>
      <c r="BX37">
        <f>_xlfn.IFS(AND(BV36="",BV37=""),0,AND(BV36="",BV37="@"),VLOOKUP(BU$1,'Distance Matrix'!$A$2:$AG$33,MATCH(BW37,'Distance Matrix'!$A$1:$AG$1,0),1),AND(BV36="@",BV37=""),VLOOKUP(BU$1,'Distance Matrix'!$A$2:$AG$33,MATCH(BW36,'Distance Matrix'!$A$1:$AG$1,0),1),AND(BV36="@",BV37="@"),VLOOKUP(BW36,'Distance Matrix'!$A$2:$AG$33,MATCH(BW37,'Distance Matrix'!$A$1:$AG$1,0),1))</f>
        <v>0</v>
      </c>
      <c r="BY37" s="56">
        <v>35</v>
      </c>
      <c r="BZ37" s="64" t="s">
        <v>182</v>
      </c>
      <c r="CA37" t="s">
        <v>70</v>
      </c>
      <c r="CB37">
        <f>_xlfn.IFS(AND(BZ36="",BZ37=""),0,AND(BZ36="",BZ37="@"),VLOOKUP(BY$1,'Distance Matrix'!$A$2:$AG$33,MATCH(CA37,'Distance Matrix'!$A$1:$AG$1,0),1),AND(BZ36="@",BZ37=""),VLOOKUP(BY$1,'Distance Matrix'!$A$2:$AG$33,MATCH(CA36,'Distance Matrix'!$A$1:$AG$1,0),1),AND(BZ36="@",BZ37="@"),VLOOKUP(CA36,'Distance Matrix'!$A$2:$AG$33,MATCH(CA37,'Distance Matrix'!$A$1:$AG$1,0),1))</f>
        <v>1053</v>
      </c>
      <c r="CC37" s="56">
        <v>35</v>
      </c>
      <c r="CD37" s="64"/>
      <c r="CE37" t="s">
        <v>57</v>
      </c>
      <c r="CF37">
        <f>_xlfn.IFS(AND(CD36="",CD37=""),0,AND(CD36="",CD37="@"),VLOOKUP(CC$1,'Distance Matrix'!$A$2:$AG$33,MATCH(CE37,'Distance Matrix'!$A$1:$AG$1,0),1),AND(CD36="@",CD37=""),VLOOKUP(CC$1,'Distance Matrix'!$A$2:$AG$33,MATCH(CE36,'Distance Matrix'!$A$1:$AG$1,0),1),AND(CD36="@",CD37="@"),VLOOKUP(CE36,'Distance Matrix'!$A$2:$AG$33,MATCH(CE37,'Distance Matrix'!$A$1:$AG$1,0),1))</f>
        <v>356</v>
      </c>
      <c r="CG37" s="56">
        <v>35</v>
      </c>
      <c r="CH37" s="64"/>
      <c r="CI37" t="s">
        <v>62</v>
      </c>
      <c r="CJ37">
        <f>_xlfn.IFS(AND(CH36="",CH37=""),0,AND(CH36="",CH37="@"),VLOOKUP(CG$1,'Distance Matrix'!$A$2:$AG$33,MATCH(CI37,'Distance Matrix'!$A$1:$AG$1,0),1),AND(CH36="@",CH37=""),VLOOKUP(CG$1,'Distance Matrix'!$A$2:$AG$33,MATCH(CI36,'Distance Matrix'!$A$1:$AG$1,0),1),AND(CH36="@",CH37="@"),VLOOKUP(CI36,'Distance Matrix'!$A$2:$AG$33,MATCH(CI37,'Distance Matrix'!$A$1:$AG$1,0),1))</f>
        <v>94</v>
      </c>
      <c r="CK37" s="56">
        <v>35</v>
      </c>
      <c r="CL37" s="64" t="s">
        <v>182</v>
      </c>
      <c r="CM37" t="s">
        <v>59</v>
      </c>
      <c r="CN37">
        <f>_xlfn.IFS(AND(CL36="",CL37=""),0,AND(CL36="",CL37="@"),VLOOKUP(CK$1,'Distance Matrix'!$A$2:$AG$33,MATCH(CM37,'Distance Matrix'!$A$1:$AG$1,0),1),AND(CL36="@",CL37=""),VLOOKUP(CK$1,'Distance Matrix'!$A$2:$AG$33,MATCH(CM36,'Distance Matrix'!$A$1:$AG$1,0),1),AND(CL36="@",CL37="@"),VLOOKUP(CM36,'Distance Matrix'!$A$2:$AG$33,MATCH(CM37,'Distance Matrix'!$A$1:$AG$1,0),1))</f>
        <v>96</v>
      </c>
      <c r="CO37" s="56">
        <v>35</v>
      </c>
      <c r="CP37" s="64"/>
      <c r="CQ37" t="s">
        <v>64</v>
      </c>
      <c r="CR37">
        <f>_xlfn.IFS(AND(CP36="",CP37=""),0,AND(CP36="",CP37="@"),VLOOKUP(CO$1,'Distance Matrix'!$A$2:$AG$33,MATCH(CQ37,'Distance Matrix'!$A$1:$AG$1,0),1),AND(CP36="@",CP37=""),VLOOKUP(CO$1,'Distance Matrix'!$A$2:$AG$33,MATCH(CQ36,'Distance Matrix'!$A$1:$AG$1,0),1),AND(CP36="@",CP37="@"),VLOOKUP(CQ36,'Distance Matrix'!$A$2:$AG$33,MATCH(CQ37,'Distance Matrix'!$A$1:$AG$1,0),1))</f>
        <v>205</v>
      </c>
      <c r="CS37" s="56">
        <v>35</v>
      </c>
      <c r="CT37" s="64" t="s">
        <v>182</v>
      </c>
      <c r="CU37" t="s">
        <v>64</v>
      </c>
      <c r="CV37">
        <f>_xlfn.IFS(AND(CT36="",CT37=""),0,AND(CT36="",CT37="@"),VLOOKUP(CS$1,'Distance Matrix'!$A$2:$AG$33,MATCH(CU37,'Distance Matrix'!$A$1:$AG$1,0),1),AND(CT36="@",CT37=""),VLOOKUP(CS$1,'Distance Matrix'!$A$2:$AG$33,MATCH(CU36,'Distance Matrix'!$A$1:$AG$1,0),1),AND(CT36="@",CT37="@"),VLOOKUP(CU36,'Distance Matrix'!$A$2:$AG$33,MATCH(CU37,'Distance Matrix'!$A$1:$AG$1,0),1))</f>
        <v>348</v>
      </c>
      <c r="CW37" s="56">
        <v>35</v>
      </c>
      <c r="CX37" s="64"/>
      <c r="CY37" t="s">
        <v>76</v>
      </c>
      <c r="CZ37">
        <f>_xlfn.IFS(AND(CX36="",CX37=""),0,AND(CX36="",CX37="@"),VLOOKUP(CW$1,'Distance Matrix'!$A$2:$AG$33,MATCH(CY37,'Distance Matrix'!$A$1:$AG$1,0),1),AND(CX36="@",CX37=""),VLOOKUP(CW$1,'Distance Matrix'!$A$2:$AG$33,MATCH(CY36,'Distance Matrix'!$A$1:$AG$1,0),1),AND(CX36="@",CX37="@"),VLOOKUP(CY36,'Distance Matrix'!$A$2:$AG$33,MATCH(CY37,'Distance Matrix'!$A$1:$AG$1,0),1))</f>
        <v>1429</v>
      </c>
      <c r="DA37" s="56">
        <v>35</v>
      </c>
      <c r="DB37" s="64" t="s">
        <v>182</v>
      </c>
      <c r="DC37" t="s">
        <v>50</v>
      </c>
      <c r="DD37">
        <f>_xlfn.IFS(AND(DB36="",DB37=""),0,AND(DB36="",DB37="@"),VLOOKUP(DA$1,'Distance Matrix'!$A$2:$AG$33,MATCH(DC37,'Distance Matrix'!$A$1:$AG$1,0),1),AND(DB36="@",DB37=""),VLOOKUP(DA$1,'Distance Matrix'!$A$2:$AG$33,MATCH(DC36,'Distance Matrix'!$A$1:$AG$1,0),1),AND(DB36="@",DB37="@"),VLOOKUP(DC36,'Distance Matrix'!$A$2:$AG$33,MATCH(DC37,'Distance Matrix'!$A$1:$AG$1,0),1))</f>
        <v>1159</v>
      </c>
      <c r="DE37" s="56">
        <v>35</v>
      </c>
      <c r="DF37" s="64"/>
      <c r="DG37" t="s">
        <v>67</v>
      </c>
      <c r="DH37">
        <f>_xlfn.IFS(AND(DF36="",DF37=""),0,AND(DF36="",DF37="@"),VLOOKUP(DE$1,'Distance Matrix'!$A$2:$AG$33,MATCH(DG37,'Distance Matrix'!$A$1:$AG$1,0),1),AND(DF36="@",DF37=""),VLOOKUP(DE$1,'Distance Matrix'!$A$2:$AG$33,MATCH(DG36,'Distance Matrix'!$A$1:$AG$1,0),1),AND(DF36="@",DF37="@"),VLOOKUP(DG36,'Distance Matrix'!$A$2:$AG$33,MATCH(DG37,'Distance Matrix'!$A$1:$AG$1,0),1))</f>
        <v>347</v>
      </c>
      <c r="DI37" s="56">
        <v>35</v>
      </c>
      <c r="DJ37" s="64"/>
      <c r="DK37" t="s">
        <v>57</v>
      </c>
      <c r="DL37">
        <f>_xlfn.IFS(AND(DJ36="",DJ37=""),0,AND(DJ36="",DJ37="@"),VLOOKUP(DI$1,'Distance Matrix'!$A$2:$AG$33,MATCH(DK37,'Distance Matrix'!$A$1:$AG$1,0),1),AND(DJ36="@",DJ37=""),VLOOKUP(DI$1,'Distance Matrix'!$A$2:$AG$33,MATCH(DK36,'Distance Matrix'!$A$1:$AG$1,0),1),AND(DJ36="@",DJ37="@"),VLOOKUP(DK36,'Distance Matrix'!$A$2:$AG$33,MATCH(DK37,'Distance Matrix'!$A$1:$AG$1,0),1))</f>
        <v>2037</v>
      </c>
      <c r="DM37" s="56">
        <v>35</v>
      </c>
      <c r="DN37" s="64" t="s">
        <v>182</v>
      </c>
      <c r="DO37" t="s">
        <v>58</v>
      </c>
      <c r="DP37">
        <f>_xlfn.IFS(AND(DN36="",DN37=""),0,AND(DN36="",DN37="@"),VLOOKUP(DM$1,'Distance Matrix'!$A$2:$AG$33,MATCH(DO37,'Distance Matrix'!$A$1:$AG$1,0),1),AND(DN36="@",DN37=""),VLOOKUP(DM$1,'Distance Matrix'!$A$2:$AG$33,MATCH(DO36,'Distance Matrix'!$A$1:$AG$1,0),1),AND(DN36="@",DN37="@"),VLOOKUP(DO36,'Distance Matrix'!$A$2:$AG$33,MATCH(DO37,'Distance Matrix'!$A$1:$AG$1,0),1))</f>
        <v>453</v>
      </c>
      <c r="DQ37" s="56">
        <v>35</v>
      </c>
      <c r="DR37" s="64" t="s">
        <v>182</v>
      </c>
      <c r="DS37" t="s">
        <v>55</v>
      </c>
      <c r="DT37" s="72">
        <f>_xlfn.IFS(AND(DR36="",DR37=""),0,AND(DR36="",DR37="@"),VLOOKUP(DQ$1,'Distance Matrix'!$A$2:$AG$33,MATCH(DS37,'Distance Matrix'!$A$1:$AG$1,0),1),AND(DR36="@",DR37=""),VLOOKUP(DQ$1,'Distance Matrix'!$A$2:$AG$33,MATCH(DS36,'Distance Matrix'!$A$1:$AG$1,0),1),AND(DR36="@",DR37="@"),VLOOKUP(DS36,'Distance Matrix'!$A$2:$AG$33,MATCH(DS37,'Distance Matrix'!$A$1:$AG$1,0),1))</f>
        <v>308</v>
      </c>
    </row>
    <row r="38" spans="1:124" ht="15.75" thickBot="1" x14ac:dyDescent="0.3">
      <c r="A38" s="52">
        <v>36</v>
      </c>
      <c r="B38" s="62" t="s">
        <v>182</v>
      </c>
      <c r="C38" t="s">
        <v>59</v>
      </c>
      <c r="D38">
        <f>_xlfn.IFS(AND(B37="",B38=""),0,AND(B37="",B38="@"),VLOOKUP(A$1,'Distance Matrix'!$A$2:$AG$33,MATCH(C38,'Distance Matrix'!$A$1:$AG$1,0),1),AND(B37="@",B38=""),VLOOKUP(A$1,'Distance Matrix'!$A$2:$AG$33,MATCH(C37,'Distance Matrix'!$A$1:$AG$1,0),1),AND(B37="@",B38="@"),VLOOKUP(C37,'Distance Matrix'!$A$2:$AG$33,MATCH(C38,'Distance Matrix'!$A$1:$AG$1,0),1))</f>
        <v>335</v>
      </c>
      <c r="E38" s="52">
        <v>36</v>
      </c>
      <c r="F38" s="62" t="s">
        <v>182</v>
      </c>
      <c r="G38" t="s">
        <v>55</v>
      </c>
      <c r="H38">
        <f>_xlfn.IFS(AND(F37="",F38=""),0,AND(F37="",F38="@"),VLOOKUP(E$1,'Distance Matrix'!$A$2:$AG$33,MATCH(G38,'Distance Matrix'!$A$1:$AG$1,0),1),AND(F37="@",F38=""),VLOOKUP(E$1,'Distance Matrix'!$A$2:$AG$33,MATCH(G37,'Distance Matrix'!$A$1:$AG$1,0),1),AND(F37="@",F38="@"),VLOOKUP(G37,'Distance Matrix'!$A$2:$AG$33,MATCH(G38,'Distance Matrix'!$A$1:$AG$1,0),1))</f>
        <v>621</v>
      </c>
      <c r="I38" s="52">
        <v>36</v>
      </c>
      <c r="J38" s="62"/>
      <c r="K38" s="54" t="s">
        <v>62</v>
      </c>
      <c r="L38">
        <f>_xlfn.IFS(AND(J37="",J38=""),0,AND(J37="",J38="@"),VLOOKUP(I$1,'Distance Matrix'!$A$2:$AG$33,MATCH(K38,'Distance Matrix'!$A$1:$AG$1,0),1),AND(J37="@",J38=""),VLOOKUP(I$1,'Distance Matrix'!$A$2:$AG$33,MATCH(K37,'Distance Matrix'!$A$1:$AG$1,0),1),AND(J37="@",J38="@"),VLOOKUP(K37,'Distance Matrix'!$A$2:$AG$33,MATCH(K38,'Distance Matrix'!$A$1:$AG$1,0),1))</f>
        <v>0</v>
      </c>
      <c r="M38" s="52">
        <v>36</v>
      </c>
      <c r="N38" s="62" t="s">
        <v>182</v>
      </c>
      <c r="O38" t="s">
        <v>49</v>
      </c>
      <c r="P38">
        <f>_xlfn.IFS(AND(N37="",N38=""),0,AND(N37="",N38="@"),VLOOKUP(M$1,'Distance Matrix'!$A$2:$AG$33,MATCH(O38,'Distance Matrix'!$A$1:$AG$1,0),1),AND(N37="@",N38=""),VLOOKUP(M$1,'Distance Matrix'!$A$2:$AG$33,MATCH(O37,'Distance Matrix'!$A$1:$AG$1,0),1),AND(N37="@",N38="@"),VLOOKUP(O37,'Distance Matrix'!$A$2:$AG$33,MATCH(O38,'Distance Matrix'!$A$1:$AG$1,0),1))</f>
        <v>296</v>
      </c>
      <c r="Q38" s="52">
        <v>36</v>
      </c>
      <c r="R38" s="62"/>
      <c r="S38" t="s">
        <v>52</v>
      </c>
      <c r="T38">
        <f>_xlfn.IFS(AND(R37="",R38=""),0,AND(R37="",R38="@"),VLOOKUP(Q$1,'Distance Matrix'!$A$2:$AG$33,MATCH(S38,'Distance Matrix'!$A$1:$AG$1,0),1),AND(R37="@",R38=""),VLOOKUP(Q$1,'Distance Matrix'!$A$2:$AG$33,MATCH(S37,'Distance Matrix'!$A$1:$AG$1,0),1),AND(R37="@",R38="@"),VLOOKUP(S37,'Distance Matrix'!$A$2:$AG$33,MATCH(S38,'Distance Matrix'!$A$1:$AG$1,0),1))</f>
        <v>1524</v>
      </c>
      <c r="U38" s="56">
        <v>36</v>
      </c>
      <c r="V38" s="64" t="s">
        <v>182</v>
      </c>
      <c r="W38" t="s">
        <v>49</v>
      </c>
      <c r="X38">
        <f>_xlfn.IFS(AND(V37="",V38=""),0,AND(V37="",V38="@"),VLOOKUP(U$1,'Distance Matrix'!$A$2:$AG$33,MATCH(W38,'Distance Matrix'!$A$1:$AG$1,0),1),AND(V37="@",V38=""),VLOOKUP(U$1,'Distance Matrix'!$A$2:$AG$33,MATCH(W37,'Distance Matrix'!$A$1:$AG$1,0),1),AND(V37="@",V38="@"),VLOOKUP(W37,'Distance Matrix'!$A$2:$AG$33,MATCH(W38,'Distance Matrix'!$A$1:$AG$1,0),1))</f>
        <v>227</v>
      </c>
      <c r="Y38" s="56">
        <v>36</v>
      </c>
      <c r="Z38" s="64"/>
      <c r="AA38" t="s">
        <v>62</v>
      </c>
      <c r="AB38">
        <f>_xlfn.IFS(AND(Z37="",Z38=""),0,AND(Z37="",Z38="@"),VLOOKUP(Y$1,'Distance Matrix'!$A$2:$AG$33,MATCH(AA38,'Distance Matrix'!$A$1:$AG$1,0),1),AND(Z37="@",Z38=""),VLOOKUP(Y$1,'Distance Matrix'!$A$2:$AG$33,MATCH(AA37,'Distance Matrix'!$A$1:$AG$1,0),1),AND(Z37="@",Z38="@"),VLOOKUP(AA37,'Distance Matrix'!$A$2:$AG$33,MATCH(AA38,'Distance Matrix'!$A$1:$AG$1,0),1))</f>
        <v>0</v>
      </c>
      <c r="AC38" s="56">
        <v>36</v>
      </c>
      <c r="AD38" s="64"/>
      <c r="AE38" t="s">
        <v>73</v>
      </c>
      <c r="AF38">
        <f>_xlfn.IFS(AND(AD37="",AD38=""),0,AND(AD37="",AD38="@"),VLOOKUP(AC$1,'Distance Matrix'!$A$2:$AG$33,MATCH(AE38,'Distance Matrix'!$A$1:$AG$1,0),1),AND(AD37="@",AD38=""),VLOOKUP(AC$1,'Distance Matrix'!$A$2:$AG$33,MATCH(AE37,'Distance Matrix'!$A$1:$AG$1,0),1),AND(AD37="@",AD38="@"),VLOOKUP(AE37,'Distance Matrix'!$A$2:$AG$33,MATCH(AE38,'Distance Matrix'!$A$1:$AG$1,0),1))</f>
        <v>0</v>
      </c>
      <c r="AG38" s="56">
        <v>36</v>
      </c>
      <c r="AH38" s="64" t="s">
        <v>182</v>
      </c>
      <c r="AI38" t="s">
        <v>61</v>
      </c>
      <c r="AJ38">
        <f>_xlfn.IFS(AND(AH37="",AH38=""),0,AND(AH37="",AH38="@"),VLOOKUP(AG$1,'Distance Matrix'!$A$2:$AG$33,MATCH(AI38,'Distance Matrix'!$A$1:$AG$1,0),1),AND(AH37="@",AH38=""),VLOOKUP(AG$1,'Distance Matrix'!$A$2:$AG$33,MATCH(AI37,'Distance Matrix'!$A$1:$AG$1,0),1),AND(AH37="@",AH38="@"),VLOOKUP(AI37,'Distance Matrix'!$A$2:$AG$33,MATCH(AI38,'Distance Matrix'!$A$1:$AG$1,0),1))</f>
        <v>80</v>
      </c>
      <c r="AK38" s="56">
        <v>36</v>
      </c>
      <c r="AL38" s="64" t="s">
        <v>182</v>
      </c>
      <c r="AM38" t="s">
        <v>64</v>
      </c>
      <c r="AN38">
        <f>_xlfn.IFS(AND(AL37="",AL38=""),0,AND(AL37="",AL38="@"),VLOOKUP(AK$1,'Distance Matrix'!$A$2:$AG$33,MATCH(AM38,'Distance Matrix'!$A$1:$AG$1,0),1),AND(AL37="@",AL38=""),VLOOKUP(AK$1,'Distance Matrix'!$A$2:$AG$33,MATCH(AM37,'Distance Matrix'!$A$1:$AG$1,0),1),AND(AL37="@",AL38="@"),VLOOKUP(AM37,'Distance Matrix'!$A$2:$AG$33,MATCH(AM38,'Distance Matrix'!$A$1:$AG$1,0),1))</f>
        <v>853</v>
      </c>
      <c r="AO38" s="56">
        <v>36</v>
      </c>
      <c r="AP38" s="64" t="s">
        <v>182</v>
      </c>
      <c r="AQ38" t="s">
        <v>74</v>
      </c>
      <c r="AR38">
        <f>_xlfn.IFS(AND(AP37="",AP38=""),0,AND(AP37="",AP38="@"),VLOOKUP(AO$1,'Distance Matrix'!$A$2:$AG$33,MATCH(AQ38,'Distance Matrix'!$A$1:$AG$1,0),1),AND(AP37="@",AP38=""),VLOOKUP(AO$1,'Distance Matrix'!$A$2:$AG$33,MATCH(AQ37,'Distance Matrix'!$A$1:$AG$1,0),1),AND(AP37="@",AP38="@"),VLOOKUP(AQ37,'Distance Matrix'!$A$2:$AG$33,MATCH(AQ38,'Distance Matrix'!$A$1:$AG$1,0),1))</f>
        <v>337</v>
      </c>
      <c r="AS38" s="56">
        <v>36</v>
      </c>
      <c r="AT38" s="64"/>
      <c r="AU38" t="s">
        <v>52</v>
      </c>
      <c r="AV38">
        <f>_xlfn.IFS(AND(AT37="",AT38=""),0,AND(AT37="",AT38="@"),VLOOKUP(AS$1,'Distance Matrix'!$A$2:$AG$33,MATCH(AU38,'Distance Matrix'!$A$1:$AG$1,0),1),AND(AT37="@",AT38=""),VLOOKUP(AS$1,'Distance Matrix'!$A$2:$AG$33,MATCH(AU37,'Distance Matrix'!$A$1:$AG$1,0),1),AND(AT37="@",AT38="@"),VLOOKUP(AU37,'Distance Matrix'!$A$2:$AG$33,MATCH(AU38,'Distance Matrix'!$A$1:$AG$1,0),1))</f>
        <v>0</v>
      </c>
      <c r="AW38" s="56">
        <v>36</v>
      </c>
      <c r="AX38" s="64"/>
      <c r="AY38" t="s">
        <v>63</v>
      </c>
      <c r="AZ38">
        <f>_xlfn.IFS(AND(AX37="",AX38=""),0,AND(AX37="",AX38="@"),VLOOKUP(AW$1,'Distance Matrix'!$A$2:$AG$33,MATCH(AY38,'Distance Matrix'!$A$1:$AG$1,0),1),AND(AX37="@",AX38=""),VLOOKUP(AW$1,'Distance Matrix'!$A$2:$AG$33,MATCH(AY37,'Distance Matrix'!$A$1:$AG$1,0),1),AND(AX37="@",AX38="@"),VLOOKUP(AY37,'Distance Matrix'!$A$2:$AG$33,MATCH(AY38,'Distance Matrix'!$A$1:$AG$1,0),1))</f>
        <v>1184</v>
      </c>
      <c r="BA38" s="56">
        <v>36</v>
      </c>
      <c r="BB38" s="64" t="s">
        <v>182</v>
      </c>
      <c r="BC38" t="s">
        <v>71</v>
      </c>
      <c r="BD38">
        <f>_xlfn.IFS(AND(BB37="",BB38=""),0,AND(BB37="",BB38="@"),VLOOKUP(BA$1,'Distance Matrix'!$A$2:$AG$33,MATCH(BC38,'Distance Matrix'!$A$1:$AG$1,0),1),AND(BB37="@",BB38=""),VLOOKUP(BA$1,'Distance Matrix'!$A$2:$AG$33,MATCH(BC37,'Distance Matrix'!$A$1:$AG$1,0),1),AND(BB37="@",BB38="@"),VLOOKUP(BC37,'Distance Matrix'!$A$2:$AG$33,MATCH(BC38,'Distance Matrix'!$A$1:$AG$1,0),1))</f>
        <v>477</v>
      </c>
      <c r="BE38" s="56">
        <v>36</v>
      </c>
      <c r="BF38" s="64" t="s">
        <v>182</v>
      </c>
      <c r="BG38" t="s">
        <v>55</v>
      </c>
      <c r="BH38">
        <f>_xlfn.IFS(AND(BF37="",BF38=""),0,AND(BF37="",BF38="@"),VLOOKUP(BE$1,'Distance Matrix'!$A$2:$AG$33,MATCH(BG38,'Distance Matrix'!$A$1:$AG$1,0),1),AND(BF37="@",BF38=""),VLOOKUP(BE$1,'Distance Matrix'!$A$2:$AG$33,MATCH(BG37,'Distance Matrix'!$A$1:$AG$1,0),1),AND(BF37="@",BF38="@"),VLOOKUP(BG37,'Distance Matrix'!$A$2:$AG$33,MATCH(BG38,'Distance Matrix'!$A$1:$AG$1,0),1))</f>
        <v>308</v>
      </c>
      <c r="BI38" s="56">
        <v>36</v>
      </c>
      <c r="BJ38" s="64" t="s">
        <v>182</v>
      </c>
      <c r="BK38" t="s">
        <v>73</v>
      </c>
      <c r="BL38">
        <f>_xlfn.IFS(AND(BJ37="",BJ38=""),0,AND(BJ37="",BJ38="@"),VLOOKUP(BI$1,'Distance Matrix'!$A$2:$AG$33,MATCH(BK38,'Distance Matrix'!$A$1:$AG$1,0),1),AND(BJ37="@",BJ38=""),VLOOKUP(BI$1,'Distance Matrix'!$A$2:$AG$33,MATCH(BK37,'Distance Matrix'!$A$1:$AG$1,0),1),AND(BJ37="@",BJ38="@"),VLOOKUP(BK37,'Distance Matrix'!$A$2:$AG$33,MATCH(BK38,'Distance Matrix'!$A$1:$AG$1,0),1))</f>
        <v>348</v>
      </c>
      <c r="BM38" s="56">
        <v>36</v>
      </c>
      <c r="BN38" s="64" t="s">
        <v>182</v>
      </c>
      <c r="BO38" t="s">
        <v>78</v>
      </c>
      <c r="BP38">
        <f>_xlfn.IFS(AND(BN37="",BN38=""),0,AND(BN37="",BN38="@"),VLOOKUP(BM$1,'Distance Matrix'!$A$2:$AG$33,MATCH(BO38,'Distance Matrix'!$A$1:$AG$1,0),1),AND(BN37="@",BN38=""),VLOOKUP(BM$1,'Distance Matrix'!$A$2:$AG$33,MATCH(BO37,'Distance Matrix'!$A$1:$AG$1,0),1),AND(BN37="@",BN38="@"),VLOOKUP(BO37,'Distance Matrix'!$A$2:$AG$33,MATCH(BO38,'Distance Matrix'!$A$1:$AG$1,0),1))</f>
        <v>601</v>
      </c>
      <c r="BQ38" s="56">
        <v>36</v>
      </c>
      <c r="BR38" s="64" t="s">
        <v>182</v>
      </c>
      <c r="BS38" t="s">
        <v>57</v>
      </c>
      <c r="BT38">
        <f>_xlfn.IFS(AND(BR37="",BR38=""),0,AND(BR37="",BR38="@"),VLOOKUP(BQ$1,'Distance Matrix'!$A$2:$AG$33,MATCH(BS38,'Distance Matrix'!$A$1:$AG$1,0),1),AND(BR37="@",BR38=""),VLOOKUP(BQ$1,'Distance Matrix'!$A$2:$AG$33,MATCH(BS37,'Distance Matrix'!$A$1:$AG$1,0),1),AND(BR37="@",BR38="@"),VLOOKUP(BS37,'Distance Matrix'!$A$2:$AG$33,MATCH(BS38,'Distance Matrix'!$A$1:$AG$1,0),1))</f>
        <v>666</v>
      </c>
      <c r="BU38" s="56">
        <v>36</v>
      </c>
      <c r="BV38" s="64" t="s">
        <v>182</v>
      </c>
      <c r="BW38" t="s">
        <v>77</v>
      </c>
      <c r="BX38">
        <f>_xlfn.IFS(AND(BV37="",BV38=""),0,AND(BV37="",BV38="@"),VLOOKUP(BU$1,'Distance Matrix'!$A$2:$AG$33,MATCH(BW38,'Distance Matrix'!$A$1:$AG$1,0),1),AND(BV37="@",BV38=""),VLOOKUP(BU$1,'Distance Matrix'!$A$2:$AG$33,MATCH(BW37,'Distance Matrix'!$A$1:$AG$1,0),1),AND(BV37="@",BV38="@"),VLOOKUP(BW37,'Distance Matrix'!$A$2:$AG$33,MATCH(BW38,'Distance Matrix'!$A$1:$AG$1,0),1))</f>
        <v>201</v>
      </c>
      <c r="BY38" s="56">
        <v>36</v>
      </c>
      <c r="BZ38" s="64"/>
      <c r="CA38" t="s">
        <v>58</v>
      </c>
      <c r="CB38">
        <f>_xlfn.IFS(AND(BZ37="",BZ38=""),0,AND(BZ37="",BZ38="@"),VLOOKUP(BY$1,'Distance Matrix'!$A$2:$AG$33,MATCH(CA38,'Distance Matrix'!$A$1:$AG$1,0),1),AND(BZ37="@",BZ38=""),VLOOKUP(BY$1,'Distance Matrix'!$A$2:$AG$33,MATCH(CA37,'Distance Matrix'!$A$1:$AG$1,0),1),AND(BZ37="@",BZ38="@"),VLOOKUP(CA37,'Distance Matrix'!$A$2:$AG$33,MATCH(CA38,'Distance Matrix'!$A$1:$AG$1,0),1))</f>
        <v>1837</v>
      </c>
      <c r="CC38" s="56">
        <v>36</v>
      </c>
      <c r="CD38" s="64"/>
      <c r="CE38" t="s">
        <v>71</v>
      </c>
      <c r="CF38">
        <f>_xlfn.IFS(AND(CD37="",CD38=""),0,AND(CD37="",CD38="@"),VLOOKUP(CC$1,'Distance Matrix'!$A$2:$AG$33,MATCH(CE38,'Distance Matrix'!$A$1:$AG$1,0),1),AND(CD37="@",CD38=""),VLOOKUP(CC$1,'Distance Matrix'!$A$2:$AG$33,MATCH(CE37,'Distance Matrix'!$A$1:$AG$1,0),1),AND(CD37="@",CD38="@"),VLOOKUP(CE37,'Distance Matrix'!$A$2:$AG$33,MATCH(CE38,'Distance Matrix'!$A$1:$AG$1,0),1))</f>
        <v>0</v>
      </c>
      <c r="CG38" s="56">
        <v>36</v>
      </c>
      <c r="CH38" s="64" t="s">
        <v>182</v>
      </c>
      <c r="CI38" t="s">
        <v>61</v>
      </c>
      <c r="CJ38">
        <f>_xlfn.IFS(AND(CH37="",CH38=""),0,AND(CH37="",CH38="@"),VLOOKUP(CG$1,'Distance Matrix'!$A$2:$AG$33,MATCH(CI38,'Distance Matrix'!$A$1:$AG$1,0),1),AND(CH37="@",CH38=""),VLOOKUP(CG$1,'Distance Matrix'!$A$2:$AG$33,MATCH(CI37,'Distance Matrix'!$A$1:$AG$1,0),1),AND(CH37="@",CH38="@"),VLOOKUP(CI37,'Distance Matrix'!$A$2:$AG$33,MATCH(CI38,'Distance Matrix'!$A$1:$AG$1,0),1))</f>
        <v>329</v>
      </c>
      <c r="CK38" s="56">
        <v>36</v>
      </c>
      <c r="CL38" s="64" t="s">
        <v>182</v>
      </c>
      <c r="CM38" t="s">
        <v>52</v>
      </c>
      <c r="CN38">
        <f>_xlfn.IFS(AND(CL37="",CL38=""),0,AND(CL37="",CL38="@"),VLOOKUP(CK$1,'Distance Matrix'!$A$2:$AG$33,MATCH(CM38,'Distance Matrix'!$A$1:$AG$1,0),1),AND(CL37="@",CL38=""),VLOOKUP(CK$1,'Distance Matrix'!$A$2:$AG$33,MATCH(CM37,'Distance Matrix'!$A$1:$AG$1,0),1),AND(CL37="@",CL38="@"),VLOOKUP(CM37,'Distance Matrix'!$A$2:$AG$33,MATCH(CM38,'Distance Matrix'!$A$1:$AG$1,0),1))</f>
        <v>1012</v>
      </c>
      <c r="CO38" s="56">
        <v>36</v>
      </c>
      <c r="CP38" s="64" t="s">
        <v>182</v>
      </c>
      <c r="CQ38" t="s">
        <v>74</v>
      </c>
      <c r="CR38">
        <f>_xlfn.IFS(AND(CP37="",CP38=""),0,AND(CP37="",CP38="@"),VLOOKUP(CO$1,'Distance Matrix'!$A$2:$AG$33,MATCH(CQ38,'Distance Matrix'!$A$1:$AG$1,0),1),AND(CP37="@",CP38=""),VLOOKUP(CO$1,'Distance Matrix'!$A$2:$AG$33,MATCH(CQ37,'Distance Matrix'!$A$1:$AG$1,0),1),AND(CP37="@",CP38="@"),VLOOKUP(CQ37,'Distance Matrix'!$A$2:$AG$33,MATCH(CQ38,'Distance Matrix'!$A$1:$AG$1,0),1))</f>
        <v>329</v>
      </c>
      <c r="CS38" s="56">
        <v>36</v>
      </c>
      <c r="CT38" s="64"/>
      <c r="CU38" t="s">
        <v>48</v>
      </c>
      <c r="CV38">
        <f>_xlfn.IFS(AND(CT37="",CT38=""),0,AND(CT37="",CT38="@"),VLOOKUP(CS$1,'Distance Matrix'!$A$2:$AG$33,MATCH(CU38,'Distance Matrix'!$A$1:$AG$1,0),1),AND(CT37="@",CT38=""),VLOOKUP(CS$1,'Distance Matrix'!$A$2:$AG$33,MATCH(CU37,'Distance Matrix'!$A$1:$AG$1,0),1),AND(CT37="@",CT38="@"),VLOOKUP(CU37,'Distance Matrix'!$A$2:$AG$33,MATCH(CU38,'Distance Matrix'!$A$1:$AG$1,0),1))</f>
        <v>1572</v>
      </c>
      <c r="CW38" s="56">
        <v>36</v>
      </c>
      <c r="CX38" s="64"/>
      <c r="CY38" t="s">
        <v>56</v>
      </c>
      <c r="CZ38">
        <f>_xlfn.IFS(AND(CX37="",CX38=""),0,AND(CX37="",CX38="@"),VLOOKUP(CW$1,'Distance Matrix'!$A$2:$AG$33,MATCH(CY38,'Distance Matrix'!$A$1:$AG$1,0),1),AND(CX37="@",CX38=""),VLOOKUP(CW$1,'Distance Matrix'!$A$2:$AG$33,MATCH(CY37,'Distance Matrix'!$A$1:$AG$1,0),1),AND(CX37="@",CX38="@"),VLOOKUP(CY37,'Distance Matrix'!$A$2:$AG$33,MATCH(CY38,'Distance Matrix'!$A$1:$AG$1,0),1))</f>
        <v>0</v>
      </c>
      <c r="DA38" s="56">
        <v>36</v>
      </c>
      <c r="DB38" s="64" t="s">
        <v>182</v>
      </c>
      <c r="DC38" t="s">
        <v>75</v>
      </c>
      <c r="DD38">
        <f>_xlfn.IFS(AND(DB37="",DB38=""),0,AND(DB37="",DB38="@"),VLOOKUP(DA$1,'Distance Matrix'!$A$2:$AG$33,MATCH(DC38,'Distance Matrix'!$A$1:$AG$1,0),1),AND(DB37="@",DB38=""),VLOOKUP(DA$1,'Distance Matrix'!$A$2:$AG$33,MATCH(DC37,'Distance Matrix'!$A$1:$AG$1,0),1),AND(DB37="@",DB38="@"),VLOOKUP(DC37,'Distance Matrix'!$A$2:$AG$33,MATCH(DC38,'Distance Matrix'!$A$1:$AG$1,0),1))</f>
        <v>427</v>
      </c>
      <c r="DE38" s="56">
        <v>36</v>
      </c>
      <c r="DF38" s="64"/>
      <c r="DG38" t="s">
        <v>59</v>
      </c>
      <c r="DH38">
        <f>_xlfn.IFS(AND(DF37="",DF38=""),0,AND(DF37="",DF38="@"),VLOOKUP(DE$1,'Distance Matrix'!$A$2:$AG$33,MATCH(DG38,'Distance Matrix'!$A$1:$AG$1,0),1),AND(DF37="@",DF38=""),VLOOKUP(DE$1,'Distance Matrix'!$A$2:$AG$33,MATCH(DG37,'Distance Matrix'!$A$1:$AG$1,0),1),AND(DF37="@",DF38="@"),VLOOKUP(DG37,'Distance Matrix'!$A$2:$AG$33,MATCH(DG38,'Distance Matrix'!$A$1:$AG$1,0),1))</f>
        <v>0</v>
      </c>
      <c r="DI38" s="56">
        <v>36</v>
      </c>
      <c r="DJ38" s="64"/>
      <c r="DK38" t="s">
        <v>68</v>
      </c>
      <c r="DL38">
        <f>_xlfn.IFS(AND(DJ37="",DJ38=""),0,AND(DJ37="",DJ38="@"),VLOOKUP(DI$1,'Distance Matrix'!$A$2:$AG$33,MATCH(DK38,'Distance Matrix'!$A$1:$AG$1,0),1),AND(DJ37="@",DJ38=""),VLOOKUP(DI$1,'Distance Matrix'!$A$2:$AG$33,MATCH(DK37,'Distance Matrix'!$A$1:$AG$1,0),1),AND(DJ37="@",DJ38="@"),VLOOKUP(DK37,'Distance Matrix'!$A$2:$AG$33,MATCH(DK38,'Distance Matrix'!$A$1:$AG$1,0),1))</f>
        <v>0</v>
      </c>
      <c r="DM38" s="56">
        <v>36</v>
      </c>
      <c r="DN38" s="64"/>
      <c r="DO38" t="s">
        <v>74</v>
      </c>
      <c r="DP38">
        <f>_xlfn.IFS(AND(DN37="",DN38=""),0,AND(DN37="",DN38="@"),VLOOKUP(DM$1,'Distance Matrix'!$A$2:$AG$33,MATCH(DO38,'Distance Matrix'!$A$1:$AG$1,0),1),AND(DN37="@",DN38=""),VLOOKUP(DM$1,'Distance Matrix'!$A$2:$AG$33,MATCH(DO37,'Distance Matrix'!$A$1:$AG$1,0),1),AND(DN37="@",DN38="@"),VLOOKUP(DO37,'Distance Matrix'!$A$2:$AG$33,MATCH(DO38,'Distance Matrix'!$A$1:$AG$1,0),1))</f>
        <v>453</v>
      </c>
      <c r="DQ38" s="56">
        <v>36</v>
      </c>
      <c r="DR38" s="64" t="s">
        <v>182</v>
      </c>
      <c r="DS38" t="s">
        <v>50</v>
      </c>
      <c r="DT38" s="72">
        <f>_xlfn.IFS(AND(DR37="",DR38=""),0,AND(DR37="",DR38="@"),VLOOKUP(DQ$1,'Distance Matrix'!$A$2:$AG$33,MATCH(DS38,'Distance Matrix'!$A$1:$AG$1,0),1),AND(DR37="@",DR38=""),VLOOKUP(DQ$1,'Distance Matrix'!$A$2:$AG$33,MATCH(DS37,'Distance Matrix'!$A$1:$AG$1,0),1),AND(DR37="@",DR38="@"),VLOOKUP(DS37,'Distance Matrix'!$A$2:$AG$33,MATCH(DS38,'Distance Matrix'!$A$1:$AG$1,0),1))</f>
        <v>820</v>
      </c>
    </row>
    <row r="39" spans="1:124" ht="15.75" thickBot="1" x14ac:dyDescent="0.3">
      <c r="A39" s="52">
        <v>37</v>
      </c>
      <c r="B39" s="62" t="s">
        <v>182</v>
      </c>
      <c r="C39" t="s">
        <v>77</v>
      </c>
      <c r="D39">
        <f>_xlfn.IFS(AND(B38="",B39=""),0,AND(B38="",B39="@"),VLOOKUP(A$1,'Distance Matrix'!$A$2:$AG$33,MATCH(C39,'Distance Matrix'!$A$1:$AG$1,0),1),AND(B38="@",B39=""),VLOOKUP(A$1,'Distance Matrix'!$A$2:$AG$33,MATCH(C38,'Distance Matrix'!$A$1:$AG$1,0),1),AND(B38="@",B39="@"),VLOOKUP(C38,'Distance Matrix'!$A$2:$AG$33,MATCH(C39,'Distance Matrix'!$A$1:$AG$1,0),1))</f>
        <v>184</v>
      </c>
      <c r="E39" s="52">
        <v>37</v>
      </c>
      <c r="F39" s="62" t="s">
        <v>182</v>
      </c>
      <c r="G39" t="s">
        <v>65</v>
      </c>
      <c r="H39">
        <f>_xlfn.IFS(AND(F38="",F39=""),0,AND(F38="",F39="@"),VLOOKUP(E$1,'Distance Matrix'!$A$2:$AG$33,MATCH(G39,'Distance Matrix'!$A$1:$AG$1,0),1),AND(F38="@",F39=""),VLOOKUP(E$1,'Distance Matrix'!$A$2:$AG$33,MATCH(G38,'Distance Matrix'!$A$1:$AG$1,0),1),AND(F38="@",F39="@"),VLOOKUP(G38,'Distance Matrix'!$A$2:$AG$33,MATCH(G39,'Distance Matrix'!$A$1:$AG$1,0),1))</f>
        <v>308</v>
      </c>
      <c r="I39" s="52">
        <v>37</v>
      </c>
      <c r="J39" s="62" t="s">
        <v>182</v>
      </c>
      <c r="K39" s="54" t="s">
        <v>74</v>
      </c>
      <c r="L39">
        <f>_xlfn.IFS(AND(J38="",J39=""),0,AND(J38="",J39="@"),VLOOKUP(I$1,'Distance Matrix'!$A$2:$AG$33,MATCH(K39,'Distance Matrix'!$A$1:$AG$1,0),1),AND(J38="@",J39=""),VLOOKUP(I$1,'Distance Matrix'!$A$2:$AG$33,MATCH(K38,'Distance Matrix'!$A$1:$AG$1,0),1),AND(J38="@",J39="@"),VLOOKUP(K38,'Distance Matrix'!$A$2:$AG$33,MATCH(K39,'Distance Matrix'!$A$1:$AG$1,0),1))</f>
        <v>612</v>
      </c>
      <c r="M39" s="52">
        <v>37</v>
      </c>
      <c r="N39" s="62"/>
      <c r="O39" t="s">
        <v>79</v>
      </c>
      <c r="P39">
        <f>_xlfn.IFS(AND(N38="",N39=""),0,AND(N38="",N39="@"),VLOOKUP(M$1,'Distance Matrix'!$A$2:$AG$33,MATCH(O39,'Distance Matrix'!$A$1:$AG$1,0),1),AND(N38="@",N39=""),VLOOKUP(M$1,'Distance Matrix'!$A$2:$AG$33,MATCH(O38,'Distance Matrix'!$A$1:$AG$1,0),1),AND(N38="@",N39="@"),VLOOKUP(O38,'Distance Matrix'!$A$2:$AG$33,MATCH(O39,'Distance Matrix'!$A$1:$AG$1,0),1))</f>
        <v>296</v>
      </c>
      <c r="Q39" s="52">
        <v>37</v>
      </c>
      <c r="R39" s="62"/>
      <c r="S39" t="s">
        <v>53</v>
      </c>
      <c r="T39">
        <f>_xlfn.IFS(AND(R38="",R39=""),0,AND(R38="",R39="@"),VLOOKUP(Q$1,'Distance Matrix'!$A$2:$AG$33,MATCH(S39,'Distance Matrix'!$A$1:$AG$1,0),1),AND(R38="@",R39=""),VLOOKUP(Q$1,'Distance Matrix'!$A$2:$AG$33,MATCH(S38,'Distance Matrix'!$A$1:$AG$1,0),1),AND(R38="@",R39="@"),VLOOKUP(S38,'Distance Matrix'!$A$2:$AG$33,MATCH(S39,'Distance Matrix'!$A$1:$AG$1,0),1))</f>
        <v>0</v>
      </c>
      <c r="U39" s="56">
        <v>37</v>
      </c>
      <c r="V39" s="64" t="s">
        <v>182</v>
      </c>
      <c r="W39" t="s">
        <v>61</v>
      </c>
      <c r="X39">
        <f>_xlfn.IFS(AND(V38="",V39=""),0,AND(V38="",V39="@"),VLOOKUP(U$1,'Distance Matrix'!$A$2:$AG$33,MATCH(W39,'Distance Matrix'!$A$1:$AG$1,0),1),AND(V38="@",V39=""),VLOOKUP(U$1,'Distance Matrix'!$A$2:$AG$33,MATCH(W38,'Distance Matrix'!$A$1:$AG$1,0),1),AND(V38="@",V39="@"),VLOOKUP(W38,'Distance Matrix'!$A$2:$AG$33,MATCH(W39,'Distance Matrix'!$A$1:$AG$1,0),1))</f>
        <v>198</v>
      </c>
      <c r="Y39" s="56">
        <v>37</v>
      </c>
      <c r="Z39" s="64" t="s">
        <v>182</v>
      </c>
      <c r="AA39" t="s">
        <v>70</v>
      </c>
      <c r="AB39">
        <f>_xlfn.IFS(AND(Z38="",Z39=""),0,AND(Z38="",Z39="@"),VLOOKUP(Y$1,'Distance Matrix'!$A$2:$AG$33,MATCH(AA39,'Distance Matrix'!$A$1:$AG$1,0),1),AND(Z38="@",Z39=""),VLOOKUP(Y$1,'Distance Matrix'!$A$2:$AG$33,MATCH(AA38,'Distance Matrix'!$A$1:$AG$1,0),1),AND(Z38="@",Z39="@"),VLOOKUP(AA38,'Distance Matrix'!$A$2:$AG$33,MATCH(AA39,'Distance Matrix'!$A$1:$AG$1,0),1))</f>
        <v>798</v>
      </c>
      <c r="AC39" s="56">
        <v>37</v>
      </c>
      <c r="AD39" s="64" t="s">
        <v>182</v>
      </c>
      <c r="AE39" t="s">
        <v>78</v>
      </c>
      <c r="AF39">
        <f>_xlfn.IFS(AND(AD38="",AD39=""),0,AND(AD38="",AD39="@"),VLOOKUP(AC$1,'Distance Matrix'!$A$2:$AG$33,MATCH(AE39,'Distance Matrix'!$A$1:$AG$1,0),1),AND(AD38="@",AD39=""),VLOOKUP(AC$1,'Distance Matrix'!$A$2:$AG$33,MATCH(AE38,'Distance Matrix'!$A$1:$AG$1,0),1),AND(AD38="@",AD39="@"),VLOOKUP(AE38,'Distance Matrix'!$A$2:$AG$33,MATCH(AE39,'Distance Matrix'!$A$1:$AG$1,0),1))</f>
        <v>601</v>
      </c>
      <c r="AG39" s="56">
        <v>37</v>
      </c>
      <c r="AH39" s="64" t="s">
        <v>182</v>
      </c>
      <c r="AI39" t="s">
        <v>59</v>
      </c>
      <c r="AJ39">
        <f>_xlfn.IFS(AND(AH38="",AH39=""),0,AND(AH38="",AH39="@"),VLOOKUP(AG$1,'Distance Matrix'!$A$2:$AG$33,MATCH(AI39,'Distance Matrix'!$A$1:$AG$1,0),1),AND(AH38="@",AH39=""),VLOOKUP(AG$1,'Distance Matrix'!$A$2:$AG$33,MATCH(AI38,'Distance Matrix'!$A$1:$AG$1,0),1),AND(AH38="@",AH39="@"),VLOOKUP(AI38,'Distance Matrix'!$A$2:$AG$33,MATCH(AI39,'Distance Matrix'!$A$1:$AG$1,0),1))</f>
        <v>17</v>
      </c>
      <c r="AK39" s="56">
        <v>37</v>
      </c>
      <c r="AL39" s="64"/>
      <c r="AM39" t="s">
        <v>60</v>
      </c>
      <c r="AN39">
        <f>_xlfn.IFS(AND(AL38="",AL39=""),0,AND(AL38="",AL39="@"),VLOOKUP(AK$1,'Distance Matrix'!$A$2:$AG$33,MATCH(AM39,'Distance Matrix'!$A$1:$AG$1,0),1),AND(AL38="@",AL39=""),VLOOKUP(AK$1,'Distance Matrix'!$A$2:$AG$33,MATCH(AM38,'Distance Matrix'!$A$1:$AG$1,0),1),AND(AL38="@",AL39="@"),VLOOKUP(AM38,'Distance Matrix'!$A$2:$AG$33,MATCH(AM39,'Distance Matrix'!$A$1:$AG$1,0),1))</f>
        <v>853</v>
      </c>
      <c r="AO39" s="56">
        <v>37</v>
      </c>
      <c r="AP39" s="64"/>
      <c r="AQ39" t="s">
        <v>67</v>
      </c>
      <c r="AR39">
        <f>_xlfn.IFS(AND(AP38="",AP39=""),0,AND(AP38="",AP39="@"),VLOOKUP(AO$1,'Distance Matrix'!$A$2:$AG$33,MATCH(AQ39,'Distance Matrix'!$A$1:$AG$1,0),1),AND(AP38="@",AP39=""),VLOOKUP(AO$1,'Distance Matrix'!$A$2:$AG$33,MATCH(AQ38,'Distance Matrix'!$A$1:$AG$1,0),1),AND(AP38="@",AP39="@"),VLOOKUP(AQ38,'Distance Matrix'!$A$2:$AG$33,MATCH(AQ39,'Distance Matrix'!$A$1:$AG$1,0),1))</f>
        <v>501</v>
      </c>
      <c r="AS39" s="56">
        <v>37</v>
      </c>
      <c r="AT39" s="64"/>
      <c r="AU39" t="s">
        <v>50</v>
      </c>
      <c r="AV39">
        <f>_xlfn.IFS(AND(AT38="",AT39=""),0,AND(AT38="",AT39="@"),VLOOKUP(AS$1,'Distance Matrix'!$A$2:$AG$33,MATCH(AU39,'Distance Matrix'!$A$1:$AG$1,0),1),AND(AT38="@",AT39=""),VLOOKUP(AS$1,'Distance Matrix'!$A$2:$AG$33,MATCH(AU38,'Distance Matrix'!$A$1:$AG$1,0),1),AND(AT38="@",AT39="@"),VLOOKUP(AU38,'Distance Matrix'!$A$2:$AG$33,MATCH(AU39,'Distance Matrix'!$A$1:$AG$1,0),1))</f>
        <v>0</v>
      </c>
      <c r="AW39" s="56">
        <v>37</v>
      </c>
      <c r="AX39" s="64"/>
      <c r="AY39" t="s">
        <v>57</v>
      </c>
      <c r="AZ39">
        <f>_xlfn.IFS(AND(AX38="",AX39=""),0,AND(AX38="",AX39="@"),VLOOKUP(AW$1,'Distance Matrix'!$A$2:$AG$33,MATCH(AY39,'Distance Matrix'!$A$1:$AG$1,0),1),AND(AX38="@",AX39=""),VLOOKUP(AW$1,'Distance Matrix'!$A$2:$AG$33,MATCH(AY38,'Distance Matrix'!$A$1:$AG$1,0),1),AND(AX38="@",AX39="@"),VLOOKUP(AY38,'Distance Matrix'!$A$2:$AG$33,MATCH(AY39,'Distance Matrix'!$A$1:$AG$1,0),1))</f>
        <v>0</v>
      </c>
      <c r="BA39" s="56">
        <v>37</v>
      </c>
      <c r="BB39" s="64"/>
      <c r="BC39" t="s">
        <v>60</v>
      </c>
      <c r="BD39">
        <f>_xlfn.IFS(AND(BB38="",BB39=""),0,AND(BB38="",BB39="@"),VLOOKUP(BA$1,'Distance Matrix'!$A$2:$AG$33,MATCH(BC39,'Distance Matrix'!$A$1:$AG$1,0),1),AND(BB38="@",BB39=""),VLOOKUP(BA$1,'Distance Matrix'!$A$2:$AG$33,MATCH(BC38,'Distance Matrix'!$A$1:$AG$1,0),1),AND(BB38="@",BB39="@"),VLOOKUP(BC38,'Distance Matrix'!$A$2:$AG$33,MATCH(BC39,'Distance Matrix'!$A$1:$AG$1,0),1))</f>
        <v>1767</v>
      </c>
      <c r="BE39" s="56">
        <v>37</v>
      </c>
      <c r="BF39" s="64" t="s">
        <v>182</v>
      </c>
      <c r="BG39" t="s">
        <v>66</v>
      </c>
      <c r="BH39">
        <f>_xlfn.IFS(AND(BF38="",BF39=""),0,AND(BF38="",BF39="@"),VLOOKUP(BE$1,'Distance Matrix'!$A$2:$AG$33,MATCH(BG39,'Distance Matrix'!$A$1:$AG$1,0),1),AND(BF38="@",BF39=""),VLOOKUP(BE$1,'Distance Matrix'!$A$2:$AG$33,MATCH(BG38,'Distance Matrix'!$A$1:$AG$1,0),1),AND(BF38="@",BF39="@"),VLOOKUP(BG38,'Distance Matrix'!$A$2:$AG$33,MATCH(BG39,'Distance Matrix'!$A$1:$AG$1,0),1))</f>
        <v>386</v>
      </c>
      <c r="BI39" s="56">
        <v>37</v>
      </c>
      <c r="BJ39" s="64" t="s">
        <v>182</v>
      </c>
      <c r="BK39" t="s">
        <v>48</v>
      </c>
      <c r="BL39">
        <f>_xlfn.IFS(AND(BJ38="",BJ39=""),0,AND(BJ38="",BJ39="@"),VLOOKUP(BI$1,'Distance Matrix'!$A$2:$AG$33,MATCH(BK39,'Distance Matrix'!$A$1:$AG$1,0),1),AND(BJ38="@",BJ39=""),VLOOKUP(BI$1,'Distance Matrix'!$A$2:$AG$33,MATCH(BK38,'Distance Matrix'!$A$1:$AG$1,0),1),AND(BJ38="@",BJ39="@"),VLOOKUP(BK38,'Distance Matrix'!$A$2:$AG$33,MATCH(BK39,'Distance Matrix'!$A$1:$AG$1,0),1))</f>
        <v>722</v>
      </c>
      <c r="BM39" s="56">
        <v>37</v>
      </c>
      <c r="BN39" s="64" t="s">
        <v>182</v>
      </c>
      <c r="BO39" t="s">
        <v>66</v>
      </c>
      <c r="BP39">
        <f>_xlfn.IFS(AND(BN38="",BN39=""),0,AND(BN38="",BN39="@"),VLOOKUP(BM$1,'Distance Matrix'!$A$2:$AG$33,MATCH(BO39,'Distance Matrix'!$A$1:$AG$1,0),1),AND(BN38="@",BN39=""),VLOOKUP(BM$1,'Distance Matrix'!$A$2:$AG$33,MATCH(BO38,'Distance Matrix'!$A$1:$AG$1,0),1),AND(BN38="@",BN39="@"),VLOOKUP(BO38,'Distance Matrix'!$A$2:$AG$33,MATCH(BO39,'Distance Matrix'!$A$1:$AG$1,0),1))</f>
        <v>256</v>
      </c>
      <c r="BQ39" s="56">
        <v>37</v>
      </c>
      <c r="BR39" s="64" t="s">
        <v>182</v>
      </c>
      <c r="BS39" t="s">
        <v>77</v>
      </c>
      <c r="BT39">
        <f>_xlfn.IFS(AND(BR38="",BR39=""),0,AND(BR38="",BR39="@"),VLOOKUP(BQ$1,'Distance Matrix'!$A$2:$AG$33,MATCH(BS39,'Distance Matrix'!$A$1:$AG$1,0),1),AND(BR38="@",BR39=""),VLOOKUP(BQ$1,'Distance Matrix'!$A$2:$AG$33,MATCH(BS38,'Distance Matrix'!$A$1:$AG$1,0),1),AND(BR38="@",BR39="@"),VLOOKUP(BS38,'Distance Matrix'!$A$2:$AG$33,MATCH(BS39,'Distance Matrix'!$A$1:$AG$1,0),1))</f>
        <v>280</v>
      </c>
      <c r="BU39" s="56">
        <v>37</v>
      </c>
      <c r="BV39" s="64"/>
      <c r="BW39" t="s">
        <v>74</v>
      </c>
      <c r="BX39">
        <f>_xlfn.IFS(AND(BV38="",BV39=""),0,AND(BV38="",BV39="@"),VLOOKUP(BU$1,'Distance Matrix'!$A$2:$AG$33,MATCH(BW39,'Distance Matrix'!$A$1:$AG$1,0),1),AND(BV38="@",BV39=""),VLOOKUP(BU$1,'Distance Matrix'!$A$2:$AG$33,MATCH(BW38,'Distance Matrix'!$A$1:$AG$1,0),1),AND(BV38="@",BV39="@"),VLOOKUP(BW38,'Distance Matrix'!$A$2:$AG$33,MATCH(BW39,'Distance Matrix'!$A$1:$AG$1,0),1))</f>
        <v>201</v>
      </c>
      <c r="BY39" s="56">
        <v>37</v>
      </c>
      <c r="BZ39" s="64" t="s">
        <v>182</v>
      </c>
      <c r="CA39" t="s">
        <v>51</v>
      </c>
      <c r="CB39">
        <f>_xlfn.IFS(AND(BZ38="",BZ39=""),0,AND(BZ38="",BZ39="@"),VLOOKUP(BY$1,'Distance Matrix'!$A$2:$AG$33,MATCH(CA39,'Distance Matrix'!$A$1:$AG$1,0),1),AND(BZ38="@",BZ39=""),VLOOKUP(BY$1,'Distance Matrix'!$A$2:$AG$33,MATCH(CA38,'Distance Matrix'!$A$1:$AG$1,0),1),AND(BZ38="@",BZ39="@"),VLOOKUP(CA38,'Distance Matrix'!$A$2:$AG$33,MATCH(CA39,'Distance Matrix'!$A$1:$AG$1,0),1))</f>
        <v>356</v>
      </c>
      <c r="CC39" s="56">
        <v>37</v>
      </c>
      <c r="CD39" s="64" t="s">
        <v>182</v>
      </c>
      <c r="CE39" t="s">
        <v>62</v>
      </c>
      <c r="CF39">
        <f>_xlfn.IFS(AND(CD38="",CD39=""),0,AND(CD38="",CD39="@"),VLOOKUP(CC$1,'Distance Matrix'!$A$2:$AG$33,MATCH(CE39,'Distance Matrix'!$A$1:$AG$1,0),1),AND(CD38="@",CD39=""),VLOOKUP(CC$1,'Distance Matrix'!$A$2:$AG$33,MATCH(CE38,'Distance Matrix'!$A$1:$AG$1,0),1),AND(CD38="@",CD39="@"),VLOOKUP(CE38,'Distance Matrix'!$A$2:$AG$33,MATCH(CE39,'Distance Matrix'!$A$1:$AG$1,0),1))</f>
        <v>762</v>
      </c>
      <c r="CG39" s="56">
        <v>37</v>
      </c>
      <c r="CH39" s="64"/>
      <c r="CI39" t="s">
        <v>49</v>
      </c>
      <c r="CJ39">
        <f>_xlfn.IFS(AND(CH38="",CH39=""),0,AND(CH38="",CH39="@"),VLOOKUP(CG$1,'Distance Matrix'!$A$2:$AG$33,MATCH(CI39,'Distance Matrix'!$A$1:$AG$1,0),1),AND(CH38="@",CH39=""),VLOOKUP(CG$1,'Distance Matrix'!$A$2:$AG$33,MATCH(CI38,'Distance Matrix'!$A$1:$AG$1,0),1),AND(CH38="@",CH39="@"),VLOOKUP(CI38,'Distance Matrix'!$A$2:$AG$33,MATCH(CI39,'Distance Matrix'!$A$1:$AG$1,0),1))</f>
        <v>329</v>
      </c>
      <c r="CK39" s="56">
        <v>37</v>
      </c>
      <c r="CL39" s="64" t="s">
        <v>182</v>
      </c>
      <c r="CM39" t="s">
        <v>67</v>
      </c>
      <c r="CN39">
        <f>_xlfn.IFS(AND(CL38="",CL39=""),0,AND(CL38="",CL39="@"),VLOOKUP(CK$1,'Distance Matrix'!$A$2:$AG$33,MATCH(CM39,'Distance Matrix'!$A$1:$AG$1,0),1),AND(CL38="@",CL39=""),VLOOKUP(CK$1,'Distance Matrix'!$A$2:$AG$33,MATCH(CM38,'Distance Matrix'!$A$1:$AG$1,0),1),AND(CL38="@",CL39="@"),VLOOKUP(CM38,'Distance Matrix'!$A$2:$AG$33,MATCH(CM39,'Distance Matrix'!$A$1:$AG$1,0),1))</f>
        <v>205</v>
      </c>
      <c r="CO39" s="56">
        <v>37</v>
      </c>
      <c r="CP39" s="64"/>
      <c r="CQ39" t="s">
        <v>69</v>
      </c>
      <c r="CR39">
        <f>_xlfn.IFS(AND(CP38="",CP39=""),0,AND(CP38="",CP39="@"),VLOOKUP(CO$1,'Distance Matrix'!$A$2:$AG$33,MATCH(CQ39,'Distance Matrix'!$A$1:$AG$1,0),1),AND(CP38="@",CP39=""),VLOOKUP(CO$1,'Distance Matrix'!$A$2:$AG$33,MATCH(CQ38,'Distance Matrix'!$A$1:$AG$1,0),1),AND(CP38="@",CP39="@"),VLOOKUP(CQ38,'Distance Matrix'!$A$2:$AG$33,MATCH(CQ39,'Distance Matrix'!$A$1:$AG$1,0),1))</f>
        <v>329</v>
      </c>
      <c r="CS39" s="56">
        <v>37</v>
      </c>
      <c r="CT39" s="64"/>
      <c r="CU39" t="s">
        <v>65</v>
      </c>
      <c r="CV39">
        <f>_xlfn.IFS(AND(CT38="",CT39=""),0,AND(CT38="",CT39="@"),VLOOKUP(CS$1,'Distance Matrix'!$A$2:$AG$33,MATCH(CU39,'Distance Matrix'!$A$1:$AG$1,0),1),AND(CT38="@",CT39=""),VLOOKUP(CS$1,'Distance Matrix'!$A$2:$AG$33,MATCH(CU38,'Distance Matrix'!$A$1:$AG$1,0),1),AND(CT38="@",CT39="@"),VLOOKUP(CU38,'Distance Matrix'!$A$2:$AG$33,MATCH(CU39,'Distance Matrix'!$A$1:$AG$1,0),1))</f>
        <v>0</v>
      </c>
      <c r="CW39" s="56">
        <v>37</v>
      </c>
      <c r="CX39" s="64"/>
      <c r="CY39" t="s">
        <v>59</v>
      </c>
      <c r="CZ39">
        <f>_xlfn.IFS(AND(CX38="",CX39=""),0,AND(CX38="",CX39="@"),VLOOKUP(CW$1,'Distance Matrix'!$A$2:$AG$33,MATCH(CY39,'Distance Matrix'!$A$1:$AG$1,0),1),AND(CX38="@",CX39=""),VLOOKUP(CW$1,'Distance Matrix'!$A$2:$AG$33,MATCH(CY38,'Distance Matrix'!$A$1:$AG$1,0),1),AND(CX38="@",CX39="@"),VLOOKUP(CY38,'Distance Matrix'!$A$2:$AG$33,MATCH(CY39,'Distance Matrix'!$A$1:$AG$1,0),1))</f>
        <v>0</v>
      </c>
      <c r="DA39" s="56">
        <v>37</v>
      </c>
      <c r="DB39" s="64" t="s">
        <v>182</v>
      </c>
      <c r="DC39" t="s">
        <v>68</v>
      </c>
      <c r="DD39">
        <f>_xlfn.IFS(AND(DB38="",DB39=""),0,AND(DB38="",DB39="@"),VLOOKUP(DA$1,'Distance Matrix'!$A$2:$AG$33,MATCH(DC39,'Distance Matrix'!$A$1:$AG$1,0),1),AND(DB38="@",DB39=""),VLOOKUP(DA$1,'Distance Matrix'!$A$2:$AG$33,MATCH(DC38,'Distance Matrix'!$A$1:$AG$1,0),1),AND(DB38="@",DB39="@"),VLOOKUP(DC38,'Distance Matrix'!$A$2:$AG$33,MATCH(DC39,'Distance Matrix'!$A$1:$AG$1,0),1))</f>
        <v>152</v>
      </c>
      <c r="DE39" s="56">
        <v>37</v>
      </c>
      <c r="DF39" s="64"/>
      <c r="DG39" t="s">
        <v>69</v>
      </c>
      <c r="DH39">
        <f>_xlfn.IFS(AND(DF38="",DF39=""),0,AND(DF38="",DF39="@"),VLOOKUP(DE$1,'Distance Matrix'!$A$2:$AG$33,MATCH(DG39,'Distance Matrix'!$A$1:$AG$1,0),1),AND(DF38="@",DF39=""),VLOOKUP(DE$1,'Distance Matrix'!$A$2:$AG$33,MATCH(DG38,'Distance Matrix'!$A$1:$AG$1,0),1),AND(DF38="@",DF39="@"),VLOOKUP(DG38,'Distance Matrix'!$A$2:$AG$33,MATCH(DG39,'Distance Matrix'!$A$1:$AG$1,0),1))</f>
        <v>0</v>
      </c>
      <c r="DI39" s="56">
        <v>37</v>
      </c>
      <c r="DJ39" s="64"/>
      <c r="DK39" t="s">
        <v>52</v>
      </c>
      <c r="DL39">
        <f>_xlfn.IFS(AND(DJ38="",DJ39=""),0,AND(DJ38="",DJ39="@"),VLOOKUP(DI$1,'Distance Matrix'!$A$2:$AG$33,MATCH(DK39,'Distance Matrix'!$A$1:$AG$1,0),1),AND(DJ38="@",DJ39=""),VLOOKUP(DI$1,'Distance Matrix'!$A$2:$AG$33,MATCH(DK38,'Distance Matrix'!$A$1:$AG$1,0),1),AND(DJ38="@",DJ39="@"),VLOOKUP(DK38,'Distance Matrix'!$A$2:$AG$33,MATCH(DK39,'Distance Matrix'!$A$1:$AG$1,0),1))</f>
        <v>0</v>
      </c>
      <c r="DM39" s="56">
        <v>37</v>
      </c>
      <c r="DN39" s="64" t="s">
        <v>182</v>
      </c>
      <c r="DO39" t="s">
        <v>58</v>
      </c>
      <c r="DP39">
        <f>_xlfn.IFS(AND(DN38="",DN39=""),0,AND(DN38="",DN39="@"),VLOOKUP(DM$1,'Distance Matrix'!$A$2:$AG$33,MATCH(DO39,'Distance Matrix'!$A$1:$AG$1,0),1),AND(DN38="@",DN39=""),VLOOKUP(DM$1,'Distance Matrix'!$A$2:$AG$33,MATCH(DO38,'Distance Matrix'!$A$1:$AG$1,0),1),AND(DN38="@",DN39="@"),VLOOKUP(DO38,'Distance Matrix'!$A$2:$AG$33,MATCH(DO39,'Distance Matrix'!$A$1:$AG$1,0),1))</f>
        <v>453</v>
      </c>
      <c r="DQ39" s="56">
        <v>37</v>
      </c>
      <c r="DR39" s="64"/>
      <c r="DS39" t="s">
        <v>75</v>
      </c>
      <c r="DT39" s="72">
        <f>_xlfn.IFS(AND(DR38="",DR39=""),0,AND(DR38="",DR39="@"),VLOOKUP(DQ$1,'Distance Matrix'!$A$2:$AG$33,MATCH(DS39,'Distance Matrix'!$A$1:$AG$1,0),1),AND(DR38="@",DR39=""),VLOOKUP(DQ$1,'Distance Matrix'!$A$2:$AG$33,MATCH(DS38,'Distance Matrix'!$A$1:$AG$1,0),1),AND(DR38="@",DR39="@"),VLOOKUP(DS38,'Distance Matrix'!$A$2:$AG$33,MATCH(DS39,'Distance Matrix'!$A$1:$AG$1,0),1))</f>
        <v>1159</v>
      </c>
    </row>
    <row r="40" spans="1:124" ht="15.75" thickBot="1" x14ac:dyDescent="0.3">
      <c r="A40" s="52">
        <v>38</v>
      </c>
      <c r="B40" s="62" t="s">
        <v>182</v>
      </c>
      <c r="C40" t="s">
        <v>76</v>
      </c>
      <c r="D40">
        <f>_xlfn.IFS(AND(B39="",B40=""),0,AND(B39="",B40="@"),VLOOKUP(A$1,'Distance Matrix'!$A$2:$AG$33,MATCH(C40,'Distance Matrix'!$A$1:$AG$1,0),1),AND(B39="@",B40=""),VLOOKUP(A$1,'Distance Matrix'!$A$2:$AG$33,MATCH(C39,'Distance Matrix'!$A$1:$AG$1,0),1),AND(B39="@",B40="@"),VLOOKUP(C39,'Distance Matrix'!$A$2:$AG$33,MATCH(C40,'Distance Matrix'!$A$1:$AG$1,0),1))</f>
        <v>394</v>
      </c>
      <c r="E40" s="52">
        <v>38</v>
      </c>
      <c r="F40" s="62" t="s">
        <v>182</v>
      </c>
      <c r="G40" t="s">
        <v>79</v>
      </c>
      <c r="H40">
        <f>_xlfn.IFS(AND(F39="",F40=""),0,AND(F39="",F40="@"),VLOOKUP(E$1,'Distance Matrix'!$A$2:$AG$33,MATCH(G40,'Distance Matrix'!$A$1:$AG$1,0),1),AND(F39="@",F40=""),VLOOKUP(E$1,'Distance Matrix'!$A$2:$AG$33,MATCH(G39,'Distance Matrix'!$A$1:$AG$1,0),1),AND(F39="@",F40="@"),VLOOKUP(G39,'Distance Matrix'!$A$2:$AG$33,MATCH(G40,'Distance Matrix'!$A$1:$AG$1,0),1))</f>
        <v>36</v>
      </c>
      <c r="I40" s="52">
        <v>38</v>
      </c>
      <c r="J40" s="62"/>
      <c r="K40" s="54" t="s">
        <v>61</v>
      </c>
      <c r="L40">
        <f>_xlfn.IFS(AND(J39="",J40=""),0,AND(J39="",J40="@"),VLOOKUP(I$1,'Distance Matrix'!$A$2:$AG$33,MATCH(K40,'Distance Matrix'!$A$1:$AG$1,0),1),AND(J39="@",J40=""),VLOOKUP(I$1,'Distance Matrix'!$A$2:$AG$33,MATCH(K39,'Distance Matrix'!$A$1:$AG$1,0),1),AND(J39="@",J40="@"),VLOOKUP(K39,'Distance Matrix'!$A$2:$AG$33,MATCH(K40,'Distance Matrix'!$A$1:$AG$1,0),1))</f>
        <v>612</v>
      </c>
      <c r="M40" s="52">
        <v>38</v>
      </c>
      <c r="N40" s="62" t="s">
        <v>182</v>
      </c>
      <c r="O40" t="s">
        <v>53</v>
      </c>
      <c r="P40">
        <f>_xlfn.IFS(AND(N39="",N40=""),0,AND(N39="",N40="@"),VLOOKUP(M$1,'Distance Matrix'!$A$2:$AG$33,MATCH(O40,'Distance Matrix'!$A$1:$AG$1,0),1),AND(N39="@",N40=""),VLOOKUP(M$1,'Distance Matrix'!$A$2:$AG$33,MATCH(O39,'Distance Matrix'!$A$1:$AG$1,0),1),AND(N39="@",N40="@"),VLOOKUP(O39,'Distance Matrix'!$A$2:$AG$33,MATCH(O40,'Distance Matrix'!$A$1:$AG$1,0),1))</f>
        <v>673</v>
      </c>
      <c r="Q40" s="52">
        <v>38</v>
      </c>
      <c r="R40" s="62" t="s">
        <v>182</v>
      </c>
      <c r="S40" t="s">
        <v>48</v>
      </c>
      <c r="T40">
        <f>_xlfn.IFS(AND(R39="",R40=""),0,AND(R39="",R40="@"),VLOOKUP(Q$1,'Distance Matrix'!$A$2:$AG$33,MATCH(S40,'Distance Matrix'!$A$1:$AG$1,0),1),AND(R39="@",R40=""),VLOOKUP(Q$1,'Distance Matrix'!$A$2:$AG$33,MATCH(S39,'Distance Matrix'!$A$1:$AG$1,0),1),AND(R39="@",R40="@"),VLOOKUP(S39,'Distance Matrix'!$A$2:$AG$33,MATCH(S40,'Distance Matrix'!$A$1:$AG$1,0),1))</f>
        <v>741</v>
      </c>
      <c r="U40" s="56">
        <v>38</v>
      </c>
      <c r="V40" s="64"/>
      <c r="W40" t="s">
        <v>57</v>
      </c>
      <c r="X40">
        <f>_xlfn.IFS(AND(V39="",V40=""),0,AND(V39="",V40="@"),VLOOKUP(U$1,'Distance Matrix'!$A$2:$AG$33,MATCH(W40,'Distance Matrix'!$A$1:$AG$1,0),1),AND(V39="@",V40=""),VLOOKUP(U$1,'Distance Matrix'!$A$2:$AG$33,MATCH(W39,'Distance Matrix'!$A$1:$AG$1,0),1),AND(V39="@",V40="@"),VLOOKUP(W39,'Distance Matrix'!$A$2:$AG$33,MATCH(W40,'Distance Matrix'!$A$1:$AG$1,0),1))</f>
        <v>416</v>
      </c>
      <c r="Y40" s="56">
        <v>38</v>
      </c>
      <c r="Z40" s="64" t="s">
        <v>182</v>
      </c>
      <c r="AA40" t="s">
        <v>72</v>
      </c>
      <c r="AB40">
        <f>_xlfn.IFS(AND(Z39="",Z40=""),0,AND(Z39="",Z40="@"),VLOOKUP(Y$1,'Distance Matrix'!$A$2:$AG$33,MATCH(AA40,'Distance Matrix'!$A$1:$AG$1,0),1),AND(Z39="@",Z40=""),VLOOKUP(Y$1,'Distance Matrix'!$A$2:$AG$33,MATCH(AA39,'Distance Matrix'!$A$1:$AG$1,0),1),AND(Z39="@",Z40="@"),VLOOKUP(AA39,'Distance Matrix'!$A$2:$AG$33,MATCH(AA40,'Distance Matrix'!$A$1:$AG$1,0),1))</f>
        <v>641</v>
      </c>
      <c r="AC40" s="56">
        <v>38</v>
      </c>
      <c r="AD40" s="64" t="s">
        <v>182</v>
      </c>
      <c r="AE40" t="s">
        <v>66</v>
      </c>
      <c r="AF40">
        <f>_xlfn.IFS(AND(AD39="",AD40=""),0,AND(AD39="",AD40="@"),VLOOKUP(AC$1,'Distance Matrix'!$A$2:$AG$33,MATCH(AE40,'Distance Matrix'!$A$1:$AG$1,0),1),AND(AD39="@",AD40=""),VLOOKUP(AC$1,'Distance Matrix'!$A$2:$AG$33,MATCH(AE39,'Distance Matrix'!$A$1:$AG$1,0),1),AND(AD39="@",AD40="@"),VLOOKUP(AE39,'Distance Matrix'!$A$2:$AG$33,MATCH(AE40,'Distance Matrix'!$A$1:$AG$1,0),1))</f>
        <v>256</v>
      </c>
      <c r="AG40" s="56">
        <v>38</v>
      </c>
      <c r="AH40" s="64"/>
      <c r="AI40" t="s">
        <v>51</v>
      </c>
      <c r="AJ40">
        <f>_xlfn.IFS(AND(AH39="",AH40=""),0,AND(AH39="",AH40="@"),VLOOKUP(AG$1,'Distance Matrix'!$A$2:$AG$33,MATCH(AI40,'Distance Matrix'!$A$1:$AG$1,0),1),AND(AH39="@",AH40=""),VLOOKUP(AG$1,'Distance Matrix'!$A$2:$AG$33,MATCH(AI39,'Distance Matrix'!$A$1:$AG$1,0),1),AND(AH39="@",AH40="@"),VLOOKUP(AI39,'Distance Matrix'!$A$2:$AG$33,MATCH(AI40,'Distance Matrix'!$A$1:$AG$1,0),1))</f>
        <v>477</v>
      </c>
      <c r="AK40" s="56">
        <v>38</v>
      </c>
      <c r="AL40" s="64" t="s">
        <v>182</v>
      </c>
      <c r="AM40" t="s">
        <v>62</v>
      </c>
      <c r="AN40">
        <f>_xlfn.IFS(AND(AL39="",AL40=""),0,AND(AL39="",AL40="@"),VLOOKUP(AK$1,'Distance Matrix'!$A$2:$AG$33,MATCH(AM40,'Distance Matrix'!$A$1:$AG$1,0),1),AND(AL39="@",AL40=""),VLOOKUP(AK$1,'Distance Matrix'!$A$2:$AG$33,MATCH(AM39,'Distance Matrix'!$A$1:$AG$1,0),1),AND(AL39="@",AL40="@"),VLOOKUP(AM39,'Distance Matrix'!$A$2:$AG$33,MATCH(AM40,'Distance Matrix'!$A$1:$AG$1,0),1))</f>
        <v>631</v>
      </c>
      <c r="AO40" s="56">
        <v>38</v>
      </c>
      <c r="AP40" s="64" t="s">
        <v>182</v>
      </c>
      <c r="AQ40" t="s">
        <v>51</v>
      </c>
      <c r="AR40">
        <f>_xlfn.IFS(AND(AP39="",AP40=""),0,AND(AP39="",AP40="@"),VLOOKUP(AO$1,'Distance Matrix'!$A$2:$AG$33,MATCH(AQ40,'Distance Matrix'!$A$1:$AG$1,0),1),AND(AP39="@",AP40=""),VLOOKUP(AO$1,'Distance Matrix'!$A$2:$AG$33,MATCH(AQ39,'Distance Matrix'!$A$1:$AG$1,0),1),AND(AP39="@",AP40="@"),VLOOKUP(AQ39,'Distance Matrix'!$A$2:$AG$33,MATCH(AQ40,'Distance Matrix'!$A$1:$AG$1,0),1))</f>
        <v>215</v>
      </c>
      <c r="AS40" s="56">
        <v>38</v>
      </c>
      <c r="AT40" s="64"/>
      <c r="AU40" t="s">
        <v>55</v>
      </c>
      <c r="AV40">
        <f>_xlfn.IFS(AND(AT39="",AT40=""),0,AND(AT39="",AT40="@"),VLOOKUP(AS$1,'Distance Matrix'!$A$2:$AG$33,MATCH(AU40,'Distance Matrix'!$A$1:$AG$1,0),1),AND(AT39="@",AT40=""),VLOOKUP(AS$1,'Distance Matrix'!$A$2:$AG$33,MATCH(AU39,'Distance Matrix'!$A$1:$AG$1,0),1),AND(AT39="@",AT40="@"),VLOOKUP(AU39,'Distance Matrix'!$A$2:$AG$33,MATCH(AU40,'Distance Matrix'!$A$1:$AG$1,0),1))</f>
        <v>0</v>
      </c>
      <c r="AW40" s="56">
        <v>38</v>
      </c>
      <c r="AX40" s="64" t="s">
        <v>182</v>
      </c>
      <c r="AY40" t="s">
        <v>69</v>
      </c>
      <c r="AZ40">
        <f>_xlfn.IFS(AND(AX39="",AX40=""),0,AND(AX39="",AX40="@"),VLOOKUP(AW$1,'Distance Matrix'!$A$2:$AG$33,MATCH(AY40,'Distance Matrix'!$A$1:$AG$1,0),1),AND(AX39="@",AX40=""),VLOOKUP(AW$1,'Distance Matrix'!$A$2:$AG$33,MATCH(AY39,'Distance Matrix'!$A$1:$AG$1,0),1),AND(AX39="@",AX40="@"),VLOOKUP(AY39,'Distance Matrix'!$A$2:$AG$33,MATCH(AY40,'Distance Matrix'!$A$1:$AG$1,0),1))</f>
        <v>1148</v>
      </c>
      <c r="BA40" s="56">
        <v>38</v>
      </c>
      <c r="BB40" s="64"/>
      <c r="BC40" t="s">
        <v>63</v>
      </c>
      <c r="BD40">
        <f>_xlfn.IFS(AND(BB39="",BB40=""),0,AND(BB39="",BB40="@"),VLOOKUP(BA$1,'Distance Matrix'!$A$2:$AG$33,MATCH(BC40,'Distance Matrix'!$A$1:$AG$1,0),1),AND(BB39="@",BB40=""),VLOOKUP(BA$1,'Distance Matrix'!$A$2:$AG$33,MATCH(BC39,'Distance Matrix'!$A$1:$AG$1,0),1),AND(BB39="@",BB40="@"),VLOOKUP(BC39,'Distance Matrix'!$A$2:$AG$33,MATCH(BC40,'Distance Matrix'!$A$1:$AG$1,0),1))</f>
        <v>0</v>
      </c>
      <c r="BE40" s="56">
        <v>38</v>
      </c>
      <c r="BF40" s="64"/>
      <c r="BG40" t="s">
        <v>78</v>
      </c>
      <c r="BH40">
        <f>_xlfn.IFS(AND(BF39="",BF40=""),0,AND(BF39="",BF40="@"),VLOOKUP(BE$1,'Distance Matrix'!$A$2:$AG$33,MATCH(BG40,'Distance Matrix'!$A$1:$AG$1,0),1),AND(BF39="@",BF40=""),VLOOKUP(BE$1,'Distance Matrix'!$A$2:$AG$33,MATCH(BG39,'Distance Matrix'!$A$1:$AG$1,0),1),AND(BF39="@",BF40="@"),VLOOKUP(BG39,'Distance Matrix'!$A$2:$AG$33,MATCH(BG40,'Distance Matrix'!$A$1:$AG$1,0),1))</f>
        <v>237</v>
      </c>
      <c r="BI40" s="56">
        <v>38</v>
      </c>
      <c r="BJ40" s="64"/>
      <c r="BK40" t="s">
        <v>56</v>
      </c>
      <c r="BL40">
        <f>_xlfn.IFS(AND(BJ39="",BJ40=""),0,AND(BJ39="",BJ40="@"),VLOOKUP(BI$1,'Distance Matrix'!$A$2:$AG$33,MATCH(BK40,'Distance Matrix'!$A$1:$AG$1,0),1),AND(BJ39="@",BJ40=""),VLOOKUP(BI$1,'Distance Matrix'!$A$2:$AG$33,MATCH(BK39,'Distance Matrix'!$A$1:$AG$1,0),1),AND(BJ39="@",BJ40="@"),VLOOKUP(BK39,'Distance Matrix'!$A$2:$AG$33,MATCH(BK40,'Distance Matrix'!$A$1:$AG$1,0),1))</f>
        <v>395</v>
      </c>
      <c r="BM40" s="56">
        <v>38</v>
      </c>
      <c r="BN40" s="64" t="s">
        <v>182</v>
      </c>
      <c r="BO40" t="s">
        <v>67</v>
      </c>
      <c r="BP40">
        <f>_xlfn.IFS(AND(BN39="",BN40=""),0,AND(BN39="",BN40="@"),VLOOKUP(BM$1,'Distance Matrix'!$A$2:$AG$33,MATCH(BO40,'Distance Matrix'!$A$1:$AG$1,0),1),AND(BN39="@",BN40=""),VLOOKUP(BM$1,'Distance Matrix'!$A$2:$AG$33,MATCH(BO39,'Distance Matrix'!$A$1:$AG$1,0),1),AND(BN39="@",BN40="@"),VLOOKUP(BO39,'Distance Matrix'!$A$2:$AG$33,MATCH(BO40,'Distance Matrix'!$A$1:$AG$1,0),1))</f>
        <v>2173</v>
      </c>
      <c r="BQ40" s="56">
        <v>38</v>
      </c>
      <c r="BR40" s="64"/>
      <c r="BS40" t="s">
        <v>70</v>
      </c>
      <c r="BT40">
        <f>_xlfn.IFS(AND(BR39="",BR40=""),0,AND(BR39="",BR40="@"),VLOOKUP(BQ$1,'Distance Matrix'!$A$2:$AG$33,MATCH(BS40,'Distance Matrix'!$A$1:$AG$1,0),1),AND(BR39="@",BR40=""),VLOOKUP(BQ$1,'Distance Matrix'!$A$2:$AG$33,MATCH(BS39,'Distance Matrix'!$A$1:$AG$1,0),1),AND(BR39="@",BR40="@"),VLOOKUP(BS39,'Distance Matrix'!$A$2:$AG$33,MATCH(BS40,'Distance Matrix'!$A$1:$AG$1,0),1))</f>
        <v>940</v>
      </c>
      <c r="BU40" s="56">
        <v>38</v>
      </c>
      <c r="BV40" s="64"/>
      <c r="BW40" t="s">
        <v>50</v>
      </c>
      <c r="BX40">
        <f>_xlfn.IFS(AND(BV39="",BV40=""),0,AND(BV39="",BV40="@"),VLOOKUP(BU$1,'Distance Matrix'!$A$2:$AG$33,MATCH(BW40,'Distance Matrix'!$A$1:$AG$1,0),1),AND(BV39="@",BV40=""),VLOOKUP(BU$1,'Distance Matrix'!$A$2:$AG$33,MATCH(BW39,'Distance Matrix'!$A$1:$AG$1,0),1),AND(BV39="@",BV40="@"),VLOOKUP(BW39,'Distance Matrix'!$A$2:$AG$33,MATCH(BW40,'Distance Matrix'!$A$1:$AG$1,0),1))</f>
        <v>0</v>
      </c>
      <c r="BY40" s="56">
        <v>38</v>
      </c>
      <c r="BZ40" s="64" t="s">
        <v>182</v>
      </c>
      <c r="CA40" t="s">
        <v>76</v>
      </c>
      <c r="CB40">
        <f>_xlfn.IFS(AND(BZ39="",BZ40=""),0,AND(BZ39="",BZ40="@"),VLOOKUP(BY$1,'Distance Matrix'!$A$2:$AG$33,MATCH(CA40,'Distance Matrix'!$A$1:$AG$1,0),1),AND(BZ39="@",BZ40=""),VLOOKUP(BY$1,'Distance Matrix'!$A$2:$AG$33,MATCH(CA39,'Distance Matrix'!$A$1:$AG$1,0),1),AND(BZ39="@",BZ40="@"),VLOOKUP(CA39,'Distance Matrix'!$A$2:$AG$33,MATCH(CA40,'Distance Matrix'!$A$1:$AG$1,0),1))</f>
        <v>68</v>
      </c>
      <c r="CC40" s="56">
        <v>38</v>
      </c>
      <c r="CD40" s="64" t="s">
        <v>182</v>
      </c>
      <c r="CE40" t="s">
        <v>53</v>
      </c>
      <c r="CF40">
        <f>_xlfn.IFS(AND(CD39="",CD40=""),0,AND(CD39="",CD40="@"),VLOOKUP(CC$1,'Distance Matrix'!$A$2:$AG$33,MATCH(CE40,'Distance Matrix'!$A$1:$AG$1,0),1),AND(CD39="@",CD40=""),VLOOKUP(CC$1,'Distance Matrix'!$A$2:$AG$33,MATCH(CE39,'Distance Matrix'!$A$1:$AG$1,0),1),AND(CD39="@",CD40="@"),VLOOKUP(CE39,'Distance Matrix'!$A$2:$AG$33,MATCH(CE40,'Distance Matrix'!$A$1:$AG$1,0),1))</f>
        <v>271</v>
      </c>
      <c r="CG40" s="56">
        <v>38</v>
      </c>
      <c r="CH40" s="64" t="s">
        <v>182</v>
      </c>
      <c r="CI40" t="s">
        <v>60</v>
      </c>
      <c r="CJ40">
        <f>_xlfn.IFS(AND(CH39="",CH40=""),0,AND(CH39="",CH40="@"),VLOOKUP(CG$1,'Distance Matrix'!$A$2:$AG$33,MATCH(CI40,'Distance Matrix'!$A$1:$AG$1,0),1),AND(CH39="@",CH40=""),VLOOKUP(CG$1,'Distance Matrix'!$A$2:$AG$33,MATCH(CI39,'Distance Matrix'!$A$1:$AG$1,0),1),AND(CH39="@",CH40="@"),VLOOKUP(CI39,'Distance Matrix'!$A$2:$AG$33,MATCH(CI40,'Distance Matrix'!$A$1:$AG$1,0),1))</f>
        <v>327</v>
      </c>
      <c r="CK40" s="56">
        <v>38</v>
      </c>
      <c r="CL40" s="64" t="s">
        <v>182</v>
      </c>
      <c r="CM40" t="s">
        <v>74</v>
      </c>
      <c r="CN40">
        <f>_xlfn.IFS(AND(CL39="",CL40=""),0,AND(CL39="",CL40="@"),VLOOKUP(CK$1,'Distance Matrix'!$A$2:$AG$33,MATCH(CM40,'Distance Matrix'!$A$1:$AG$1,0),1),AND(CL39="@",CL40=""),VLOOKUP(CK$1,'Distance Matrix'!$A$2:$AG$33,MATCH(CM39,'Distance Matrix'!$A$1:$AG$1,0),1),AND(CL39="@",CL40="@"),VLOOKUP(CM39,'Distance Matrix'!$A$2:$AG$33,MATCH(CM40,'Distance Matrix'!$A$1:$AG$1,0),1))</f>
        <v>702</v>
      </c>
      <c r="CO40" s="56">
        <v>38</v>
      </c>
      <c r="CP40" s="64" t="s">
        <v>182</v>
      </c>
      <c r="CQ40" t="s">
        <v>53</v>
      </c>
      <c r="CR40">
        <f>_xlfn.IFS(AND(CP39="",CP40=""),0,AND(CP39="",CP40="@"),VLOOKUP(CO$1,'Distance Matrix'!$A$2:$AG$33,MATCH(CQ40,'Distance Matrix'!$A$1:$AG$1,0),1),AND(CP39="@",CP40=""),VLOOKUP(CO$1,'Distance Matrix'!$A$2:$AG$33,MATCH(CQ39,'Distance Matrix'!$A$1:$AG$1,0),1),AND(CP39="@",CP40="@"),VLOOKUP(CQ39,'Distance Matrix'!$A$2:$AG$33,MATCH(CQ40,'Distance Matrix'!$A$1:$AG$1,0),1))</f>
        <v>551</v>
      </c>
      <c r="CS40" s="56">
        <v>38</v>
      </c>
      <c r="CT40" s="64"/>
      <c r="CU40" t="s">
        <v>78</v>
      </c>
      <c r="CV40">
        <f>_xlfn.IFS(AND(CT39="",CT40=""),0,AND(CT39="",CT40="@"),VLOOKUP(CS$1,'Distance Matrix'!$A$2:$AG$33,MATCH(CU40,'Distance Matrix'!$A$1:$AG$1,0),1),AND(CT39="@",CT40=""),VLOOKUP(CS$1,'Distance Matrix'!$A$2:$AG$33,MATCH(CU39,'Distance Matrix'!$A$1:$AG$1,0),1),AND(CT39="@",CT40="@"),VLOOKUP(CU39,'Distance Matrix'!$A$2:$AG$33,MATCH(CU40,'Distance Matrix'!$A$1:$AG$1,0),1))</f>
        <v>0</v>
      </c>
      <c r="CW40" s="56">
        <v>38</v>
      </c>
      <c r="CX40" s="64"/>
      <c r="CY40" t="s">
        <v>49</v>
      </c>
      <c r="CZ40">
        <f>_xlfn.IFS(AND(CX39="",CX40=""),0,AND(CX39="",CX40="@"),VLOOKUP(CW$1,'Distance Matrix'!$A$2:$AG$33,MATCH(CY40,'Distance Matrix'!$A$1:$AG$1,0),1),AND(CX39="@",CX40=""),VLOOKUP(CW$1,'Distance Matrix'!$A$2:$AG$33,MATCH(CY39,'Distance Matrix'!$A$1:$AG$1,0),1),AND(CX39="@",CX40="@"),VLOOKUP(CY39,'Distance Matrix'!$A$2:$AG$33,MATCH(CY40,'Distance Matrix'!$A$1:$AG$1,0),1))</f>
        <v>0</v>
      </c>
      <c r="DA40" s="56">
        <v>38</v>
      </c>
      <c r="DB40" s="64"/>
      <c r="DC40" t="s">
        <v>57</v>
      </c>
      <c r="DD40">
        <f>_xlfn.IFS(AND(DB39="",DB40=""),0,AND(DB39="",DB40="@"),VLOOKUP(DA$1,'Distance Matrix'!$A$2:$AG$33,MATCH(DC40,'Distance Matrix'!$A$1:$AG$1,0),1),AND(DB39="@",DB40=""),VLOOKUP(DA$1,'Distance Matrix'!$A$2:$AG$33,MATCH(DC39,'Distance Matrix'!$A$1:$AG$1,0),1),AND(DB39="@",DB40="@"),VLOOKUP(DC39,'Distance Matrix'!$A$2:$AG$33,MATCH(DC40,'Distance Matrix'!$A$1:$AG$1,0),1))</f>
        <v>2355</v>
      </c>
      <c r="DE40" s="56">
        <v>38</v>
      </c>
      <c r="DF40" s="64" t="s">
        <v>182</v>
      </c>
      <c r="DG40" t="s">
        <v>71</v>
      </c>
      <c r="DH40">
        <f>_xlfn.IFS(AND(DF39="",DF40=""),0,AND(DF39="",DF40="@"),VLOOKUP(DE$1,'Distance Matrix'!$A$2:$AG$33,MATCH(DG40,'Distance Matrix'!$A$1:$AG$1,0),1),AND(DF39="@",DF40=""),VLOOKUP(DE$1,'Distance Matrix'!$A$2:$AG$33,MATCH(DG39,'Distance Matrix'!$A$1:$AG$1,0),1),AND(DF39="@",DF40="@"),VLOOKUP(DG39,'Distance Matrix'!$A$2:$AG$33,MATCH(DG40,'Distance Matrix'!$A$1:$AG$1,0),1))</f>
        <v>286</v>
      </c>
      <c r="DI40" s="56">
        <v>38</v>
      </c>
      <c r="DJ40" s="64"/>
      <c r="DK40" t="s">
        <v>53</v>
      </c>
      <c r="DL40">
        <f>_xlfn.IFS(AND(DJ39="",DJ40=""),0,AND(DJ39="",DJ40="@"),VLOOKUP(DI$1,'Distance Matrix'!$A$2:$AG$33,MATCH(DK40,'Distance Matrix'!$A$1:$AG$1,0),1),AND(DJ39="@",DJ40=""),VLOOKUP(DI$1,'Distance Matrix'!$A$2:$AG$33,MATCH(DK39,'Distance Matrix'!$A$1:$AG$1,0),1),AND(DJ39="@",DJ40="@"),VLOOKUP(DK39,'Distance Matrix'!$A$2:$AG$33,MATCH(DK40,'Distance Matrix'!$A$1:$AG$1,0),1))</f>
        <v>0</v>
      </c>
      <c r="DM40" s="56">
        <v>38</v>
      </c>
      <c r="DN40" s="64"/>
      <c r="DO40" t="s">
        <v>62</v>
      </c>
      <c r="DP40">
        <f>_xlfn.IFS(AND(DN39="",DN40=""),0,AND(DN39="",DN40="@"),VLOOKUP(DM$1,'Distance Matrix'!$A$2:$AG$33,MATCH(DO40,'Distance Matrix'!$A$1:$AG$1,0),1),AND(DN39="@",DN40=""),VLOOKUP(DM$1,'Distance Matrix'!$A$2:$AG$33,MATCH(DO39,'Distance Matrix'!$A$1:$AG$1,0),1),AND(DN39="@",DN40="@"),VLOOKUP(DO39,'Distance Matrix'!$A$2:$AG$33,MATCH(DO40,'Distance Matrix'!$A$1:$AG$1,0),1))</f>
        <v>453</v>
      </c>
      <c r="DQ40" s="56">
        <v>38</v>
      </c>
      <c r="DR40" s="64"/>
      <c r="DS40" t="s">
        <v>64</v>
      </c>
      <c r="DT40" s="72">
        <f>_xlfn.IFS(AND(DR39="",DR40=""),0,AND(DR39="",DR40="@"),VLOOKUP(DQ$1,'Distance Matrix'!$A$2:$AG$33,MATCH(DS40,'Distance Matrix'!$A$1:$AG$1,0),1),AND(DR39="@",DR40=""),VLOOKUP(DQ$1,'Distance Matrix'!$A$2:$AG$33,MATCH(DS39,'Distance Matrix'!$A$1:$AG$1,0),1),AND(DR39="@",DR40="@"),VLOOKUP(DS39,'Distance Matrix'!$A$2:$AG$33,MATCH(DS40,'Distance Matrix'!$A$1:$AG$1,0),1))</f>
        <v>0</v>
      </c>
    </row>
    <row r="41" spans="1:124" ht="15.75" thickBot="1" x14ac:dyDescent="0.3">
      <c r="A41" s="52">
        <v>39</v>
      </c>
      <c r="B41" s="62" t="s">
        <v>182</v>
      </c>
      <c r="C41" t="s">
        <v>55</v>
      </c>
      <c r="D41">
        <f>_xlfn.IFS(AND(B40="",B41=""),0,AND(B40="",B41="@"),VLOOKUP(A$1,'Distance Matrix'!$A$2:$AG$33,MATCH(C41,'Distance Matrix'!$A$1:$AG$1,0),1),AND(B40="@",B41=""),VLOOKUP(A$1,'Distance Matrix'!$A$2:$AG$33,MATCH(C40,'Distance Matrix'!$A$1:$AG$1,0),1),AND(B40="@",B41="@"),VLOOKUP(C40,'Distance Matrix'!$A$2:$AG$33,MATCH(C41,'Distance Matrix'!$A$1:$AG$1,0),1))</f>
        <v>2289</v>
      </c>
      <c r="E41" s="52">
        <v>39</v>
      </c>
      <c r="F41" s="62"/>
      <c r="G41" t="s">
        <v>66</v>
      </c>
      <c r="H41">
        <f>_xlfn.IFS(AND(F40="",F41=""),0,AND(F40="",F41="@"),VLOOKUP(E$1,'Distance Matrix'!$A$2:$AG$33,MATCH(G41,'Distance Matrix'!$A$1:$AG$1,0),1),AND(F40="@",F41=""),VLOOKUP(E$1,'Distance Matrix'!$A$2:$AG$33,MATCH(G40,'Distance Matrix'!$A$1:$AG$1,0),1),AND(F40="@",F41="@"),VLOOKUP(G40,'Distance Matrix'!$A$2:$AG$33,MATCH(G41,'Distance Matrix'!$A$1:$AG$1,0),1))</f>
        <v>338</v>
      </c>
      <c r="I41" s="52">
        <v>39</v>
      </c>
      <c r="J41" s="62" t="s">
        <v>182</v>
      </c>
      <c r="K41" s="54" t="s">
        <v>76</v>
      </c>
      <c r="L41">
        <f>_xlfn.IFS(AND(J40="",J41=""),0,AND(J40="",J41="@"),VLOOKUP(I$1,'Distance Matrix'!$A$2:$AG$33,MATCH(K41,'Distance Matrix'!$A$1:$AG$1,0),1),AND(J40="@",J41=""),VLOOKUP(I$1,'Distance Matrix'!$A$2:$AG$33,MATCH(K40,'Distance Matrix'!$A$1:$AG$1,0),1),AND(J40="@",J41="@"),VLOOKUP(K40,'Distance Matrix'!$A$2:$AG$33,MATCH(K41,'Distance Matrix'!$A$1:$AG$1,0),1))</f>
        <v>394</v>
      </c>
      <c r="M41" s="52">
        <v>39</v>
      </c>
      <c r="N41" s="62"/>
      <c r="O41" t="s">
        <v>77</v>
      </c>
      <c r="P41">
        <f>_xlfn.IFS(AND(N40="",N41=""),0,AND(N40="",N41="@"),VLOOKUP(M$1,'Distance Matrix'!$A$2:$AG$33,MATCH(O41,'Distance Matrix'!$A$1:$AG$1,0),1),AND(N40="@",N41=""),VLOOKUP(M$1,'Distance Matrix'!$A$2:$AG$33,MATCH(O40,'Distance Matrix'!$A$1:$AG$1,0),1),AND(N40="@",N41="@"),VLOOKUP(O40,'Distance Matrix'!$A$2:$AG$33,MATCH(O41,'Distance Matrix'!$A$1:$AG$1,0),1))</f>
        <v>673</v>
      </c>
      <c r="Q41" s="52">
        <v>39</v>
      </c>
      <c r="R41" s="62"/>
      <c r="S41" t="s">
        <v>50</v>
      </c>
      <c r="T41">
        <f>_xlfn.IFS(AND(R40="",R41=""),0,AND(R40="",R41="@"),VLOOKUP(Q$1,'Distance Matrix'!$A$2:$AG$33,MATCH(S41,'Distance Matrix'!$A$1:$AG$1,0),1),AND(R40="@",R41=""),VLOOKUP(Q$1,'Distance Matrix'!$A$2:$AG$33,MATCH(S40,'Distance Matrix'!$A$1:$AG$1,0),1),AND(R40="@",R41="@"),VLOOKUP(S40,'Distance Matrix'!$A$2:$AG$33,MATCH(S41,'Distance Matrix'!$A$1:$AG$1,0),1))</f>
        <v>741</v>
      </c>
      <c r="U41" s="56">
        <v>39</v>
      </c>
      <c r="V41" s="64" t="s">
        <v>182</v>
      </c>
      <c r="W41" t="s">
        <v>57</v>
      </c>
      <c r="X41">
        <f>_xlfn.IFS(AND(V40="",V41=""),0,AND(V40="",V41="@"),VLOOKUP(U$1,'Distance Matrix'!$A$2:$AG$33,MATCH(W41,'Distance Matrix'!$A$1:$AG$1,0),1),AND(V40="@",V41=""),VLOOKUP(U$1,'Distance Matrix'!$A$2:$AG$33,MATCH(W40,'Distance Matrix'!$A$1:$AG$1,0),1),AND(V40="@",V41="@"),VLOOKUP(W40,'Distance Matrix'!$A$2:$AG$33,MATCH(W41,'Distance Matrix'!$A$1:$AG$1,0),1))</f>
        <v>337</v>
      </c>
      <c r="Y41" s="56">
        <v>39</v>
      </c>
      <c r="Z41" s="64"/>
      <c r="AA41" t="s">
        <v>67</v>
      </c>
      <c r="AB41">
        <f>_xlfn.IFS(AND(Z40="",Z41=""),0,AND(Z40="",Z41="@"),VLOOKUP(Y$1,'Distance Matrix'!$A$2:$AG$33,MATCH(AA41,'Distance Matrix'!$A$1:$AG$1,0),1),AND(Z40="@",Z41=""),VLOOKUP(Y$1,'Distance Matrix'!$A$2:$AG$33,MATCH(AA40,'Distance Matrix'!$A$1:$AG$1,0),1),AND(Z40="@",Z41="@"),VLOOKUP(AA40,'Distance Matrix'!$A$2:$AG$33,MATCH(AA41,'Distance Matrix'!$A$1:$AG$1,0),1))</f>
        <v>894</v>
      </c>
      <c r="AC41" s="56">
        <v>39</v>
      </c>
      <c r="AD41" s="64"/>
      <c r="AE41" t="s">
        <v>73</v>
      </c>
      <c r="AF41">
        <f>_xlfn.IFS(AND(AD40="",AD41=""),0,AND(AD40="",AD41="@"),VLOOKUP(AC$1,'Distance Matrix'!$A$2:$AG$33,MATCH(AE41,'Distance Matrix'!$A$1:$AG$1,0),1),AND(AD40="@",AD41=""),VLOOKUP(AC$1,'Distance Matrix'!$A$2:$AG$33,MATCH(AE40,'Distance Matrix'!$A$1:$AG$1,0),1),AND(AD40="@",AD41="@"),VLOOKUP(AE40,'Distance Matrix'!$A$2:$AG$33,MATCH(AE41,'Distance Matrix'!$A$1:$AG$1,0),1))</f>
        <v>627</v>
      </c>
      <c r="AG41" s="56">
        <v>39</v>
      </c>
      <c r="AH41" s="64"/>
      <c r="AI41" t="s">
        <v>58</v>
      </c>
      <c r="AJ41">
        <f>_xlfn.IFS(AND(AH40="",AH41=""),0,AND(AH40="",AH41="@"),VLOOKUP(AG$1,'Distance Matrix'!$A$2:$AG$33,MATCH(AI41,'Distance Matrix'!$A$1:$AG$1,0),1),AND(AH40="@",AH41=""),VLOOKUP(AG$1,'Distance Matrix'!$A$2:$AG$33,MATCH(AI40,'Distance Matrix'!$A$1:$AG$1,0),1),AND(AH40="@",AH41="@"),VLOOKUP(AI40,'Distance Matrix'!$A$2:$AG$33,MATCH(AI41,'Distance Matrix'!$A$1:$AG$1,0),1))</f>
        <v>0</v>
      </c>
      <c r="AK41" s="56">
        <v>39</v>
      </c>
      <c r="AL41" s="64"/>
      <c r="AM41" t="s">
        <v>69</v>
      </c>
      <c r="AN41">
        <f>_xlfn.IFS(AND(AL40="",AL41=""),0,AND(AL40="",AL41="@"),VLOOKUP(AK$1,'Distance Matrix'!$A$2:$AG$33,MATCH(AM41,'Distance Matrix'!$A$1:$AG$1,0),1),AND(AL40="@",AL41=""),VLOOKUP(AK$1,'Distance Matrix'!$A$2:$AG$33,MATCH(AM40,'Distance Matrix'!$A$1:$AG$1,0),1),AND(AL40="@",AL41="@"),VLOOKUP(AM40,'Distance Matrix'!$A$2:$AG$33,MATCH(AM41,'Distance Matrix'!$A$1:$AG$1,0),1))</f>
        <v>631</v>
      </c>
      <c r="AO41" s="56">
        <v>39</v>
      </c>
      <c r="AP41" s="64" t="s">
        <v>182</v>
      </c>
      <c r="AQ41" t="s">
        <v>56</v>
      </c>
      <c r="AR41">
        <f>_xlfn.IFS(AND(AP40="",AP41=""),0,AND(AP40="",AP41="@"),VLOOKUP(AO$1,'Distance Matrix'!$A$2:$AG$33,MATCH(AQ41,'Distance Matrix'!$A$1:$AG$1,0),1),AND(AP40="@",AP41=""),VLOOKUP(AO$1,'Distance Matrix'!$A$2:$AG$33,MATCH(AQ40,'Distance Matrix'!$A$1:$AG$1,0),1),AND(AP40="@",AP41="@"),VLOOKUP(AQ40,'Distance Matrix'!$A$2:$AG$33,MATCH(AQ41,'Distance Matrix'!$A$1:$AG$1,0),1))</f>
        <v>223</v>
      </c>
      <c r="AS41" s="56">
        <v>39</v>
      </c>
      <c r="AT41" s="64"/>
      <c r="AU41" t="s">
        <v>48</v>
      </c>
      <c r="AV41">
        <f>_xlfn.IFS(AND(AT40="",AT41=""),0,AND(AT40="",AT41="@"),VLOOKUP(AS$1,'Distance Matrix'!$A$2:$AG$33,MATCH(AU41,'Distance Matrix'!$A$1:$AG$1,0),1),AND(AT40="@",AT41=""),VLOOKUP(AS$1,'Distance Matrix'!$A$2:$AG$33,MATCH(AU40,'Distance Matrix'!$A$1:$AG$1,0),1),AND(AT40="@",AT41="@"),VLOOKUP(AU40,'Distance Matrix'!$A$2:$AG$33,MATCH(AU41,'Distance Matrix'!$A$1:$AG$1,0),1))</f>
        <v>0</v>
      </c>
      <c r="AW41" s="56">
        <v>39</v>
      </c>
      <c r="AX41" s="64" t="s">
        <v>182</v>
      </c>
      <c r="AY41" t="s">
        <v>76</v>
      </c>
      <c r="AZ41">
        <f>_xlfn.IFS(AND(AX40="",AX41=""),0,AND(AX40="",AX41="@"),VLOOKUP(AW$1,'Distance Matrix'!$A$2:$AG$33,MATCH(AY41,'Distance Matrix'!$A$1:$AG$1,0),1),AND(AX40="@",AX41=""),VLOOKUP(AW$1,'Distance Matrix'!$A$2:$AG$33,MATCH(AY40,'Distance Matrix'!$A$1:$AG$1,0),1),AND(AX40="@",AX41="@"),VLOOKUP(AY40,'Distance Matrix'!$A$2:$AG$33,MATCH(AY41,'Distance Matrix'!$A$1:$AG$1,0),1))</f>
        <v>241</v>
      </c>
      <c r="BA41" s="56">
        <v>39</v>
      </c>
      <c r="BB41" s="64"/>
      <c r="BC41" t="s">
        <v>65</v>
      </c>
      <c r="BD41">
        <f>_xlfn.IFS(AND(BB40="",BB41=""),0,AND(BB40="",BB41="@"),VLOOKUP(BA$1,'Distance Matrix'!$A$2:$AG$33,MATCH(BC41,'Distance Matrix'!$A$1:$AG$1,0),1),AND(BB40="@",BB41=""),VLOOKUP(BA$1,'Distance Matrix'!$A$2:$AG$33,MATCH(BC40,'Distance Matrix'!$A$1:$AG$1,0),1),AND(BB40="@",BB41="@"),VLOOKUP(BC40,'Distance Matrix'!$A$2:$AG$33,MATCH(BC41,'Distance Matrix'!$A$1:$AG$1,0),1))</f>
        <v>0</v>
      </c>
      <c r="BE41" s="56">
        <v>39</v>
      </c>
      <c r="BF41" s="64"/>
      <c r="BG41" t="s">
        <v>66</v>
      </c>
      <c r="BH41">
        <f>_xlfn.IFS(AND(BF40="",BF41=""),0,AND(BF40="",BF41="@"),VLOOKUP(BE$1,'Distance Matrix'!$A$2:$AG$33,MATCH(BG41,'Distance Matrix'!$A$1:$AG$1,0),1),AND(BF40="@",BF41=""),VLOOKUP(BE$1,'Distance Matrix'!$A$2:$AG$33,MATCH(BG40,'Distance Matrix'!$A$1:$AG$1,0),1),AND(BF40="@",BF41="@"),VLOOKUP(BG40,'Distance Matrix'!$A$2:$AG$33,MATCH(BG41,'Distance Matrix'!$A$1:$AG$1,0),1))</f>
        <v>0</v>
      </c>
      <c r="BI41" s="56">
        <v>39</v>
      </c>
      <c r="BJ41" s="64" t="s">
        <v>182</v>
      </c>
      <c r="BK41" t="s">
        <v>51</v>
      </c>
      <c r="BL41">
        <f>_xlfn.IFS(AND(BJ40="",BJ41=""),0,AND(BJ40="",BJ41="@"),VLOOKUP(BI$1,'Distance Matrix'!$A$2:$AG$33,MATCH(BK41,'Distance Matrix'!$A$1:$AG$1,0),1),AND(BJ40="@",BJ41=""),VLOOKUP(BI$1,'Distance Matrix'!$A$2:$AG$33,MATCH(BK40,'Distance Matrix'!$A$1:$AG$1,0),1),AND(BJ40="@",BJ41="@"),VLOOKUP(BK40,'Distance Matrix'!$A$2:$AG$33,MATCH(BK41,'Distance Matrix'!$A$1:$AG$1,0),1))</f>
        <v>678</v>
      </c>
      <c r="BM41" s="56">
        <v>39</v>
      </c>
      <c r="BN41" s="64" t="s">
        <v>182</v>
      </c>
      <c r="BO41" t="s">
        <v>52</v>
      </c>
      <c r="BP41">
        <f>_xlfn.IFS(AND(BN40="",BN41=""),0,AND(BN40="",BN41="@"),VLOOKUP(BM$1,'Distance Matrix'!$A$2:$AG$33,MATCH(BO41,'Distance Matrix'!$A$1:$AG$1,0),1),AND(BN40="@",BN41=""),VLOOKUP(BM$1,'Distance Matrix'!$A$2:$AG$33,MATCH(BO40,'Distance Matrix'!$A$1:$AG$1,0),1),AND(BN40="@",BN41="@"),VLOOKUP(BO40,'Distance Matrix'!$A$2:$AG$33,MATCH(BO41,'Distance Matrix'!$A$1:$AG$1,0),1))</f>
        <v>205</v>
      </c>
      <c r="BQ41" s="56">
        <v>39</v>
      </c>
      <c r="BR41" s="64"/>
      <c r="BS41" t="s">
        <v>59</v>
      </c>
      <c r="BT41">
        <f>_xlfn.IFS(AND(BR40="",BR41=""),0,AND(BR40="",BR41="@"),VLOOKUP(BQ$1,'Distance Matrix'!$A$2:$AG$33,MATCH(BS41,'Distance Matrix'!$A$1:$AG$1,0),1),AND(BR40="@",BR41=""),VLOOKUP(BQ$1,'Distance Matrix'!$A$2:$AG$33,MATCH(BS40,'Distance Matrix'!$A$1:$AG$1,0),1),AND(BR40="@",BR41="@"),VLOOKUP(BS40,'Distance Matrix'!$A$2:$AG$33,MATCH(BS41,'Distance Matrix'!$A$1:$AG$1,0),1))</f>
        <v>0</v>
      </c>
      <c r="BU41" s="56">
        <v>39</v>
      </c>
      <c r="BV41" s="64" t="s">
        <v>182</v>
      </c>
      <c r="BW41" t="s">
        <v>70</v>
      </c>
      <c r="BX41">
        <f>_xlfn.IFS(AND(BV40="",BV41=""),0,AND(BV40="",BV41="@"),VLOOKUP(BU$1,'Distance Matrix'!$A$2:$AG$33,MATCH(BW41,'Distance Matrix'!$A$1:$AG$1,0),1),AND(BV40="@",BV41=""),VLOOKUP(BU$1,'Distance Matrix'!$A$2:$AG$33,MATCH(BW40,'Distance Matrix'!$A$1:$AG$1,0),1),AND(BV40="@",BV41="@"),VLOOKUP(BW40,'Distance Matrix'!$A$2:$AG$33,MATCH(BW41,'Distance Matrix'!$A$1:$AG$1,0),1))</f>
        <v>1370</v>
      </c>
      <c r="BY41" s="56">
        <v>39</v>
      </c>
      <c r="BZ41" s="64"/>
      <c r="CA41" t="s">
        <v>73</v>
      </c>
      <c r="CB41">
        <f>_xlfn.IFS(AND(BZ40="",BZ41=""),0,AND(BZ40="",BZ41="@"),VLOOKUP(BY$1,'Distance Matrix'!$A$2:$AG$33,MATCH(CA41,'Distance Matrix'!$A$1:$AG$1,0),1),AND(BZ40="@",BZ41=""),VLOOKUP(BY$1,'Distance Matrix'!$A$2:$AG$33,MATCH(CA40,'Distance Matrix'!$A$1:$AG$1,0),1),AND(BZ40="@",BZ41="@"),VLOOKUP(CA40,'Distance Matrix'!$A$2:$AG$33,MATCH(CA41,'Distance Matrix'!$A$1:$AG$1,0),1))</f>
        <v>291</v>
      </c>
      <c r="CC41" s="56">
        <v>39</v>
      </c>
      <c r="CD41" s="64"/>
      <c r="CE41" t="s">
        <v>56</v>
      </c>
      <c r="CF41">
        <f>_xlfn.IFS(AND(CD40="",CD41=""),0,AND(CD40="",CD41="@"),VLOOKUP(CC$1,'Distance Matrix'!$A$2:$AG$33,MATCH(CE41,'Distance Matrix'!$A$1:$AG$1,0),1),AND(CD40="@",CD41=""),VLOOKUP(CC$1,'Distance Matrix'!$A$2:$AG$33,MATCH(CE40,'Distance Matrix'!$A$1:$AG$1,0),1),AND(CD40="@",CD41="@"),VLOOKUP(CE40,'Distance Matrix'!$A$2:$AG$33,MATCH(CE41,'Distance Matrix'!$A$1:$AG$1,0),1))</f>
        <v>886</v>
      </c>
      <c r="CG41" s="56">
        <v>39</v>
      </c>
      <c r="CH41" s="64"/>
      <c r="CI41" t="s">
        <v>49</v>
      </c>
      <c r="CJ41">
        <f>_xlfn.IFS(AND(CH40="",CH41=""),0,AND(CH40="",CH41="@"),VLOOKUP(CG$1,'Distance Matrix'!$A$2:$AG$33,MATCH(CI41,'Distance Matrix'!$A$1:$AG$1,0),1),AND(CH40="@",CH41=""),VLOOKUP(CG$1,'Distance Matrix'!$A$2:$AG$33,MATCH(CI40,'Distance Matrix'!$A$1:$AG$1,0),1),AND(CH40="@",CH41="@"),VLOOKUP(CI40,'Distance Matrix'!$A$2:$AG$33,MATCH(CI41,'Distance Matrix'!$A$1:$AG$1,0),1))</f>
        <v>327</v>
      </c>
      <c r="CK41" s="56">
        <v>39</v>
      </c>
      <c r="CL41" s="64" t="s">
        <v>182</v>
      </c>
      <c r="CM41" t="s">
        <v>62</v>
      </c>
      <c r="CN41">
        <f>_xlfn.IFS(AND(CL40="",CL41=""),0,AND(CL40="",CL41="@"),VLOOKUP(CK$1,'Distance Matrix'!$A$2:$AG$33,MATCH(CM41,'Distance Matrix'!$A$1:$AG$1,0),1),AND(CL40="@",CL41=""),VLOOKUP(CK$1,'Distance Matrix'!$A$2:$AG$33,MATCH(CM40,'Distance Matrix'!$A$1:$AG$1,0),1),AND(CL40="@",CL41="@"),VLOOKUP(CM40,'Distance Matrix'!$A$2:$AG$33,MATCH(CM41,'Distance Matrix'!$A$1:$AG$1,0),1))</f>
        <v>441</v>
      </c>
      <c r="CO41" s="56">
        <v>39</v>
      </c>
      <c r="CP41" s="64" t="s">
        <v>182</v>
      </c>
      <c r="CQ41" t="s">
        <v>64</v>
      </c>
      <c r="CR41">
        <f>_xlfn.IFS(AND(CP40="",CP41=""),0,AND(CP40="",CP41="@"),VLOOKUP(CO$1,'Distance Matrix'!$A$2:$AG$33,MATCH(CQ41,'Distance Matrix'!$A$1:$AG$1,0),1),AND(CP40="@",CP41=""),VLOOKUP(CO$1,'Distance Matrix'!$A$2:$AG$33,MATCH(CQ40,'Distance Matrix'!$A$1:$AG$1,0),1),AND(CP40="@",CP41="@"),VLOOKUP(CQ40,'Distance Matrix'!$A$2:$AG$33,MATCH(CQ41,'Distance Matrix'!$A$1:$AG$1,0),1))</f>
        <v>449</v>
      </c>
      <c r="CS41" s="56">
        <v>39</v>
      </c>
      <c r="CT41" s="64"/>
      <c r="CU41" t="s">
        <v>79</v>
      </c>
      <c r="CV41">
        <f>_xlfn.IFS(AND(CT40="",CT41=""),0,AND(CT40="",CT41="@"),VLOOKUP(CS$1,'Distance Matrix'!$A$2:$AG$33,MATCH(CU41,'Distance Matrix'!$A$1:$AG$1,0),1),AND(CT40="@",CT41=""),VLOOKUP(CS$1,'Distance Matrix'!$A$2:$AG$33,MATCH(CU40,'Distance Matrix'!$A$1:$AG$1,0),1),AND(CT40="@",CT41="@"),VLOOKUP(CU40,'Distance Matrix'!$A$2:$AG$33,MATCH(CU41,'Distance Matrix'!$A$1:$AG$1,0),1))</f>
        <v>0</v>
      </c>
      <c r="CW41" s="56">
        <v>39</v>
      </c>
      <c r="CX41" s="64"/>
      <c r="CY41" t="s">
        <v>60</v>
      </c>
      <c r="CZ41">
        <f>_xlfn.IFS(AND(CX40="",CX41=""),0,AND(CX40="",CX41="@"),VLOOKUP(CW$1,'Distance Matrix'!$A$2:$AG$33,MATCH(CY41,'Distance Matrix'!$A$1:$AG$1,0),1),AND(CX40="@",CX41=""),VLOOKUP(CW$1,'Distance Matrix'!$A$2:$AG$33,MATCH(CY40,'Distance Matrix'!$A$1:$AG$1,0),1),AND(CX40="@",CX41="@"),VLOOKUP(CY40,'Distance Matrix'!$A$2:$AG$33,MATCH(CY41,'Distance Matrix'!$A$1:$AG$1,0),1))</f>
        <v>0</v>
      </c>
      <c r="DA41" s="56">
        <v>39</v>
      </c>
      <c r="DB41" s="64"/>
      <c r="DC41" t="s">
        <v>63</v>
      </c>
      <c r="DD41">
        <f>_xlfn.IFS(AND(DB40="",DB41=""),0,AND(DB40="",DB41="@"),VLOOKUP(DA$1,'Distance Matrix'!$A$2:$AG$33,MATCH(DC41,'Distance Matrix'!$A$1:$AG$1,0),1),AND(DB40="@",DB41=""),VLOOKUP(DA$1,'Distance Matrix'!$A$2:$AG$33,MATCH(DC40,'Distance Matrix'!$A$1:$AG$1,0),1),AND(DB40="@",DB41="@"),VLOOKUP(DC40,'Distance Matrix'!$A$2:$AG$33,MATCH(DC41,'Distance Matrix'!$A$1:$AG$1,0),1))</f>
        <v>0</v>
      </c>
      <c r="DE41" s="56">
        <v>39</v>
      </c>
      <c r="DF41" s="64"/>
      <c r="DG41" t="s">
        <v>60</v>
      </c>
      <c r="DH41">
        <f>_xlfn.IFS(AND(DF40="",DF41=""),0,AND(DF40="",DF41="@"),VLOOKUP(DE$1,'Distance Matrix'!$A$2:$AG$33,MATCH(DG41,'Distance Matrix'!$A$1:$AG$1,0),1),AND(DF40="@",DF41=""),VLOOKUP(DE$1,'Distance Matrix'!$A$2:$AG$33,MATCH(DG40,'Distance Matrix'!$A$1:$AG$1,0),1),AND(DF40="@",DF41="@"),VLOOKUP(DG40,'Distance Matrix'!$A$2:$AG$33,MATCH(DG41,'Distance Matrix'!$A$1:$AG$1,0),1))</f>
        <v>286</v>
      </c>
      <c r="DI41" s="56">
        <v>39</v>
      </c>
      <c r="DJ41" s="64"/>
      <c r="DK41" t="s">
        <v>48</v>
      </c>
      <c r="DL41">
        <f>_xlfn.IFS(AND(DJ40="",DJ41=""),0,AND(DJ40="",DJ41="@"),VLOOKUP(DI$1,'Distance Matrix'!$A$2:$AG$33,MATCH(DK41,'Distance Matrix'!$A$1:$AG$1,0),1),AND(DJ40="@",DJ41=""),VLOOKUP(DI$1,'Distance Matrix'!$A$2:$AG$33,MATCH(DK40,'Distance Matrix'!$A$1:$AG$1,0),1),AND(DJ40="@",DJ41="@"),VLOOKUP(DK40,'Distance Matrix'!$A$2:$AG$33,MATCH(DK41,'Distance Matrix'!$A$1:$AG$1,0),1))</f>
        <v>0</v>
      </c>
      <c r="DM41" s="56">
        <v>39</v>
      </c>
      <c r="DN41" s="64" t="s">
        <v>182</v>
      </c>
      <c r="DO41" t="s">
        <v>53</v>
      </c>
      <c r="DP41">
        <f>_xlfn.IFS(AND(DN40="",DN41=""),0,AND(DN40="",DN41="@"),VLOOKUP(DM$1,'Distance Matrix'!$A$2:$AG$33,MATCH(DO41,'Distance Matrix'!$A$1:$AG$1,0),1),AND(DN40="@",DN41=""),VLOOKUP(DM$1,'Distance Matrix'!$A$2:$AG$33,MATCH(DO40,'Distance Matrix'!$A$1:$AG$1,0),1),AND(DN40="@",DN41="@"),VLOOKUP(DO40,'Distance Matrix'!$A$2:$AG$33,MATCH(DO41,'Distance Matrix'!$A$1:$AG$1,0),1))</f>
        <v>717</v>
      </c>
      <c r="DQ41" s="56">
        <v>39</v>
      </c>
      <c r="DR41" s="64" t="s">
        <v>182</v>
      </c>
      <c r="DS41" t="s">
        <v>68</v>
      </c>
      <c r="DT41" s="72">
        <f>_xlfn.IFS(AND(DR40="",DR41=""),0,AND(DR40="",DR41="@"),VLOOKUP(DQ$1,'Distance Matrix'!$A$2:$AG$33,MATCH(DS41,'Distance Matrix'!$A$1:$AG$1,0),1),AND(DR40="@",DR41=""),VLOOKUP(DQ$1,'Distance Matrix'!$A$2:$AG$33,MATCH(DS40,'Distance Matrix'!$A$1:$AG$1,0),1),AND(DR40="@",DR41="@"),VLOOKUP(DS40,'Distance Matrix'!$A$2:$AG$33,MATCH(DS41,'Distance Matrix'!$A$1:$AG$1,0),1))</f>
        <v>738</v>
      </c>
    </row>
    <row r="42" spans="1:124" ht="15.75" thickBot="1" x14ac:dyDescent="0.3">
      <c r="A42" s="52">
        <v>40</v>
      </c>
      <c r="B42" s="62"/>
      <c r="C42" t="s">
        <v>78</v>
      </c>
      <c r="D42">
        <f>_xlfn.IFS(AND(B41="",B42=""),0,AND(B41="",B42="@"),VLOOKUP(A$1,'Distance Matrix'!$A$2:$AG$33,MATCH(C42,'Distance Matrix'!$A$1:$AG$1,0),1),AND(B41="@",B42=""),VLOOKUP(A$1,'Distance Matrix'!$A$2:$AG$33,MATCH(C41,'Distance Matrix'!$A$1:$AG$1,0),1),AND(B41="@",B42="@"),VLOOKUP(C41,'Distance Matrix'!$A$2:$AG$33,MATCH(C42,'Distance Matrix'!$A$1:$AG$1,0),1))</f>
        <v>342</v>
      </c>
      <c r="E42" s="52">
        <v>40</v>
      </c>
      <c r="F42" s="62"/>
      <c r="G42" t="s">
        <v>68</v>
      </c>
      <c r="H42">
        <f>_xlfn.IFS(AND(F41="",F42=""),0,AND(F41="",F42="@"),VLOOKUP(E$1,'Distance Matrix'!$A$2:$AG$33,MATCH(G42,'Distance Matrix'!$A$1:$AG$1,0),1),AND(F41="@",F42=""),VLOOKUP(E$1,'Distance Matrix'!$A$2:$AG$33,MATCH(G41,'Distance Matrix'!$A$1:$AG$1,0),1),AND(F41="@",F42="@"),VLOOKUP(G41,'Distance Matrix'!$A$2:$AG$33,MATCH(G42,'Distance Matrix'!$A$1:$AG$1,0),1))</f>
        <v>0</v>
      </c>
      <c r="I42" s="52">
        <v>40</v>
      </c>
      <c r="J42" s="62" t="s">
        <v>182</v>
      </c>
      <c r="K42" s="54" t="s">
        <v>73</v>
      </c>
      <c r="L42">
        <f>_xlfn.IFS(AND(J41="",J42=""),0,AND(J41="",J42="@"),VLOOKUP(I$1,'Distance Matrix'!$A$2:$AG$33,MATCH(K42,'Distance Matrix'!$A$1:$AG$1,0),1),AND(J41="@",J42=""),VLOOKUP(I$1,'Distance Matrix'!$A$2:$AG$33,MATCH(K41,'Distance Matrix'!$A$1:$AG$1,0),1),AND(J41="@",J42="@"),VLOOKUP(K41,'Distance Matrix'!$A$2:$AG$33,MATCH(K42,'Distance Matrix'!$A$1:$AG$1,0),1))</f>
        <v>467</v>
      </c>
      <c r="M42" s="52">
        <v>40</v>
      </c>
      <c r="N42" s="62"/>
      <c r="O42" t="s">
        <v>60</v>
      </c>
      <c r="P42">
        <f>_xlfn.IFS(AND(N41="",N42=""),0,AND(N41="",N42="@"),VLOOKUP(M$1,'Distance Matrix'!$A$2:$AG$33,MATCH(O42,'Distance Matrix'!$A$1:$AG$1,0),1),AND(N41="@",N42=""),VLOOKUP(M$1,'Distance Matrix'!$A$2:$AG$33,MATCH(O41,'Distance Matrix'!$A$1:$AG$1,0),1),AND(N41="@",N42="@"),VLOOKUP(O41,'Distance Matrix'!$A$2:$AG$33,MATCH(O42,'Distance Matrix'!$A$1:$AG$1,0),1))</f>
        <v>0</v>
      </c>
      <c r="Q42" s="52">
        <v>40</v>
      </c>
      <c r="R42" s="62"/>
      <c r="S42" t="s">
        <v>55</v>
      </c>
      <c r="T42">
        <f>_xlfn.IFS(AND(R41="",R42=""),0,AND(R41="",R42="@"),VLOOKUP(Q$1,'Distance Matrix'!$A$2:$AG$33,MATCH(S42,'Distance Matrix'!$A$1:$AG$1,0),1),AND(R41="@",R42=""),VLOOKUP(Q$1,'Distance Matrix'!$A$2:$AG$33,MATCH(S41,'Distance Matrix'!$A$1:$AG$1,0),1),AND(R41="@",R42="@"),VLOOKUP(S41,'Distance Matrix'!$A$2:$AG$33,MATCH(S42,'Distance Matrix'!$A$1:$AG$1,0),1))</f>
        <v>0</v>
      </c>
      <c r="U42" s="56">
        <v>40</v>
      </c>
      <c r="V42" s="64"/>
      <c r="W42" t="s">
        <v>71</v>
      </c>
      <c r="X42">
        <f>_xlfn.IFS(AND(V41="",V42=""),0,AND(V41="",V42="@"),VLOOKUP(U$1,'Distance Matrix'!$A$2:$AG$33,MATCH(W42,'Distance Matrix'!$A$1:$AG$1,0),1),AND(V41="@",V42=""),VLOOKUP(U$1,'Distance Matrix'!$A$2:$AG$33,MATCH(W41,'Distance Matrix'!$A$1:$AG$1,0),1),AND(V41="@",V42="@"),VLOOKUP(W41,'Distance Matrix'!$A$2:$AG$33,MATCH(W42,'Distance Matrix'!$A$1:$AG$1,0),1))</f>
        <v>337</v>
      </c>
      <c r="Y42" s="56">
        <v>40</v>
      </c>
      <c r="Z42" s="64"/>
      <c r="AA42" t="s">
        <v>64</v>
      </c>
      <c r="AB42">
        <f>_xlfn.IFS(AND(Z41="",Z42=""),0,AND(Z41="",Z42="@"),VLOOKUP(Y$1,'Distance Matrix'!$A$2:$AG$33,MATCH(AA42,'Distance Matrix'!$A$1:$AG$1,0),1),AND(Z41="@",Z42=""),VLOOKUP(Y$1,'Distance Matrix'!$A$2:$AG$33,MATCH(AA41,'Distance Matrix'!$A$1:$AG$1,0),1),AND(Z41="@",Z42="@"),VLOOKUP(AA41,'Distance Matrix'!$A$2:$AG$33,MATCH(AA42,'Distance Matrix'!$A$1:$AG$1,0),1))</f>
        <v>0</v>
      </c>
      <c r="AC42" s="56">
        <v>40</v>
      </c>
      <c r="AD42" s="64"/>
      <c r="AE42" t="s">
        <v>65</v>
      </c>
      <c r="AF42">
        <f>_xlfn.IFS(AND(AD41="",AD42=""),0,AND(AD41="",AD42="@"),VLOOKUP(AC$1,'Distance Matrix'!$A$2:$AG$33,MATCH(AE42,'Distance Matrix'!$A$1:$AG$1,0),1),AND(AD41="@",AD42=""),VLOOKUP(AC$1,'Distance Matrix'!$A$2:$AG$33,MATCH(AE41,'Distance Matrix'!$A$1:$AG$1,0),1),AND(AD41="@",AD42="@"),VLOOKUP(AE41,'Distance Matrix'!$A$2:$AG$33,MATCH(AE42,'Distance Matrix'!$A$1:$AG$1,0),1))</f>
        <v>0</v>
      </c>
      <c r="AG42" s="56">
        <v>40</v>
      </c>
      <c r="AH42" s="64" t="s">
        <v>182</v>
      </c>
      <c r="AI42" t="s">
        <v>74</v>
      </c>
      <c r="AJ42">
        <f>_xlfn.IFS(AND(AH41="",AH42=""),0,AND(AH41="",AH42="@"),VLOOKUP(AG$1,'Distance Matrix'!$A$2:$AG$33,MATCH(AI42,'Distance Matrix'!$A$1:$AG$1,0),1),AND(AH41="@",AH42=""),VLOOKUP(AG$1,'Distance Matrix'!$A$2:$AG$33,MATCH(AI41,'Distance Matrix'!$A$1:$AG$1,0),1),AND(AH41="@",AH42="@"),VLOOKUP(AI41,'Distance Matrix'!$A$2:$AG$33,MATCH(AI42,'Distance Matrix'!$A$1:$AG$1,0),1))</f>
        <v>362</v>
      </c>
      <c r="AK42" s="56">
        <v>40</v>
      </c>
      <c r="AL42" s="64"/>
      <c r="AM42" t="s">
        <v>63</v>
      </c>
      <c r="AN42">
        <f>_xlfn.IFS(AND(AL41="",AL42=""),0,AND(AL41="",AL42="@"),VLOOKUP(AK$1,'Distance Matrix'!$A$2:$AG$33,MATCH(AM42,'Distance Matrix'!$A$1:$AG$1,0),1),AND(AL41="@",AL42=""),VLOOKUP(AK$1,'Distance Matrix'!$A$2:$AG$33,MATCH(AM41,'Distance Matrix'!$A$1:$AG$1,0),1),AND(AL41="@",AL42="@"),VLOOKUP(AM41,'Distance Matrix'!$A$2:$AG$33,MATCH(AM42,'Distance Matrix'!$A$1:$AG$1,0),1))</f>
        <v>0</v>
      </c>
      <c r="AO42" s="56">
        <v>40</v>
      </c>
      <c r="AP42" s="64" t="s">
        <v>182</v>
      </c>
      <c r="AQ42" t="s">
        <v>70</v>
      </c>
      <c r="AR42">
        <f>_xlfn.IFS(AND(AP41="",AP42=""),0,AND(AP41="",AP42="@"),VLOOKUP(AO$1,'Distance Matrix'!$A$2:$AG$33,MATCH(AQ42,'Distance Matrix'!$A$1:$AG$1,0),1),AND(AP41="@",AP42=""),VLOOKUP(AO$1,'Distance Matrix'!$A$2:$AG$33,MATCH(AQ41,'Distance Matrix'!$A$1:$AG$1,0),1),AND(AP41="@",AP42="@"),VLOOKUP(AQ41,'Distance Matrix'!$A$2:$AG$33,MATCH(AQ42,'Distance Matrix'!$A$1:$AG$1,0),1))</f>
        <v>1065</v>
      </c>
      <c r="AS42" s="56">
        <v>40</v>
      </c>
      <c r="AT42" s="64" t="s">
        <v>182</v>
      </c>
      <c r="AU42" t="s">
        <v>78</v>
      </c>
      <c r="AV42">
        <f>_xlfn.IFS(AND(AT41="",AT42=""),0,AND(AT41="",AT42="@"),VLOOKUP(AS$1,'Distance Matrix'!$A$2:$AG$33,MATCH(AU42,'Distance Matrix'!$A$1:$AG$1,0),1),AND(AT41="@",AT42=""),VLOOKUP(AS$1,'Distance Matrix'!$A$2:$AG$33,MATCH(AU41,'Distance Matrix'!$A$1:$AG$1,0),1),AND(AT41="@",AT42="@"),VLOOKUP(AU41,'Distance Matrix'!$A$2:$AG$33,MATCH(AU42,'Distance Matrix'!$A$1:$AG$1,0),1))</f>
        <v>1376</v>
      </c>
      <c r="AW42" s="56">
        <v>40</v>
      </c>
      <c r="AX42" s="64"/>
      <c r="AY42" t="s">
        <v>71</v>
      </c>
      <c r="AZ42">
        <f>_xlfn.IFS(AND(AX41="",AX42=""),0,AND(AX41="",AX42="@"),VLOOKUP(AW$1,'Distance Matrix'!$A$2:$AG$33,MATCH(AY42,'Distance Matrix'!$A$1:$AG$1,0),1),AND(AX41="@",AX42=""),VLOOKUP(AW$1,'Distance Matrix'!$A$2:$AG$33,MATCH(AY41,'Distance Matrix'!$A$1:$AG$1,0),1),AND(AX41="@",AX42="@"),VLOOKUP(AY41,'Distance Matrix'!$A$2:$AG$33,MATCH(AY42,'Distance Matrix'!$A$1:$AG$1,0),1))</f>
        <v>1188</v>
      </c>
      <c r="BA42" s="56">
        <v>40</v>
      </c>
      <c r="BB42" s="64"/>
      <c r="BC42" t="s">
        <v>72</v>
      </c>
      <c r="BD42">
        <f>_xlfn.IFS(AND(BB41="",BB42=""),0,AND(BB41="",BB42="@"),VLOOKUP(BA$1,'Distance Matrix'!$A$2:$AG$33,MATCH(BC42,'Distance Matrix'!$A$1:$AG$1,0),1),AND(BB41="@",BB42=""),VLOOKUP(BA$1,'Distance Matrix'!$A$2:$AG$33,MATCH(BC41,'Distance Matrix'!$A$1:$AG$1,0),1),AND(BB41="@",BB42="@"),VLOOKUP(BC41,'Distance Matrix'!$A$2:$AG$33,MATCH(BC42,'Distance Matrix'!$A$1:$AG$1,0),1))</f>
        <v>0</v>
      </c>
      <c r="BE42" s="56">
        <v>40</v>
      </c>
      <c r="BF42" s="64" t="s">
        <v>182</v>
      </c>
      <c r="BG42" t="s">
        <v>72</v>
      </c>
      <c r="BH42">
        <f>_xlfn.IFS(AND(BF41="",BF42=""),0,AND(BF41="",BF42="@"),VLOOKUP(BE$1,'Distance Matrix'!$A$2:$AG$33,MATCH(BG42,'Distance Matrix'!$A$1:$AG$1,0),1),AND(BF41="@",BF42=""),VLOOKUP(BE$1,'Distance Matrix'!$A$2:$AG$33,MATCH(BG41,'Distance Matrix'!$A$1:$AG$1,0),1),AND(BF41="@",BF42="@"),VLOOKUP(BG41,'Distance Matrix'!$A$2:$AG$33,MATCH(BG42,'Distance Matrix'!$A$1:$AG$1,0),1))</f>
        <v>861</v>
      </c>
      <c r="BI42" s="56">
        <v>40</v>
      </c>
      <c r="BJ42" s="64" t="s">
        <v>182</v>
      </c>
      <c r="BK42" t="s">
        <v>58</v>
      </c>
      <c r="BL42">
        <f>_xlfn.IFS(AND(BJ41="",BJ42=""),0,AND(BJ41="",BJ42="@"),VLOOKUP(BI$1,'Distance Matrix'!$A$2:$AG$33,MATCH(BK42,'Distance Matrix'!$A$1:$AG$1,0),1),AND(BJ41="@",BJ42=""),VLOOKUP(BI$1,'Distance Matrix'!$A$2:$AG$33,MATCH(BK41,'Distance Matrix'!$A$1:$AG$1,0),1),AND(BJ41="@",BJ42="@"),VLOOKUP(BK41,'Distance Matrix'!$A$2:$AG$33,MATCH(BK42,'Distance Matrix'!$A$1:$AG$1,0),1))</f>
        <v>225</v>
      </c>
      <c r="BM42" s="56">
        <v>40</v>
      </c>
      <c r="BN42" s="64" t="s">
        <v>182</v>
      </c>
      <c r="BO42" t="s">
        <v>70</v>
      </c>
      <c r="BP42">
        <f>_xlfn.IFS(AND(BN41="",BN42=""),0,AND(BN41="",BN42="@"),VLOOKUP(BM$1,'Distance Matrix'!$A$2:$AG$33,MATCH(BO42,'Distance Matrix'!$A$1:$AG$1,0),1),AND(BN41="@",BN42=""),VLOOKUP(BM$1,'Distance Matrix'!$A$2:$AG$33,MATCH(BO41,'Distance Matrix'!$A$1:$AG$1,0),1),AND(BN41="@",BN42="@"),VLOOKUP(BO41,'Distance Matrix'!$A$2:$AG$33,MATCH(BO42,'Distance Matrix'!$A$1:$AG$1,0),1))</f>
        <v>928</v>
      </c>
      <c r="BQ42" s="56">
        <v>40</v>
      </c>
      <c r="BR42" s="64" t="s">
        <v>182</v>
      </c>
      <c r="BS42" t="s">
        <v>49</v>
      </c>
      <c r="BT42">
        <f>_xlfn.IFS(AND(BR41="",BR42=""),0,AND(BR41="",BR42="@"),VLOOKUP(BQ$1,'Distance Matrix'!$A$2:$AG$33,MATCH(BS42,'Distance Matrix'!$A$1:$AG$1,0),1),AND(BR41="@",BR42=""),VLOOKUP(BQ$1,'Distance Matrix'!$A$2:$AG$33,MATCH(BS41,'Distance Matrix'!$A$1:$AG$1,0),1),AND(BR41="@",BR42="@"),VLOOKUP(BS41,'Distance Matrix'!$A$2:$AG$33,MATCH(BS42,'Distance Matrix'!$A$1:$AG$1,0),1))</f>
        <v>560</v>
      </c>
      <c r="BU42" s="56">
        <v>40</v>
      </c>
      <c r="BV42" s="64" t="s">
        <v>182</v>
      </c>
      <c r="BW42" t="s">
        <v>78</v>
      </c>
      <c r="BX42">
        <f>_xlfn.IFS(AND(BV41="",BV42=""),0,AND(BV41="",BV42="@"),VLOOKUP(BU$1,'Distance Matrix'!$A$2:$AG$33,MATCH(BW42,'Distance Matrix'!$A$1:$AG$1,0),1),AND(BV41="@",BV42=""),VLOOKUP(BU$1,'Distance Matrix'!$A$2:$AG$33,MATCH(BW41,'Distance Matrix'!$A$1:$AG$1,0),1),AND(BV41="@",BV42="@"),VLOOKUP(BW41,'Distance Matrix'!$A$2:$AG$33,MATCH(BW42,'Distance Matrix'!$A$1:$AG$1,0),1))</f>
        <v>866</v>
      </c>
      <c r="BY42" s="56">
        <v>40</v>
      </c>
      <c r="BZ42" s="64" t="s">
        <v>182</v>
      </c>
      <c r="CA42" t="s">
        <v>53</v>
      </c>
      <c r="CB42">
        <f>_xlfn.IFS(AND(BZ41="",BZ42=""),0,AND(BZ41="",BZ42="@"),VLOOKUP(BY$1,'Distance Matrix'!$A$2:$AG$33,MATCH(CA42,'Distance Matrix'!$A$1:$AG$1,0),1),AND(BZ41="@",BZ42=""),VLOOKUP(BY$1,'Distance Matrix'!$A$2:$AG$33,MATCH(CA41,'Distance Matrix'!$A$1:$AG$1,0),1),AND(BZ41="@",BZ42="@"),VLOOKUP(CA41,'Distance Matrix'!$A$2:$AG$33,MATCH(CA42,'Distance Matrix'!$A$1:$AG$1,0),1))</f>
        <v>886</v>
      </c>
      <c r="CC42" s="56">
        <v>40</v>
      </c>
      <c r="CD42" s="64" t="s">
        <v>182</v>
      </c>
      <c r="CE42" t="s">
        <v>72</v>
      </c>
      <c r="CF42">
        <f>_xlfn.IFS(AND(CD41="",CD42=""),0,AND(CD41="",CD42="@"),VLOOKUP(CC$1,'Distance Matrix'!$A$2:$AG$33,MATCH(CE42,'Distance Matrix'!$A$1:$AG$1,0),1),AND(CD41="@",CD42=""),VLOOKUP(CC$1,'Distance Matrix'!$A$2:$AG$33,MATCH(CE41,'Distance Matrix'!$A$1:$AG$1,0),1),AND(CD41="@",CD42="@"),VLOOKUP(CE41,'Distance Matrix'!$A$2:$AG$33,MATCH(CE42,'Distance Matrix'!$A$1:$AG$1,0),1))</f>
        <v>1616</v>
      </c>
      <c r="CG42" s="56">
        <v>40</v>
      </c>
      <c r="CH42" s="64" t="s">
        <v>182</v>
      </c>
      <c r="CI42" t="s">
        <v>71</v>
      </c>
      <c r="CJ42">
        <f>_xlfn.IFS(AND(CH41="",CH42=""),0,AND(CH41="",CH42="@"),VLOOKUP(CG$1,'Distance Matrix'!$A$2:$AG$33,MATCH(CI42,'Distance Matrix'!$A$1:$AG$1,0),1),AND(CH41="@",CH42=""),VLOOKUP(CG$1,'Distance Matrix'!$A$2:$AG$33,MATCH(CI41,'Distance Matrix'!$A$1:$AG$1,0),1),AND(CH41="@",CH42="@"),VLOOKUP(CI41,'Distance Matrix'!$A$2:$AG$33,MATCH(CI42,'Distance Matrix'!$A$1:$AG$1,0),1))</f>
        <v>519</v>
      </c>
      <c r="CK42" s="56">
        <v>40</v>
      </c>
      <c r="CL42" s="64"/>
      <c r="CM42" t="s">
        <v>74</v>
      </c>
      <c r="CN42">
        <f>_xlfn.IFS(AND(CL41="",CL42=""),0,AND(CL41="",CL42="@"),VLOOKUP(CK$1,'Distance Matrix'!$A$2:$AG$33,MATCH(CM42,'Distance Matrix'!$A$1:$AG$1,0),1),AND(CL41="@",CL42=""),VLOOKUP(CK$1,'Distance Matrix'!$A$2:$AG$33,MATCH(CM41,'Distance Matrix'!$A$1:$AG$1,0),1),AND(CL41="@",CL42="@"),VLOOKUP(CM41,'Distance Matrix'!$A$2:$AG$33,MATCH(CM42,'Distance Matrix'!$A$1:$AG$1,0),1))</f>
        <v>673</v>
      </c>
      <c r="CO42" s="56">
        <v>40</v>
      </c>
      <c r="CP42" s="64" t="s">
        <v>182</v>
      </c>
      <c r="CQ42" t="s">
        <v>59</v>
      </c>
      <c r="CR42">
        <f>_xlfn.IFS(AND(CP41="",CP42=""),0,AND(CP41="",CP42="@"),VLOOKUP(CO$1,'Distance Matrix'!$A$2:$AG$33,MATCH(CQ42,'Distance Matrix'!$A$1:$AG$1,0),1),AND(CP41="@",CP42=""),VLOOKUP(CO$1,'Distance Matrix'!$A$2:$AG$33,MATCH(CQ41,'Distance Matrix'!$A$1:$AG$1,0),1),AND(CP41="@",CP42="@"),VLOOKUP(CQ41,'Distance Matrix'!$A$2:$AG$33,MATCH(CQ42,'Distance Matrix'!$A$1:$AG$1,0),1))</f>
        <v>1018</v>
      </c>
      <c r="CS42" s="56">
        <v>40</v>
      </c>
      <c r="CT42" s="64" t="s">
        <v>182</v>
      </c>
      <c r="CU42" t="s">
        <v>68</v>
      </c>
      <c r="CV42">
        <f>_xlfn.IFS(AND(CT41="",CT42=""),0,AND(CT41="",CT42="@"),VLOOKUP(CS$1,'Distance Matrix'!$A$2:$AG$33,MATCH(CU42,'Distance Matrix'!$A$1:$AG$1,0),1),AND(CT41="@",CT42=""),VLOOKUP(CS$1,'Distance Matrix'!$A$2:$AG$33,MATCH(CU41,'Distance Matrix'!$A$1:$AG$1,0),1),AND(CT41="@",CT42="@"),VLOOKUP(CU41,'Distance Matrix'!$A$2:$AG$33,MATCH(CU42,'Distance Matrix'!$A$1:$AG$1,0),1))</f>
        <v>1172</v>
      </c>
      <c r="CW42" s="56">
        <v>40</v>
      </c>
      <c r="CX42" s="64" t="s">
        <v>182</v>
      </c>
      <c r="CY42" t="s">
        <v>57</v>
      </c>
      <c r="CZ42">
        <f>_xlfn.IFS(AND(CX41="",CX42=""),0,AND(CX41="",CX42="@"),VLOOKUP(CW$1,'Distance Matrix'!$A$2:$AG$33,MATCH(CY42,'Distance Matrix'!$A$1:$AG$1,0),1),AND(CX41="@",CX42=""),VLOOKUP(CW$1,'Distance Matrix'!$A$2:$AG$33,MATCH(CY41,'Distance Matrix'!$A$1:$AG$1,0),1),AND(CX41="@",CX42="@"),VLOOKUP(CY41,'Distance Matrix'!$A$2:$AG$33,MATCH(CY42,'Distance Matrix'!$A$1:$AG$1,0),1))</f>
        <v>811</v>
      </c>
      <c r="DA42" s="56">
        <v>40</v>
      </c>
      <c r="DB42" s="64" t="s">
        <v>182</v>
      </c>
      <c r="DC42" t="s">
        <v>79</v>
      </c>
      <c r="DD42">
        <f>_xlfn.IFS(AND(DB41="",DB42=""),0,AND(DB41="",DB42="@"),VLOOKUP(DA$1,'Distance Matrix'!$A$2:$AG$33,MATCH(DC42,'Distance Matrix'!$A$1:$AG$1,0),1),AND(DB41="@",DB42=""),VLOOKUP(DA$1,'Distance Matrix'!$A$2:$AG$33,MATCH(DC41,'Distance Matrix'!$A$1:$AG$1,0),1),AND(DB41="@",DB42="@"),VLOOKUP(DC41,'Distance Matrix'!$A$2:$AG$33,MATCH(DC42,'Distance Matrix'!$A$1:$AG$1,0),1))</f>
        <v>2123</v>
      </c>
      <c r="DE42" s="56">
        <v>40</v>
      </c>
      <c r="DF42" s="64"/>
      <c r="DG42" t="s">
        <v>64</v>
      </c>
      <c r="DH42">
        <f>_xlfn.IFS(AND(DF41="",DF42=""),0,AND(DF41="",DF42="@"),VLOOKUP(DE$1,'Distance Matrix'!$A$2:$AG$33,MATCH(DG42,'Distance Matrix'!$A$1:$AG$1,0),1),AND(DF41="@",DF42=""),VLOOKUP(DE$1,'Distance Matrix'!$A$2:$AG$33,MATCH(DG41,'Distance Matrix'!$A$1:$AG$1,0),1),AND(DF41="@",DF42="@"),VLOOKUP(DG41,'Distance Matrix'!$A$2:$AG$33,MATCH(DG42,'Distance Matrix'!$A$1:$AG$1,0),1))</f>
        <v>0</v>
      </c>
      <c r="DI42" s="56">
        <v>40</v>
      </c>
      <c r="DJ42" s="64" t="s">
        <v>182</v>
      </c>
      <c r="DK42" t="s">
        <v>68</v>
      </c>
      <c r="DL42">
        <f>_xlfn.IFS(AND(DJ41="",DJ42=""),0,AND(DJ41="",DJ42="@"),VLOOKUP(DI$1,'Distance Matrix'!$A$2:$AG$33,MATCH(DK42,'Distance Matrix'!$A$1:$AG$1,0),1),AND(DJ41="@",DJ42=""),VLOOKUP(DI$1,'Distance Matrix'!$A$2:$AG$33,MATCH(DK41,'Distance Matrix'!$A$1:$AG$1,0),1),AND(DJ41="@",DJ42="@"),VLOOKUP(DK41,'Distance Matrix'!$A$2:$AG$33,MATCH(DK42,'Distance Matrix'!$A$1:$AG$1,0),1))</f>
        <v>503</v>
      </c>
      <c r="DM42" s="56">
        <v>40</v>
      </c>
      <c r="DN42" s="64" t="s">
        <v>182</v>
      </c>
      <c r="DO42" t="s">
        <v>70</v>
      </c>
      <c r="DP42">
        <f>_xlfn.IFS(AND(DN41="",DN42=""),0,AND(DN41="",DN42="@"),VLOOKUP(DM$1,'Distance Matrix'!$A$2:$AG$33,MATCH(DO42,'Distance Matrix'!$A$1:$AG$1,0),1),AND(DN41="@",DN42=""),VLOOKUP(DM$1,'Distance Matrix'!$A$2:$AG$33,MATCH(DO41,'Distance Matrix'!$A$1:$AG$1,0),1),AND(DN41="@",DN42="@"),VLOOKUP(DO41,'Distance Matrix'!$A$2:$AG$33,MATCH(DO42,'Distance Matrix'!$A$1:$AG$1,0),1))</f>
        <v>550</v>
      </c>
      <c r="DQ42" s="56">
        <v>40</v>
      </c>
      <c r="DR42" s="64" t="s">
        <v>182</v>
      </c>
      <c r="DS42" t="s">
        <v>56</v>
      </c>
      <c r="DT42" s="72">
        <f>_xlfn.IFS(AND(DR41="",DR42=""),0,AND(DR41="",DR42="@"),VLOOKUP(DQ$1,'Distance Matrix'!$A$2:$AG$33,MATCH(DS42,'Distance Matrix'!$A$1:$AG$1,0),1),AND(DR41="@",DR42=""),VLOOKUP(DQ$1,'Distance Matrix'!$A$2:$AG$33,MATCH(DS41,'Distance Matrix'!$A$1:$AG$1,0),1),AND(DR41="@",DR42="@"),VLOOKUP(DS41,'Distance Matrix'!$A$2:$AG$33,MATCH(DS42,'Distance Matrix'!$A$1:$AG$1,0),1))</f>
        <v>1783</v>
      </c>
    </row>
    <row r="43" spans="1:124" ht="15.75" thickBot="1" x14ac:dyDescent="0.3">
      <c r="A43" s="52">
        <v>41</v>
      </c>
      <c r="B43" s="62"/>
      <c r="C43" t="s">
        <v>52</v>
      </c>
      <c r="D43">
        <f>_xlfn.IFS(AND(B42="",B43=""),0,AND(B42="",B43="@"),VLOOKUP(A$1,'Distance Matrix'!$A$2:$AG$33,MATCH(C43,'Distance Matrix'!$A$1:$AG$1,0),1),AND(B42="@",B43=""),VLOOKUP(A$1,'Distance Matrix'!$A$2:$AG$33,MATCH(C42,'Distance Matrix'!$A$1:$AG$1,0),1),AND(B42="@",B43="@"),VLOOKUP(C42,'Distance Matrix'!$A$2:$AG$33,MATCH(C43,'Distance Matrix'!$A$1:$AG$1,0),1))</f>
        <v>0</v>
      </c>
      <c r="E43" s="52">
        <v>41</v>
      </c>
      <c r="F43" s="62"/>
      <c r="G43" t="s">
        <v>61</v>
      </c>
      <c r="H43">
        <f>_xlfn.IFS(AND(F42="",F43=""),0,AND(F42="",F43="@"),VLOOKUP(E$1,'Distance Matrix'!$A$2:$AG$33,MATCH(G43,'Distance Matrix'!$A$1:$AG$1,0),1),AND(F42="@",F43=""),VLOOKUP(E$1,'Distance Matrix'!$A$2:$AG$33,MATCH(G42,'Distance Matrix'!$A$1:$AG$1,0),1),AND(F42="@",F43="@"),VLOOKUP(G42,'Distance Matrix'!$A$2:$AG$33,MATCH(G43,'Distance Matrix'!$A$1:$AG$1,0),1))</f>
        <v>0</v>
      </c>
      <c r="I43" s="52">
        <v>41</v>
      </c>
      <c r="J43" s="62"/>
      <c r="K43" s="54" t="s">
        <v>75</v>
      </c>
      <c r="L43">
        <f>_xlfn.IFS(AND(J42="",J43=""),0,AND(J42="",J43="@"),VLOOKUP(I$1,'Distance Matrix'!$A$2:$AG$33,MATCH(K43,'Distance Matrix'!$A$1:$AG$1,0),1),AND(J42="@",J43=""),VLOOKUP(I$1,'Distance Matrix'!$A$2:$AG$33,MATCH(K42,'Distance Matrix'!$A$1:$AG$1,0),1),AND(J42="@",J43="@"),VLOOKUP(K42,'Distance Matrix'!$A$2:$AG$33,MATCH(K43,'Distance Matrix'!$A$1:$AG$1,0),1))</f>
        <v>858</v>
      </c>
      <c r="M43" s="52">
        <v>41</v>
      </c>
      <c r="N43" s="62"/>
      <c r="O43" t="s">
        <v>67</v>
      </c>
      <c r="P43">
        <f>_xlfn.IFS(AND(N42="",N43=""),0,AND(N42="",N43="@"),VLOOKUP(M$1,'Distance Matrix'!$A$2:$AG$33,MATCH(O43,'Distance Matrix'!$A$1:$AG$1,0),1),AND(N42="@",N43=""),VLOOKUP(M$1,'Distance Matrix'!$A$2:$AG$33,MATCH(O42,'Distance Matrix'!$A$1:$AG$1,0),1),AND(N42="@",N43="@"),VLOOKUP(O42,'Distance Matrix'!$A$2:$AG$33,MATCH(O43,'Distance Matrix'!$A$1:$AG$1,0),1))</f>
        <v>0</v>
      </c>
      <c r="Q43" s="52">
        <v>41</v>
      </c>
      <c r="R43" s="62" t="s">
        <v>182</v>
      </c>
      <c r="S43" t="s">
        <v>69</v>
      </c>
      <c r="T43">
        <f>_xlfn.IFS(AND(R42="",R43=""),0,AND(R42="",R43="@"),VLOOKUP(Q$1,'Distance Matrix'!$A$2:$AG$33,MATCH(S43,'Distance Matrix'!$A$1:$AG$1,0),1),AND(R42="@",R43=""),VLOOKUP(Q$1,'Distance Matrix'!$A$2:$AG$33,MATCH(S42,'Distance Matrix'!$A$1:$AG$1,0),1),AND(R42="@",R43="@"),VLOOKUP(S42,'Distance Matrix'!$A$2:$AG$33,MATCH(S43,'Distance Matrix'!$A$1:$AG$1,0),1))</f>
        <v>1565</v>
      </c>
      <c r="U43" s="56">
        <v>41</v>
      </c>
      <c r="V43" s="64" t="s">
        <v>182</v>
      </c>
      <c r="W43" t="s">
        <v>58</v>
      </c>
      <c r="X43">
        <f>_xlfn.IFS(AND(V42="",V43=""),0,AND(V42="",V43="@"),VLOOKUP(U$1,'Distance Matrix'!$A$2:$AG$33,MATCH(W43,'Distance Matrix'!$A$1:$AG$1,0),1),AND(V42="@",V43=""),VLOOKUP(U$1,'Distance Matrix'!$A$2:$AG$33,MATCH(W42,'Distance Matrix'!$A$1:$AG$1,0),1),AND(V42="@",V43="@"),VLOOKUP(W42,'Distance Matrix'!$A$2:$AG$33,MATCH(W43,'Distance Matrix'!$A$1:$AG$1,0),1))</f>
        <v>673</v>
      </c>
      <c r="Y43" s="56">
        <v>41</v>
      </c>
      <c r="Z43" s="64" t="s">
        <v>182</v>
      </c>
      <c r="AA43" t="s">
        <v>72</v>
      </c>
      <c r="AB43">
        <f>_xlfn.IFS(AND(Z42="",Z43=""),0,AND(Z42="",Z43="@"),VLOOKUP(Y$1,'Distance Matrix'!$A$2:$AG$33,MATCH(AA43,'Distance Matrix'!$A$1:$AG$1,0),1),AND(Z42="@",Z43=""),VLOOKUP(Y$1,'Distance Matrix'!$A$2:$AG$33,MATCH(AA42,'Distance Matrix'!$A$1:$AG$1,0),1),AND(Z42="@",Z43="@"),VLOOKUP(AA42,'Distance Matrix'!$A$2:$AG$33,MATCH(AA43,'Distance Matrix'!$A$1:$AG$1,0),1))</f>
        <v>894</v>
      </c>
      <c r="AC43" s="56">
        <v>41</v>
      </c>
      <c r="AD43" s="64"/>
      <c r="AE43" t="s">
        <v>55</v>
      </c>
      <c r="AF43">
        <f>_xlfn.IFS(AND(AD42="",AD43=""),0,AND(AD42="",AD43="@"),VLOOKUP(AC$1,'Distance Matrix'!$A$2:$AG$33,MATCH(AE43,'Distance Matrix'!$A$1:$AG$1,0),1),AND(AD42="@",AD43=""),VLOOKUP(AC$1,'Distance Matrix'!$A$2:$AG$33,MATCH(AE42,'Distance Matrix'!$A$1:$AG$1,0),1),AND(AD42="@",AD43="@"),VLOOKUP(AE42,'Distance Matrix'!$A$2:$AG$33,MATCH(AE43,'Distance Matrix'!$A$1:$AG$1,0),1))</f>
        <v>0</v>
      </c>
      <c r="AG43" s="56">
        <v>41</v>
      </c>
      <c r="AH43" s="64" t="s">
        <v>182</v>
      </c>
      <c r="AI43" t="s">
        <v>67</v>
      </c>
      <c r="AJ43">
        <f>_xlfn.IFS(AND(AH42="",AH43=""),0,AND(AH42="",AH43="@"),VLOOKUP(AG$1,'Distance Matrix'!$A$2:$AG$33,MATCH(AI43,'Distance Matrix'!$A$1:$AG$1,0),1),AND(AH42="@",AH43=""),VLOOKUP(AG$1,'Distance Matrix'!$A$2:$AG$33,MATCH(AI42,'Distance Matrix'!$A$1:$AG$1,0),1),AND(AH42="@",AH43="@"),VLOOKUP(AI42,'Distance Matrix'!$A$2:$AG$33,MATCH(AI43,'Distance Matrix'!$A$1:$AG$1,0),1))</f>
        <v>702</v>
      </c>
      <c r="AK43" s="56">
        <v>41</v>
      </c>
      <c r="AL43" s="64"/>
      <c r="AM43" t="s">
        <v>61</v>
      </c>
      <c r="AN43">
        <f>_xlfn.IFS(AND(AL42="",AL43=""),0,AND(AL42="",AL43="@"),VLOOKUP(AK$1,'Distance Matrix'!$A$2:$AG$33,MATCH(AM43,'Distance Matrix'!$A$1:$AG$1,0),1),AND(AL42="@",AL43=""),VLOOKUP(AK$1,'Distance Matrix'!$A$2:$AG$33,MATCH(AM42,'Distance Matrix'!$A$1:$AG$1,0),1),AND(AL42="@",AL43="@"),VLOOKUP(AM42,'Distance Matrix'!$A$2:$AG$33,MATCH(AM43,'Distance Matrix'!$A$1:$AG$1,0),1))</f>
        <v>0</v>
      </c>
      <c r="AO43" s="56">
        <v>41</v>
      </c>
      <c r="AP43" s="64"/>
      <c r="AQ43" t="s">
        <v>67</v>
      </c>
      <c r="AR43">
        <f>_xlfn.IFS(AND(AP42="",AP43=""),0,AND(AP42="",AP43="@"),VLOOKUP(AO$1,'Distance Matrix'!$A$2:$AG$33,MATCH(AQ43,'Distance Matrix'!$A$1:$AG$1,0),1),AND(AP42="@",AP43=""),VLOOKUP(AO$1,'Distance Matrix'!$A$2:$AG$33,MATCH(AQ42,'Distance Matrix'!$A$1:$AG$1,0),1),AND(AP42="@",AP43="@"),VLOOKUP(AQ42,'Distance Matrix'!$A$2:$AG$33,MATCH(AQ43,'Distance Matrix'!$A$1:$AG$1,0),1))</f>
        <v>986</v>
      </c>
      <c r="AS43" s="56">
        <v>41</v>
      </c>
      <c r="AT43" s="64" t="s">
        <v>182</v>
      </c>
      <c r="AU43" t="s">
        <v>65</v>
      </c>
      <c r="AV43">
        <f>_xlfn.IFS(AND(AT42="",AT43=""),0,AND(AT42="",AT43="@"),VLOOKUP(AS$1,'Distance Matrix'!$A$2:$AG$33,MATCH(AU43,'Distance Matrix'!$A$1:$AG$1,0),1),AND(AT42="@",AT43=""),VLOOKUP(AS$1,'Distance Matrix'!$A$2:$AG$33,MATCH(AU42,'Distance Matrix'!$A$1:$AG$1,0),1),AND(AT42="@",AT43="@"),VLOOKUP(AU42,'Distance Matrix'!$A$2:$AG$33,MATCH(AU43,'Distance Matrix'!$A$1:$AG$1,0),1))</f>
        <v>370</v>
      </c>
      <c r="AW43" s="56">
        <v>41</v>
      </c>
      <c r="AX43" s="64" t="s">
        <v>182</v>
      </c>
      <c r="AY43" t="s">
        <v>56</v>
      </c>
      <c r="AZ43">
        <f>_xlfn.IFS(AND(AX42="",AX43=""),0,AND(AX42="",AX43="@"),VLOOKUP(AW$1,'Distance Matrix'!$A$2:$AG$33,MATCH(AY43,'Distance Matrix'!$A$1:$AG$1,0),1),AND(AX42="@",AX43=""),VLOOKUP(AW$1,'Distance Matrix'!$A$2:$AG$33,MATCH(AY42,'Distance Matrix'!$A$1:$AG$1,0),1),AND(AX42="@",AX43="@"),VLOOKUP(AY42,'Distance Matrix'!$A$2:$AG$33,MATCH(AY43,'Distance Matrix'!$A$1:$AG$1,0),1))</f>
        <v>1016</v>
      </c>
      <c r="BA43" s="56">
        <v>41</v>
      </c>
      <c r="BB43" s="64" t="s">
        <v>182</v>
      </c>
      <c r="BC43" t="s">
        <v>65</v>
      </c>
      <c r="BD43">
        <f>_xlfn.IFS(AND(BB42="",BB43=""),0,AND(BB42="",BB43="@"),VLOOKUP(BA$1,'Distance Matrix'!$A$2:$AG$33,MATCH(BC43,'Distance Matrix'!$A$1:$AG$1,0),1),AND(BB42="@",BB43=""),VLOOKUP(BA$1,'Distance Matrix'!$A$2:$AG$33,MATCH(BC42,'Distance Matrix'!$A$1:$AG$1,0),1),AND(BB42="@",BB43="@"),VLOOKUP(BC42,'Distance Matrix'!$A$2:$AG$33,MATCH(BC43,'Distance Matrix'!$A$1:$AG$1,0),1))</f>
        <v>237</v>
      </c>
      <c r="BE43" s="56">
        <v>41</v>
      </c>
      <c r="BF43" s="64" t="s">
        <v>182</v>
      </c>
      <c r="BG43" t="s">
        <v>66</v>
      </c>
      <c r="BH43">
        <f>_xlfn.IFS(AND(BF42="",BF43=""),0,AND(BF42="",BF43="@"),VLOOKUP(BE$1,'Distance Matrix'!$A$2:$AG$33,MATCH(BG43,'Distance Matrix'!$A$1:$AG$1,0),1),AND(BF42="@",BF43=""),VLOOKUP(BE$1,'Distance Matrix'!$A$2:$AG$33,MATCH(BG42,'Distance Matrix'!$A$1:$AG$1,0),1),AND(BF42="@",BF43="@"),VLOOKUP(BG42,'Distance Matrix'!$A$2:$AG$33,MATCH(BG43,'Distance Matrix'!$A$1:$AG$1,0),1))</f>
        <v>627</v>
      </c>
      <c r="BI43" s="56">
        <v>41</v>
      </c>
      <c r="BJ43" s="64" t="s">
        <v>182</v>
      </c>
      <c r="BK43" t="s">
        <v>63</v>
      </c>
      <c r="BL43">
        <f>_xlfn.IFS(AND(BJ42="",BJ43=""),0,AND(BJ42="",BJ43="@"),VLOOKUP(BI$1,'Distance Matrix'!$A$2:$AG$33,MATCH(BK43,'Distance Matrix'!$A$1:$AG$1,0),1),AND(BJ42="@",BJ43=""),VLOOKUP(BI$1,'Distance Matrix'!$A$2:$AG$33,MATCH(BK42,'Distance Matrix'!$A$1:$AG$1,0),1),AND(BJ42="@",BJ43="@"),VLOOKUP(BK42,'Distance Matrix'!$A$2:$AG$33,MATCH(BK43,'Distance Matrix'!$A$1:$AG$1,0),1))</f>
        <v>94</v>
      </c>
      <c r="BM43" s="56">
        <v>41</v>
      </c>
      <c r="BN43" s="64"/>
      <c r="BO43" t="s">
        <v>50</v>
      </c>
      <c r="BP43">
        <f>_xlfn.IFS(AND(BN42="",BN43=""),0,AND(BN42="",BN43="@"),VLOOKUP(BM$1,'Distance Matrix'!$A$2:$AG$33,MATCH(BO43,'Distance Matrix'!$A$1:$AG$1,0),1),AND(BN42="@",BN43=""),VLOOKUP(BM$1,'Distance Matrix'!$A$2:$AG$33,MATCH(BO42,'Distance Matrix'!$A$1:$AG$1,0),1),AND(BN42="@",BN43="@"),VLOOKUP(BO42,'Distance Matrix'!$A$2:$AG$33,MATCH(BO43,'Distance Matrix'!$A$1:$AG$1,0),1))</f>
        <v>1511</v>
      </c>
      <c r="BQ43" s="56">
        <v>41</v>
      </c>
      <c r="BR43" s="64"/>
      <c r="BS43" t="s">
        <v>57</v>
      </c>
      <c r="BT43">
        <f>_xlfn.IFS(AND(BR42="",BR43=""),0,AND(BR42="",BR43="@"),VLOOKUP(BQ$1,'Distance Matrix'!$A$2:$AG$33,MATCH(BS43,'Distance Matrix'!$A$1:$AG$1,0),1),AND(BR42="@",BR43=""),VLOOKUP(BQ$1,'Distance Matrix'!$A$2:$AG$33,MATCH(BS42,'Distance Matrix'!$A$1:$AG$1,0),1),AND(BR42="@",BR43="@"),VLOOKUP(BS42,'Distance Matrix'!$A$2:$AG$33,MATCH(BS43,'Distance Matrix'!$A$1:$AG$1,0),1))</f>
        <v>560</v>
      </c>
      <c r="BU43" s="56">
        <v>41</v>
      </c>
      <c r="BV43" s="64" t="s">
        <v>182</v>
      </c>
      <c r="BW43" t="s">
        <v>66</v>
      </c>
      <c r="BX43">
        <f>_xlfn.IFS(AND(BV42="",BV43=""),0,AND(BV42="",BV43="@"),VLOOKUP(BU$1,'Distance Matrix'!$A$2:$AG$33,MATCH(BW43,'Distance Matrix'!$A$1:$AG$1,0),1),AND(BV42="@",BV43=""),VLOOKUP(BU$1,'Distance Matrix'!$A$2:$AG$33,MATCH(BW42,'Distance Matrix'!$A$1:$AG$1,0),1),AND(BV42="@",BV43="@"),VLOOKUP(BW42,'Distance Matrix'!$A$2:$AG$33,MATCH(BW43,'Distance Matrix'!$A$1:$AG$1,0),1))</f>
        <v>256</v>
      </c>
      <c r="BY43" s="56">
        <v>41</v>
      </c>
      <c r="BZ43" s="64"/>
      <c r="CA43" t="s">
        <v>74</v>
      </c>
      <c r="CB43">
        <f>_xlfn.IFS(AND(BZ42="",BZ43=""),0,AND(BZ42="",BZ43="@"),VLOOKUP(BY$1,'Distance Matrix'!$A$2:$AG$33,MATCH(CA43,'Distance Matrix'!$A$1:$AG$1,0),1),AND(BZ42="@",BZ43=""),VLOOKUP(BY$1,'Distance Matrix'!$A$2:$AG$33,MATCH(CA42,'Distance Matrix'!$A$1:$AG$1,0),1),AND(BZ42="@",BZ43="@"),VLOOKUP(CA42,'Distance Matrix'!$A$2:$AG$33,MATCH(CA43,'Distance Matrix'!$A$1:$AG$1,0),1))</f>
        <v>886</v>
      </c>
      <c r="CC43" s="56">
        <v>41</v>
      </c>
      <c r="CD43" s="64" t="s">
        <v>182</v>
      </c>
      <c r="CE43" t="s">
        <v>78</v>
      </c>
      <c r="CF43">
        <f>_xlfn.IFS(AND(CD42="",CD43=""),0,AND(CD42="",CD43="@"),VLOOKUP(CC$1,'Distance Matrix'!$A$2:$AG$33,MATCH(CE43,'Distance Matrix'!$A$1:$AG$1,0),1),AND(CD42="@",CD43=""),VLOOKUP(CC$1,'Distance Matrix'!$A$2:$AG$33,MATCH(CE42,'Distance Matrix'!$A$1:$AG$1,0),1),AND(CD42="@",CD43="@"),VLOOKUP(CE42,'Distance Matrix'!$A$2:$AG$33,MATCH(CE43,'Distance Matrix'!$A$1:$AG$1,0),1))</f>
        <v>601</v>
      </c>
      <c r="CG43" s="56">
        <v>41</v>
      </c>
      <c r="CH43" s="64"/>
      <c r="CI43" t="s">
        <v>50</v>
      </c>
      <c r="CJ43">
        <f>_xlfn.IFS(AND(CH42="",CH43=""),0,AND(CH42="",CH43="@"),VLOOKUP(CG$1,'Distance Matrix'!$A$2:$AG$33,MATCH(CI43,'Distance Matrix'!$A$1:$AG$1,0),1),AND(CH42="@",CH43=""),VLOOKUP(CG$1,'Distance Matrix'!$A$2:$AG$33,MATCH(CI42,'Distance Matrix'!$A$1:$AG$1,0),1),AND(CH42="@",CH43="@"),VLOOKUP(CI42,'Distance Matrix'!$A$2:$AG$33,MATCH(CI43,'Distance Matrix'!$A$1:$AG$1,0),1))</f>
        <v>519</v>
      </c>
      <c r="CK43" s="56">
        <v>41</v>
      </c>
      <c r="CL43" s="64"/>
      <c r="CM43" t="s">
        <v>75</v>
      </c>
      <c r="CN43">
        <f>_xlfn.IFS(AND(CL42="",CL43=""),0,AND(CL42="",CL43="@"),VLOOKUP(CK$1,'Distance Matrix'!$A$2:$AG$33,MATCH(CM43,'Distance Matrix'!$A$1:$AG$1,0),1),AND(CL42="@",CL43=""),VLOOKUP(CK$1,'Distance Matrix'!$A$2:$AG$33,MATCH(CM42,'Distance Matrix'!$A$1:$AG$1,0),1),AND(CL42="@",CL43="@"),VLOOKUP(CM42,'Distance Matrix'!$A$2:$AG$33,MATCH(CM43,'Distance Matrix'!$A$1:$AG$1,0),1))</f>
        <v>0</v>
      </c>
      <c r="CO43" s="56">
        <v>41</v>
      </c>
      <c r="CP43" s="64"/>
      <c r="CQ43" t="s">
        <v>48</v>
      </c>
      <c r="CR43">
        <f>_xlfn.IFS(AND(CP42="",CP43=""),0,AND(CP42="",CP43="@"),VLOOKUP(CO$1,'Distance Matrix'!$A$2:$AG$33,MATCH(CQ43,'Distance Matrix'!$A$1:$AG$1,0),1),AND(CP42="@",CP43=""),VLOOKUP(CO$1,'Distance Matrix'!$A$2:$AG$33,MATCH(CQ42,'Distance Matrix'!$A$1:$AG$1,0),1),AND(CP42="@",CP43="@"),VLOOKUP(CQ42,'Distance Matrix'!$A$2:$AG$33,MATCH(CQ43,'Distance Matrix'!$A$1:$AG$1,0),1))</f>
        <v>335</v>
      </c>
      <c r="CS43" s="56">
        <v>41</v>
      </c>
      <c r="CT43" s="64" t="s">
        <v>182</v>
      </c>
      <c r="CU43" t="s">
        <v>75</v>
      </c>
      <c r="CV43">
        <f>_xlfn.IFS(AND(CT42="",CT43=""),0,AND(CT42="",CT43="@"),VLOOKUP(CS$1,'Distance Matrix'!$A$2:$AG$33,MATCH(CU43,'Distance Matrix'!$A$1:$AG$1,0),1),AND(CT42="@",CT43=""),VLOOKUP(CS$1,'Distance Matrix'!$A$2:$AG$33,MATCH(CU42,'Distance Matrix'!$A$1:$AG$1,0),1),AND(CT42="@",CT43="@"),VLOOKUP(CU42,'Distance Matrix'!$A$2:$AG$33,MATCH(CU43,'Distance Matrix'!$A$1:$AG$1,0),1))</f>
        <v>152</v>
      </c>
      <c r="CW43" s="56">
        <v>41</v>
      </c>
      <c r="CX43" s="64"/>
      <c r="CY43" t="s">
        <v>70</v>
      </c>
      <c r="CZ43">
        <f>_xlfn.IFS(AND(CX42="",CX43=""),0,AND(CX42="",CX43="@"),VLOOKUP(CW$1,'Distance Matrix'!$A$2:$AG$33,MATCH(CY43,'Distance Matrix'!$A$1:$AG$1,0),1),AND(CX42="@",CX43=""),VLOOKUP(CW$1,'Distance Matrix'!$A$2:$AG$33,MATCH(CY42,'Distance Matrix'!$A$1:$AG$1,0),1),AND(CX42="@",CX43="@"),VLOOKUP(CY42,'Distance Matrix'!$A$2:$AG$33,MATCH(CY43,'Distance Matrix'!$A$1:$AG$1,0),1))</f>
        <v>811</v>
      </c>
      <c r="DA43" s="56">
        <v>41</v>
      </c>
      <c r="DB43" s="64" t="s">
        <v>182</v>
      </c>
      <c r="DC43" t="s">
        <v>65</v>
      </c>
      <c r="DD43">
        <f>_xlfn.IFS(AND(DB42="",DB43=""),0,AND(DB42="",DB43="@"),VLOOKUP(DA$1,'Distance Matrix'!$A$2:$AG$33,MATCH(DC43,'Distance Matrix'!$A$1:$AG$1,0),1),AND(DB42="@",DB43=""),VLOOKUP(DA$1,'Distance Matrix'!$A$2:$AG$33,MATCH(DC42,'Distance Matrix'!$A$1:$AG$1,0),1),AND(DB42="@",DB43="@"),VLOOKUP(DC42,'Distance Matrix'!$A$2:$AG$33,MATCH(DC43,'Distance Matrix'!$A$1:$AG$1,0),1))</f>
        <v>36</v>
      </c>
      <c r="DE43" s="56">
        <v>41</v>
      </c>
      <c r="DF43" s="64"/>
      <c r="DG43" t="s">
        <v>50</v>
      </c>
      <c r="DH43">
        <f>_xlfn.IFS(AND(DF42="",DF43=""),0,AND(DF42="",DF43="@"),VLOOKUP(DE$1,'Distance Matrix'!$A$2:$AG$33,MATCH(DG43,'Distance Matrix'!$A$1:$AG$1,0),1),AND(DF42="@",DF43=""),VLOOKUP(DE$1,'Distance Matrix'!$A$2:$AG$33,MATCH(DG42,'Distance Matrix'!$A$1:$AG$1,0),1),AND(DF42="@",DF43="@"),VLOOKUP(DG42,'Distance Matrix'!$A$2:$AG$33,MATCH(DG43,'Distance Matrix'!$A$1:$AG$1,0),1))</f>
        <v>0</v>
      </c>
      <c r="DI43" s="56">
        <v>41</v>
      </c>
      <c r="DJ43" s="64" t="s">
        <v>182</v>
      </c>
      <c r="DK43" t="s">
        <v>75</v>
      </c>
      <c r="DL43">
        <f>_xlfn.IFS(AND(DJ42="",DJ43=""),0,AND(DJ42="",DJ43="@"),VLOOKUP(DI$1,'Distance Matrix'!$A$2:$AG$33,MATCH(DK43,'Distance Matrix'!$A$1:$AG$1,0),1),AND(DJ42="@",DJ43=""),VLOOKUP(DI$1,'Distance Matrix'!$A$2:$AG$33,MATCH(DK42,'Distance Matrix'!$A$1:$AG$1,0),1),AND(DJ42="@",DJ43="@"),VLOOKUP(DK42,'Distance Matrix'!$A$2:$AG$33,MATCH(DK43,'Distance Matrix'!$A$1:$AG$1,0),1))</f>
        <v>152</v>
      </c>
      <c r="DM43" s="56">
        <v>41</v>
      </c>
      <c r="DN43" s="64" t="s">
        <v>182</v>
      </c>
      <c r="DO43" t="s">
        <v>69</v>
      </c>
      <c r="DP43">
        <f>_xlfn.IFS(AND(DN42="",DN43=""),0,AND(DN42="",DN43="@"),VLOOKUP(DM$1,'Distance Matrix'!$A$2:$AG$33,MATCH(DO43,'Distance Matrix'!$A$1:$AG$1,0),1),AND(DN42="@",DN43=""),VLOOKUP(DM$1,'Distance Matrix'!$A$2:$AG$33,MATCH(DO42,'Distance Matrix'!$A$1:$AG$1,0),1),AND(DN42="@",DN43="@"),VLOOKUP(DO42,'Distance Matrix'!$A$2:$AG$33,MATCH(DO43,'Distance Matrix'!$A$1:$AG$1,0),1))</f>
        <v>986</v>
      </c>
      <c r="DQ43" s="56">
        <v>41</v>
      </c>
      <c r="DR43" s="64"/>
      <c r="DS43" t="s">
        <v>70</v>
      </c>
      <c r="DT43" s="72">
        <f>_xlfn.IFS(AND(DR42="",DR43=""),0,AND(DR42="",DR43="@"),VLOOKUP(DQ$1,'Distance Matrix'!$A$2:$AG$33,MATCH(DS43,'Distance Matrix'!$A$1:$AG$1,0),1),AND(DR42="@",DR43=""),VLOOKUP(DQ$1,'Distance Matrix'!$A$2:$AG$33,MATCH(DS42,'Distance Matrix'!$A$1:$AG$1,0),1),AND(DR42="@",DR43="@"),VLOOKUP(DS42,'Distance Matrix'!$A$2:$AG$33,MATCH(DS43,'Distance Matrix'!$A$1:$AG$1,0),1))</f>
        <v>1047</v>
      </c>
    </row>
    <row r="44" spans="1:124" ht="15.75" thickBot="1" x14ac:dyDescent="0.3">
      <c r="A44" s="52">
        <v>42</v>
      </c>
      <c r="B44" s="62"/>
      <c r="C44" t="s">
        <v>66</v>
      </c>
      <c r="D44">
        <f>_xlfn.IFS(AND(B43="",B44=""),0,AND(B43="",B44="@"),VLOOKUP(A$1,'Distance Matrix'!$A$2:$AG$33,MATCH(C44,'Distance Matrix'!$A$1:$AG$1,0),1),AND(B43="@",B44=""),VLOOKUP(A$1,'Distance Matrix'!$A$2:$AG$33,MATCH(C43,'Distance Matrix'!$A$1:$AG$1,0),1),AND(B43="@",B44="@"),VLOOKUP(C43,'Distance Matrix'!$A$2:$AG$33,MATCH(C44,'Distance Matrix'!$A$1:$AG$1,0),1))</f>
        <v>0</v>
      </c>
      <c r="E44" s="52">
        <v>42</v>
      </c>
      <c r="F44" s="62"/>
      <c r="G44" t="s">
        <v>59</v>
      </c>
      <c r="H44">
        <f>_xlfn.IFS(AND(F43="",F44=""),0,AND(F43="",F44="@"),VLOOKUP(E$1,'Distance Matrix'!$A$2:$AG$33,MATCH(G44,'Distance Matrix'!$A$1:$AG$1,0),1),AND(F43="@",F44=""),VLOOKUP(E$1,'Distance Matrix'!$A$2:$AG$33,MATCH(G43,'Distance Matrix'!$A$1:$AG$1,0),1),AND(F43="@",F44="@"),VLOOKUP(G43,'Distance Matrix'!$A$2:$AG$33,MATCH(G44,'Distance Matrix'!$A$1:$AG$1,0),1))</f>
        <v>0</v>
      </c>
      <c r="I44" s="52">
        <v>42</v>
      </c>
      <c r="J44" s="62"/>
      <c r="K44" s="54" t="s">
        <v>76</v>
      </c>
      <c r="L44">
        <f>_xlfn.IFS(AND(J43="",J44=""),0,AND(J43="",J44="@"),VLOOKUP(I$1,'Distance Matrix'!$A$2:$AG$33,MATCH(K44,'Distance Matrix'!$A$1:$AG$1,0),1),AND(J43="@",J44=""),VLOOKUP(I$1,'Distance Matrix'!$A$2:$AG$33,MATCH(K43,'Distance Matrix'!$A$1:$AG$1,0),1),AND(J43="@",J44="@"),VLOOKUP(K43,'Distance Matrix'!$A$2:$AG$33,MATCH(K44,'Distance Matrix'!$A$1:$AG$1,0),1))</f>
        <v>0</v>
      </c>
      <c r="M44" s="52">
        <v>42</v>
      </c>
      <c r="N44" s="62" t="s">
        <v>182</v>
      </c>
      <c r="O44" t="s">
        <v>77</v>
      </c>
      <c r="P44">
        <f>_xlfn.IFS(AND(N43="",N44=""),0,AND(N43="",N44="@"),VLOOKUP(M$1,'Distance Matrix'!$A$2:$AG$33,MATCH(O44,'Distance Matrix'!$A$1:$AG$1,0),1),AND(N43="@",N44=""),VLOOKUP(M$1,'Distance Matrix'!$A$2:$AG$33,MATCH(O43,'Distance Matrix'!$A$1:$AG$1,0),1),AND(N43="@",N44="@"),VLOOKUP(O43,'Distance Matrix'!$A$2:$AG$33,MATCH(O44,'Distance Matrix'!$A$1:$AG$1,0),1))</f>
        <v>394</v>
      </c>
      <c r="Q44" s="52">
        <v>42</v>
      </c>
      <c r="R44" s="62" t="s">
        <v>182</v>
      </c>
      <c r="S44" t="s">
        <v>77</v>
      </c>
      <c r="T44">
        <f>_xlfn.IFS(AND(R43="",R44=""),0,AND(R43="",R44="@"),VLOOKUP(Q$1,'Distance Matrix'!$A$2:$AG$33,MATCH(S44,'Distance Matrix'!$A$1:$AG$1,0),1),AND(R43="@",R44=""),VLOOKUP(Q$1,'Distance Matrix'!$A$2:$AG$33,MATCH(S43,'Distance Matrix'!$A$1:$AG$1,0),1),AND(R43="@",R44="@"),VLOOKUP(S43,'Distance Matrix'!$A$2:$AG$33,MATCH(S44,'Distance Matrix'!$A$1:$AG$1,0),1))</f>
        <v>631</v>
      </c>
      <c r="U44" s="56">
        <v>42</v>
      </c>
      <c r="V44" s="64" t="s">
        <v>182</v>
      </c>
      <c r="W44" t="s">
        <v>60</v>
      </c>
      <c r="X44">
        <f>_xlfn.IFS(AND(V43="",V44=""),0,AND(V43="",V44="@"),VLOOKUP(U$1,'Distance Matrix'!$A$2:$AG$33,MATCH(W44,'Distance Matrix'!$A$1:$AG$1,0),1),AND(V43="@",V44=""),VLOOKUP(U$1,'Distance Matrix'!$A$2:$AG$33,MATCH(W43,'Distance Matrix'!$A$1:$AG$1,0),1),AND(V43="@",V44="@"),VLOOKUP(W43,'Distance Matrix'!$A$2:$AG$33,MATCH(W44,'Distance Matrix'!$A$1:$AG$1,0),1))</f>
        <v>327</v>
      </c>
      <c r="Y44" s="56">
        <v>42</v>
      </c>
      <c r="Z44" s="64"/>
      <c r="AA44" t="s">
        <v>77</v>
      </c>
      <c r="AB44">
        <f>_xlfn.IFS(AND(Z43="",Z44=""),0,AND(Z43="",Z44="@"),VLOOKUP(Y$1,'Distance Matrix'!$A$2:$AG$33,MATCH(AA44,'Distance Matrix'!$A$1:$AG$1,0),1),AND(Z43="@",Z44=""),VLOOKUP(Y$1,'Distance Matrix'!$A$2:$AG$33,MATCH(AA43,'Distance Matrix'!$A$1:$AG$1,0),1),AND(Z43="@",Z44="@"),VLOOKUP(AA43,'Distance Matrix'!$A$2:$AG$33,MATCH(AA44,'Distance Matrix'!$A$1:$AG$1,0),1))</f>
        <v>894</v>
      </c>
      <c r="AC44" s="56">
        <v>42</v>
      </c>
      <c r="AD44" s="64"/>
      <c r="AE44" t="s">
        <v>59</v>
      </c>
      <c r="AF44">
        <f>_xlfn.IFS(AND(AD43="",AD44=""),0,AND(AD43="",AD44="@"),VLOOKUP(AC$1,'Distance Matrix'!$A$2:$AG$33,MATCH(AE44,'Distance Matrix'!$A$1:$AG$1,0),1),AND(AD43="@",AD44=""),VLOOKUP(AC$1,'Distance Matrix'!$A$2:$AG$33,MATCH(AE43,'Distance Matrix'!$A$1:$AG$1,0),1),AND(AD43="@",AD44="@"),VLOOKUP(AE43,'Distance Matrix'!$A$2:$AG$33,MATCH(AE44,'Distance Matrix'!$A$1:$AG$1,0),1))</f>
        <v>0</v>
      </c>
      <c r="AG44" s="56">
        <v>42</v>
      </c>
      <c r="AH44" s="64" t="s">
        <v>182</v>
      </c>
      <c r="AI44" t="s">
        <v>52</v>
      </c>
      <c r="AJ44">
        <f>_xlfn.IFS(AND(AH43="",AH44=""),0,AND(AH43="",AH44="@"),VLOOKUP(AG$1,'Distance Matrix'!$A$2:$AG$33,MATCH(AI44,'Distance Matrix'!$A$1:$AG$1,0),1),AND(AH43="@",AH44=""),VLOOKUP(AG$1,'Distance Matrix'!$A$2:$AG$33,MATCH(AI43,'Distance Matrix'!$A$1:$AG$1,0),1),AND(AH43="@",AH44="@"),VLOOKUP(AI43,'Distance Matrix'!$A$2:$AG$33,MATCH(AI44,'Distance Matrix'!$A$1:$AG$1,0),1))</f>
        <v>205</v>
      </c>
      <c r="AK44" s="56">
        <v>42</v>
      </c>
      <c r="AL44" s="64"/>
      <c r="AM44" t="s">
        <v>49</v>
      </c>
      <c r="AN44">
        <f>_xlfn.IFS(AND(AL43="",AL44=""),0,AND(AL43="",AL44="@"),VLOOKUP(AK$1,'Distance Matrix'!$A$2:$AG$33,MATCH(AM44,'Distance Matrix'!$A$1:$AG$1,0),1),AND(AL43="@",AL44=""),VLOOKUP(AK$1,'Distance Matrix'!$A$2:$AG$33,MATCH(AM43,'Distance Matrix'!$A$1:$AG$1,0),1),AND(AL43="@",AL44="@"),VLOOKUP(AM43,'Distance Matrix'!$A$2:$AG$33,MATCH(AM44,'Distance Matrix'!$A$1:$AG$1,0),1))</f>
        <v>0</v>
      </c>
      <c r="AO44" s="56">
        <v>42</v>
      </c>
      <c r="AP44" s="64"/>
      <c r="AQ44" t="s">
        <v>75</v>
      </c>
      <c r="AR44">
        <f>_xlfn.IFS(AND(AP43="",AP44=""),0,AND(AP43="",AP44="@"),VLOOKUP(AO$1,'Distance Matrix'!$A$2:$AG$33,MATCH(AQ44,'Distance Matrix'!$A$1:$AG$1,0),1),AND(AP43="@",AP44=""),VLOOKUP(AO$1,'Distance Matrix'!$A$2:$AG$33,MATCH(AQ43,'Distance Matrix'!$A$1:$AG$1,0),1),AND(AP43="@",AP44="@"),VLOOKUP(AQ43,'Distance Matrix'!$A$2:$AG$33,MATCH(AQ44,'Distance Matrix'!$A$1:$AG$1,0),1))</f>
        <v>0</v>
      </c>
      <c r="AS44" s="56">
        <v>42</v>
      </c>
      <c r="AT44" s="64" t="s">
        <v>182</v>
      </c>
      <c r="AU44" t="s">
        <v>79</v>
      </c>
      <c r="AV44">
        <f>_xlfn.IFS(AND(AT43="",AT44=""),0,AND(AT43="",AT44="@"),VLOOKUP(AS$1,'Distance Matrix'!$A$2:$AG$33,MATCH(AU44,'Distance Matrix'!$A$1:$AG$1,0),1),AND(AT43="@",AT44=""),VLOOKUP(AS$1,'Distance Matrix'!$A$2:$AG$33,MATCH(AU43,'Distance Matrix'!$A$1:$AG$1,0),1),AND(AT43="@",AT44="@"),VLOOKUP(AU43,'Distance Matrix'!$A$2:$AG$33,MATCH(AU44,'Distance Matrix'!$A$1:$AG$1,0),1))</f>
        <v>36</v>
      </c>
      <c r="AW44" s="56">
        <v>42</v>
      </c>
      <c r="AX44" s="64" t="s">
        <v>182</v>
      </c>
      <c r="AY44" t="s">
        <v>68</v>
      </c>
      <c r="AZ44">
        <f>_xlfn.IFS(AND(AX43="",AX44=""),0,AND(AX43="",AX44="@"),VLOOKUP(AW$1,'Distance Matrix'!$A$2:$AG$33,MATCH(AY44,'Distance Matrix'!$A$1:$AG$1,0),1),AND(AX43="@",AX44=""),VLOOKUP(AW$1,'Distance Matrix'!$A$2:$AG$33,MATCH(AY43,'Distance Matrix'!$A$1:$AG$1,0),1),AND(AX43="@",AX44="@"),VLOOKUP(AY43,'Distance Matrix'!$A$2:$AG$33,MATCH(AY44,'Distance Matrix'!$A$1:$AG$1,0),1))</f>
        <v>1783</v>
      </c>
      <c r="BA44" s="56">
        <v>42</v>
      </c>
      <c r="BB44" s="64" t="s">
        <v>182</v>
      </c>
      <c r="BC44" t="s">
        <v>78</v>
      </c>
      <c r="BD44">
        <f>_xlfn.IFS(AND(BB43="",BB44=""),0,AND(BB43="",BB44="@"),VLOOKUP(BA$1,'Distance Matrix'!$A$2:$AG$33,MATCH(BC44,'Distance Matrix'!$A$1:$AG$1,0),1),AND(BB43="@",BB44=""),VLOOKUP(BA$1,'Distance Matrix'!$A$2:$AG$33,MATCH(BC43,'Distance Matrix'!$A$1:$AG$1,0),1),AND(BB43="@",BB44="@"),VLOOKUP(BC43,'Distance Matrix'!$A$2:$AG$33,MATCH(BC44,'Distance Matrix'!$A$1:$AG$1,0),1))</f>
        <v>370</v>
      </c>
      <c r="BE44" s="56">
        <v>42</v>
      </c>
      <c r="BF44" s="64"/>
      <c r="BG44" t="s">
        <v>52</v>
      </c>
      <c r="BH44">
        <f>_xlfn.IFS(AND(BF43="",BF44=""),0,AND(BF43="",BF44="@"),VLOOKUP(BE$1,'Distance Matrix'!$A$2:$AG$33,MATCH(BG44,'Distance Matrix'!$A$1:$AG$1,0),1),AND(BF43="@",BF44=""),VLOOKUP(BE$1,'Distance Matrix'!$A$2:$AG$33,MATCH(BG43,'Distance Matrix'!$A$1:$AG$1,0),1),AND(BF43="@",BF44="@"),VLOOKUP(BG43,'Distance Matrix'!$A$2:$AG$33,MATCH(BG44,'Distance Matrix'!$A$1:$AG$1,0),1))</f>
        <v>237</v>
      </c>
      <c r="BI44" s="56">
        <v>42</v>
      </c>
      <c r="BJ44" s="64" t="s">
        <v>182</v>
      </c>
      <c r="BK44" t="s">
        <v>77</v>
      </c>
      <c r="BL44">
        <f>_xlfn.IFS(AND(BJ43="",BJ44=""),0,AND(BJ43="",BJ44="@"),VLOOKUP(BI$1,'Distance Matrix'!$A$2:$AG$33,MATCH(BK44,'Distance Matrix'!$A$1:$AG$1,0),1),AND(BJ43="@",BJ44=""),VLOOKUP(BI$1,'Distance Matrix'!$A$2:$AG$33,MATCH(BK43,'Distance Matrix'!$A$1:$AG$1,0),1),AND(BJ43="@",BJ44="@"),VLOOKUP(BK43,'Distance Matrix'!$A$2:$AG$33,MATCH(BK44,'Distance Matrix'!$A$1:$AG$1,0),1))</f>
        <v>254</v>
      </c>
      <c r="BM44" s="56">
        <v>42</v>
      </c>
      <c r="BN44" s="64"/>
      <c r="BO44" t="s">
        <v>62</v>
      </c>
      <c r="BP44">
        <f>_xlfn.IFS(AND(BN43="",BN44=""),0,AND(BN43="",BN44="@"),VLOOKUP(BM$1,'Distance Matrix'!$A$2:$AG$33,MATCH(BO44,'Distance Matrix'!$A$1:$AG$1,0),1),AND(BN43="@",BN44=""),VLOOKUP(BM$1,'Distance Matrix'!$A$2:$AG$33,MATCH(BO43,'Distance Matrix'!$A$1:$AG$1,0),1),AND(BN43="@",BN44="@"),VLOOKUP(BO43,'Distance Matrix'!$A$2:$AG$33,MATCH(BO44,'Distance Matrix'!$A$1:$AG$1,0),1))</f>
        <v>0</v>
      </c>
      <c r="BQ44" s="56">
        <v>42</v>
      </c>
      <c r="BR44" s="64" t="s">
        <v>182</v>
      </c>
      <c r="BS44" t="s">
        <v>69</v>
      </c>
      <c r="BT44">
        <f>_xlfn.IFS(AND(BR43="",BR44=""),0,AND(BR43="",BR44="@"),VLOOKUP(BQ$1,'Distance Matrix'!$A$2:$AG$33,MATCH(BS44,'Distance Matrix'!$A$1:$AG$1,0),1),AND(BR43="@",BR44=""),VLOOKUP(BQ$1,'Distance Matrix'!$A$2:$AG$33,MATCH(BS43,'Distance Matrix'!$A$1:$AG$1,0),1),AND(BR43="@",BR44="@"),VLOOKUP(BS43,'Distance Matrix'!$A$2:$AG$33,MATCH(BS44,'Distance Matrix'!$A$1:$AG$1,0),1))</f>
        <v>456</v>
      </c>
      <c r="BU44" s="56">
        <v>42</v>
      </c>
      <c r="BV44" s="64" t="s">
        <v>182</v>
      </c>
      <c r="BW44" t="s">
        <v>76</v>
      </c>
      <c r="BX44">
        <f>_xlfn.IFS(AND(BV43="",BV44=""),0,AND(BV43="",BV44="@"),VLOOKUP(BU$1,'Distance Matrix'!$A$2:$AG$33,MATCH(BW44,'Distance Matrix'!$A$1:$AG$1,0),1),AND(BV43="@",BV44=""),VLOOKUP(BU$1,'Distance Matrix'!$A$2:$AG$33,MATCH(BW43,'Distance Matrix'!$A$1:$AG$1,0),1),AND(BV43="@",BV44="@"),VLOOKUP(BW43,'Distance Matrix'!$A$2:$AG$33,MATCH(BW44,'Distance Matrix'!$A$1:$AG$1,0),1))</f>
        <v>1982</v>
      </c>
      <c r="BY44" s="56">
        <v>42</v>
      </c>
      <c r="BZ44" s="64" t="s">
        <v>182</v>
      </c>
      <c r="CA44" t="s">
        <v>59</v>
      </c>
      <c r="CB44">
        <f>_xlfn.IFS(AND(BZ43="",BZ44=""),0,AND(BZ43="",BZ44="@"),VLOOKUP(BY$1,'Distance Matrix'!$A$2:$AG$33,MATCH(CA44,'Distance Matrix'!$A$1:$AG$1,0),1),AND(BZ43="@",BZ44=""),VLOOKUP(BY$1,'Distance Matrix'!$A$2:$AG$33,MATCH(CA43,'Distance Matrix'!$A$1:$AG$1,0),1),AND(BZ43="@",BZ44="@"),VLOOKUP(CA43,'Distance Matrix'!$A$2:$AG$33,MATCH(CA44,'Distance Matrix'!$A$1:$AG$1,0),1))</f>
        <v>1</v>
      </c>
      <c r="CC44" s="56">
        <v>42</v>
      </c>
      <c r="CD44" s="64" t="s">
        <v>182</v>
      </c>
      <c r="CE44" t="s">
        <v>66</v>
      </c>
      <c r="CF44">
        <f>_xlfn.IFS(AND(CD43="",CD44=""),0,AND(CD43="",CD44="@"),VLOOKUP(CC$1,'Distance Matrix'!$A$2:$AG$33,MATCH(CE44,'Distance Matrix'!$A$1:$AG$1,0),1),AND(CD43="@",CD44=""),VLOOKUP(CC$1,'Distance Matrix'!$A$2:$AG$33,MATCH(CE43,'Distance Matrix'!$A$1:$AG$1,0),1),AND(CD43="@",CD44="@"),VLOOKUP(CE43,'Distance Matrix'!$A$2:$AG$33,MATCH(CE44,'Distance Matrix'!$A$1:$AG$1,0),1))</f>
        <v>256</v>
      </c>
      <c r="CG44" s="56">
        <v>42</v>
      </c>
      <c r="CH44" s="64"/>
      <c r="CI44" t="s">
        <v>64</v>
      </c>
      <c r="CJ44">
        <f>_xlfn.IFS(AND(CH43="",CH44=""),0,AND(CH43="",CH44="@"),VLOOKUP(CG$1,'Distance Matrix'!$A$2:$AG$33,MATCH(CI44,'Distance Matrix'!$A$1:$AG$1,0),1),AND(CH43="@",CH44=""),VLOOKUP(CG$1,'Distance Matrix'!$A$2:$AG$33,MATCH(CI43,'Distance Matrix'!$A$1:$AG$1,0),1),AND(CH43="@",CH44="@"),VLOOKUP(CI43,'Distance Matrix'!$A$2:$AG$33,MATCH(CI44,'Distance Matrix'!$A$1:$AG$1,0),1))</f>
        <v>0</v>
      </c>
      <c r="CK44" s="56">
        <v>42</v>
      </c>
      <c r="CL44" s="64"/>
      <c r="CM44" t="s">
        <v>53</v>
      </c>
      <c r="CN44">
        <f>_xlfn.IFS(AND(CL43="",CL44=""),0,AND(CL43="",CL44="@"),VLOOKUP(CK$1,'Distance Matrix'!$A$2:$AG$33,MATCH(CM44,'Distance Matrix'!$A$1:$AG$1,0),1),AND(CL43="@",CL44=""),VLOOKUP(CK$1,'Distance Matrix'!$A$2:$AG$33,MATCH(CM43,'Distance Matrix'!$A$1:$AG$1,0),1),AND(CL43="@",CL44="@"),VLOOKUP(CM43,'Distance Matrix'!$A$2:$AG$33,MATCH(CM44,'Distance Matrix'!$A$1:$AG$1,0),1))</f>
        <v>0</v>
      </c>
      <c r="CO44" s="56">
        <v>42</v>
      </c>
      <c r="CP44" s="64"/>
      <c r="CQ44" t="s">
        <v>73</v>
      </c>
      <c r="CR44">
        <f>_xlfn.IFS(AND(CP43="",CP44=""),0,AND(CP43="",CP44="@"),VLOOKUP(CO$1,'Distance Matrix'!$A$2:$AG$33,MATCH(CQ44,'Distance Matrix'!$A$1:$AG$1,0),1),AND(CP43="@",CP44=""),VLOOKUP(CO$1,'Distance Matrix'!$A$2:$AG$33,MATCH(CQ43,'Distance Matrix'!$A$1:$AG$1,0),1),AND(CP43="@",CP44="@"),VLOOKUP(CQ43,'Distance Matrix'!$A$2:$AG$33,MATCH(CQ44,'Distance Matrix'!$A$1:$AG$1,0),1))</f>
        <v>0</v>
      </c>
      <c r="CS44" s="56">
        <v>42</v>
      </c>
      <c r="CT44" s="64" t="s">
        <v>182</v>
      </c>
      <c r="CU44" t="s">
        <v>72</v>
      </c>
      <c r="CV44">
        <f>_xlfn.IFS(AND(CT43="",CT44=""),0,AND(CT43="",CT44="@"),VLOOKUP(CS$1,'Distance Matrix'!$A$2:$AG$33,MATCH(CU44,'Distance Matrix'!$A$1:$AG$1,0),1),AND(CT43="@",CT44=""),VLOOKUP(CS$1,'Distance Matrix'!$A$2:$AG$33,MATCH(CU43,'Distance Matrix'!$A$1:$AG$1,0),1),AND(CT43="@",CT44="@"),VLOOKUP(CU43,'Distance Matrix'!$A$2:$AG$33,MATCH(CU44,'Distance Matrix'!$A$1:$AG$1,0),1))</f>
        <v>900</v>
      </c>
      <c r="CW44" s="56">
        <v>42</v>
      </c>
      <c r="CX44" s="64"/>
      <c r="CY44" t="s">
        <v>63</v>
      </c>
      <c r="CZ44">
        <f>_xlfn.IFS(AND(CX43="",CX44=""),0,AND(CX43="",CX44="@"),VLOOKUP(CW$1,'Distance Matrix'!$A$2:$AG$33,MATCH(CY44,'Distance Matrix'!$A$1:$AG$1,0),1),AND(CX43="@",CX44=""),VLOOKUP(CW$1,'Distance Matrix'!$A$2:$AG$33,MATCH(CY43,'Distance Matrix'!$A$1:$AG$1,0),1),AND(CX43="@",CX44="@"),VLOOKUP(CY43,'Distance Matrix'!$A$2:$AG$33,MATCH(CY44,'Distance Matrix'!$A$1:$AG$1,0),1))</f>
        <v>0</v>
      </c>
      <c r="DA44" s="56">
        <v>42</v>
      </c>
      <c r="DB44" s="64" t="s">
        <v>182</v>
      </c>
      <c r="DC44" t="s">
        <v>55</v>
      </c>
      <c r="DD44">
        <f>_xlfn.IFS(AND(DB43="",DB44=""),0,AND(DB43="",DB44="@"),VLOOKUP(DA$1,'Distance Matrix'!$A$2:$AG$33,MATCH(DC44,'Distance Matrix'!$A$1:$AG$1,0),1),AND(DB43="@",DB44=""),VLOOKUP(DA$1,'Distance Matrix'!$A$2:$AG$33,MATCH(DC43,'Distance Matrix'!$A$1:$AG$1,0),1),AND(DB43="@",DB44="@"),VLOOKUP(DC43,'Distance Matrix'!$A$2:$AG$33,MATCH(DC44,'Distance Matrix'!$A$1:$AG$1,0),1))</f>
        <v>308</v>
      </c>
      <c r="DE44" s="56">
        <v>42</v>
      </c>
      <c r="DF44" s="64"/>
      <c r="DG44" t="s">
        <v>62</v>
      </c>
      <c r="DH44">
        <f>_xlfn.IFS(AND(DF43="",DF44=""),0,AND(DF43="",DF44="@"),VLOOKUP(DE$1,'Distance Matrix'!$A$2:$AG$33,MATCH(DG44,'Distance Matrix'!$A$1:$AG$1,0),1),AND(DF43="@",DF44=""),VLOOKUP(DE$1,'Distance Matrix'!$A$2:$AG$33,MATCH(DG43,'Distance Matrix'!$A$1:$AG$1,0),1),AND(DF43="@",DF44="@"),VLOOKUP(DG43,'Distance Matrix'!$A$2:$AG$33,MATCH(DG44,'Distance Matrix'!$A$1:$AG$1,0),1))</f>
        <v>0</v>
      </c>
      <c r="DI44" s="56">
        <v>42</v>
      </c>
      <c r="DJ44" s="64" t="s">
        <v>182</v>
      </c>
      <c r="DK44" t="s">
        <v>61</v>
      </c>
      <c r="DL44">
        <f>_xlfn.IFS(AND(DJ43="",DJ44=""),0,AND(DJ43="",DJ44="@"),VLOOKUP(DI$1,'Distance Matrix'!$A$2:$AG$33,MATCH(DK44,'Distance Matrix'!$A$1:$AG$1,0),1),AND(DJ43="@",DJ44=""),VLOOKUP(DI$1,'Distance Matrix'!$A$2:$AG$33,MATCH(DK43,'Distance Matrix'!$A$1:$AG$1,0),1),AND(DJ43="@",DJ44="@"),VLOOKUP(DK43,'Distance Matrix'!$A$2:$AG$33,MATCH(DK44,'Distance Matrix'!$A$1:$AG$1,0),1))</f>
        <v>2017</v>
      </c>
      <c r="DM44" s="56">
        <v>42</v>
      </c>
      <c r="DN44" s="64"/>
      <c r="DO44" t="s">
        <v>57</v>
      </c>
      <c r="DP44">
        <f>_xlfn.IFS(AND(DN43="",DN44=""),0,AND(DN43="",DN44="@"),VLOOKUP(DM$1,'Distance Matrix'!$A$2:$AG$33,MATCH(DO44,'Distance Matrix'!$A$1:$AG$1,0),1),AND(DN43="@",DN44=""),VLOOKUP(DM$1,'Distance Matrix'!$A$2:$AG$33,MATCH(DO43,'Distance Matrix'!$A$1:$AG$1,0),1),AND(DN43="@",DN44="@"),VLOOKUP(DO43,'Distance Matrix'!$A$2:$AG$33,MATCH(DO44,'Distance Matrix'!$A$1:$AG$1,0),1))</f>
        <v>405</v>
      </c>
      <c r="DQ44" s="56">
        <v>42</v>
      </c>
      <c r="DR44" s="64"/>
      <c r="DS44" t="s">
        <v>72</v>
      </c>
      <c r="DT44" s="72">
        <f>_xlfn.IFS(AND(DR43="",DR44=""),0,AND(DR43="",DR44="@"),VLOOKUP(DQ$1,'Distance Matrix'!$A$2:$AG$33,MATCH(DS44,'Distance Matrix'!$A$1:$AG$1,0),1),AND(DR43="@",DR44=""),VLOOKUP(DQ$1,'Distance Matrix'!$A$2:$AG$33,MATCH(DS43,'Distance Matrix'!$A$1:$AG$1,0),1),AND(DR43="@",DR44="@"),VLOOKUP(DS43,'Distance Matrix'!$A$2:$AG$33,MATCH(DS44,'Distance Matrix'!$A$1:$AG$1,0),1))</f>
        <v>0</v>
      </c>
    </row>
    <row r="45" spans="1:124" ht="15.75" thickBot="1" x14ac:dyDescent="0.3">
      <c r="A45" s="52">
        <v>43</v>
      </c>
      <c r="B45" s="62"/>
      <c r="C45" t="s">
        <v>68</v>
      </c>
      <c r="D45">
        <f>_xlfn.IFS(AND(B44="",B45=""),0,AND(B44="",B45="@"),VLOOKUP(A$1,'Distance Matrix'!$A$2:$AG$33,MATCH(C45,'Distance Matrix'!$A$1:$AG$1,0),1),AND(B44="@",B45=""),VLOOKUP(A$1,'Distance Matrix'!$A$2:$AG$33,MATCH(C44,'Distance Matrix'!$A$1:$AG$1,0),1),AND(B44="@",B45="@"),VLOOKUP(C44,'Distance Matrix'!$A$2:$AG$33,MATCH(C45,'Distance Matrix'!$A$1:$AG$1,0),1))</f>
        <v>0</v>
      </c>
      <c r="E45" s="52">
        <v>43</v>
      </c>
      <c r="F45" s="62" t="s">
        <v>182</v>
      </c>
      <c r="G45" t="s">
        <v>50</v>
      </c>
      <c r="H45">
        <f>_xlfn.IFS(AND(F44="",F45=""),0,AND(F44="",F45="@"),VLOOKUP(E$1,'Distance Matrix'!$A$2:$AG$33,MATCH(G45,'Distance Matrix'!$A$1:$AG$1,0),1),AND(F44="@",F45=""),VLOOKUP(E$1,'Distance Matrix'!$A$2:$AG$33,MATCH(G44,'Distance Matrix'!$A$1:$AG$1,0),1),AND(F44="@",F45="@"),VLOOKUP(G44,'Distance Matrix'!$A$2:$AG$33,MATCH(G45,'Distance Matrix'!$A$1:$AG$1,0),1))</f>
        <v>1231</v>
      </c>
      <c r="I45" s="52">
        <v>43</v>
      </c>
      <c r="J45" s="62"/>
      <c r="K45" s="54" t="s">
        <v>64</v>
      </c>
      <c r="L45">
        <f>_xlfn.IFS(AND(J44="",J45=""),0,AND(J44="",J45="@"),VLOOKUP(I$1,'Distance Matrix'!$A$2:$AG$33,MATCH(K45,'Distance Matrix'!$A$1:$AG$1,0),1),AND(J44="@",J45=""),VLOOKUP(I$1,'Distance Matrix'!$A$2:$AG$33,MATCH(K44,'Distance Matrix'!$A$1:$AG$1,0),1),AND(J44="@",J45="@"),VLOOKUP(K44,'Distance Matrix'!$A$2:$AG$33,MATCH(K45,'Distance Matrix'!$A$1:$AG$1,0),1))</f>
        <v>0</v>
      </c>
      <c r="M45" s="52">
        <v>43</v>
      </c>
      <c r="N45" s="62"/>
      <c r="O45" t="s">
        <v>61</v>
      </c>
      <c r="P45">
        <f>_xlfn.IFS(AND(N44="",N45=""),0,AND(N44="",N45="@"),VLOOKUP(M$1,'Distance Matrix'!$A$2:$AG$33,MATCH(O45,'Distance Matrix'!$A$1:$AG$1,0),1),AND(N44="@",N45=""),VLOOKUP(M$1,'Distance Matrix'!$A$2:$AG$33,MATCH(O44,'Distance Matrix'!$A$1:$AG$1,0),1),AND(N44="@",N45="@"),VLOOKUP(O44,'Distance Matrix'!$A$2:$AG$33,MATCH(O45,'Distance Matrix'!$A$1:$AG$1,0),1))</f>
        <v>394</v>
      </c>
      <c r="Q45" s="52">
        <v>43</v>
      </c>
      <c r="R45" s="62" t="s">
        <v>182</v>
      </c>
      <c r="S45" t="s">
        <v>57</v>
      </c>
      <c r="T45">
        <f>_xlfn.IFS(AND(R44="",R45=""),0,AND(R44="",R45="@"),VLOOKUP(Q$1,'Distance Matrix'!$A$2:$AG$33,MATCH(S45,'Distance Matrix'!$A$1:$AG$1,0),1),AND(R44="@",R45=""),VLOOKUP(Q$1,'Distance Matrix'!$A$2:$AG$33,MATCH(S44,'Distance Matrix'!$A$1:$AG$1,0),1),AND(R44="@",R45="@"),VLOOKUP(S44,'Distance Matrix'!$A$2:$AG$33,MATCH(S45,'Distance Matrix'!$A$1:$AG$1,0),1))</f>
        <v>280</v>
      </c>
      <c r="U45" s="56">
        <v>43</v>
      </c>
      <c r="V45" s="64" t="s">
        <v>182</v>
      </c>
      <c r="W45" t="s">
        <v>52</v>
      </c>
      <c r="X45">
        <f>_xlfn.IFS(AND(V44="",V45=""),0,AND(V44="",V45="@"),VLOOKUP(U$1,'Distance Matrix'!$A$2:$AG$33,MATCH(W45,'Distance Matrix'!$A$1:$AG$1,0),1),AND(V44="@",V45=""),VLOOKUP(U$1,'Distance Matrix'!$A$2:$AG$33,MATCH(W44,'Distance Matrix'!$A$1:$AG$1,0),1),AND(V44="@",V45="@"),VLOOKUP(W44,'Distance Matrix'!$A$2:$AG$33,MATCH(W45,'Distance Matrix'!$A$1:$AG$1,0),1))</f>
        <v>1012</v>
      </c>
      <c r="Y45" s="56">
        <v>43</v>
      </c>
      <c r="Z45" s="64" t="s">
        <v>182</v>
      </c>
      <c r="AA45" t="s">
        <v>60</v>
      </c>
      <c r="AB45">
        <f>_xlfn.IFS(AND(Z44="",Z45=""),0,AND(Z44="",Z45="@"),VLOOKUP(Y$1,'Distance Matrix'!$A$2:$AG$33,MATCH(AA45,'Distance Matrix'!$A$1:$AG$1,0),1),AND(Z44="@",Z45=""),VLOOKUP(Y$1,'Distance Matrix'!$A$2:$AG$33,MATCH(AA44,'Distance Matrix'!$A$1:$AG$1,0),1),AND(Z44="@",Z45="@"),VLOOKUP(AA44,'Distance Matrix'!$A$2:$AG$33,MATCH(AA45,'Distance Matrix'!$A$1:$AG$1,0),1))</f>
        <v>723</v>
      </c>
      <c r="AC45" s="56">
        <v>43</v>
      </c>
      <c r="AD45" s="64" t="s">
        <v>182</v>
      </c>
      <c r="AE45" t="s">
        <v>48</v>
      </c>
      <c r="AF45">
        <f>_xlfn.IFS(AND(AD44="",AD45=""),0,AND(AD44="",AD45="@"),VLOOKUP(AC$1,'Distance Matrix'!$A$2:$AG$33,MATCH(AE45,'Distance Matrix'!$A$1:$AG$1,0),1),AND(AD44="@",AD45=""),VLOOKUP(AC$1,'Distance Matrix'!$A$2:$AG$33,MATCH(AE44,'Distance Matrix'!$A$1:$AG$1,0),1),AND(AD44="@",AD45="@"),VLOOKUP(AE44,'Distance Matrix'!$A$2:$AG$33,MATCH(AE45,'Distance Matrix'!$A$1:$AG$1,0),1))</f>
        <v>784</v>
      </c>
      <c r="AG45" s="56">
        <v>43</v>
      </c>
      <c r="AH45" s="64"/>
      <c r="AI45" t="s">
        <v>62</v>
      </c>
      <c r="AJ45">
        <f>_xlfn.IFS(AND(AH44="",AH45=""),0,AND(AH44="",AH45="@"),VLOOKUP(AG$1,'Distance Matrix'!$A$2:$AG$33,MATCH(AI45,'Distance Matrix'!$A$1:$AG$1,0),1),AND(AH44="@",AH45=""),VLOOKUP(AG$1,'Distance Matrix'!$A$2:$AG$33,MATCH(AI44,'Distance Matrix'!$A$1:$AG$1,0),1),AND(AH44="@",AH45="@"),VLOOKUP(AI44,'Distance Matrix'!$A$2:$AG$33,MATCH(AI45,'Distance Matrix'!$A$1:$AG$1,0),1))</f>
        <v>831</v>
      </c>
      <c r="AK45" s="56">
        <v>43</v>
      </c>
      <c r="AL45" s="64" t="s">
        <v>182</v>
      </c>
      <c r="AM45" t="s">
        <v>48</v>
      </c>
      <c r="AN45">
        <f>_xlfn.IFS(AND(AL44="",AL45=""),0,AND(AL44="",AL45="@"),VLOOKUP(AK$1,'Distance Matrix'!$A$2:$AG$33,MATCH(AM45,'Distance Matrix'!$A$1:$AG$1,0),1),AND(AL44="@",AL45=""),VLOOKUP(AK$1,'Distance Matrix'!$A$2:$AG$33,MATCH(AM44,'Distance Matrix'!$A$1:$AG$1,0),1),AND(AL44="@",AL45="@"),VLOOKUP(AM44,'Distance Matrix'!$A$2:$AG$33,MATCH(AM45,'Distance Matrix'!$A$1:$AG$1,0),1))</f>
        <v>1175</v>
      </c>
      <c r="AO45" s="56">
        <v>43</v>
      </c>
      <c r="AP45" s="64"/>
      <c r="AQ45" t="s">
        <v>62</v>
      </c>
      <c r="AR45">
        <f>_xlfn.IFS(AND(AP44="",AP45=""),0,AND(AP44="",AP45="@"),VLOOKUP(AO$1,'Distance Matrix'!$A$2:$AG$33,MATCH(AQ45,'Distance Matrix'!$A$1:$AG$1,0),1),AND(AP44="@",AP45=""),VLOOKUP(AO$1,'Distance Matrix'!$A$2:$AG$33,MATCH(AQ44,'Distance Matrix'!$A$1:$AG$1,0),1),AND(AP44="@",AP45="@"),VLOOKUP(AQ44,'Distance Matrix'!$A$2:$AG$33,MATCH(AQ45,'Distance Matrix'!$A$1:$AG$1,0),1))</f>
        <v>0</v>
      </c>
      <c r="AS45" s="56">
        <v>43</v>
      </c>
      <c r="AT45" s="64" t="s">
        <v>182</v>
      </c>
      <c r="AU45" t="s">
        <v>55</v>
      </c>
      <c r="AV45">
        <f>_xlfn.IFS(AND(AT44="",AT45=""),0,AND(AT44="",AT45="@"),VLOOKUP(AS$1,'Distance Matrix'!$A$2:$AG$33,MATCH(AU45,'Distance Matrix'!$A$1:$AG$1,0),1),AND(AT44="@",AT45=""),VLOOKUP(AS$1,'Distance Matrix'!$A$2:$AG$33,MATCH(AU44,'Distance Matrix'!$A$1:$AG$1,0),1),AND(AT44="@",AT45="@"),VLOOKUP(AU44,'Distance Matrix'!$A$2:$AG$33,MATCH(AU45,'Distance Matrix'!$A$1:$AG$1,0),1))</f>
        <v>342</v>
      </c>
      <c r="AW45" s="56">
        <v>43</v>
      </c>
      <c r="AX45" s="64" t="s">
        <v>182</v>
      </c>
      <c r="AY45" t="s">
        <v>75</v>
      </c>
      <c r="AZ45">
        <f>_xlfn.IFS(AND(AX44="",AX45=""),0,AND(AX44="",AX45="@"),VLOOKUP(AW$1,'Distance Matrix'!$A$2:$AG$33,MATCH(AY45,'Distance Matrix'!$A$1:$AG$1,0),1),AND(AX44="@",AX45=""),VLOOKUP(AW$1,'Distance Matrix'!$A$2:$AG$33,MATCH(AY44,'Distance Matrix'!$A$1:$AG$1,0),1),AND(AX44="@",AX45="@"),VLOOKUP(AY44,'Distance Matrix'!$A$2:$AG$33,MATCH(AY45,'Distance Matrix'!$A$1:$AG$1,0),1))</f>
        <v>152</v>
      </c>
      <c r="BA45" s="56">
        <v>43</v>
      </c>
      <c r="BB45" s="64"/>
      <c r="BC45" t="s">
        <v>65</v>
      </c>
      <c r="BD45">
        <f>_xlfn.IFS(AND(BB44="",BB45=""),0,AND(BB44="",BB45="@"),VLOOKUP(BA$1,'Distance Matrix'!$A$2:$AG$33,MATCH(BC45,'Distance Matrix'!$A$1:$AG$1,0),1),AND(BB44="@",BB45=""),VLOOKUP(BA$1,'Distance Matrix'!$A$2:$AG$33,MATCH(BC44,'Distance Matrix'!$A$1:$AG$1,0),1),AND(BB44="@",BB45="@"),VLOOKUP(BC44,'Distance Matrix'!$A$2:$AG$33,MATCH(BC45,'Distance Matrix'!$A$1:$AG$1,0),1))</f>
        <v>256</v>
      </c>
      <c r="BE45" s="56">
        <v>43</v>
      </c>
      <c r="BF45" s="64"/>
      <c r="BG45" t="s">
        <v>68</v>
      </c>
      <c r="BH45">
        <f>_xlfn.IFS(AND(BF44="",BF45=""),0,AND(BF44="",BF45="@"),VLOOKUP(BE$1,'Distance Matrix'!$A$2:$AG$33,MATCH(BG45,'Distance Matrix'!$A$1:$AG$1,0),1),AND(BF44="@",BF45=""),VLOOKUP(BE$1,'Distance Matrix'!$A$2:$AG$33,MATCH(BG44,'Distance Matrix'!$A$1:$AG$1,0),1),AND(BF44="@",BF45="@"),VLOOKUP(BG44,'Distance Matrix'!$A$2:$AG$33,MATCH(BG45,'Distance Matrix'!$A$1:$AG$1,0),1))</f>
        <v>0</v>
      </c>
      <c r="BI45" s="56">
        <v>43</v>
      </c>
      <c r="BJ45" s="64"/>
      <c r="BK45" t="s">
        <v>48</v>
      </c>
      <c r="BL45">
        <f>_xlfn.IFS(AND(BJ44="",BJ45=""),0,AND(BJ44="",BJ45="@"),VLOOKUP(BI$1,'Distance Matrix'!$A$2:$AG$33,MATCH(BK45,'Distance Matrix'!$A$1:$AG$1,0),1),AND(BJ44="@",BJ45=""),VLOOKUP(BI$1,'Distance Matrix'!$A$2:$AG$33,MATCH(BK44,'Distance Matrix'!$A$1:$AG$1,0),1),AND(BJ44="@",BJ45="@"),VLOOKUP(BK44,'Distance Matrix'!$A$2:$AG$33,MATCH(BK45,'Distance Matrix'!$A$1:$AG$1,0),1))</f>
        <v>1121</v>
      </c>
      <c r="BM45" s="56">
        <v>43</v>
      </c>
      <c r="BN45" s="64"/>
      <c r="BO45" t="s">
        <v>64</v>
      </c>
      <c r="BP45">
        <f>_xlfn.IFS(AND(BN44="",BN45=""),0,AND(BN44="",BN45="@"),VLOOKUP(BM$1,'Distance Matrix'!$A$2:$AG$33,MATCH(BO45,'Distance Matrix'!$A$1:$AG$1,0),1),AND(BN44="@",BN45=""),VLOOKUP(BM$1,'Distance Matrix'!$A$2:$AG$33,MATCH(BO44,'Distance Matrix'!$A$1:$AG$1,0),1),AND(BN44="@",BN45="@"),VLOOKUP(BO44,'Distance Matrix'!$A$2:$AG$33,MATCH(BO45,'Distance Matrix'!$A$1:$AG$1,0),1))</f>
        <v>0</v>
      </c>
      <c r="BQ45" s="56">
        <v>43</v>
      </c>
      <c r="BR45" s="64" t="s">
        <v>182</v>
      </c>
      <c r="BS45" t="s">
        <v>63</v>
      </c>
      <c r="BT45">
        <f>_xlfn.IFS(AND(BR44="",BR45=""),0,AND(BR44="",BR45="@"),VLOOKUP(BQ$1,'Distance Matrix'!$A$2:$AG$33,MATCH(BS45,'Distance Matrix'!$A$1:$AG$1,0),1),AND(BR44="@",BR45=""),VLOOKUP(BQ$1,'Distance Matrix'!$A$2:$AG$33,MATCH(BS44,'Distance Matrix'!$A$1:$AG$1,0),1),AND(BR44="@",BR45="@"),VLOOKUP(BS44,'Distance Matrix'!$A$2:$AG$33,MATCH(BS45,'Distance Matrix'!$A$1:$AG$1,0),1))</f>
        <v>529</v>
      </c>
      <c r="BU45" s="56">
        <v>43</v>
      </c>
      <c r="BV45" s="64"/>
      <c r="BW45" t="s">
        <v>51</v>
      </c>
      <c r="BX45">
        <f>_xlfn.IFS(AND(BV44="",BV45=""),0,AND(BV44="",BV45="@"),VLOOKUP(BU$1,'Distance Matrix'!$A$2:$AG$33,MATCH(BW45,'Distance Matrix'!$A$1:$AG$1,0),1),AND(BV44="@",BV45=""),VLOOKUP(BU$1,'Distance Matrix'!$A$2:$AG$33,MATCH(BW44,'Distance Matrix'!$A$1:$AG$1,0),1),AND(BV44="@",BV45="@"),VLOOKUP(BW44,'Distance Matrix'!$A$2:$AG$33,MATCH(BW45,'Distance Matrix'!$A$1:$AG$1,0),1))</f>
        <v>281</v>
      </c>
      <c r="BY45" s="56">
        <v>43</v>
      </c>
      <c r="BZ45" s="64"/>
      <c r="CA45" t="s">
        <v>59</v>
      </c>
      <c r="CB45">
        <f>_xlfn.IFS(AND(BZ44="",BZ45=""),0,AND(BZ44="",BZ45="@"),VLOOKUP(BY$1,'Distance Matrix'!$A$2:$AG$33,MATCH(CA45,'Distance Matrix'!$A$1:$AG$1,0),1),AND(BZ44="@",BZ45=""),VLOOKUP(BY$1,'Distance Matrix'!$A$2:$AG$33,MATCH(CA44,'Distance Matrix'!$A$1:$AG$1,0),1),AND(BZ44="@",BZ45="@"),VLOOKUP(CA44,'Distance Matrix'!$A$2:$AG$33,MATCH(CA45,'Distance Matrix'!$A$1:$AG$1,0),1))</f>
        <v>1</v>
      </c>
      <c r="CC45" s="56">
        <v>43</v>
      </c>
      <c r="CD45" s="64"/>
      <c r="CE45" t="s">
        <v>60</v>
      </c>
      <c r="CF45">
        <f>_xlfn.IFS(AND(CD44="",CD45=""),0,AND(CD44="",CD45="@"),VLOOKUP(CC$1,'Distance Matrix'!$A$2:$AG$33,MATCH(CE45,'Distance Matrix'!$A$1:$AG$1,0),1),AND(CD44="@",CD45=""),VLOOKUP(CC$1,'Distance Matrix'!$A$2:$AG$33,MATCH(CE44,'Distance Matrix'!$A$1:$AG$1,0),1),AND(CD44="@",CD45="@"),VLOOKUP(CE44,'Distance Matrix'!$A$2:$AG$33,MATCH(CE45,'Distance Matrix'!$A$1:$AG$1,0),1))</f>
        <v>2237</v>
      </c>
      <c r="CG45" s="56">
        <v>43</v>
      </c>
      <c r="CH45" s="64"/>
      <c r="CI45" t="s">
        <v>74</v>
      </c>
      <c r="CJ45">
        <f>_xlfn.IFS(AND(CH44="",CH45=""),0,AND(CH44="",CH45="@"),VLOOKUP(CG$1,'Distance Matrix'!$A$2:$AG$33,MATCH(CI45,'Distance Matrix'!$A$1:$AG$1,0),1),AND(CH44="@",CH45=""),VLOOKUP(CG$1,'Distance Matrix'!$A$2:$AG$33,MATCH(CI44,'Distance Matrix'!$A$1:$AG$1,0),1),AND(CH44="@",CH45="@"),VLOOKUP(CI44,'Distance Matrix'!$A$2:$AG$33,MATCH(CI45,'Distance Matrix'!$A$1:$AG$1,0),1))</f>
        <v>0</v>
      </c>
      <c r="CK45" s="56">
        <v>43</v>
      </c>
      <c r="CL45" s="64" t="s">
        <v>182</v>
      </c>
      <c r="CM45" t="s">
        <v>49</v>
      </c>
      <c r="CN45">
        <f>_xlfn.IFS(AND(CL44="",CL45=""),0,AND(CL44="",CL45="@"),VLOOKUP(CK$1,'Distance Matrix'!$A$2:$AG$33,MATCH(CM45,'Distance Matrix'!$A$1:$AG$1,0),1),AND(CL44="@",CL45=""),VLOOKUP(CK$1,'Distance Matrix'!$A$2:$AG$33,MATCH(CM44,'Distance Matrix'!$A$1:$AG$1,0),1),AND(CL44="@",CL45="@"),VLOOKUP(CM44,'Distance Matrix'!$A$2:$AG$33,MATCH(CM45,'Distance Matrix'!$A$1:$AG$1,0),1))</f>
        <v>119</v>
      </c>
      <c r="CO45" s="56">
        <v>43</v>
      </c>
      <c r="CP45" s="64"/>
      <c r="CQ45" t="s">
        <v>67</v>
      </c>
      <c r="CR45">
        <f>_xlfn.IFS(AND(CP44="",CP45=""),0,AND(CP44="",CP45="@"),VLOOKUP(CO$1,'Distance Matrix'!$A$2:$AG$33,MATCH(CQ45,'Distance Matrix'!$A$1:$AG$1,0),1),AND(CP44="@",CP45=""),VLOOKUP(CO$1,'Distance Matrix'!$A$2:$AG$33,MATCH(CQ44,'Distance Matrix'!$A$1:$AG$1,0),1),AND(CP44="@",CP45="@"),VLOOKUP(CQ44,'Distance Matrix'!$A$2:$AG$33,MATCH(CQ45,'Distance Matrix'!$A$1:$AG$1,0),1))</f>
        <v>0</v>
      </c>
      <c r="CS45" s="56">
        <v>43</v>
      </c>
      <c r="CT45" s="64"/>
      <c r="CU45" t="s">
        <v>52</v>
      </c>
      <c r="CV45">
        <f>_xlfn.IFS(AND(CT44="",CT45=""),0,AND(CT44="",CT45="@"),VLOOKUP(CS$1,'Distance Matrix'!$A$2:$AG$33,MATCH(CU45,'Distance Matrix'!$A$1:$AG$1,0),1),AND(CT44="@",CT45=""),VLOOKUP(CS$1,'Distance Matrix'!$A$2:$AG$33,MATCH(CU44,'Distance Matrix'!$A$1:$AG$1,0),1),AND(CT44="@",CT45="@"),VLOOKUP(CU44,'Distance Matrix'!$A$2:$AG$33,MATCH(CU45,'Distance Matrix'!$A$1:$AG$1,0),1))</f>
        <v>956</v>
      </c>
      <c r="CW45" s="56">
        <v>43</v>
      </c>
      <c r="CX45" s="64" t="s">
        <v>182</v>
      </c>
      <c r="CY45" t="s">
        <v>70</v>
      </c>
      <c r="CZ45">
        <f>_xlfn.IFS(AND(CX44="",CX45=""),0,AND(CX44="",CX45="@"),VLOOKUP(CW$1,'Distance Matrix'!$A$2:$AG$33,MATCH(CY45,'Distance Matrix'!$A$1:$AG$1,0),1),AND(CX44="@",CX45=""),VLOOKUP(CW$1,'Distance Matrix'!$A$2:$AG$33,MATCH(CY44,'Distance Matrix'!$A$1:$AG$1,0),1),AND(CX44="@",CX45="@"),VLOOKUP(CY44,'Distance Matrix'!$A$2:$AG$33,MATCH(CY45,'Distance Matrix'!$A$1:$AG$1,0),1))</f>
        <v>550</v>
      </c>
      <c r="DA45" s="56">
        <v>43</v>
      </c>
      <c r="DB45" s="64"/>
      <c r="DC45" t="s">
        <v>71</v>
      </c>
      <c r="DD45">
        <f>_xlfn.IFS(AND(DB44="",DB45=""),0,AND(DB44="",DB45="@"),VLOOKUP(DA$1,'Distance Matrix'!$A$2:$AG$33,MATCH(DC45,'Distance Matrix'!$A$1:$AG$1,0),1),AND(DB44="@",DB45=""),VLOOKUP(DA$1,'Distance Matrix'!$A$2:$AG$33,MATCH(DC44,'Distance Matrix'!$A$1:$AG$1,0),1),AND(DB44="@",DB45="@"),VLOOKUP(DC44,'Distance Matrix'!$A$2:$AG$33,MATCH(DC45,'Distance Matrix'!$A$1:$AG$1,0),1))</f>
        <v>2363</v>
      </c>
      <c r="DE45" s="56">
        <v>43</v>
      </c>
      <c r="DF45" s="64" t="s">
        <v>182</v>
      </c>
      <c r="DG45" t="s">
        <v>61</v>
      </c>
      <c r="DH45">
        <f>_xlfn.IFS(AND(DF44="",DF45=""),0,AND(DF44="",DF45="@"),VLOOKUP(DE$1,'Distance Matrix'!$A$2:$AG$33,MATCH(DG45,'Distance Matrix'!$A$1:$AG$1,0),1),AND(DF44="@",DF45=""),VLOOKUP(DE$1,'Distance Matrix'!$A$2:$AG$33,MATCH(DG44,'Distance Matrix'!$A$1:$AG$1,0),1),AND(DF44="@",DF45="@"),VLOOKUP(DG44,'Distance Matrix'!$A$2:$AG$33,MATCH(DG45,'Distance Matrix'!$A$1:$AG$1,0),1))</f>
        <v>347</v>
      </c>
      <c r="DI45" s="56">
        <v>43</v>
      </c>
      <c r="DJ45" s="64" t="s">
        <v>182</v>
      </c>
      <c r="DK45" t="s">
        <v>58</v>
      </c>
      <c r="DL45">
        <f>_xlfn.IFS(AND(DJ44="",DJ45=""),0,AND(DJ44="",DJ45="@"),VLOOKUP(DI$1,'Distance Matrix'!$A$2:$AG$33,MATCH(DK45,'Distance Matrix'!$A$1:$AG$1,0),1),AND(DJ44="@",DJ45=""),VLOOKUP(DI$1,'Distance Matrix'!$A$2:$AG$33,MATCH(DK44,'Distance Matrix'!$A$1:$AG$1,0),1),AND(DJ44="@",DJ45="@"),VLOOKUP(DK44,'Distance Matrix'!$A$2:$AG$33,MATCH(DK45,'Distance Matrix'!$A$1:$AG$1,0),1))</f>
        <v>329</v>
      </c>
      <c r="DM45" s="56">
        <v>43</v>
      </c>
      <c r="DN45" s="64" t="s">
        <v>182</v>
      </c>
      <c r="DO45" t="s">
        <v>77</v>
      </c>
      <c r="DP45">
        <f>_xlfn.IFS(AND(DN44="",DN45=""),0,AND(DN44="",DN45="@"),VLOOKUP(DM$1,'Distance Matrix'!$A$2:$AG$33,MATCH(DO45,'Distance Matrix'!$A$1:$AG$1,0),1),AND(DN44="@",DN45=""),VLOOKUP(DM$1,'Distance Matrix'!$A$2:$AG$33,MATCH(DO44,'Distance Matrix'!$A$1:$AG$1,0),1),AND(DN44="@",DN45="@"),VLOOKUP(DO44,'Distance Matrix'!$A$2:$AG$33,MATCH(DO45,'Distance Matrix'!$A$1:$AG$1,0),1))</f>
        <v>399</v>
      </c>
      <c r="DQ45" s="56">
        <v>43</v>
      </c>
      <c r="DR45" s="64" t="s">
        <v>182</v>
      </c>
      <c r="DS45" t="s">
        <v>64</v>
      </c>
      <c r="DT45" s="72">
        <f>_xlfn.IFS(AND(DR44="",DR45=""),0,AND(DR44="",DR45="@"),VLOOKUP(DQ$1,'Distance Matrix'!$A$2:$AG$33,MATCH(DS45,'Distance Matrix'!$A$1:$AG$1,0),1),AND(DR44="@",DR45=""),VLOOKUP(DQ$1,'Distance Matrix'!$A$2:$AG$33,MATCH(DS44,'Distance Matrix'!$A$1:$AG$1,0),1),AND(DR44="@",DR45="@"),VLOOKUP(DS44,'Distance Matrix'!$A$2:$AG$33,MATCH(DS45,'Distance Matrix'!$A$1:$AG$1,0),1))</f>
        <v>395</v>
      </c>
    </row>
    <row r="46" spans="1:124" ht="15.75" thickBot="1" x14ac:dyDescent="0.3">
      <c r="A46" s="52">
        <v>44</v>
      </c>
      <c r="B46" s="62"/>
      <c r="C46" t="s">
        <v>58</v>
      </c>
      <c r="D46">
        <f>_xlfn.IFS(AND(B45="",B46=""),0,AND(B45="",B46="@"),VLOOKUP(A$1,'Distance Matrix'!$A$2:$AG$33,MATCH(C46,'Distance Matrix'!$A$1:$AG$1,0),1),AND(B45="@",B46=""),VLOOKUP(A$1,'Distance Matrix'!$A$2:$AG$33,MATCH(C45,'Distance Matrix'!$A$1:$AG$1,0),1),AND(B45="@",B46="@"),VLOOKUP(C45,'Distance Matrix'!$A$2:$AG$33,MATCH(C46,'Distance Matrix'!$A$1:$AG$1,0),1))</f>
        <v>0</v>
      </c>
      <c r="E46" s="52">
        <v>44</v>
      </c>
      <c r="F46" s="62" t="s">
        <v>182</v>
      </c>
      <c r="G46" t="s">
        <v>68</v>
      </c>
      <c r="H46">
        <f>_xlfn.IFS(AND(F45="",F46=""),0,AND(F45="",F46="@"),VLOOKUP(E$1,'Distance Matrix'!$A$2:$AG$33,MATCH(G46,'Distance Matrix'!$A$1:$AG$1,0),1),AND(F45="@",F46=""),VLOOKUP(E$1,'Distance Matrix'!$A$2:$AG$33,MATCH(G45,'Distance Matrix'!$A$1:$AG$1,0),1),AND(F45="@",F46="@"),VLOOKUP(G45,'Distance Matrix'!$A$2:$AG$33,MATCH(G46,'Distance Matrix'!$A$1:$AG$1,0),1))</f>
        <v>503</v>
      </c>
      <c r="I46" s="52">
        <v>44</v>
      </c>
      <c r="J46" s="62"/>
      <c r="K46" s="54" t="s">
        <v>49</v>
      </c>
      <c r="L46">
        <f>_xlfn.IFS(AND(J45="",J46=""),0,AND(J45="",J46="@"),VLOOKUP(I$1,'Distance Matrix'!$A$2:$AG$33,MATCH(K46,'Distance Matrix'!$A$1:$AG$1,0),1),AND(J45="@",J46=""),VLOOKUP(I$1,'Distance Matrix'!$A$2:$AG$33,MATCH(K45,'Distance Matrix'!$A$1:$AG$1,0),1),AND(J45="@",J46="@"),VLOOKUP(K45,'Distance Matrix'!$A$2:$AG$33,MATCH(K46,'Distance Matrix'!$A$1:$AG$1,0),1))</f>
        <v>0</v>
      </c>
      <c r="M46" s="52">
        <v>44</v>
      </c>
      <c r="N46" s="62" t="s">
        <v>182</v>
      </c>
      <c r="O46" t="s">
        <v>74</v>
      </c>
      <c r="P46">
        <f>_xlfn.IFS(AND(N45="",N46=""),0,AND(N45="",N46="@"),VLOOKUP(M$1,'Distance Matrix'!$A$2:$AG$33,MATCH(O46,'Distance Matrix'!$A$1:$AG$1,0),1),AND(N45="@",N46=""),VLOOKUP(M$1,'Distance Matrix'!$A$2:$AG$33,MATCH(O45,'Distance Matrix'!$A$1:$AG$1,0),1),AND(N45="@",N46="@"),VLOOKUP(O45,'Distance Matrix'!$A$2:$AG$33,MATCH(O46,'Distance Matrix'!$A$1:$AG$1,0),1))</f>
        <v>488</v>
      </c>
      <c r="Q46" s="52">
        <v>44</v>
      </c>
      <c r="R46" s="62" t="s">
        <v>182</v>
      </c>
      <c r="S46" t="s">
        <v>73</v>
      </c>
      <c r="T46">
        <f>_xlfn.IFS(AND(R45="",R46=""),0,AND(R45="",R46="@"),VLOOKUP(Q$1,'Distance Matrix'!$A$2:$AG$33,MATCH(S46,'Distance Matrix'!$A$1:$AG$1,0),1),AND(R45="@",R46=""),VLOOKUP(Q$1,'Distance Matrix'!$A$2:$AG$33,MATCH(S45,'Distance Matrix'!$A$1:$AG$1,0),1),AND(R45="@",R46="@"),VLOOKUP(S45,'Distance Matrix'!$A$2:$AG$33,MATCH(S46,'Distance Matrix'!$A$1:$AG$1,0),1))</f>
        <v>666</v>
      </c>
      <c r="U46" s="56">
        <v>44</v>
      </c>
      <c r="V46" s="64"/>
      <c r="W46" t="s">
        <v>76</v>
      </c>
      <c r="X46">
        <f>_xlfn.IFS(AND(V45="",V46=""),0,AND(V45="",V46="@"),VLOOKUP(U$1,'Distance Matrix'!$A$2:$AG$33,MATCH(W46,'Distance Matrix'!$A$1:$AG$1,0),1),AND(V45="@",V46=""),VLOOKUP(U$1,'Distance Matrix'!$A$2:$AG$33,MATCH(W45,'Distance Matrix'!$A$1:$AG$1,0),1),AND(V45="@",V46="@"),VLOOKUP(W45,'Distance Matrix'!$A$2:$AG$33,MATCH(W46,'Distance Matrix'!$A$1:$AG$1,0),1))</f>
        <v>588</v>
      </c>
      <c r="Y46" s="56">
        <v>44</v>
      </c>
      <c r="Z46" s="64" t="s">
        <v>182</v>
      </c>
      <c r="AA46" t="s">
        <v>56</v>
      </c>
      <c r="AB46">
        <f>_xlfn.IFS(AND(Z45="",Z46=""),0,AND(Z45="",Z46="@"),VLOOKUP(Y$1,'Distance Matrix'!$A$2:$AG$33,MATCH(AA46,'Distance Matrix'!$A$1:$AG$1,0),1),AND(Z45="@",Z46=""),VLOOKUP(Y$1,'Distance Matrix'!$A$2:$AG$33,MATCH(AA45,'Distance Matrix'!$A$1:$AG$1,0),1),AND(Z45="@",Z46="@"),VLOOKUP(AA45,'Distance Matrix'!$A$2:$AG$33,MATCH(AA46,'Distance Matrix'!$A$1:$AG$1,0),1))</f>
        <v>335</v>
      </c>
      <c r="AC46" s="56">
        <v>44</v>
      </c>
      <c r="AD46" s="64" t="s">
        <v>182</v>
      </c>
      <c r="AE46" t="s">
        <v>75</v>
      </c>
      <c r="AF46">
        <f>_xlfn.IFS(AND(AD45="",AD46=""),0,AND(AD45="",AD46="@"),VLOOKUP(AC$1,'Distance Matrix'!$A$2:$AG$33,MATCH(AE46,'Distance Matrix'!$A$1:$AG$1,0),1),AND(AD45="@",AD46=""),VLOOKUP(AC$1,'Distance Matrix'!$A$2:$AG$33,MATCH(AE45,'Distance Matrix'!$A$1:$AG$1,0),1),AND(AD45="@",AD46="@"),VLOOKUP(AE45,'Distance Matrix'!$A$2:$AG$33,MATCH(AE46,'Distance Matrix'!$A$1:$AG$1,0),1))</f>
        <v>741</v>
      </c>
      <c r="AG46" s="56">
        <v>44</v>
      </c>
      <c r="AH46" s="64" t="s">
        <v>182</v>
      </c>
      <c r="AI46" t="s">
        <v>49</v>
      </c>
      <c r="AJ46">
        <f>_xlfn.IFS(AND(AH45="",AH46=""),0,AND(AH45="",AH46="@"),VLOOKUP(AG$1,'Distance Matrix'!$A$2:$AG$33,MATCH(AI46,'Distance Matrix'!$A$1:$AG$1,0),1),AND(AH45="@",AH46=""),VLOOKUP(AG$1,'Distance Matrix'!$A$2:$AG$33,MATCH(AI45,'Distance Matrix'!$A$1:$AG$1,0),1),AND(AH45="@",AH46="@"),VLOOKUP(AI45,'Distance Matrix'!$A$2:$AG$33,MATCH(AI46,'Distance Matrix'!$A$1:$AG$1,0),1))</f>
        <v>322</v>
      </c>
      <c r="AK46" s="56">
        <v>44</v>
      </c>
      <c r="AL46" s="64" t="s">
        <v>182</v>
      </c>
      <c r="AM46" t="s">
        <v>53</v>
      </c>
      <c r="AN46">
        <f>_xlfn.IFS(AND(AL45="",AL46=""),0,AND(AL45="",AL46="@"),VLOOKUP(AK$1,'Distance Matrix'!$A$2:$AG$33,MATCH(AM46,'Distance Matrix'!$A$1:$AG$1,0),1),AND(AL45="@",AL46=""),VLOOKUP(AK$1,'Distance Matrix'!$A$2:$AG$33,MATCH(AM45,'Distance Matrix'!$A$1:$AG$1,0),1),AND(AL45="@",AL46="@"),VLOOKUP(AM45,'Distance Matrix'!$A$2:$AG$33,MATCH(AM46,'Distance Matrix'!$A$1:$AG$1,0),1))</f>
        <v>842</v>
      </c>
      <c r="AO46" s="56">
        <v>44</v>
      </c>
      <c r="AP46" s="64"/>
      <c r="AQ46" t="s">
        <v>49</v>
      </c>
      <c r="AR46">
        <f>_xlfn.IFS(AND(AP45="",AP46=""),0,AND(AP45="",AP46="@"),VLOOKUP(AO$1,'Distance Matrix'!$A$2:$AG$33,MATCH(AQ46,'Distance Matrix'!$A$1:$AG$1,0),1),AND(AP45="@",AP46=""),VLOOKUP(AO$1,'Distance Matrix'!$A$2:$AG$33,MATCH(AQ45,'Distance Matrix'!$A$1:$AG$1,0),1),AND(AP45="@",AP46="@"),VLOOKUP(AQ45,'Distance Matrix'!$A$2:$AG$33,MATCH(AQ46,'Distance Matrix'!$A$1:$AG$1,0),1))</f>
        <v>0</v>
      </c>
      <c r="AS46" s="56">
        <v>44</v>
      </c>
      <c r="AT46" s="64"/>
      <c r="AU46" t="s">
        <v>67</v>
      </c>
      <c r="AV46">
        <f>_xlfn.IFS(AND(AT45="",AT46=""),0,AND(AT45="",AT46="@"),VLOOKUP(AS$1,'Distance Matrix'!$A$2:$AG$33,MATCH(AU46,'Distance Matrix'!$A$1:$AG$1,0),1),AND(AT45="@",AT46=""),VLOOKUP(AS$1,'Distance Matrix'!$A$2:$AG$33,MATCH(AU45,'Distance Matrix'!$A$1:$AG$1,0),1),AND(AT45="@",AT46="@"),VLOOKUP(AU45,'Distance Matrix'!$A$2:$AG$33,MATCH(AU46,'Distance Matrix'!$A$1:$AG$1,0),1))</f>
        <v>1172</v>
      </c>
      <c r="AW46" s="56">
        <v>44</v>
      </c>
      <c r="AX46" s="64" t="s">
        <v>182</v>
      </c>
      <c r="AY46" t="s">
        <v>50</v>
      </c>
      <c r="AZ46">
        <f>_xlfn.IFS(AND(AX45="",AX46=""),0,AND(AX45="",AX46="@"),VLOOKUP(AW$1,'Distance Matrix'!$A$2:$AG$33,MATCH(AY46,'Distance Matrix'!$A$1:$AG$1,0),1),AND(AX45="@",AX46=""),VLOOKUP(AW$1,'Distance Matrix'!$A$2:$AG$33,MATCH(AY45,'Distance Matrix'!$A$1:$AG$1,0),1),AND(AX45="@",AX46="@"),VLOOKUP(AY45,'Distance Matrix'!$A$2:$AG$33,MATCH(AY46,'Distance Matrix'!$A$1:$AG$1,0),1))</f>
        <v>427</v>
      </c>
      <c r="BA46" s="56">
        <v>44</v>
      </c>
      <c r="BB46" s="64" t="s">
        <v>182</v>
      </c>
      <c r="BC46" t="s">
        <v>79</v>
      </c>
      <c r="BD46">
        <f>_xlfn.IFS(AND(BB45="",BB46=""),0,AND(BB45="",BB46="@"),VLOOKUP(BA$1,'Distance Matrix'!$A$2:$AG$33,MATCH(BC46,'Distance Matrix'!$A$1:$AG$1,0),1),AND(BB45="@",BB46=""),VLOOKUP(BA$1,'Distance Matrix'!$A$2:$AG$33,MATCH(BC45,'Distance Matrix'!$A$1:$AG$1,0),1),AND(BB45="@",BB46="@"),VLOOKUP(BC45,'Distance Matrix'!$A$2:$AG$33,MATCH(BC46,'Distance Matrix'!$A$1:$AG$1,0),1))</f>
        <v>226</v>
      </c>
      <c r="BE46" s="56">
        <v>44</v>
      </c>
      <c r="BF46" s="64" t="s">
        <v>182</v>
      </c>
      <c r="BG46" t="s">
        <v>55</v>
      </c>
      <c r="BH46">
        <f>_xlfn.IFS(AND(BF45="",BF46=""),0,AND(BF45="",BF46="@"),VLOOKUP(BE$1,'Distance Matrix'!$A$2:$AG$33,MATCH(BG46,'Distance Matrix'!$A$1:$AG$1,0),1),AND(BF45="@",BF46=""),VLOOKUP(BE$1,'Distance Matrix'!$A$2:$AG$33,MATCH(BG45,'Distance Matrix'!$A$1:$AG$1,0),1),AND(BF45="@",BF46="@"),VLOOKUP(BG45,'Distance Matrix'!$A$2:$AG$33,MATCH(BG46,'Distance Matrix'!$A$1:$AG$1,0),1))</f>
        <v>308</v>
      </c>
      <c r="BI46" s="56">
        <v>44</v>
      </c>
      <c r="BJ46" s="64"/>
      <c r="BK46" t="s">
        <v>69</v>
      </c>
      <c r="BL46">
        <f>_xlfn.IFS(AND(BJ45="",BJ46=""),0,AND(BJ45="",BJ46="@"),VLOOKUP(BI$1,'Distance Matrix'!$A$2:$AG$33,MATCH(BK46,'Distance Matrix'!$A$1:$AG$1,0),1),AND(BJ45="@",BJ46=""),VLOOKUP(BI$1,'Distance Matrix'!$A$2:$AG$33,MATCH(BK45,'Distance Matrix'!$A$1:$AG$1,0),1),AND(BJ45="@",BJ46="@"),VLOOKUP(BK45,'Distance Matrix'!$A$2:$AG$33,MATCH(BK46,'Distance Matrix'!$A$1:$AG$1,0),1))</f>
        <v>0</v>
      </c>
      <c r="BM46" s="56">
        <v>44</v>
      </c>
      <c r="BN46" s="64" t="s">
        <v>182</v>
      </c>
      <c r="BO46" t="s">
        <v>69</v>
      </c>
      <c r="BP46">
        <f>_xlfn.IFS(AND(BN45="",BN46=""),0,AND(BN45="",BN46="@"),VLOOKUP(BM$1,'Distance Matrix'!$A$2:$AG$33,MATCH(BO46,'Distance Matrix'!$A$1:$AG$1,0),1),AND(BN45="@",BN46=""),VLOOKUP(BM$1,'Distance Matrix'!$A$2:$AG$33,MATCH(BO45,'Distance Matrix'!$A$1:$AG$1,0),1),AND(BN45="@",BN46="@"),VLOOKUP(BO45,'Distance Matrix'!$A$2:$AG$33,MATCH(BO46,'Distance Matrix'!$A$1:$AG$1,0),1))</f>
        <v>529</v>
      </c>
      <c r="BQ46" s="56">
        <v>44</v>
      </c>
      <c r="BR46" s="64" t="s">
        <v>182</v>
      </c>
      <c r="BS46" t="s">
        <v>51</v>
      </c>
      <c r="BT46">
        <f>_xlfn.IFS(AND(BR45="",BR46=""),0,AND(BR45="",BR46="@"),VLOOKUP(BQ$1,'Distance Matrix'!$A$2:$AG$33,MATCH(BS46,'Distance Matrix'!$A$1:$AG$1,0),1),AND(BR45="@",BR46=""),VLOOKUP(BQ$1,'Distance Matrix'!$A$2:$AG$33,MATCH(BS45,'Distance Matrix'!$A$1:$AG$1,0),1),AND(BR45="@",BR46="@"),VLOOKUP(BS45,'Distance Matrix'!$A$2:$AG$33,MATCH(BS46,'Distance Matrix'!$A$1:$AG$1,0),1))</f>
        <v>314</v>
      </c>
      <c r="BU46" s="56">
        <v>44</v>
      </c>
      <c r="BV46" s="64"/>
      <c r="BW46" t="s">
        <v>57</v>
      </c>
      <c r="BX46">
        <f>_xlfn.IFS(AND(BV45="",BV46=""),0,AND(BV45="",BV46="@"),VLOOKUP(BU$1,'Distance Matrix'!$A$2:$AG$33,MATCH(BW46,'Distance Matrix'!$A$1:$AG$1,0),1),AND(BV45="@",BV46=""),VLOOKUP(BU$1,'Distance Matrix'!$A$2:$AG$33,MATCH(BW45,'Distance Matrix'!$A$1:$AG$1,0),1),AND(BV45="@",BV46="@"),VLOOKUP(BW45,'Distance Matrix'!$A$2:$AG$33,MATCH(BW46,'Distance Matrix'!$A$1:$AG$1,0),1))</f>
        <v>0</v>
      </c>
      <c r="BY46" s="56">
        <v>44</v>
      </c>
      <c r="BZ46" s="64"/>
      <c r="CA46" t="s">
        <v>52</v>
      </c>
      <c r="CB46">
        <f>_xlfn.IFS(AND(BZ45="",BZ46=""),0,AND(BZ45="",BZ46="@"),VLOOKUP(BY$1,'Distance Matrix'!$A$2:$AG$33,MATCH(CA46,'Distance Matrix'!$A$1:$AG$1,0),1),AND(BZ45="@",BZ46=""),VLOOKUP(BY$1,'Distance Matrix'!$A$2:$AG$33,MATCH(CA45,'Distance Matrix'!$A$1:$AG$1,0),1),AND(BZ45="@",BZ46="@"),VLOOKUP(CA45,'Distance Matrix'!$A$2:$AG$33,MATCH(CA46,'Distance Matrix'!$A$1:$AG$1,0),1))</f>
        <v>0</v>
      </c>
      <c r="CC46" s="56">
        <v>44</v>
      </c>
      <c r="CD46" s="64" t="s">
        <v>182</v>
      </c>
      <c r="CE46" t="s">
        <v>60</v>
      </c>
      <c r="CF46">
        <f>_xlfn.IFS(AND(CD45="",CD46=""),0,AND(CD45="",CD46="@"),VLOOKUP(CC$1,'Distance Matrix'!$A$2:$AG$33,MATCH(CE46,'Distance Matrix'!$A$1:$AG$1,0),1),AND(CD45="@",CD46=""),VLOOKUP(CC$1,'Distance Matrix'!$A$2:$AG$33,MATCH(CE45,'Distance Matrix'!$A$1:$AG$1,0),1),AND(CD45="@",CD46="@"),VLOOKUP(CE45,'Distance Matrix'!$A$2:$AG$33,MATCH(CE46,'Distance Matrix'!$A$1:$AG$1,0),1))</f>
        <v>1</v>
      </c>
      <c r="CG46" s="56">
        <v>44</v>
      </c>
      <c r="CH46" s="64" t="s">
        <v>182</v>
      </c>
      <c r="CI46" t="s">
        <v>79</v>
      </c>
      <c r="CJ46">
        <f>_xlfn.IFS(AND(CH45="",CH46=""),0,AND(CH45="",CH46="@"),VLOOKUP(CG$1,'Distance Matrix'!$A$2:$AG$33,MATCH(CI46,'Distance Matrix'!$A$1:$AG$1,0),1),AND(CH45="@",CH46=""),VLOOKUP(CG$1,'Distance Matrix'!$A$2:$AG$33,MATCH(CI45,'Distance Matrix'!$A$1:$AG$1,0),1),AND(CH45="@",CH46="@"),VLOOKUP(CI45,'Distance Matrix'!$A$2:$AG$33,MATCH(CI46,'Distance Matrix'!$A$1:$AG$1,0),1))</f>
        <v>2358</v>
      </c>
      <c r="CK46" s="56">
        <v>44</v>
      </c>
      <c r="CL46" s="64"/>
      <c r="CM46" t="s">
        <v>70</v>
      </c>
      <c r="CN46">
        <f>_xlfn.IFS(AND(CL45="",CL46=""),0,AND(CL45="",CL46="@"),VLOOKUP(CK$1,'Distance Matrix'!$A$2:$AG$33,MATCH(CM46,'Distance Matrix'!$A$1:$AG$1,0),1),AND(CL45="@",CL46=""),VLOOKUP(CK$1,'Distance Matrix'!$A$2:$AG$33,MATCH(CM45,'Distance Matrix'!$A$1:$AG$1,0),1),AND(CL45="@",CL46="@"),VLOOKUP(CM45,'Distance Matrix'!$A$2:$AG$33,MATCH(CM46,'Distance Matrix'!$A$1:$AG$1,0),1))</f>
        <v>119</v>
      </c>
      <c r="CO46" s="56">
        <v>44</v>
      </c>
      <c r="CP46" s="64" t="s">
        <v>182</v>
      </c>
      <c r="CQ46" t="s">
        <v>79</v>
      </c>
      <c r="CR46">
        <f>_xlfn.IFS(AND(CP45="",CP46=""),0,AND(CP45="",CP46="@"),VLOOKUP(CO$1,'Distance Matrix'!$A$2:$AG$33,MATCH(CQ46,'Distance Matrix'!$A$1:$AG$1,0),1),AND(CP45="@",CP46=""),VLOOKUP(CO$1,'Distance Matrix'!$A$2:$AG$33,MATCH(CQ45,'Distance Matrix'!$A$1:$AG$1,0),1),AND(CP45="@",CP46="@"),VLOOKUP(CQ45,'Distance Matrix'!$A$2:$AG$33,MATCH(CQ46,'Distance Matrix'!$A$1:$AG$1,0),1))</f>
        <v>2109</v>
      </c>
      <c r="CS46" s="56">
        <v>44</v>
      </c>
      <c r="CT46" s="64"/>
      <c r="CU46" t="s">
        <v>65</v>
      </c>
      <c r="CV46">
        <f>_xlfn.IFS(AND(CT45="",CT46=""),0,AND(CT45="",CT46="@"),VLOOKUP(CS$1,'Distance Matrix'!$A$2:$AG$33,MATCH(CU46,'Distance Matrix'!$A$1:$AG$1,0),1),AND(CT45="@",CT46=""),VLOOKUP(CS$1,'Distance Matrix'!$A$2:$AG$33,MATCH(CU45,'Distance Matrix'!$A$1:$AG$1,0),1),AND(CT45="@",CT46="@"),VLOOKUP(CU45,'Distance Matrix'!$A$2:$AG$33,MATCH(CU46,'Distance Matrix'!$A$1:$AG$1,0),1))</f>
        <v>0</v>
      </c>
      <c r="CW46" s="56">
        <v>44</v>
      </c>
      <c r="CX46" s="64" t="s">
        <v>182</v>
      </c>
      <c r="CY46" t="s">
        <v>49</v>
      </c>
      <c r="CZ46">
        <f>_xlfn.IFS(AND(CX45="",CX46=""),0,AND(CX45="",CX46="@"),VLOOKUP(CW$1,'Distance Matrix'!$A$2:$AG$33,MATCH(CY46,'Distance Matrix'!$A$1:$AG$1,0),1),AND(CX45="@",CX46=""),VLOOKUP(CW$1,'Distance Matrix'!$A$2:$AG$33,MATCH(CY45,'Distance Matrix'!$A$1:$AG$1,0),1),AND(CX45="@",CX46="@"),VLOOKUP(CY45,'Distance Matrix'!$A$2:$AG$33,MATCH(CY46,'Distance Matrix'!$A$1:$AG$1,0),1))</f>
        <v>1190</v>
      </c>
      <c r="DA46" s="56">
        <v>44</v>
      </c>
      <c r="DB46" s="64"/>
      <c r="DC46" t="s">
        <v>74</v>
      </c>
      <c r="DD46">
        <f>_xlfn.IFS(AND(DB45="",DB46=""),0,AND(DB45="",DB46="@"),VLOOKUP(DA$1,'Distance Matrix'!$A$2:$AG$33,MATCH(DC46,'Distance Matrix'!$A$1:$AG$1,0),1),AND(DB45="@",DB46=""),VLOOKUP(DA$1,'Distance Matrix'!$A$2:$AG$33,MATCH(DC45,'Distance Matrix'!$A$1:$AG$1,0),1),AND(DB45="@",DB46="@"),VLOOKUP(DC45,'Distance Matrix'!$A$2:$AG$33,MATCH(DC46,'Distance Matrix'!$A$1:$AG$1,0),1))</f>
        <v>0</v>
      </c>
      <c r="DE46" s="56">
        <v>44</v>
      </c>
      <c r="DF46" s="64"/>
      <c r="DG46" t="s">
        <v>77</v>
      </c>
      <c r="DH46">
        <f>_xlfn.IFS(AND(DF45="",DF46=""),0,AND(DF45="",DF46="@"),VLOOKUP(DE$1,'Distance Matrix'!$A$2:$AG$33,MATCH(DG46,'Distance Matrix'!$A$1:$AG$1,0),1),AND(DF45="@",DF46=""),VLOOKUP(DE$1,'Distance Matrix'!$A$2:$AG$33,MATCH(DG45,'Distance Matrix'!$A$1:$AG$1,0),1),AND(DF45="@",DF46="@"),VLOOKUP(DG45,'Distance Matrix'!$A$2:$AG$33,MATCH(DG46,'Distance Matrix'!$A$1:$AG$1,0),1))</f>
        <v>347</v>
      </c>
      <c r="DI46" s="56">
        <v>44</v>
      </c>
      <c r="DJ46" s="64" t="s">
        <v>182</v>
      </c>
      <c r="DK46" t="s">
        <v>63</v>
      </c>
      <c r="DL46">
        <f>_xlfn.IFS(AND(DJ45="",DJ46=""),0,AND(DJ45="",DJ46="@"),VLOOKUP(DI$1,'Distance Matrix'!$A$2:$AG$33,MATCH(DK46,'Distance Matrix'!$A$1:$AG$1,0),1),AND(DJ45="@",DJ46=""),VLOOKUP(DI$1,'Distance Matrix'!$A$2:$AG$33,MATCH(DK45,'Distance Matrix'!$A$1:$AG$1,0),1),AND(DJ45="@",DJ46="@"),VLOOKUP(DK45,'Distance Matrix'!$A$2:$AG$33,MATCH(DK46,'Distance Matrix'!$A$1:$AG$1,0),1))</f>
        <v>94</v>
      </c>
      <c r="DM46" s="56">
        <v>44</v>
      </c>
      <c r="DN46" s="64"/>
      <c r="DO46" t="s">
        <v>71</v>
      </c>
      <c r="DP46">
        <f>_xlfn.IFS(AND(DN45="",DN46=""),0,AND(DN45="",DN46="@"),VLOOKUP(DM$1,'Distance Matrix'!$A$2:$AG$33,MATCH(DO46,'Distance Matrix'!$A$1:$AG$1,0),1),AND(DN45="@",DN46=""),VLOOKUP(DM$1,'Distance Matrix'!$A$2:$AG$33,MATCH(DO45,'Distance Matrix'!$A$1:$AG$1,0),1),AND(DN45="@",DN46="@"),VLOOKUP(DO45,'Distance Matrix'!$A$2:$AG$33,MATCH(DO46,'Distance Matrix'!$A$1:$AG$1,0),1))</f>
        <v>399</v>
      </c>
      <c r="DQ46" s="56">
        <v>44</v>
      </c>
      <c r="DR46" s="64"/>
      <c r="DS46" t="s">
        <v>69</v>
      </c>
      <c r="DT46" s="72">
        <f>_xlfn.IFS(AND(DR45="",DR46=""),0,AND(DR45="",DR46="@"),VLOOKUP(DQ$1,'Distance Matrix'!$A$2:$AG$33,MATCH(DS46,'Distance Matrix'!$A$1:$AG$1,0),1),AND(DR45="@",DR46=""),VLOOKUP(DQ$1,'Distance Matrix'!$A$2:$AG$33,MATCH(DS45,'Distance Matrix'!$A$1:$AG$1,0),1),AND(DR45="@",DR46="@"),VLOOKUP(DS45,'Distance Matrix'!$A$2:$AG$33,MATCH(DS46,'Distance Matrix'!$A$1:$AG$1,0),1))</f>
        <v>395</v>
      </c>
    </row>
    <row r="47" spans="1:124" ht="15.75" thickBot="1" x14ac:dyDescent="0.3">
      <c r="A47" s="52">
        <v>45</v>
      </c>
      <c r="B47" s="62"/>
      <c r="C47" t="s">
        <v>56</v>
      </c>
      <c r="D47">
        <f>_xlfn.IFS(AND(B46="",B47=""),0,AND(B46="",B47="@"),VLOOKUP(A$1,'Distance Matrix'!$A$2:$AG$33,MATCH(C47,'Distance Matrix'!$A$1:$AG$1,0),1),AND(B46="@",B47=""),VLOOKUP(A$1,'Distance Matrix'!$A$2:$AG$33,MATCH(C46,'Distance Matrix'!$A$1:$AG$1,0),1),AND(B46="@",B47="@"),VLOOKUP(C46,'Distance Matrix'!$A$2:$AG$33,MATCH(C47,'Distance Matrix'!$A$1:$AG$1,0),1))</f>
        <v>0</v>
      </c>
      <c r="E47" s="52">
        <v>45</v>
      </c>
      <c r="F47" s="62" t="s">
        <v>182</v>
      </c>
      <c r="G47" t="s">
        <v>75</v>
      </c>
      <c r="H47">
        <f>_xlfn.IFS(AND(F46="",F47=""),0,AND(F46="",F47="@"),VLOOKUP(E$1,'Distance Matrix'!$A$2:$AG$33,MATCH(G47,'Distance Matrix'!$A$1:$AG$1,0),1),AND(F46="@",F47=""),VLOOKUP(E$1,'Distance Matrix'!$A$2:$AG$33,MATCH(G46,'Distance Matrix'!$A$1:$AG$1,0),1),AND(F46="@",F47="@"),VLOOKUP(G46,'Distance Matrix'!$A$2:$AG$33,MATCH(G47,'Distance Matrix'!$A$1:$AG$1,0),1))</f>
        <v>152</v>
      </c>
      <c r="I47" s="52">
        <v>45</v>
      </c>
      <c r="J47" s="62" t="s">
        <v>182</v>
      </c>
      <c r="K47" s="54" t="s">
        <v>51</v>
      </c>
      <c r="L47">
        <f>_xlfn.IFS(AND(J46="",J47=""),0,AND(J46="",J47="@"),VLOOKUP(I$1,'Distance Matrix'!$A$2:$AG$33,MATCH(K47,'Distance Matrix'!$A$1:$AG$1,0),1),AND(J46="@",J47=""),VLOOKUP(I$1,'Distance Matrix'!$A$2:$AG$33,MATCH(K46,'Distance Matrix'!$A$1:$AG$1,0),1),AND(J46="@",J47="@"),VLOOKUP(K46,'Distance Matrix'!$A$2:$AG$33,MATCH(K47,'Distance Matrix'!$A$1:$AG$1,0),1))</f>
        <v>441</v>
      </c>
      <c r="M47" s="52">
        <v>45</v>
      </c>
      <c r="N47" s="62"/>
      <c r="O47" t="s">
        <v>52</v>
      </c>
      <c r="P47">
        <f>_xlfn.IFS(AND(N46="",N47=""),0,AND(N46="",N47="@"),VLOOKUP(M$1,'Distance Matrix'!$A$2:$AG$33,MATCH(O47,'Distance Matrix'!$A$1:$AG$1,0),1),AND(N46="@",N47=""),VLOOKUP(M$1,'Distance Matrix'!$A$2:$AG$33,MATCH(O46,'Distance Matrix'!$A$1:$AG$1,0),1),AND(N46="@",N47="@"),VLOOKUP(O46,'Distance Matrix'!$A$2:$AG$33,MATCH(O47,'Distance Matrix'!$A$1:$AG$1,0),1))</f>
        <v>488</v>
      </c>
      <c r="Q47" s="52">
        <v>45</v>
      </c>
      <c r="R47" s="62"/>
      <c r="S47" t="s">
        <v>72</v>
      </c>
      <c r="T47">
        <f>_xlfn.IFS(AND(R46="",R47=""),0,AND(R46="",R47="@"),VLOOKUP(Q$1,'Distance Matrix'!$A$2:$AG$33,MATCH(S47,'Distance Matrix'!$A$1:$AG$1,0),1),AND(R46="@",R47=""),VLOOKUP(Q$1,'Distance Matrix'!$A$2:$AG$33,MATCH(S46,'Distance Matrix'!$A$1:$AG$1,0),1),AND(R46="@",R47="@"),VLOOKUP(S46,'Distance Matrix'!$A$2:$AG$33,MATCH(S47,'Distance Matrix'!$A$1:$AG$1,0),1))</f>
        <v>1397</v>
      </c>
      <c r="U47" s="56">
        <v>45</v>
      </c>
      <c r="V47" s="64"/>
      <c r="W47" t="s">
        <v>62</v>
      </c>
      <c r="X47">
        <f>_xlfn.IFS(AND(V46="",V47=""),0,AND(V46="",V47="@"),VLOOKUP(U$1,'Distance Matrix'!$A$2:$AG$33,MATCH(W47,'Distance Matrix'!$A$1:$AG$1,0),1),AND(V46="@",V47=""),VLOOKUP(U$1,'Distance Matrix'!$A$2:$AG$33,MATCH(W46,'Distance Matrix'!$A$1:$AG$1,0),1),AND(V46="@",V47="@"),VLOOKUP(W46,'Distance Matrix'!$A$2:$AG$33,MATCH(W47,'Distance Matrix'!$A$1:$AG$1,0),1))</f>
        <v>0</v>
      </c>
      <c r="Y47" s="56">
        <v>45</v>
      </c>
      <c r="Z47" s="64"/>
      <c r="AA47" t="s">
        <v>75</v>
      </c>
      <c r="AB47">
        <f>_xlfn.IFS(AND(Z46="",Z47=""),0,AND(Z46="",Z47="@"),VLOOKUP(Y$1,'Distance Matrix'!$A$2:$AG$33,MATCH(AA47,'Distance Matrix'!$A$1:$AG$1,0),1),AND(Z46="@",Z47=""),VLOOKUP(Y$1,'Distance Matrix'!$A$2:$AG$33,MATCH(AA46,'Distance Matrix'!$A$1:$AG$1,0),1),AND(Z46="@",Z47="@"),VLOOKUP(AA46,'Distance Matrix'!$A$2:$AG$33,MATCH(AA47,'Distance Matrix'!$A$1:$AG$1,0),1))</f>
        <v>400</v>
      </c>
      <c r="AC47" s="56">
        <v>45</v>
      </c>
      <c r="AD47" s="64" t="s">
        <v>182</v>
      </c>
      <c r="AE47" t="s">
        <v>63</v>
      </c>
      <c r="AF47">
        <f>_xlfn.IFS(AND(AD46="",AD47=""),0,AND(AD46="",AD47="@"),VLOOKUP(AC$1,'Distance Matrix'!$A$2:$AG$33,MATCH(AE47,'Distance Matrix'!$A$1:$AG$1,0),1),AND(AD46="@",AD47=""),VLOOKUP(AC$1,'Distance Matrix'!$A$2:$AG$33,MATCH(AE46,'Distance Matrix'!$A$1:$AG$1,0),1),AND(AD46="@",AD47="@"),VLOOKUP(AE46,'Distance Matrix'!$A$2:$AG$33,MATCH(AE47,'Distance Matrix'!$A$1:$AG$1,0),1))</f>
        <v>1868</v>
      </c>
      <c r="AG47" s="56">
        <v>45</v>
      </c>
      <c r="AH47" s="64"/>
      <c r="AI47" t="s">
        <v>59</v>
      </c>
      <c r="AJ47">
        <f>_xlfn.IFS(AND(AH46="",AH47=""),0,AND(AH46="",AH47="@"),VLOOKUP(AG$1,'Distance Matrix'!$A$2:$AG$33,MATCH(AI47,'Distance Matrix'!$A$1:$AG$1,0),1),AND(AH46="@",AH47=""),VLOOKUP(AG$1,'Distance Matrix'!$A$2:$AG$33,MATCH(AI46,'Distance Matrix'!$A$1:$AG$1,0),1),AND(AH46="@",AH47="@"),VLOOKUP(AI46,'Distance Matrix'!$A$2:$AG$33,MATCH(AI47,'Distance Matrix'!$A$1:$AG$1,0),1))</f>
        <v>322</v>
      </c>
      <c r="AK47" s="56">
        <v>45</v>
      </c>
      <c r="AL47" s="64" t="s">
        <v>182</v>
      </c>
      <c r="AM47" t="s">
        <v>57</v>
      </c>
      <c r="AN47">
        <f>_xlfn.IFS(AND(AL46="",AL47=""),0,AND(AL46="",AL47="@"),VLOOKUP(AK$1,'Distance Matrix'!$A$2:$AG$33,MATCH(AM47,'Distance Matrix'!$A$1:$AG$1,0),1),AND(AL46="@",AL47=""),VLOOKUP(AK$1,'Distance Matrix'!$A$2:$AG$33,MATCH(AM46,'Distance Matrix'!$A$1:$AG$1,0),1),AND(AL46="@",AL47="@"),VLOOKUP(AM46,'Distance Matrix'!$A$2:$AG$33,MATCH(AM47,'Distance Matrix'!$A$1:$AG$1,0),1))</f>
        <v>811</v>
      </c>
      <c r="AO47" s="56">
        <v>45</v>
      </c>
      <c r="AP47" s="64"/>
      <c r="AQ47" t="s">
        <v>63</v>
      </c>
      <c r="AR47">
        <f>_xlfn.IFS(AND(AP46="",AP47=""),0,AND(AP46="",AP47="@"),VLOOKUP(AO$1,'Distance Matrix'!$A$2:$AG$33,MATCH(AQ47,'Distance Matrix'!$A$1:$AG$1,0),1),AND(AP46="@",AP47=""),VLOOKUP(AO$1,'Distance Matrix'!$A$2:$AG$33,MATCH(AQ46,'Distance Matrix'!$A$1:$AG$1,0),1),AND(AP46="@",AP47="@"),VLOOKUP(AQ46,'Distance Matrix'!$A$2:$AG$33,MATCH(AQ47,'Distance Matrix'!$A$1:$AG$1,0),1))</f>
        <v>0</v>
      </c>
      <c r="AS47" s="56">
        <v>45</v>
      </c>
      <c r="AT47" s="64"/>
      <c r="AU47" t="s">
        <v>78</v>
      </c>
      <c r="AV47">
        <f>_xlfn.IFS(AND(AT46="",AT47=""),0,AND(AT46="",AT47="@"),VLOOKUP(AS$1,'Distance Matrix'!$A$2:$AG$33,MATCH(AU47,'Distance Matrix'!$A$1:$AG$1,0),1),AND(AT46="@",AT47=""),VLOOKUP(AS$1,'Distance Matrix'!$A$2:$AG$33,MATCH(AU46,'Distance Matrix'!$A$1:$AG$1,0),1),AND(AT46="@",AT47="@"),VLOOKUP(AU46,'Distance Matrix'!$A$2:$AG$33,MATCH(AU47,'Distance Matrix'!$A$1:$AG$1,0),1))</f>
        <v>0</v>
      </c>
      <c r="AW47" s="56">
        <v>45</v>
      </c>
      <c r="AX47" s="64" t="s">
        <v>182</v>
      </c>
      <c r="AY47" t="s">
        <v>63</v>
      </c>
      <c r="AZ47">
        <f>_xlfn.IFS(AND(AX46="",AX47=""),0,AND(AX46="",AX47="@"),VLOOKUP(AW$1,'Distance Matrix'!$A$2:$AG$33,MATCH(AY47,'Distance Matrix'!$A$1:$AG$1,0),1),AND(AX46="@",AX47=""),VLOOKUP(AW$1,'Distance Matrix'!$A$2:$AG$33,MATCH(AY46,'Distance Matrix'!$A$1:$AG$1,0),1),AND(AX46="@",AX47="@"),VLOOKUP(AY46,'Distance Matrix'!$A$2:$AG$33,MATCH(AY47,'Distance Matrix'!$A$1:$AG$1,0),1))</f>
        <v>2289</v>
      </c>
      <c r="BA47" s="56">
        <v>45</v>
      </c>
      <c r="BB47" s="64"/>
      <c r="BC47" t="s">
        <v>61</v>
      </c>
      <c r="BD47">
        <f>_xlfn.IFS(AND(BB46="",BB47=""),0,AND(BB46="",BB47="@"),VLOOKUP(BA$1,'Distance Matrix'!$A$2:$AG$33,MATCH(BC47,'Distance Matrix'!$A$1:$AG$1,0),1),AND(BB46="@",BB47=""),VLOOKUP(BA$1,'Distance Matrix'!$A$2:$AG$33,MATCH(BC46,'Distance Matrix'!$A$1:$AG$1,0),1),AND(BB46="@",BB47="@"),VLOOKUP(BC46,'Distance Matrix'!$A$2:$AG$33,MATCH(BC47,'Distance Matrix'!$A$1:$AG$1,0),1))</f>
        <v>226</v>
      </c>
      <c r="BE47" s="56">
        <v>45</v>
      </c>
      <c r="BF47" s="64"/>
      <c r="BG47" t="s">
        <v>58</v>
      </c>
      <c r="BH47">
        <f>_xlfn.IFS(AND(BF46="",BF47=""),0,AND(BF46="",BF47="@"),VLOOKUP(BE$1,'Distance Matrix'!$A$2:$AG$33,MATCH(BG47,'Distance Matrix'!$A$1:$AG$1,0),1),AND(BF46="@",BF47=""),VLOOKUP(BE$1,'Distance Matrix'!$A$2:$AG$33,MATCH(BG46,'Distance Matrix'!$A$1:$AG$1,0),1),AND(BF46="@",BF47="@"),VLOOKUP(BG46,'Distance Matrix'!$A$2:$AG$33,MATCH(BG47,'Distance Matrix'!$A$1:$AG$1,0),1))</f>
        <v>308</v>
      </c>
      <c r="BI47" s="56">
        <v>45</v>
      </c>
      <c r="BJ47" s="64" t="s">
        <v>182</v>
      </c>
      <c r="BK47" t="s">
        <v>57</v>
      </c>
      <c r="BL47">
        <f>_xlfn.IFS(AND(BJ46="",BJ47=""),0,AND(BJ46="",BJ47="@"),VLOOKUP(BI$1,'Distance Matrix'!$A$2:$AG$33,MATCH(BK47,'Distance Matrix'!$A$1:$AG$1,0),1),AND(BJ46="@",BJ47=""),VLOOKUP(BI$1,'Distance Matrix'!$A$2:$AG$33,MATCH(BK46,'Distance Matrix'!$A$1:$AG$1,0),1),AND(BJ46="@",BJ47="@"),VLOOKUP(BK46,'Distance Matrix'!$A$2:$AG$33,MATCH(BK47,'Distance Matrix'!$A$1:$AG$1,0),1))</f>
        <v>978</v>
      </c>
      <c r="BM47" s="56">
        <v>45</v>
      </c>
      <c r="BN47" s="64" t="s">
        <v>182</v>
      </c>
      <c r="BO47" t="s">
        <v>53</v>
      </c>
      <c r="BP47">
        <f>_xlfn.IFS(AND(BN46="",BN47=""),0,AND(BN46="",BN47="@"),VLOOKUP(BM$1,'Distance Matrix'!$A$2:$AG$33,MATCH(BO47,'Distance Matrix'!$A$1:$AG$1,0),1),AND(BN46="@",BN47=""),VLOOKUP(BM$1,'Distance Matrix'!$A$2:$AG$33,MATCH(BO46,'Distance Matrix'!$A$1:$AG$1,0),1),AND(BN46="@",BN47="@"),VLOOKUP(BO46,'Distance Matrix'!$A$2:$AG$33,MATCH(BO47,'Distance Matrix'!$A$1:$AG$1,0),1))</f>
        <v>439</v>
      </c>
      <c r="BQ47" s="56">
        <v>45</v>
      </c>
      <c r="BR47" s="64" t="s">
        <v>182</v>
      </c>
      <c r="BS47" t="s">
        <v>73</v>
      </c>
      <c r="BT47">
        <f>_xlfn.IFS(AND(BR46="",BR47=""),0,AND(BR46="",BR47="@"),VLOOKUP(BQ$1,'Distance Matrix'!$A$2:$AG$33,MATCH(BS47,'Distance Matrix'!$A$1:$AG$1,0),1),AND(BR46="@",BR47=""),VLOOKUP(BQ$1,'Distance Matrix'!$A$2:$AG$33,MATCH(BS46,'Distance Matrix'!$A$1:$AG$1,0),1),AND(BR46="@",BR47="@"),VLOOKUP(BS46,'Distance Matrix'!$A$2:$AG$33,MATCH(BS47,'Distance Matrix'!$A$1:$AG$1,0),1))</f>
        <v>427</v>
      </c>
      <c r="BU47" s="56">
        <v>45</v>
      </c>
      <c r="BV47" s="64"/>
      <c r="BW47" t="s">
        <v>73</v>
      </c>
      <c r="BX47">
        <f>_xlfn.IFS(AND(BV46="",BV47=""),0,AND(BV46="",BV47="@"),VLOOKUP(BU$1,'Distance Matrix'!$A$2:$AG$33,MATCH(BW47,'Distance Matrix'!$A$1:$AG$1,0),1),AND(BV46="@",BV47=""),VLOOKUP(BU$1,'Distance Matrix'!$A$2:$AG$33,MATCH(BW46,'Distance Matrix'!$A$1:$AG$1,0),1),AND(BV46="@",BV47="@"),VLOOKUP(BW46,'Distance Matrix'!$A$2:$AG$33,MATCH(BW47,'Distance Matrix'!$A$1:$AG$1,0),1))</f>
        <v>0</v>
      </c>
      <c r="BY47" s="56">
        <v>45</v>
      </c>
      <c r="BZ47" s="64"/>
      <c r="CA47" t="s">
        <v>53</v>
      </c>
      <c r="CB47">
        <f>_xlfn.IFS(AND(BZ46="",BZ47=""),0,AND(BZ46="",BZ47="@"),VLOOKUP(BY$1,'Distance Matrix'!$A$2:$AG$33,MATCH(CA47,'Distance Matrix'!$A$1:$AG$1,0),1),AND(BZ46="@",BZ47=""),VLOOKUP(BY$1,'Distance Matrix'!$A$2:$AG$33,MATCH(CA46,'Distance Matrix'!$A$1:$AG$1,0),1),AND(BZ46="@",BZ47="@"),VLOOKUP(CA46,'Distance Matrix'!$A$2:$AG$33,MATCH(CA47,'Distance Matrix'!$A$1:$AG$1,0),1))</f>
        <v>0</v>
      </c>
      <c r="CC47" s="56">
        <v>45</v>
      </c>
      <c r="CD47" s="64" t="s">
        <v>182</v>
      </c>
      <c r="CE47" t="s">
        <v>71</v>
      </c>
      <c r="CF47">
        <f>_xlfn.IFS(AND(CD46="",CD47=""),0,AND(CD46="",CD47="@"),VLOOKUP(CC$1,'Distance Matrix'!$A$2:$AG$33,MATCH(CE47,'Distance Matrix'!$A$1:$AG$1,0),1),AND(CD46="@",CD47=""),VLOOKUP(CC$1,'Distance Matrix'!$A$2:$AG$33,MATCH(CE46,'Distance Matrix'!$A$1:$AG$1,0),1),AND(CD46="@",CD47="@"),VLOOKUP(CE46,'Distance Matrix'!$A$2:$AG$33,MATCH(CE47,'Distance Matrix'!$A$1:$AG$1,0),1))</f>
        <v>477</v>
      </c>
      <c r="CG47" s="56">
        <v>45</v>
      </c>
      <c r="CH47" s="64" t="s">
        <v>182</v>
      </c>
      <c r="CI47" t="s">
        <v>65</v>
      </c>
      <c r="CJ47">
        <f>_xlfn.IFS(AND(CH46="",CH47=""),0,AND(CH46="",CH47="@"),VLOOKUP(CG$1,'Distance Matrix'!$A$2:$AG$33,MATCH(CI47,'Distance Matrix'!$A$1:$AG$1,0),1),AND(CH46="@",CH47=""),VLOOKUP(CG$1,'Distance Matrix'!$A$2:$AG$33,MATCH(CI46,'Distance Matrix'!$A$1:$AG$1,0),1),AND(CH46="@",CH47="@"),VLOOKUP(CI46,'Distance Matrix'!$A$2:$AG$33,MATCH(CI47,'Distance Matrix'!$A$1:$AG$1,0),1))</f>
        <v>36</v>
      </c>
      <c r="CK47" s="56">
        <v>45</v>
      </c>
      <c r="CL47" s="64" t="s">
        <v>182</v>
      </c>
      <c r="CM47" t="s">
        <v>61</v>
      </c>
      <c r="CN47">
        <f>_xlfn.IFS(AND(CL46="",CL47=""),0,AND(CL46="",CL47="@"),VLOOKUP(CK$1,'Distance Matrix'!$A$2:$AG$33,MATCH(CM47,'Distance Matrix'!$A$1:$AG$1,0),1),AND(CL46="@",CL47=""),VLOOKUP(CK$1,'Distance Matrix'!$A$2:$AG$33,MATCH(CM46,'Distance Matrix'!$A$1:$AG$1,0),1),AND(CL46="@",CL47="@"),VLOOKUP(CM46,'Distance Matrix'!$A$2:$AG$33,MATCH(CM47,'Distance Matrix'!$A$1:$AG$1,0),1))</f>
        <v>80</v>
      </c>
      <c r="CO47" s="56">
        <v>45</v>
      </c>
      <c r="CP47" s="64" t="s">
        <v>182</v>
      </c>
      <c r="CQ47" t="s">
        <v>65</v>
      </c>
      <c r="CR47">
        <f>_xlfn.IFS(AND(CP46="",CP47=""),0,AND(CP46="",CP47="@"),VLOOKUP(CO$1,'Distance Matrix'!$A$2:$AG$33,MATCH(CQ47,'Distance Matrix'!$A$1:$AG$1,0),1),AND(CP46="@",CP47=""),VLOOKUP(CO$1,'Distance Matrix'!$A$2:$AG$33,MATCH(CQ46,'Distance Matrix'!$A$1:$AG$1,0),1),AND(CP46="@",CP47="@"),VLOOKUP(CQ46,'Distance Matrix'!$A$2:$AG$33,MATCH(CQ47,'Distance Matrix'!$A$1:$AG$1,0),1))</f>
        <v>36</v>
      </c>
      <c r="CS47" s="56">
        <v>45</v>
      </c>
      <c r="CT47" s="64"/>
      <c r="CU47" t="s">
        <v>68</v>
      </c>
      <c r="CV47">
        <f>_xlfn.IFS(AND(CT46="",CT47=""),0,AND(CT46="",CT47="@"),VLOOKUP(CS$1,'Distance Matrix'!$A$2:$AG$33,MATCH(CU47,'Distance Matrix'!$A$1:$AG$1,0),1),AND(CT46="@",CT47=""),VLOOKUP(CS$1,'Distance Matrix'!$A$2:$AG$33,MATCH(CU46,'Distance Matrix'!$A$1:$AG$1,0),1),AND(CT46="@",CT47="@"),VLOOKUP(CU46,'Distance Matrix'!$A$2:$AG$33,MATCH(CU47,'Distance Matrix'!$A$1:$AG$1,0),1))</f>
        <v>0</v>
      </c>
      <c r="CW47" s="56">
        <v>45</v>
      </c>
      <c r="CX47" s="64" t="s">
        <v>182</v>
      </c>
      <c r="CY47" t="s">
        <v>60</v>
      </c>
      <c r="CZ47">
        <f>_xlfn.IFS(AND(CX46="",CX47=""),0,AND(CX46="",CX47="@"),VLOOKUP(CW$1,'Distance Matrix'!$A$2:$AG$33,MATCH(CY47,'Distance Matrix'!$A$1:$AG$1,0),1),AND(CX46="@",CX47=""),VLOOKUP(CW$1,'Distance Matrix'!$A$2:$AG$33,MATCH(CY46,'Distance Matrix'!$A$1:$AG$1,0),1),AND(CX46="@",CX47="@"),VLOOKUP(CY46,'Distance Matrix'!$A$2:$AG$33,MATCH(CY47,'Distance Matrix'!$A$1:$AG$1,0),1))</f>
        <v>215</v>
      </c>
      <c r="DA47" s="56">
        <v>45</v>
      </c>
      <c r="DB47" s="64" t="s">
        <v>182</v>
      </c>
      <c r="DC47" t="s">
        <v>76</v>
      </c>
      <c r="DD47">
        <f>_xlfn.IFS(AND(DB46="",DB47=""),0,AND(DB46="",DB47="@"),VLOOKUP(DA$1,'Distance Matrix'!$A$2:$AG$33,MATCH(DC47,'Distance Matrix'!$A$1:$AG$1,0),1),AND(DB46="@",DB47=""),VLOOKUP(DA$1,'Distance Matrix'!$A$2:$AG$33,MATCH(DC46,'Distance Matrix'!$A$1:$AG$1,0),1),AND(DB46="@",DB47="@"),VLOOKUP(DC46,'Distance Matrix'!$A$2:$AG$33,MATCH(DC47,'Distance Matrix'!$A$1:$AG$1,0),1))</f>
        <v>1055</v>
      </c>
      <c r="DE47" s="56">
        <v>45</v>
      </c>
      <c r="DF47" s="64"/>
      <c r="DG47" t="s">
        <v>72</v>
      </c>
      <c r="DH47">
        <f>_xlfn.IFS(AND(DF46="",DF47=""),0,AND(DF46="",DF47="@"),VLOOKUP(DE$1,'Distance Matrix'!$A$2:$AG$33,MATCH(DG47,'Distance Matrix'!$A$1:$AG$1,0),1),AND(DF46="@",DF47=""),VLOOKUP(DE$1,'Distance Matrix'!$A$2:$AG$33,MATCH(DG46,'Distance Matrix'!$A$1:$AG$1,0),1),AND(DF46="@",DF47="@"),VLOOKUP(DG46,'Distance Matrix'!$A$2:$AG$33,MATCH(DG47,'Distance Matrix'!$A$1:$AG$1,0),1))</f>
        <v>0</v>
      </c>
      <c r="DI47" s="56">
        <v>45</v>
      </c>
      <c r="DJ47" s="64" t="s">
        <v>182</v>
      </c>
      <c r="DK47" t="s">
        <v>51</v>
      </c>
      <c r="DL47">
        <f>_xlfn.IFS(AND(DJ46="",DJ47=""),0,AND(DJ46="",DJ47="@"),VLOOKUP(DI$1,'Distance Matrix'!$A$2:$AG$33,MATCH(DK47,'Distance Matrix'!$A$1:$AG$1,0),1),AND(DJ46="@",DJ47=""),VLOOKUP(DI$1,'Distance Matrix'!$A$2:$AG$33,MATCH(DK46,'Distance Matrix'!$A$1:$AG$1,0),1),AND(DJ46="@",DJ47="@"),VLOOKUP(DK46,'Distance Matrix'!$A$2:$AG$33,MATCH(DK47,'Distance Matrix'!$A$1:$AG$1,0),1))</f>
        <v>314</v>
      </c>
      <c r="DM47" s="56">
        <v>45</v>
      </c>
      <c r="DN47" s="64"/>
      <c r="DO47" t="s">
        <v>53</v>
      </c>
      <c r="DP47">
        <f>_xlfn.IFS(AND(DN46="",DN47=""),0,AND(DN46="",DN47="@"),VLOOKUP(DM$1,'Distance Matrix'!$A$2:$AG$33,MATCH(DO47,'Distance Matrix'!$A$1:$AG$1,0),1),AND(DN46="@",DN47=""),VLOOKUP(DM$1,'Distance Matrix'!$A$2:$AG$33,MATCH(DO46,'Distance Matrix'!$A$1:$AG$1,0),1),AND(DN46="@",DN47="@"),VLOOKUP(DO46,'Distance Matrix'!$A$2:$AG$33,MATCH(DO47,'Distance Matrix'!$A$1:$AG$1,0),1))</f>
        <v>0</v>
      </c>
      <c r="DQ47" s="56">
        <v>45</v>
      </c>
      <c r="DR47" s="64"/>
      <c r="DS47" t="s">
        <v>79</v>
      </c>
      <c r="DT47" s="72">
        <f>_xlfn.IFS(AND(DR46="",DR47=""),0,AND(DR46="",DR47="@"),VLOOKUP(DQ$1,'Distance Matrix'!$A$2:$AG$33,MATCH(DS47,'Distance Matrix'!$A$1:$AG$1,0),1),AND(DR46="@",DR47=""),VLOOKUP(DQ$1,'Distance Matrix'!$A$2:$AG$33,MATCH(DS46,'Distance Matrix'!$A$1:$AG$1,0),1),AND(DR46="@",DR47="@"),VLOOKUP(DS46,'Distance Matrix'!$A$2:$AG$33,MATCH(DS47,'Distance Matrix'!$A$1:$AG$1,0),1))</f>
        <v>0</v>
      </c>
    </row>
    <row r="48" spans="1:124" ht="15.75" thickBot="1" x14ac:dyDescent="0.3">
      <c r="A48" s="52">
        <v>46</v>
      </c>
      <c r="B48" s="62" t="s">
        <v>182</v>
      </c>
      <c r="C48" t="s">
        <v>48</v>
      </c>
      <c r="D48">
        <f>_xlfn.IFS(AND(B47="",B48=""),0,AND(B47="",B48="@"),VLOOKUP(A$1,'Distance Matrix'!$A$2:$AG$33,MATCH(C48,'Distance Matrix'!$A$1:$AG$1,0),1),AND(B47="@",B48=""),VLOOKUP(A$1,'Distance Matrix'!$A$2:$AG$33,MATCH(C47,'Distance Matrix'!$A$1:$AG$1,0),1),AND(B47="@",B48="@"),VLOOKUP(C47,'Distance Matrix'!$A$2:$AG$33,MATCH(C48,'Distance Matrix'!$A$1:$AG$1,0),1))</f>
        <v>1535</v>
      </c>
      <c r="E48" s="52">
        <v>46</v>
      </c>
      <c r="F48" s="62"/>
      <c r="G48" t="s">
        <v>55</v>
      </c>
      <c r="H48">
        <f>_xlfn.IFS(AND(F47="",F48=""),0,AND(F47="",F48="@"),VLOOKUP(E$1,'Distance Matrix'!$A$2:$AG$33,MATCH(G48,'Distance Matrix'!$A$1:$AG$1,0),1),AND(F47="@",F48=""),VLOOKUP(E$1,'Distance Matrix'!$A$2:$AG$33,MATCH(G47,'Distance Matrix'!$A$1:$AG$1,0),1),AND(F47="@",F48="@"),VLOOKUP(G47,'Distance Matrix'!$A$2:$AG$33,MATCH(G48,'Distance Matrix'!$A$1:$AG$1,0),1))</f>
        <v>1227</v>
      </c>
      <c r="I48" s="52">
        <v>46</v>
      </c>
      <c r="J48" s="62"/>
      <c r="K48" s="54" t="s">
        <v>63</v>
      </c>
      <c r="L48">
        <f>_xlfn.IFS(AND(J47="",J48=""),0,AND(J47="",J48="@"),VLOOKUP(I$1,'Distance Matrix'!$A$2:$AG$33,MATCH(K48,'Distance Matrix'!$A$1:$AG$1,0),1),AND(J47="@",J48=""),VLOOKUP(I$1,'Distance Matrix'!$A$2:$AG$33,MATCH(K47,'Distance Matrix'!$A$1:$AG$1,0),1),AND(J47="@",J48="@"),VLOOKUP(K47,'Distance Matrix'!$A$2:$AG$33,MATCH(K48,'Distance Matrix'!$A$1:$AG$1,0),1))</f>
        <v>441</v>
      </c>
      <c r="M48" s="52">
        <v>46</v>
      </c>
      <c r="N48" s="62" t="s">
        <v>182</v>
      </c>
      <c r="O48" t="s">
        <v>68</v>
      </c>
      <c r="P48">
        <f>_xlfn.IFS(AND(N47="",N48=""),0,AND(N47="",N48="@"),VLOOKUP(M$1,'Distance Matrix'!$A$2:$AG$33,MATCH(O48,'Distance Matrix'!$A$1:$AG$1,0),1),AND(N47="@",N48=""),VLOOKUP(M$1,'Distance Matrix'!$A$2:$AG$33,MATCH(O47,'Distance Matrix'!$A$1:$AG$1,0),1),AND(N47="@",N48="@"),VLOOKUP(O47,'Distance Matrix'!$A$2:$AG$33,MATCH(O48,'Distance Matrix'!$A$1:$AG$1,0),1))</f>
        <v>1738</v>
      </c>
      <c r="Q48" s="52">
        <v>46</v>
      </c>
      <c r="R48" s="62"/>
      <c r="S48" t="s">
        <v>67</v>
      </c>
      <c r="T48">
        <f>_xlfn.IFS(AND(R47="",R48=""),0,AND(R47="",R48="@"),VLOOKUP(Q$1,'Distance Matrix'!$A$2:$AG$33,MATCH(S48,'Distance Matrix'!$A$1:$AG$1,0),1),AND(R47="@",R48=""),VLOOKUP(Q$1,'Distance Matrix'!$A$2:$AG$33,MATCH(S47,'Distance Matrix'!$A$1:$AG$1,0),1),AND(R47="@",R48="@"),VLOOKUP(S47,'Distance Matrix'!$A$2:$AG$33,MATCH(S48,'Distance Matrix'!$A$1:$AG$1,0),1))</f>
        <v>0</v>
      </c>
      <c r="U48" s="56">
        <v>46</v>
      </c>
      <c r="V48" s="64" t="s">
        <v>182</v>
      </c>
      <c r="W48" t="s">
        <v>59</v>
      </c>
      <c r="X48">
        <f>_xlfn.IFS(AND(V47="",V48=""),0,AND(V47="",V48="@"),VLOOKUP(U$1,'Distance Matrix'!$A$2:$AG$33,MATCH(W48,'Distance Matrix'!$A$1:$AG$1,0),1),AND(V47="@",V48=""),VLOOKUP(U$1,'Distance Matrix'!$A$2:$AG$33,MATCH(W47,'Distance Matrix'!$A$1:$AG$1,0),1),AND(V47="@",V48="@"),VLOOKUP(W47,'Distance Matrix'!$A$2:$AG$33,MATCH(W48,'Distance Matrix'!$A$1:$AG$1,0),1))</f>
        <v>431</v>
      </c>
      <c r="Y48" s="56">
        <v>46</v>
      </c>
      <c r="Z48" s="64"/>
      <c r="AA48" t="s">
        <v>62</v>
      </c>
      <c r="AB48">
        <f>_xlfn.IFS(AND(Z47="",Z48=""),0,AND(Z47="",Z48="@"),VLOOKUP(Y$1,'Distance Matrix'!$A$2:$AG$33,MATCH(AA48,'Distance Matrix'!$A$1:$AG$1,0),1),AND(Z47="@",Z48=""),VLOOKUP(Y$1,'Distance Matrix'!$A$2:$AG$33,MATCH(AA47,'Distance Matrix'!$A$1:$AG$1,0),1),AND(Z47="@",Z48="@"),VLOOKUP(AA47,'Distance Matrix'!$A$2:$AG$33,MATCH(AA48,'Distance Matrix'!$A$1:$AG$1,0),1))</f>
        <v>0</v>
      </c>
      <c r="AC48" s="56">
        <v>46</v>
      </c>
      <c r="AD48" s="64" t="s">
        <v>182</v>
      </c>
      <c r="AE48" t="s">
        <v>51</v>
      </c>
      <c r="AF48">
        <f>_xlfn.IFS(AND(AD47="",AD48=""),0,AND(AD47="",AD48="@"),VLOOKUP(AC$1,'Distance Matrix'!$A$2:$AG$33,MATCH(AE48,'Distance Matrix'!$A$1:$AG$1,0),1),AND(AD47="@",AD48=""),VLOOKUP(AC$1,'Distance Matrix'!$A$2:$AG$33,MATCH(AE47,'Distance Matrix'!$A$1:$AG$1,0),1),AND(AD47="@",AD48="@"),VLOOKUP(AE47,'Distance Matrix'!$A$2:$AG$33,MATCH(AE48,'Distance Matrix'!$A$1:$AG$1,0),1))</f>
        <v>314</v>
      </c>
      <c r="AG48" s="56">
        <v>46</v>
      </c>
      <c r="AH48" s="64"/>
      <c r="AI48" t="s">
        <v>61</v>
      </c>
      <c r="AJ48">
        <f>_xlfn.IFS(AND(AH47="",AH48=""),0,AND(AH47="",AH48="@"),VLOOKUP(AG$1,'Distance Matrix'!$A$2:$AG$33,MATCH(AI48,'Distance Matrix'!$A$1:$AG$1,0),1),AND(AH47="@",AH48=""),VLOOKUP(AG$1,'Distance Matrix'!$A$2:$AG$33,MATCH(AI47,'Distance Matrix'!$A$1:$AG$1,0),1),AND(AH47="@",AH48="@"),VLOOKUP(AI47,'Distance Matrix'!$A$2:$AG$33,MATCH(AI48,'Distance Matrix'!$A$1:$AG$1,0),1))</f>
        <v>0</v>
      </c>
      <c r="AK48" s="56">
        <v>46</v>
      </c>
      <c r="AL48" s="64"/>
      <c r="AM48" t="s">
        <v>53</v>
      </c>
      <c r="AN48">
        <f>_xlfn.IFS(AND(AL47="",AL48=""),0,AND(AL47="",AL48="@"),VLOOKUP(AK$1,'Distance Matrix'!$A$2:$AG$33,MATCH(AM48,'Distance Matrix'!$A$1:$AG$1,0),1),AND(AL47="@",AL48=""),VLOOKUP(AK$1,'Distance Matrix'!$A$2:$AG$33,MATCH(AM47,'Distance Matrix'!$A$1:$AG$1,0),1),AND(AL47="@",AL48="@"),VLOOKUP(AM47,'Distance Matrix'!$A$2:$AG$33,MATCH(AM48,'Distance Matrix'!$A$1:$AG$1,0),1))</f>
        <v>1301</v>
      </c>
      <c r="AO48" s="56">
        <v>46</v>
      </c>
      <c r="AP48" s="64" t="s">
        <v>182</v>
      </c>
      <c r="AQ48" t="s">
        <v>48</v>
      </c>
      <c r="AR48">
        <f>_xlfn.IFS(AND(AP47="",AP48=""),0,AND(AP47="",AP48="@"),VLOOKUP(AO$1,'Distance Matrix'!$A$2:$AG$33,MATCH(AQ48,'Distance Matrix'!$A$1:$AG$1,0),1),AND(AP47="@",AP48=""),VLOOKUP(AO$1,'Distance Matrix'!$A$2:$AG$33,MATCH(AQ47,'Distance Matrix'!$A$1:$AG$1,0),1),AND(AP47="@",AP48="@"),VLOOKUP(AQ47,'Distance Matrix'!$A$2:$AG$33,MATCH(AQ48,'Distance Matrix'!$A$1:$AG$1,0),1))</f>
        <v>849</v>
      </c>
      <c r="AS48" s="56">
        <v>46</v>
      </c>
      <c r="AT48" s="64"/>
      <c r="AU48" t="s">
        <v>76</v>
      </c>
      <c r="AV48">
        <f>_xlfn.IFS(AND(AT47="",AT48=""),0,AND(AT47="",AT48="@"),VLOOKUP(AS$1,'Distance Matrix'!$A$2:$AG$33,MATCH(AU48,'Distance Matrix'!$A$1:$AG$1,0),1),AND(AT47="@",AT48=""),VLOOKUP(AS$1,'Distance Matrix'!$A$2:$AG$33,MATCH(AU47,'Distance Matrix'!$A$1:$AG$1,0),1),AND(AT47="@",AT48="@"),VLOOKUP(AU47,'Distance Matrix'!$A$2:$AG$33,MATCH(AU48,'Distance Matrix'!$A$1:$AG$1,0),1))</f>
        <v>0</v>
      </c>
      <c r="AW48" s="56">
        <v>46</v>
      </c>
      <c r="AX48" s="64"/>
      <c r="AY48" t="s">
        <v>51</v>
      </c>
      <c r="AZ48">
        <f>_xlfn.IFS(AND(AX47="",AX48=""),0,AND(AX47="",AX48="@"),VLOOKUP(AW$1,'Distance Matrix'!$A$2:$AG$33,MATCH(AY48,'Distance Matrix'!$A$1:$AG$1,0),1),AND(AX47="@",AX48=""),VLOOKUP(AW$1,'Distance Matrix'!$A$2:$AG$33,MATCH(AY47,'Distance Matrix'!$A$1:$AG$1,0),1),AND(AX47="@",AX48="@"),VLOOKUP(AY47,'Distance Matrix'!$A$2:$AG$33,MATCH(AY48,'Distance Matrix'!$A$1:$AG$1,0),1))</f>
        <v>1406</v>
      </c>
      <c r="BA48" s="56">
        <v>46</v>
      </c>
      <c r="BB48" s="64"/>
      <c r="BC48" t="s">
        <v>59</v>
      </c>
      <c r="BD48">
        <f>_xlfn.IFS(AND(BB47="",BB48=""),0,AND(BB47="",BB48="@"),VLOOKUP(BA$1,'Distance Matrix'!$A$2:$AG$33,MATCH(BC48,'Distance Matrix'!$A$1:$AG$1,0),1),AND(BB47="@",BB48=""),VLOOKUP(BA$1,'Distance Matrix'!$A$2:$AG$33,MATCH(BC47,'Distance Matrix'!$A$1:$AG$1,0),1),AND(BB47="@",BB48="@"),VLOOKUP(BC47,'Distance Matrix'!$A$2:$AG$33,MATCH(BC48,'Distance Matrix'!$A$1:$AG$1,0),1))</f>
        <v>0</v>
      </c>
      <c r="BE48" s="56">
        <v>46</v>
      </c>
      <c r="BF48" s="64"/>
      <c r="BG48" t="s">
        <v>56</v>
      </c>
      <c r="BH48">
        <f>_xlfn.IFS(AND(BF47="",BF48=""),0,AND(BF47="",BF48="@"),VLOOKUP(BE$1,'Distance Matrix'!$A$2:$AG$33,MATCH(BG48,'Distance Matrix'!$A$1:$AG$1,0),1),AND(BF47="@",BF48=""),VLOOKUP(BE$1,'Distance Matrix'!$A$2:$AG$33,MATCH(BG47,'Distance Matrix'!$A$1:$AG$1,0),1),AND(BF47="@",BF48="@"),VLOOKUP(BG47,'Distance Matrix'!$A$2:$AG$33,MATCH(BG48,'Distance Matrix'!$A$1:$AG$1,0),1))</f>
        <v>0</v>
      </c>
      <c r="BI48" s="56">
        <v>46</v>
      </c>
      <c r="BJ48" s="64"/>
      <c r="BK48" t="s">
        <v>65</v>
      </c>
      <c r="BL48">
        <f>_xlfn.IFS(AND(BJ47="",BJ48=""),0,AND(BJ47="",BJ48="@"),VLOOKUP(BI$1,'Distance Matrix'!$A$2:$AG$33,MATCH(BK48,'Distance Matrix'!$A$1:$AG$1,0),1),AND(BJ47="@",BJ48=""),VLOOKUP(BI$1,'Distance Matrix'!$A$2:$AG$33,MATCH(BK47,'Distance Matrix'!$A$1:$AG$1,0),1),AND(BJ47="@",BJ48="@"),VLOOKUP(BK47,'Distance Matrix'!$A$2:$AG$33,MATCH(BK48,'Distance Matrix'!$A$1:$AG$1,0),1))</f>
        <v>978</v>
      </c>
      <c r="BM48" s="56">
        <v>46</v>
      </c>
      <c r="BN48" s="64"/>
      <c r="BO48" t="s">
        <v>72</v>
      </c>
      <c r="BP48">
        <f>_xlfn.IFS(AND(BN47="",BN48=""),0,AND(BN47="",BN48="@"),VLOOKUP(BM$1,'Distance Matrix'!$A$2:$AG$33,MATCH(BO48,'Distance Matrix'!$A$1:$AG$1,0),1),AND(BN47="@",BN48=""),VLOOKUP(BM$1,'Distance Matrix'!$A$2:$AG$33,MATCH(BO47,'Distance Matrix'!$A$1:$AG$1,0),1),AND(BN47="@",BN48="@"),VLOOKUP(BO47,'Distance Matrix'!$A$2:$AG$33,MATCH(BO48,'Distance Matrix'!$A$1:$AG$1,0),1))</f>
        <v>968</v>
      </c>
      <c r="BQ48" s="56">
        <v>46</v>
      </c>
      <c r="BR48" s="64" t="s">
        <v>182</v>
      </c>
      <c r="BS48" t="s">
        <v>71</v>
      </c>
      <c r="BT48">
        <f>_xlfn.IFS(AND(BR47="",BR48=""),0,AND(BR47="",BR48="@"),VLOOKUP(BQ$1,'Distance Matrix'!$A$2:$AG$33,MATCH(BS48,'Distance Matrix'!$A$1:$AG$1,0),1),AND(BR47="@",BR48=""),VLOOKUP(BQ$1,'Distance Matrix'!$A$2:$AG$33,MATCH(BS47,'Distance Matrix'!$A$1:$AG$1,0),1),AND(BR47="@",BR48="@"),VLOOKUP(BS47,'Distance Matrix'!$A$2:$AG$33,MATCH(BS48,'Distance Matrix'!$A$1:$AG$1,0),1))</f>
        <v>282</v>
      </c>
      <c r="BU48" s="56">
        <v>46</v>
      </c>
      <c r="BV48" s="64" t="s">
        <v>182</v>
      </c>
      <c r="BW48" t="s">
        <v>71</v>
      </c>
      <c r="BX48">
        <f>_xlfn.IFS(AND(BV47="",BV48=""),0,AND(BV47="",BV48="@"),VLOOKUP(BU$1,'Distance Matrix'!$A$2:$AG$33,MATCH(BW48,'Distance Matrix'!$A$1:$AG$1,0),1),AND(BV47="@",BV48=""),VLOOKUP(BU$1,'Distance Matrix'!$A$2:$AG$33,MATCH(BW47,'Distance Matrix'!$A$1:$AG$1,0),1),AND(BV47="@",BV48="@"),VLOOKUP(BW47,'Distance Matrix'!$A$2:$AG$33,MATCH(BW48,'Distance Matrix'!$A$1:$AG$1,0),1))</f>
        <v>461</v>
      </c>
      <c r="BY48" s="56">
        <v>46</v>
      </c>
      <c r="BZ48" s="64"/>
      <c r="CA48" t="s">
        <v>61</v>
      </c>
      <c r="CB48">
        <f>_xlfn.IFS(AND(BZ47="",BZ48=""),0,AND(BZ47="",BZ48="@"),VLOOKUP(BY$1,'Distance Matrix'!$A$2:$AG$33,MATCH(CA48,'Distance Matrix'!$A$1:$AG$1,0),1),AND(BZ47="@",BZ48=""),VLOOKUP(BY$1,'Distance Matrix'!$A$2:$AG$33,MATCH(CA47,'Distance Matrix'!$A$1:$AG$1,0),1),AND(BZ47="@",BZ48="@"),VLOOKUP(CA47,'Distance Matrix'!$A$2:$AG$33,MATCH(CA48,'Distance Matrix'!$A$1:$AG$1,0),1))</f>
        <v>0</v>
      </c>
      <c r="CC48" s="56">
        <v>46</v>
      </c>
      <c r="CD48" s="64"/>
      <c r="CE48" t="s">
        <v>74</v>
      </c>
      <c r="CF48">
        <f>_xlfn.IFS(AND(CD47="",CD48=""),0,AND(CD47="",CD48="@"),VLOOKUP(CC$1,'Distance Matrix'!$A$2:$AG$33,MATCH(CE48,'Distance Matrix'!$A$1:$AG$1,0),1),AND(CD47="@",CD48=""),VLOOKUP(CC$1,'Distance Matrix'!$A$2:$AG$33,MATCH(CE47,'Distance Matrix'!$A$1:$AG$1,0),1),AND(CD47="@",CD48="@"),VLOOKUP(CE47,'Distance Matrix'!$A$2:$AG$33,MATCH(CE48,'Distance Matrix'!$A$1:$AG$1,0),1))</f>
        <v>477</v>
      </c>
      <c r="CG48" s="56">
        <v>46</v>
      </c>
      <c r="CH48" s="64" t="s">
        <v>182</v>
      </c>
      <c r="CI48" t="s">
        <v>55</v>
      </c>
      <c r="CJ48">
        <f>_xlfn.IFS(AND(CH47="",CH48=""),0,AND(CH47="",CH48="@"),VLOOKUP(CG$1,'Distance Matrix'!$A$2:$AG$33,MATCH(CI48,'Distance Matrix'!$A$1:$AG$1,0),1),AND(CH47="@",CH48=""),VLOOKUP(CG$1,'Distance Matrix'!$A$2:$AG$33,MATCH(CI47,'Distance Matrix'!$A$1:$AG$1,0),1),AND(CH47="@",CH48="@"),VLOOKUP(CI47,'Distance Matrix'!$A$2:$AG$33,MATCH(CI48,'Distance Matrix'!$A$1:$AG$1,0),1))</f>
        <v>308</v>
      </c>
      <c r="CK48" s="56">
        <v>46</v>
      </c>
      <c r="CL48" s="64"/>
      <c r="CM48" t="s">
        <v>64</v>
      </c>
      <c r="CN48">
        <f>_xlfn.IFS(AND(CL47="",CL48=""),0,AND(CL47="",CL48="@"),VLOOKUP(CK$1,'Distance Matrix'!$A$2:$AG$33,MATCH(CM48,'Distance Matrix'!$A$1:$AG$1,0),1),AND(CL47="@",CL48=""),VLOOKUP(CK$1,'Distance Matrix'!$A$2:$AG$33,MATCH(CM47,'Distance Matrix'!$A$1:$AG$1,0),1),AND(CL47="@",CL48="@"),VLOOKUP(CM47,'Distance Matrix'!$A$2:$AG$33,MATCH(CM48,'Distance Matrix'!$A$1:$AG$1,0),1))</f>
        <v>80</v>
      </c>
      <c r="CO48" s="56">
        <v>46</v>
      </c>
      <c r="CP48" s="64" t="s">
        <v>182</v>
      </c>
      <c r="CQ48" t="s">
        <v>55</v>
      </c>
      <c r="CR48">
        <f>_xlfn.IFS(AND(CP47="",CP48=""),0,AND(CP47="",CP48="@"),VLOOKUP(CO$1,'Distance Matrix'!$A$2:$AG$33,MATCH(CQ48,'Distance Matrix'!$A$1:$AG$1,0),1),AND(CP47="@",CP48=""),VLOOKUP(CO$1,'Distance Matrix'!$A$2:$AG$33,MATCH(CQ47,'Distance Matrix'!$A$1:$AG$1,0),1),AND(CP47="@",CP48="@"),VLOOKUP(CQ47,'Distance Matrix'!$A$2:$AG$33,MATCH(CQ48,'Distance Matrix'!$A$1:$AG$1,0),1))</f>
        <v>308</v>
      </c>
      <c r="CS48" s="56">
        <v>46</v>
      </c>
      <c r="CT48" s="64" t="s">
        <v>182</v>
      </c>
      <c r="CU48" t="s">
        <v>66</v>
      </c>
      <c r="CV48">
        <f>_xlfn.IFS(AND(CT47="",CT48=""),0,AND(CT47="",CT48="@"),VLOOKUP(CS$1,'Distance Matrix'!$A$2:$AG$33,MATCH(CU48,'Distance Matrix'!$A$1:$AG$1,0),1),AND(CT47="@",CT48=""),VLOOKUP(CS$1,'Distance Matrix'!$A$2:$AG$33,MATCH(CU47,'Distance Matrix'!$A$1:$AG$1,0),1),AND(CT47="@",CT48="@"),VLOOKUP(CU47,'Distance Matrix'!$A$2:$AG$33,MATCH(CU48,'Distance Matrix'!$A$1:$AG$1,0),1))</f>
        <v>386</v>
      </c>
      <c r="CW48" s="56">
        <v>46</v>
      </c>
      <c r="CX48" s="64" t="s">
        <v>182</v>
      </c>
      <c r="CY48" t="s">
        <v>77</v>
      </c>
      <c r="CZ48">
        <f>_xlfn.IFS(AND(CX47="",CX48=""),0,AND(CX47="",CX48="@"),VLOOKUP(CW$1,'Distance Matrix'!$A$2:$AG$33,MATCH(CY48,'Distance Matrix'!$A$1:$AG$1,0),1),AND(CX47="@",CX48=""),VLOOKUP(CW$1,'Distance Matrix'!$A$2:$AG$33,MATCH(CY47,'Distance Matrix'!$A$1:$AG$1,0),1),AND(CX47="@",CX48="@"),VLOOKUP(CY47,'Distance Matrix'!$A$2:$AG$33,MATCH(CY48,'Distance Matrix'!$A$1:$AG$1,0),1))</f>
        <v>184</v>
      </c>
      <c r="DA48" s="56">
        <v>46</v>
      </c>
      <c r="DB48" s="64" t="s">
        <v>182</v>
      </c>
      <c r="DC48" t="s">
        <v>60</v>
      </c>
      <c r="DD48">
        <f>_xlfn.IFS(AND(DB47="",DB48=""),0,AND(DB47="",DB48="@"),VLOOKUP(DA$1,'Distance Matrix'!$A$2:$AG$33,MATCH(DC48,'Distance Matrix'!$A$1:$AG$1,0),1),AND(DB47="@",DB48=""),VLOOKUP(DA$1,'Distance Matrix'!$A$2:$AG$33,MATCH(DC47,'Distance Matrix'!$A$1:$AG$1,0),1),AND(DB47="@",DB48="@"),VLOOKUP(DC47,'Distance Matrix'!$A$2:$AG$33,MATCH(DC48,'Distance Matrix'!$A$1:$AG$1,0),1))</f>
        <v>291</v>
      </c>
      <c r="DE48" s="56">
        <v>46</v>
      </c>
      <c r="DF48" s="64" t="s">
        <v>182</v>
      </c>
      <c r="DG48" t="s">
        <v>52</v>
      </c>
      <c r="DH48">
        <f>_xlfn.IFS(AND(DF47="",DF48=""),0,AND(DF47="",DF48="@"),VLOOKUP(DE$1,'Distance Matrix'!$A$2:$AG$33,MATCH(DG48,'Distance Matrix'!$A$1:$AG$1,0),1),AND(DF47="@",DF48=""),VLOOKUP(DE$1,'Distance Matrix'!$A$2:$AG$33,MATCH(DG47,'Distance Matrix'!$A$1:$AG$1,0),1),AND(DF47="@",DF48="@"),VLOOKUP(DG47,'Distance Matrix'!$A$2:$AG$33,MATCH(DG48,'Distance Matrix'!$A$1:$AG$1,0),1))</f>
        <v>1098</v>
      </c>
      <c r="DI48" s="56">
        <v>46</v>
      </c>
      <c r="DJ48" s="64"/>
      <c r="DK48" t="s">
        <v>78</v>
      </c>
      <c r="DL48">
        <f>_xlfn.IFS(AND(DJ47="",DJ48=""),0,AND(DJ47="",DJ48="@"),VLOOKUP(DI$1,'Distance Matrix'!$A$2:$AG$33,MATCH(DK48,'Distance Matrix'!$A$1:$AG$1,0),1),AND(DJ47="@",DJ48=""),VLOOKUP(DI$1,'Distance Matrix'!$A$2:$AG$33,MATCH(DK47,'Distance Matrix'!$A$1:$AG$1,0),1),AND(DJ47="@",DJ48="@"),VLOOKUP(DK47,'Distance Matrix'!$A$2:$AG$33,MATCH(DK48,'Distance Matrix'!$A$1:$AG$1,0),1))</f>
        <v>2080</v>
      </c>
      <c r="DM48" s="56">
        <v>46</v>
      </c>
      <c r="DN48" s="64" t="s">
        <v>182</v>
      </c>
      <c r="DO48" t="s">
        <v>62</v>
      </c>
      <c r="DP48">
        <f>_xlfn.IFS(AND(DN47="",DN48=""),0,AND(DN47="",DN48="@"),VLOOKUP(DM$1,'Distance Matrix'!$A$2:$AG$33,MATCH(DO48,'Distance Matrix'!$A$1:$AG$1,0),1),AND(DN47="@",DN48=""),VLOOKUP(DM$1,'Distance Matrix'!$A$2:$AG$33,MATCH(DO47,'Distance Matrix'!$A$1:$AG$1,0),1),AND(DN47="@",DN48="@"),VLOOKUP(DO47,'Distance Matrix'!$A$2:$AG$33,MATCH(DO48,'Distance Matrix'!$A$1:$AG$1,0),1))</f>
        <v>560</v>
      </c>
      <c r="DQ48" s="56">
        <v>46</v>
      </c>
      <c r="DR48" s="64"/>
      <c r="DS48" t="s">
        <v>66</v>
      </c>
      <c r="DT48" s="72">
        <f>_xlfn.IFS(AND(DR47="",DR48=""),0,AND(DR47="",DR48="@"),VLOOKUP(DQ$1,'Distance Matrix'!$A$2:$AG$33,MATCH(DS48,'Distance Matrix'!$A$1:$AG$1,0),1),AND(DR47="@",DR48=""),VLOOKUP(DQ$1,'Distance Matrix'!$A$2:$AG$33,MATCH(DS47,'Distance Matrix'!$A$1:$AG$1,0),1),AND(DR47="@",DR48="@"),VLOOKUP(DS47,'Distance Matrix'!$A$2:$AG$33,MATCH(DS48,'Distance Matrix'!$A$1:$AG$1,0),1))</f>
        <v>0</v>
      </c>
    </row>
    <row r="49" spans="1:124" ht="15.75" thickBot="1" x14ac:dyDescent="0.3">
      <c r="A49" s="52">
        <v>47</v>
      </c>
      <c r="B49" s="62" t="s">
        <v>182</v>
      </c>
      <c r="C49" t="s">
        <v>69</v>
      </c>
      <c r="D49">
        <f>_xlfn.IFS(AND(B48="",B49=""),0,AND(B48="",B49="@"),VLOOKUP(A$1,'Distance Matrix'!$A$2:$AG$33,MATCH(C49,'Distance Matrix'!$A$1:$AG$1,0),1),AND(B48="@",B49=""),VLOOKUP(A$1,'Distance Matrix'!$A$2:$AG$33,MATCH(C48,'Distance Matrix'!$A$1:$AG$1,0),1),AND(B48="@",B49="@"),VLOOKUP(C48,'Distance Matrix'!$A$2:$AG$33,MATCH(C49,'Distance Matrix'!$A$1:$AG$1,0),1))</f>
        <v>849</v>
      </c>
      <c r="E49" s="52">
        <v>47</v>
      </c>
      <c r="F49" s="62"/>
      <c r="G49" t="s">
        <v>56</v>
      </c>
      <c r="H49">
        <f>_xlfn.IFS(AND(F48="",F49=""),0,AND(F48="",F49="@"),VLOOKUP(E$1,'Distance Matrix'!$A$2:$AG$33,MATCH(G49,'Distance Matrix'!$A$1:$AG$1,0),1),AND(F48="@",F49=""),VLOOKUP(E$1,'Distance Matrix'!$A$2:$AG$33,MATCH(G48,'Distance Matrix'!$A$1:$AG$1,0),1),AND(F48="@",F49="@"),VLOOKUP(G48,'Distance Matrix'!$A$2:$AG$33,MATCH(G49,'Distance Matrix'!$A$1:$AG$1,0),1))</f>
        <v>0</v>
      </c>
      <c r="I49" s="52">
        <v>47</v>
      </c>
      <c r="J49" s="62" t="s">
        <v>182</v>
      </c>
      <c r="K49" s="54" t="s">
        <v>57</v>
      </c>
      <c r="L49">
        <f>_xlfn.IFS(AND(J48="",J49=""),0,AND(J48="",J49="@"),VLOOKUP(I$1,'Distance Matrix'!$A$2:$AG$33,MATCH(K49,'Distance Matrix'!$A$1:$AG$1,0),1),AND(J48="@",J49=""),VLOOKUP(I$1,'Distance Matrix'!$A$2:$AG$33,MATCH(K48,'Distance Matrix'!$A$1:$AG$1,0),1),AND(J48="@",J49="@"),VLOOKUP(K48,'Distance Matrix'!$A$2:$AG$33,MATCH(K49,'Distance Matrix'!$A$1:$AG$1,0),1))</f>
        <v>280</v>
      </c>
      <c r="M49" s="52">
        <v>47</v>
      </c>
      <c r="N49" s="62" t="s">
        <v>182</v>
      </c>
      <c r="O49" t="s">
        <v>75</v>
      </c>
      <c r="P49">
        <f>_xlfn.IFS(AND(N48="",N49=""),0,AND(N48="",N49="@"),VLOOKUP(M$1,'Distance Matrix'!$A$2:$AG$33,MATCH(O49,'Distance Matrix'!$A$1:$AG$1,0),1),AND(N48="@",N49=""),VLOOKUP(M$1,'Distance Matrix'!$A$2:$AG$33,MATCH(O48,'Distance Matrix'!$A$1:$AG$1,0),1),AND(N48="@",N49="@"),VLOOKUP(O48,'Distance Matrix'!$A$2:$AG$33,MATCH(O49,'Distance Matrix'!$A$1:$AG$1,0),1))</f>
        <v>152</v>
      </c>
      <c r="Q49" s="52">
        <v>47</v>
      </c>
      <c r="R49" s="62"/>
      <c r="S49" t="s">
        <v>78</v>
      </c>
      <c r="T49">
        <f>_xlfn.IFS(AND(R48="",R49=""),0,AND(R48="",R49="@"),VLOOKUP(Q$1,'Distance Matrix'!$A$2:$AG$33,MATCH(S49,'Distance Matrix'!$A$1:$AG$1,0),1),AND(R48="@",R49=""),VLOOKUP(Q$1,'Distance Matrix'!$A$2:$AG$33,MATCH(S48,'Distance Matrix'!$A$1:$AG$1,0),1),AND(R48="@",R49="@"),VLOOKUP(S48,'Distance Matrix'!$A$2:$AG$33,MATCH(S49,'Distance Matrix'!$A$1:$AG$1,0),1))</f>
        <v>0</v>
      </c>
      <c r="U49" s="56">
        <v>47</v>
      </c>
      <c r="V49" s="64"/>
      <c r="W49" t="s">
        <v>58</v>
      </c>
      <c r="X49">
        <f>_xlfn.IFS(AND(V48="",V49=""),0,AND(V48="",V49="@"),VLOOKUP(U$1,'Distance Matrix'!$A$2:$AG$33,MATCH(W49,'Distance Matrix'!$A$1:$AG$1,0),1),AND(V48="@",V49=""),VLOOKUP(U$1,'Distance Matrix'!$A$2:$AG$33,MATCH(W48,'Distance Matrix'!$A$1:$AG$1,0),1),AND(V48="@",V49="@"),VLOOKUP(W48,'Distance Matrix'!$A$2:$AG$33,MATCH(W49,'Distance Matrix'!$A$1:$AG$1,0),1))</f>
        <v>431</v>
      </c>
      <c r="Y49" s="56">
        <v>47</v>
      </c>
      <c r="Z49" s="64"/>
      <c r="AA49" t="s">
        <v>66</v>
      </c>
      <c r="AB49">
        <f>_xlfn.IFS(AND(Z48="",Z49=""),0,AND(Z48="",Z49="@"),VLOOKUP(Y$1,'Distance Matrix'!$A$2:$AG$33,MATCH(AA49,'Distance Matrix'!$A$1:$AG$1,0),1),AND(Z48="@",Z49=""),VLOOKUP(Y$1,'Distance Matrix'!$A$2:$AG$33,MATCH(AA48,'Distance Matrix'!$A$1:$AG$1,0),1),AND(Z48="@",Z49="@"),VLOOKUP(AA48,'Distance Matrix'!$A$2:$AG$33,MATCH(AA49,'Distance Matrix'!$A$1:$AG$1,0),1))</f>
        <v>0</v>
      </c>
      <c r="AC49" s="56">
        <v>47</v>
      </c>
      <c r="AD49" s="64" t="s">
        <v>182</v>
      </c>
      <c r="AE49" t="s">
        <v>58</v>
      </c>
      <c r="AF49">
        <f>_xlfn.IFS(AND(AD48="",AD49=""),0,AND(AD48="",AD49="@"),VLOOKUP(AC$1,'Distance Matrix'!$A$2:$AG$33,MATCH(AE49,'Distance Matrix'!$A$1:$AG$1,0),1),AND(AD48="@",AD49=""),VLOOKUP(AC$1,'Distance Matrix'!$A$2:$AG$33,MATCH(AE48,'Distance Matrix'!$A$1:$AG$1,0),1),AND(AD48="@",AD49="@"),VLOOKUP(AE48,'Distance Matrix'!$A$2:$AG$33,MATCH(AE49,'Distance Matrix'!$A$1:$AG$1,0),1))</f>
        <v>225</v>
      </c>
      <c r="AG49" s="56">
        <v>47</v>
      </c>
      <c r="AH49" s="64"/>
      <c r="AI49" t="s">
        <v>63</v>
      </c>
      <c r="AJ49">
        <f>_xlfn.IFS(AND(AH48="",AH49=""),0,AND(AH48="",AH49="@"),VLOOKUP(AG$1,'Distance Matrix'!$A$2:$AG$33,MATCH(AI49,'Distance Matrix'!$A$1:$AG$1,0),1),AND(AH48="@",AH49=""),VLOOKUP(AG$1,'Distance Matrix'!$A$2:$AG$33,MATCH(AI48,'Distance Matrix'!$A$1:$AG$1,0),1),AND(AH48="@",AH49="@"),VLOOKUP(AI48,'Distance Matrix'!$A$2:$AG$33,MATCH(AI49,'Distance Matrix'!$A$1:$AG$1,0),1))</f>
        <v>0</v>
      </c>
      <c r="AK49" s="56">
        <v>47</v>
      </c>
      <c r="AL49" s="64"/>
      <c r="AM49" t="s">
        <v>52</v>
      </c>
      <c r="AN49">
        <f>_xlfn.IFS(AND(AL48="",AL49=""),0,AND(AL48="",AL49="@"),VLOOKUP(AK$1,'Distance Matrix'!$A$2:$AG$33,MATCH(AM49,'Distance Matrix'!$A$1:$AG$1,0),1),AND(AL48="@",AL49=""),VLOOKUP(AK$1,'Distance Matrix'!$A$2:$AG$33,MATCH(AM48,'Distance Matrix'!$A$1:$AG$1,0),1),AND(AL48="@",AL49="@"),VLOOKUP(AM48,'Distance Matrix'!$A$2:$AG$33,MATCH(AM49,'Distance Matrix'!$A$1:$AG$1,0),1))</f>
        <v>0</v>
      </c>
      <c r="AO49" s="56">
        <v>47</v>
      </c>
      <c r="AP49" s="64" t="s">
        <v>182</v>
      </c>
      <c r="AQ49" t="s">
        <v>64</v>
      </c>
      <c r="AR49">
        <f>_xlfn.IFS(AND(AP48="",AP49=""),0,AND(AP48="",AP49="@"),VLOOKUP(AO$1,'Distance Matrix'!$A$2:$AG$33,MATCH(AQ49,'Distance Matrix'!$A$1:$AG$1,0),1),AND(AP48="@",AP49=""),VLOOKUP(AO$1,'Distance Matrix'!$A$2:$AG$33,MATCH(AQ48,'Distance Matrix'!$A$1:$AG$1,0),1),AND(AP48="@",AP49="@"),VLOOKUP(AQ48,'Distance Matrix'!$A$2:$AG$33,MATCH(AQ49,'Distance Matrix'!$A$1:$AG$1,0),1))</f>
        <v>395</v>
      </c>
      <c r="AS49" s="56">
        <v>47</v>
      </c>
      <c r="AT49" s="64" t="s">
        <v>182</v>
      </c>
      <c r="AU49" t="s">
        <v>50</v>
      </c>
      <c r="AV49">
        <f>_xlfn.IFS(AND(AT48="",AT49=""),0,AND(AT48="",AT49="@"),VLOOKUP(AS$1,'Distance Matrix'!$A$2:$AG$33,MATCH(AU49,'Distance Matrix'!$A$1:$AG$1,0),1),AND(AT48="@",AT49=""),VLOOKUP(AS$1,'Distance Matrix'!$A$2:$AG$33,MATCH(AU48,'Distance Matrix'!$A$1:$AG$1,0),1),AND(AT48="@",AT49="@"),VLOOKUP(AU48,'Distance Matrix'!$A$2:$AG$33,MATCH(AU49,'Distance Matrix'!$A$1:$AG$1,0),1))</f>
        <v>503</v>
      </c>
      <c r="AW49" s="56">
        <v>47</v>
      </c>
      <c r="AX49" s="64" t="s">
        <v>182</v>
      </c>
      <c r="AY49" t="s">
        <v>62</v>
      </c>
      <c r="AZ49">
        <f>_xlfn.IFS(AND(AX48="",AX49=""),0,AND(AX48="",AX49="@"),VLOOKUP(AW$1,'Distance Matrix'!$A$2:$AG$33,MATCH(AY49,'Distance Matrix'!$A$1:$AG$1,0),1),AND(AX48="@",AX49=""),VLOOKUP(AW$1,'Distance Matrix'!$A$2:$AG$33,MATCH(AY48,'Distance Matrix'!$A$1:$AG$1,0),1),AND(AX48="@",AX49="@"),VLOOKUP(AY48,'Distance Matrix'!$A$2:$AG$33,MATCH(AY49,'Distance Matrix'!$A$1:$AG$1,0),1))</f>
        <v>808</v>
      </c>
      <c r="BA49" s="56">
        <v>47</v>
      </c>
      <c r="BB49" s="64"/>
      <c r="BC49" t="s">
        <v>55</v>
      </c>
      <c r="BD49">
        <f>_xlfn.IFS(AND(BB48="",BB49=""),0,AND(BB48="",BB49="@"),VLOOKUP(BA$1,'Distance Matrix'!$A$2:$AG$33,MATCH(BC49,'Distance Matrix'!$A$1:$AG$1,0),1),AND(BB48="@",BB49=""),VLOOKUP(BA$1,'Distance Matrix'!$A$2:$AG$33,MATCH(BC48,'Distance Matrix'!$A$1:$AG$1,0),1),AND(BB48="@",BB49="@"),VLOOKUP(BC48,'Distance Matrix'!$A$2:$AG$33,MATCH(BC49,'Distance Matrix'!$A$1:$AG$1,0),1))</f>
        <v>0</v>
      </c>
      <c r="BE49" s="56">
        <v>47</v>
      </c>
      <c r="BF49" s="64" t="s">
        <v>182</v>
      </c>
      <c r="BG49" t="s">
        <v>64</v>
      </c>
      <c r="BH49">
        <f>_xlfn.IFS(AND(BF48="",BF49=""),0,AND(BF48="",BF49="@"),VLOOKUP(BE$1,'Distance Matrix'!$A$2:$AG$33,MATCH(BG49,'Distance Matrix'!$A$1:$AG$1,0),1),AND(BF48="@",BF49=""),VLOOKUP(BE$1,'Distance Matrix'!$A$2:$AG$33,MATCH(BG48,'Distance Matrix'!$A$1:$AG$1,0),1),AND(BF48="@",BF49="@"),VLOOKUP(BG48,'Distance Matrix'!$A$2:$AG$33,MATCH(BG49,'Distance Matrix'!$A$1:$AG$1,0),1))</f>
        <v>1534</v>
      </c>
      <c r="BI49" s="56">
        <v>47</v>
      </c>
      <c r="BJ49" s="64"/>
      <c r="BK49" t="s">
        <v>79</v>
      </c>
      <c r="BL49">
        <f>_xlfn.IFS(AND(BJ48="",BJ49=""),0,AND(BJ48="",BJ49="@"),VLOOKUP(BI$1,'Distance Matrix'!$A$2:$AG$33,MATCH(BK49,'Distance Matrix'!$A$1:$AG$1,0),1),AND(BJ48="@",BJ49=""),VLOOKUP(BI$1,'Distance Matrix'!$A$2:$AG$33,MATCH(BK48,'Distance Matrix'!$A$1:$AG$1,0),1),AND(BJ48="@",BJ49="@"),VLOOKUP(BK48,'Distance Matrix'!$A$2:$AG$33,MATCH(BK49,'Distance Matrix'!$A$1:$AG$1,0),1))</f>
        <v>0</v>
      </c>
      <c r="BM49" s="56">
        <v>47</v>
      </c>
      <c r="BN49" s="64" t="s">
        <v>182</v>
      </c>
      <c r="BO49" t="s">
        <v>77</v>
      </c>
      <c r="BP49">
        <f>_xlfn.IFS(AND(BN48="",BN49=""),0,AND(BN48="",BN49="@"),VLOOKUP(BM$1,'Distance Matrix'!$A$2:$AG$33,MATCH(BO49,'Distance Matrix'!$A$1:$AG$1,0),1),AND(BN48="@",BN49=""),VLOOKUP(BM$1,'Distance Matrix'!$A$2:$AG$33,MATCH(BO48,'Distance Matrix'!$A$1:$AG$1,0),1),AND(BN48="@",BN49="@"),VLOOKUP(BO48,'Distance Matrix'!$A$2:$AG$33,MATCH(BO49,'Distance Matrix'!$A$1:$AG$1,0),1))</f>
        <v>254</v>
      </c>
      <c r="BQ49" s="56">
        <v>47</v>
      </c>
      <c r="BR49" s="64" t="s">
        <v>182</v>
      </c>
      <c r="BS49" t="s">
        <v>74</v>
      </c>
      <c r="BT49">
        <f>_xlfn.IFS(AND(BR48="",BR49=""),0,AND(BR48="",BR49="@"),VLOOKUP(BQ$1,'Distance Matrix'!$A$2:$AG$33,MATCH(BS49,'Distance Matrix'!$A$1:$AG$1,0),1),AND(BR48="@",BR49=""),VLOOKUP(BQ$1,'Distance Matrix'!$A$2:$AG$33,MATCH(BS48,'Distance Matrix'!$A$1:$AG$1,0),1),AND(BR48="@",BR49="@"),VLOOKUP(BS48,'Distance Matrix'!$A$2:$AG$33,MATCH(BS49,'Distance Matrix'!$A$1:$AG$1,0),1))</f>
        <v>362</v>
      </c>
      <c r="BU49" s="56">
        <v>47</v>
      </c>
      <c r="BV49" s="64" t="s">
        <v>182</v>
      </c>
      <c r="BW49" t="s">
        <v>60</v>
      </c>
      <c r="BX49">
        <f>_xlfn.IFS(AND(BV48="",BV49=""),0,AND(BV48="",BV49="@"),VLOOKUP(BU$1,'Distance Matrix'!$A$2:$AG$33,MATCH(BW49,'Distance Matrix'!$A$1:$AG$1,0),1),AND(BV48="@",BV49=""),VLOOKUP(BU$1,'Distance Matrix'!$A$2:$AG$33,MATCH(BW48,'Distance Matrix'!$A$1:$AG$1,0),1),AND(BV48="@",BV49="@"),VLOOKUP(BW48,'Distance Matrix'!$A$2:$AG$33,MATCH(BW49,'Distance Matrix'!$A$1:$AG$1,0),1))</f>
        <v>477</v>
      </c>
      <c r="BY49" s="56">
        <v>47</v>
      </c>
      <c r="BZ49" s="64" t="s">
        <v>182</v>
      </c>
      <c r="CA49" t="s">
        <v>49</v>
      </c>
      <c r="CB49">
        <f>_xlfn.IFS(AND(BZ48="",BZ49=""),0,AND(BZ48="",BZ49="@"),VLOOKUP(BY$1,'Distance Matrix'!$A$2:$AG$33,MATCH(CA49,'Distance Matrix'!$A$1:$AG$1,0),1),AND(BZ48="@",BZ49=""),VLOOKUP(BY$1,'Distance Matrix'!$A$2:$AG$33,MATCH(CA48,'Distance Matrix'!$A$1:$AG$1,0),1),AND(BZ48="@",BZ49="@"),VLOOKUP(CA48,'Distance Matrix'!$A$2:$AG$33,MATCH(CA49,'Distance Matrix'!$A$1:$AG$1,0),1))</f>
        <v>215</v>
      </c>
      <c r="CC49" s="56">
        <v>47</v>
      </c>
      <c r="CD49" s="64"/>
      <c r="CE49" t="s">
        <v>73</v>
      </c>
      <c r="CF49">
        <f>_xlfn.IFS(AND(CD48="",CD49=""),0,AND(CD48="",CD49="@"),VLOOKUP(CC$1,'Distance Matrix'!$A$2:$AG$33,MATCH(CE49,'Distance Matrix'!$A$1:$AG$1,0),1),AND(CD48="@",CD49=""),VLOOKUP(CC$1,'Distance Matrix'!$A$2:$AG$33,MATCH(CE48,'Distance Matrix'!$A$1:$AG$1,0),1),AND(CD48="@",CD49="@"),VLOOKUP(CE48,'Distance Matrix'!$A$2:$AG$33,MATCH(CE49,'Distance Matrix'!$A$1:$AG$1,0),1))</f>
        <v>0</v>
      </c>
      <c r="CG49" s="56">
        <v>47</v>
      </c>
      <c r="CH49" s="64"/>
      <c r="CI49" t="s">
        <v>72</v>
      </c>
      <c r="CJ49">
        <f>_xlfn.IFS(AND(CH48="",CH49=""),0,AND(CH48="",CH49="@"),VLOOKUP(CG$1,'Distance Matrix'!$A$2:$AG$33,MATCH(CI49,'Distance Matrix'!$A$1:$AG$1,0),1),AND(CH48="@",CH49=""),VLOOKUP(CG$1,'Distance Matrix'!$A$2:$AG$33,MATCH(CI48,'Distance Matrix'!$A$1:$AG$1,0),1),AND(CH48="@",CH49="@"),VLOOKUP(CI48,'Distance Matrix'!$A$2:$AG$33,MATCH(CI49,'Distance Matrix'!$A$1:$AG$1,0),1))</f>
        <v>2437</v>
      </c>
      <c r="CK49" s="56">
        <v>47</v>
      </c>
      <c r="CL49" s="64"/>
      <c r="CM49" t="s">
        <v>77</v>
      </c>
      <c r="CN49">
        <f>_xlfn.IFS(AND(CL48="",CL49=""),0,AND(CL48="",CL49="@"),VLOOKUP(CK$1,'Distance Matrix'!$A$2:$AG$33,MATCH(CM49,'Distance Matrix'!$A$1:$AG$1,0),1),AND(CL48="@",CL49=""),VLOOKUP(CK$1,'Distance Matrix'!$A$2:$AG$33,MATCH(CM48,'Distance Matrix'!$A$1:$AG$1,0),1),AND(CL48="@",CL49="@"),VLOOKUP(CM48,'Distance Matrix'!$A$2:$AG$33,MATCH(CM49,'Distance Matrix'!$A$1:$AG$1,0),1))</f>
        <v>0</v>
      </c>
      <c r="CO49" s="56">
        <v>47</v>
      </c>
      <c r="CP49" s="64" t="s">
        <v>182</v>
      </c>
      <c r="CQ49" t="s">
        <v>78</v>
      </c>
      <c r="CR49">
        <f>_xlfn.IFS(AND(CP48="",CP49=""),0,AND(CP48="",CP49="@"),VLOOKUP(CO$1,'Distance Matrix'!$A$2:$AG$33,MATCH(CQ49,'Distance Matrix'!$A$1:$AG$1,0),1),AND(CP48="@",CP49=""),VLOOKUP(CO$1,'Distance Matrix'!$A$2:$AG$33,MATCH(CQ48,'Distance Matrix'!$A$1:$AG$1,0),1),AND(CP48="@",CP49="@"),VLOOKUP(CQ48,'Distance Matrix'!$A$2:$AG$33,MATCH(CQ49,'Distance Matrix'!$A$1:$AG$1,0),1))</f>
        <v>621</v>
      </c>
      <c r="CS49" s="56">
        <v>47</v>
      </c>
      <c r="CT49" s="64"/>
      <c r="CU49" t="s">
        <v>58</v>
      </c>
      <c r="CV49">
        <f>_xlfn.IFS(AND(CT48="",CT49=""),0,AND(CT48="",CT49="@"),VLOOKUP(CS$1,'Distance Matrix'!$A$2:$AG$33,MATCH(CU49,'Distance Matrix'!$A$1:$AG$1,0),1),AND(CT48="@",CT49=""),VLOOKUP(CS$1,'Distance Matrix'!$A$2:$AG$33,MATCH(CU48,'Distance Matrix'!$A$1:$AG$1,0),1),AND(CT48="@",CT49="@"),VLOOKUP(CU48,'Distance Matrix'!$A$2:$AG$33,MATCH(CU49,'Distance Matrix'!$A$1:$AG$1,0),1))</f>
        <v>386</v>
      </c>
      <c r="CW49" s="56">
        <v>47</v>
      </c>
      <c r="CX49" s="64"/>
      <c r="CY49" t="s">
        <v>58</v>
      </c>
      <c r="CZ49">
        <f>_xlfn.IFS(AND(CX48="",CX49=""),0,AND(CX48="",CX49="@"),VLOOKUP(CW$1,'Distance Matrix'!$A$2:$AG$33,MATCH(CY49,'Distance Matrix'!$A$1:$AG$1,0),1),AND(CX48="@",CX49=""),VLOOKUP(CW$1,'Distance Matrix'!$A$2:$AG$33,MATCH(CY48,'Distance Matrix'!$A$1:$AG$1,0),1),AND(CX48="@",CX49="@"),VLOOKUP(CY48,'Distance Matrix'!$A$2:$AG$33,MATCH(CY49,'Distance Matrix'!$A$1:$AG$1,0),1))</f>
        <v>1044</v>
      </c>
      <c r="DA49" s="56">
        <v>47</v>
      </c>
      <c r="DB49" s="64" t="s">
        <v>182</v>
      </c>
      <c r="DC49" t="s">
        <v>70</v>
      </c>
      <c r="DD49">
        <f>_xlfn.IFS(AND(DB48="",DB49=""),0,AND(DB48="",DB49="@"),VLOOKUP(DA$1,'Distance Matrix'!$A$2:$AG$33,MATCH(DC49,'Distance Matrix'!$A$1:$AG$1,0),1),AND(DB48="@",DB49=""),VLOOKUP(DA$1,'Distance Matrix'!$A$2:$AG$33,MATCH(DC48,'Distance Matrix'!$A$1:$AG$1,0),1),AND(DB48="@",DB49="@"),VLOOKUP(DC48,'Distance Matrix'!$A$2:$AG$33,MATCH(DC49,'Distance Matrix'!$A$1:$AG$1,0),1))</f>
        <v>1837</v>
      </c>
      <c r="DE49" s="56">
        <v>47</v>
      </c>
      <c r="DF49" s="64" t="s">
        <v>182</v>
      </c>
      <c r="DG49" t="s">
        <v>67</v>
      </c>
      <c r="DH49">
        <f>_xlfn.IFS(AND(DF48="",DF49=""),0,AND(DF48="",DF49="@"),VLOOKUP(DE$1,'Distance Matrix'!$A$2:$AG$33,MATCH(DG49,'Distance Matrix'!$A$1:$AG$1,0),1),AND(DF48="@",DF49=""),VLOOKUP(DE$1,'Distance Matrix'!$A$2:$AG$33,MATCH(DG48,'Distance Matrix'!$A$1:$AG$1,0),1),AND(DF48="@",DF49="@"),VLOOKUP(DG48,'Distance Matrix'!$A$2:$AG$33,MATCH(DG49,'Distance Matrix'!$A$1:$AG$1,0),1))</f>
        <v>205</v>
      </c>
      <c r="DI49" s="56">
        <v>47</v>
      </c>
      <c r="DJ49" s="64"/>
      <c r="DK49" t="s">
        <v>67</v>
      </c>
      <c r="DL49">
        <f>_xlfn.IFS(AND(DJ48="",DJ49=""),0,AND(DJ48="",DJ49="@"),VLOOKUP(DI$1,'Distance Matrix'!$A$2:$AG$33,MATCH(DK49,'Distance Matrix'!$A$1:$AG$1,0),1),AND(DJ48="@",DJ49=""),VLOOKUP(DI$1,'Distance Matrix'!$A$2:$AG$33,MATCH(DK48,'Distance Matrix'!$A$1:$AG$1,0),1),AND(DJ48="@",DJ49="@"),VLOOKUP(DK48,'Distance Matrix'!$A$2:$AG$33,MATCH(DK49,'Distance Matrix'!$A$1:$AG$1,0),1))</f>
        <v>0</v>
      </c>
      <c r="DM49" s="56">
        <v>47</v>
      </c>
      <c r="DN49" s="64"/>
      <c r="DO49" t="s">
        <v>60</v>
      </c>
      <c r="DP49">
        <f>_xlfn.IFS(AND(DN48="",DN49=""),0,AND(DN48="",DN49="@"),VLOOKUP(DM$1,'Distance Matrix'!$A$2:$AG$33,MATCH(DO49,'Distance Matrix'!$A$1:$AG$1,0),1),AND(DN48="@",DN49=""),VLOOKUP(DM$1,'Distance Matrix'!$A$2:$AG$33,MATCH(DO48,'Distance Matrix'!$A$1:$AG$1,0),1),AND(DN48="@",DN49="@"),VLOOKUP(DO48,'Distance Matrix'!$A$2:$AG$33,MATCH(DO49,'Distance Matrix'!$A$1:$AG$1,0),1))</f>
        <v>560</v>
      </c>
      <c r="DQ49" s="56">
        <v>47</v>
      </c>
      <c r="DR49" s="64" t="s">
        <v>182</v>
      </c>
      <c r="DS49" t="s">
        <v>62</v>
      </c>
      <c r="DT49" s="72">
        <f>_xlfn.IFS(AND(DR48="",DR49=""),0,AND(DR48="",DR49="@"),VLOOKUP(DQ$1,'Distance Matrix'!$A$2:$AG$33,MATCH(DS49,'Distance Matrix'!$A$1:$AG$1,0),1),AND(DR48="@",DR49=""),VLOOKUP(DQ$1,'Distance Matrix'!$A$2:$AG$33,MATCH(DS48,'Distance Matrix'!$A$1:$AG$1,0),1),AND(DR48="@",DR49="@"),VLOOKUP(DS48,'Distance Matrix'!$A$2:$AG$33,MATCH(DS49,'Distance Matrix'!$A$1:$AG$1,0),1))</f>
        <v>1089</v>
      </c>
    </row>
    <row r="50" spans="1:124" ht="15.75" thickBot="1" x14ac:dyDescent="0.3">
      <c r="A50" s="52">
        <v>48</v>
      </c>
      <c r="B50" s="62" t="s">
        <v>182</v>
      </c>
      <c r="C50" t="s">
        <v>64</v>
      </c>
      <c r="D50">
        <f>_xlfn.IFS(AND(B49="",B50=""),0,AND(B49="",B50="@"),VLOOKUP(A$1,'Distance Matrix'!$A$2:$AG$33,MATCH(C50,'Distance Matrix'!$A$1:$AG$1,0),1),AND(B49="@",B50=""),VLOOKUP(A$1,'Distance Matrix'!$A$2:$AG$33,MATCH(C49,'Distance Matrix'!$A$1:$AG$1,0),1),AND(B49="@",B50="@"),VLOOKUP(C49,'Distance Matrix'!$A$2:$AG$33,MATCH(C50,'Distance Matrix'!$A$1:$AG$1,0),1))</f>
        <v>527</v>
      </c>
      <c r="E50" s="52">
        <v>48</v>
      </c>
      <c r="F50" s="62" t="s">
        <v>182</v>
      </c>
      <c r="G50" t="s">
        <v>51</v>
      </c>
      <c r="H50">
        <f>_xlfn.IFS(AND(F49="",F50=""),0,AND(F49="",F50="@"),VLOOKUP(E$1,'Distance Matrix'!$A$2:$AG$33,MATCH(G50,'Distance Matrix'!$A$1:$AG$1,0),1),AND(F49="@",F50=""),VLOOKUP(E$1,'Distance Matrix'!$A$2:$AG$33,MATCH(G49,'Distance Matrix'!$A$1:$AG$1,0),1),AND(F49="@",F50="@"),VLOOKUP(G49,'Distance Matrix'!$A$2:$AG$33,MATCH(G50,'Distance Matrix'!$A$1:$AG$1,0),1))</f>
        <v>1874</v>
      </c>
      <c r="I50" s="52">
        <v>48</v>
      </c>
      <c r="J50" s="62"/>
      <c r="K50" s="54" t="s">
        <v>53</v>
      </c>
      <c r="L50">
        <f>_xlfn.IFS(AND(J49="",J50=""),0,AND(J49="",J50="@"),VLOOKUP(I$1,'Distance Matrix'!$A$2:$AG$33,MATCH(K50,'Distance Matrix'!$A$1:$AG$1,0),1),AND(J49="@",J50=""),VLOOKUP(I$1,'Distance Matrix'!$A$2:$AG$33,MATCH(K49,'Distance Matrix'!$A$1:$AG$1,0),1),AND(J49="@",J50="@"),VLOOKUP(K49,'Distance Matrix'!$A$2:$AG$33,MATCH(K50,'Distance Matrix'!$A$1:$AG$1,0),1))</f>
        <v>280</v>
      </c>
      <c r="M50" s="52">
        <v>48</v>
      </c>
      <c r="N50" s="62" t="s">
        <v>182</v>
      </c>
      <c r="O50" t="s">
        <v>50</v>
      </c>
      <c r="P50">
        <f>_xlfn.IFS(AND(N49="",N50=""),0,AND(N49="",N50="@"),VLOOKUP(M$1,'Distance Matrix'!$A$2:$AG$33,MATCH(O50,'Distance Matrix'!$A$1:$AG$1,0),1),AND(N49="@",N50=""),VLOOKUP(M$1,'Distance Matrix'!$A$2:$AG$33,MATCH(O49,'Distance Matrix'!$A$1:$AG$1,0),1),AND(N49="@",N50="@"),VLOOKUP(O49,'Distance Matrix'!$A$2:$AG$33,MATCH(O50,'Distance Matrix'!$A$1:$AG$1,0),1))</f>
        <v>427</v>
      </c>
      <c r="Q50" s="52">
        <v>48</v>
      </c>
      <c r="R50" s="62"/>
      <c r="S50" t="s">
        <v>76</v>
      </c>
      <c r="T50">
        <f>_xlfn.IFS(AND(R49="",R50=""),0,AND(R49="",R50="@"),VLOOKUP(Q$1,'Distance Matrix'!$A$2:$AG$33,MATCH(S50,'Distance Matrix'!$A$1:$AG$1,0),1),AND(R49="@",R50=""),VLOOKUP(Q$1,'Distance Matrix'!$A$2:$AG$33,MATCH(S49,'Distance Matrix'!$A$1:$AG$1,0),1),AND(R49="@",R50="@"),VLOOKUP(S49,'Distance Matrix'!$A$2:$AG$33,MATCH(S50,'Distance Matrix'!$A$1:$AG$1,0),1))</f>
        <v>0</v>
      </c>
      <c r="U50" s="56">
        <v>48</v>
      </c>
      <c r="V50" s="64" t="s">
        <v>182</v>
      </c>
      <c r="W50" t="s">
        <v>68</v>
      </c>
      <c r="X50">
        <f>_xlfn.IFS(AND(V49="",V50=""),0,AND(V49="",V50="@"),VLOOKUP(U$1,'Distance Matrix'!$A$2:$AG$33,MATCH(W50,'Distance Matrix'!$A$1:$AG$1,0),1),AND(V49="@",V50=""),VLOOKUP(U$1,'Distance Matrix'!$A$2:$AG$33,MATCH(W49,'Distance Matrix'!$A$1:$AG$1,0),1),AND(V49="@",V50="@"),VLOOKUP(W49,'Distance Matrix'!$A$2:$AG$33,MATCH(W50,'Distance Matrix'!$A$1:$AG$1,0),1))</f>
        <v>2062</v>
      </c>
      <c r="Y50" s="56">
        <v>48</v>
      </c>
      <c r="Z50" s="64" t="s">
        <v>182</v>
      </c>
      <c r="AA50" t="s">
        <v>61</v>
      </c>
      <c r="AB50">
        <f>_xlfn.IFS(AND(Z49="",Z50=""),0,AND(Z49="",Z50="@"),VLOOKUP(Y$1,'Distance Matrix'!$A$2:$AG$33,MATCH(AA50,'Distance Matrix'!$A$1:$AG$1,0),1),AND(Z49="@",Z50=""),VLOOKUP(Y$1,'Distance Matrix'!$A$2:$AG$33,MATCH(AA49,'Distance Matrix'!$A$1:$AG$1,0),1),AND(Z49="@",Z50="@"),VLOOKUP(AA49,'Distance Matrix'!$A$2:$AG$33,MATCH(AA50,'Distance Matrix'!$A$1:$AG$1,0),1))</f>
        <v>708</v>
      </c>
      <c r="AC50" s="56">
        <v>48</v>
      </c>
      <c r="AD50" s="64"/>
      <c r="AE50" t="s">
        <v>65</v>
      </c>
      <c r="AF50">
        <f>_xlfn.IFS(AND(AD49="",AD50=""),0,AND(AD49="",AD50="@"),VLOOKUP(AC$1,'Distance Matrix'!$A$2:$AG$33,MATCH(AE50,'Distance Matrix'!$A$1:$AG$1,0),1),AND(AD49="@",AD50=""),VLOOKUP(AC$1,'Distance Matrix'!$A$2:$AG$33,MATCH(AE49,'Distance Matrix'!$A$1:$AG$1,0),1),AND(AD49="@",AD50="@"),VLOOKUP(AE49,'Distance Matrix'!$A$2:$AG$33,MATCH(AE50,'Distance Matrix'!$A$1:$AG$1,0),1))</f>
        <v>1515</v>
      </c>
      <c r="AG50" s="56">
        <v>48</v>
      </c>
      <c r="AH50" s="64" t="s">
        <v>182</v>
      </c>
      <c r="AI50" t="s">
        <v>64</v>
      </c>
      <c r="AJ50">
        <f>_xlfn.IFS(AND(AH49="",AH50=""),0,AND(AH49="",AH50="@"),VLOOKUP(AG$1,'Distance Matrix'!$A$2:$AG$33,MATCH(AI50,'Distance Matrix'!$A$1:$AG$1,0),1),AND(AH49="@",AH50=""),VLOOKUP(AG$1,'Distance Matrix'!$A$2:$AG$33,MATCH(AI49,'Distance Matrix'!$A$1:$AG$1,0),1),AND(AH49="@",AH50="@"),VLOOKUP(AI49,'Distance Matrix'!$A$2:$AG$33,MATCH(AI50,'Distance Matrix'!$A$1:$AG$1,0),1))</f>
        <v>625</v>
      </c>
      <c r="AK50" s="56">
        <v>48</v>
      </c>
      <c r="AL50" s="64"/>
      <c r="AM50" t="s">
        <v>65</v>
      </c>
      <c r="AN50">
        <f>_xlfn.IFS(AND(AL49="",AL50=""),0,AND(AL49="",AL50="@"),VLOOKUP(AK$1,'Distance Matrix'!$A$2:$AG$33,MATCH(AM50,'Distance Matrix'!$A$1:$AG$1,0),1),AND(AL49="@",AL50=""),VLOOKUP(AK$1,'Distance Matrix'!$A$2:$AG$33,MATCH(AM49,'Distance Matrix'!$A$1:$AG$1,0),1),AND(AL49="@",AL50="@"),VLOOKUP(AM49,'Distance Matrix'!$A$2:$AG$33,MATCH(AM50,'Distance Matrix'!$A$1:$AG$1,0),1))</f>
        <v>0</v>
      </c>
      <c r="AO50" s="56">
        <v>48</v>
      </c>
      <c r="AP50" s="64"/>
      <c r="AQ50" t="s">
        <v>79</v>
      </c>
      <c r="AR50">
        <f>_xlfn.IFS(AND(AP49="",AP50=""),0,AND(AP49="",AP50="@"),VLOOKUP(AO$1,'Distance Matrix'!$A$2:$AG$33,MATCH(AQ50,'Distance Matrix'!$A$1:$AG$1,0),1),AND(AP49="@",AP50=""),VLOOKUP(AO$1,'Distance Matrix'!$A$2:$AG$33,MATCH(AQ49,'Distance Matrix'!$A$1:$AG$1,0),1),AND(AP49="@",AP50="@"),VLOOKUP(AQ49,'Distance Matrix'!$A$2:$AG$33,MATCH(AQ50,'Distance Matrix'!$A$1:$AG$1,0),1))</f>
        <v>527</v>
      </c>
      <c r="AS50" s="56">
        <v>48</v>
      </c>
      <c r="AT50" s="64"/>
      <c r="AU50" t="s">
        <v>75</v>
      </c>
      <c r="AV50">
        <f>_xlfn.IFS(AND(AT49="",AT50=""),0,AND(AT49="",AT50="@"),VLOOKUP(AS$1,'Distance Matrix'!$A$2:$AG$33,MATCH(AU50,'Distance Matrix'!$A$1:$AG$1,0),1),AND(AT49="@",AT50=""),VLOOKUP(AS$1,'Distance Matrix'!$A$2:$AG$33,MATCH(AU49,'Distance Matrix'!$A$1:$AG$1,0),1),AND(AT49="@",AT50="@"),VLOOKUP(AU49,'Distance Matrix'!$A$2:$AG$33,MATCH(AU50,'Distance Matrix'!$A$1:$AG$1,0),1))</f>
        <v>503</v>
      </c>
      <c r="AW50" s="56">
        <v>48</v>
      </c>
      <c r="AX50" s="64"/>
      <c r="AY50" t="s">
        <v>55</v>
      </c>
      <c r="AZ50">
        <f>_xlfn.IFS(AND(AX49="",AX50=""),0,AND(AX49="",AX50="@"),VLOOKUP(AW$1,'Distance Matrix'!$A$2:$AG$33,MATCH(AY50,'Distance Matrix'!$A$1:$AG$1,0),1),AND(AX49="@",AX50=""),VLOOKUP(AW$1,'Distance Matrix'!$A$2:$AG$33,MATCH(AY49,'Distance Matrix'!$A$1:$AG$1,0),1),AND(AX49="@",AX50="@"),VLOOKUP(AY49,'Distance Matrix'!$A$2:$AG$33,MATCH(AY50,'Distance Matrix'!$A$1:$AG$1,0),1))</f>
        <v>808</v>
      </c>
      <c r="BA50" s="56">
        <v>48</v>
      </c>
      <c r="BB50" s="64" t="s">
        <v>182</v>
      </c>
      <c r="BC50" t="s">
        <v>73</v>
      </c>
      <c r="BD50">
        <f>_xlfn.IFS(AND(BB49="",BB50=""),0,AND(BB49="",BB50="@"),VLOOKUP(BA$1,'Distance Matrix'!$A$2:$AG$33,MATCH(BC50,'Distance Matrix'!$A$1:$AG$1,0),1),AND(BB49="@",BB50=""),VLOOKUP(BA$1,'Distance Matrix'!$A$2:$AG$33,MATCH(BC49,'Distance Matrix'!$A$1:$AG$1,0),1),AND(BB49="@",BB50="@"),VLOOKUP(BC49,'Distance Matrix'!$A$2:$AG$33,MATCH(BC50,'Distance Matrix'!$A$1:$AG$1,0),1))</f>
        <v>1518</v>
      </c>
      <c r="BE50" s="56">
        <v>48</v>
      </c>
      <c r="BF50" s="64" t="s">
        <v>182</v>
      </c>
      <c r="BG50" t="s">
        <v>70</v>
      </c>
      <c r="BH50">
        <f>_xlfn.IFS(AND(BF49="",BF50=""),0,AND(BF49="",BF50="@"),VLOOKUP(BE$1,'Distance Matrix'!$A$2:$AG$33,MATCH(BG50,'Distance Matrix'!$A$1:$AG$1,0),1),AND(BF49="@",BF50=""),VLOOKUP(BE$1,'Distance Matrix'!$A$2:$AG$33,MATCH(BG49,'Distance Matrix'!$A$1:$AG$1,0),1),AND(BF49="@",BF50="@"),VLOOKUP(BG49,'Distance Matrix'!$A$2:$AG$33,MATCH(BG50,'Distance Matrix'!$A$1:$AG$1,0),1))</f>
        <v>853</v>
      </c>
      <c r="BI50" s="56">
        <v>48</v>
      </c>
      <c r="BJ50" s="64"/>
      <c r="BK50" t="s">
        <v>71</v>
      </c>
      <c r="BL50">
        <f>_xlfn.IFS(AND(BJ49="",BJ50=""),0,AND(BJ49="",BJ50="@"),VLOOKUP(BI$1,'Distance Matrix'!$A$2:$AG$33,MATCH(BK50,'Distance Matrix'!$A$1:$AG$1,0),1),AND(BJ49="@",BJ50=""),VLOOKUP(BI$1,'Distance Matrix'!$A$2:$AG$33,MATCH(BK49,'Distance Matrix'!$A$1:$AG$1,0),1),AND(BJ49="@",BJ50="@"),VLOOKUP(BK49,'Distance Matrix'!$A$2:$AG$33,MATCH(BK50,'Distance Matrix'!$A$1:$AG$1,0),1))</f>
        <v>0</v>
      </c>
      <c r="BM50" s="56">
        <v>48</v>
      </c>
      <c r="BN50" s="64"/>
      <c r="BO50" t="s">
        <v>67</v>
      </c>
      <c r="BP50">
        <f>_xlfn.IFS(AND(BN49="",BN50=""),0,AND(BN49="",BN50="@"),VLOOKUP(BM$1,'Distance Matrix'!$A$2:$AG$33,MATCH(BO50,'Distance Matrix'!$A$1:$AG$1,0),1),AND(BN49="@",BN50=""),VLOOKUP(BM$1,'Distance Matrix'!$A$2:$AG$33,MATCH(BO49,'Distance Matrix'!$A$1:$AG$1,0),1),AND(BN49="@",BN50="@"),VLOOKUP(BO49,'Distance Matrix'!$A$2:$AG$33,MATCH(BO50,'Distance Matrix'!$A$1:$AG$1,0),1))</f>
        <v>254</v>
      </c>
      <c r="BQ50" s="56">
        <v>48</v>
      </c>
      <c r="BR50" s="64"/>
      <c r="BS50" t="s">
        <v>49</v>
      </c>
      <c r="BT50">
        <f>_xlfn.IFS(AND(BR49="",BR50=""),0,AND(BR49="",BR50="@"),VLOOKUP(BQ$1,'Distance Matrix'!$A$2:$AG$33,MATCH(BS50,'Distance Matrix'!$A$1:$AG$1,0),1),AND(BR49="@",BR50=""),VLOOKUP(BQ$1,'Distance Matrix'!$A$2:$AG$33,MATCH(BS49,'Distance Matrix'!$A$1:$AG$1,0),1),AND(BR49="@",BR50="@"),VLOOKUP(BS49,'Distance Matrix'!$A$2:$AG$33,MATCH(BS50,'Distance Matrix'!$A$1:$AG$1,0),1))</f>
        <v>441</v>
      </c>
      <c r="BU50" s="56">
        <v>48</v>
      </c>
      <c r="BV50" s="64"/>
      <c r="BW50" t="s">
        <v>79</v>
      </c>
      <c r="BX50">
        <f>_xlfn.IFS(AND(BV49="",BV50=""),0,AND(BV49="",BV50="@"),VLOOKUP(BU$1,'Distance Matrix'!$A$2:$AG$33,MATCH(BW50,'Distance Matrix'!$A$1:$AG$1,0),1),AND(BV49="@",BV50=""),VLOOKUP(BU$1,'Distance Matrix'!$A$2:$AG$33,MATCH(BW49,'Distance Matrix'!$A$1:$AG$1,0),1),AND(BV49="@",BV50="@"),VLOOKUP(BW49,'Distance Matrix'!$A$2:$AG$33,MATCH(BW50,'Distance Matrix'!$A$1:$AG$1,0),1))</f>
        <v>17</v>
      </c>
      <c r="BY50" s="56">
        <v>48</v>
      </c>
      <c r="BZ50" s="64"/>
      <c r="CA50" t="s">
        <v>79</v>
      </c>
      <c r="CB50">
        <f>_xlfn.IFS(AND(BZ49="",BZ50=""),0,AND(BZ49="",BZ50="@"),VLOOKUP(BY$1,'Distance Matrix'!$A$2:$AG$33,MATCH(CA50,'Distance Matrix'!$A$1:$AG$1,0),1),AND(BZ49="@",BZ50=""),VLOOKUP(BY$1,'Distance Matrix'!$A$2:$AG$33,MATCH(CA49,'Distance Matrix'!$A$1:$AG$1,0),1),AND(BZ49="@",BZ50="@"),VLOOKUP(CA49,'Distance Matrix'!$A$2:$AG$33,MATCH(CA50,'Distance Matrix'!$A$1:$AG$1,0),1))</f>
        <v>215</v>
      </c>
      <c r="CC50" s="56">
        <v>48</v>
      </c>
      <c r="CD50" s="64" t="s">
        <v>182</v>
      </c>
      <c r="CE50" t="s">
        <v>77</v>
      </c>
      <c r="CF50">
        <f>_xlfn.IFS(AND(CD49="",CD50=""),0,AND(CD49="",CD50="@"),VLOOKUP(CC$1,'Distance Matrix'!$A$2:$AG$33,MATCH(CE50,'Distance Matrix'!$A$1:$AG$1,0),1),AND(CD49="@",CD50=""),VLOOKUP(CC$1,'Distance Matrix'!$A$2:$AG$33,MATCH(CE49,'Distance Matrix'!$A$1:$AG$1,0),1),AND(CD49="@",CD50="@"),VLOOKUP(CE49,'Distance Matrix'!$A$2:$AG$33,MATCH(CE50,'Distance Matrix'!$A$1:$AG$1,0),1))</f>
        <v>184</v>
      </c>
      <c r="CG50" s="56">
        <v>48</v>
      </c>
      <c r="CH50" s="64" t="s">
        <v>182</v>
      </c>
      <c r="CI50" t="s">
        <v>74</v>
      </c>
      <c r="CJ50">
        <f>_xlfn.IFS(AND(CH49="",CH50=""),0,AND(CH49="",CH50="@"),VLOOKUP(CG$1,'Distance Matrix'!$A$2:$AG$33,MATCH(CI50,'Distance Matrix'!$A$1:$AG$1,0),1),AND(CH49="@",CH50=""),VLOOKUP(CG$1,'Distance Matrix'!$A$2:$AG$33,MATCH(CI49,'Distance Matrix'!$A$1:$AG$1,0),1),AND(CH49="@",CH50="@"),VLOOKUP(CI49,'Distance Matrix'!$A$2:$AG$33,MATCH(CI50,'Distance Matrix'!$A$1:$AG$1,0),1))</f>
        <v>673</v>
      </c>
      <c r="CK50" s="56">
        <v>48</v>
      </c>
      <c r="CL50" s="64" t="s">
        <v>182</v>
      </c>
      <c r="CM50" t="s">
        <v>63</v>
      </c>
      <c r="CN50">
        <f>_xlfn.IFS(AND(CL49="",CL50=""),0,AND(CL49="",CL50="@"),VLOOKUP(CK$1,'Distance Matrix'!$A$2:$AG$33,MATCH(CM50,'Distance Matrix'!$A$1:$AG$1,0),1),AND(CL49="@",CL50=""),VLOOKUP(CK$1,'Distance Matrix'!$A$2:$AG$33,MATCH(CM49,'Distance Matrix'!$A$1:$AG$1,0),1),AND(CL49="@",CL50="@"),VLOOKUP(CM49,'Distance Matrix'!$A$2:$AG$33,MATCH(CM50,'Distance Matrix'!$A$1:$AG$1,0),1))</f>
        <v>393</v>
      </c>
      <c r="CO50" s="56">
        <v>48</v>
      </c>
      <c r="CP50" s="64" t="s">
        <v>182</v>
      </c>
      <c r="CQ50" t="s">
        <v>66</v>
      </c>
      <c r="CR50">
        <f>_xlfn.IFS(AND(CP49="",CP50=""),0,AND(CP49="",CP50="@"),VLOOKUP(CO$1,'Distance Matrix'!$A$2:$AG$33,MATCH(CQ50,'Distance Matrix'!$A$1:$AG$1,0),1),AND(CP49="@",CP50=""),VLOOKUP(CO$1,'Distance Matrix'!$A$2:$AG$33,MATCH(CQ49,'Distance Matrix'!$A$1:$AG$1,0),1),AND(CP49="@",CP50="@"),VLOOKUP(CQ49,'Distance Matrix'!$A$2:$AG$33,MATCH(CQ50,'Distance Matrix'!$A$1:$AG$1,0),1))</f>
        <v>256</v>
      </c>
      <c r="CS50" s="56">
        <v>48</v>
      </c>
      <c r="CT50" s="64"/>
      <c r="CU50" t="s">
        <v>56</v>
      </c>
      <c r="CV50">
        <f>_xlfn.IFS(AND(CT49="",CT50=""),0,AND(CT49="",CT50="@"),VLOOKUP(CS$1,'Distance Matrix'!$A$2:$AG$33,MATCH(CU50,'Distance Matrix'!$A$1:$AG$1,0),1),AND(CT49="@",CT50=""),VLOOKUP(CS$1,'Distance Matrix'!$A$2:$AG$33,MATCH(CU49,'Distance Matrix'!$A$1:$AG$1,0),1),AND(CT49="@",CT50="@"),VLOOKUP(CU49,'Distance Matrix'!$A$2:$AG$33,MATCH(CU50,'Distance Matrix'!$A$1:$AG$1,0),1))</f>
        <v>0</v>
      </c>
      <c r="CW50" s="56">
        <v>48</v>
      </c>
      <c r="CX50" s="64" t="s">
        <v>182</v>
      </c>
      <c r="CY50" t="s">
        <v>65</v>
      </c>
      <c r="CZ50">
        <f>_xlfn.IFS(AND(CX49="",CX50=""),0,AND(CX49="",CX50="@"),VLOOKUP(CW$1,'Distance Matrix'!$A$2:$AG$33,MATCH(CY50,'Distance Matrix'!$A$1:$AG$1,0),1),AND(CX49="@",CX50=""),VLOOKUP(CW$1,'Distance Matrix'!$A$2:$AG$33,MATCH(CY49,'Distance Matrix'!$A$1:$AG$1,0),1),AND(CX49="@",CX50="@"),VLOOKUP(CY49,'Distance Matrix'!$A$2:$AG$33,MATCH(CY50,'Distance Matrix'!$A$1:$AG$1,0),1))</f>
        <v>1589</v>
      </c>
      <c r="DA50" s="56">
        <v>48</v>
      </c>
      <c r="DB50" s="64"/>
      <c r="DC50" t="s">
        <v>51</v>
      </c>
      <c r="DD50">
        <f>_xlfn.IFS(AND(DB49="",DB50=""),0,AND(DB49="",DB50="@"),VLOOKUP(DA$1,'Distance Matrix'!$A$2:$AG$33,MATCH(DC50,'Distance Matrix'!$A$1:$AG$1,0),1),AND(DB49="@",DB50=""),VLOOKUP(DA$1,'Distance Matrix'!$A$2:$AG$33,MATCH(DC49,'Distance Matrix'!$A$1:$AG$1,0),1),AND(DB49="@",DB50="@"),VLOOKUP(DC49,'Distance Matrix'!$A$2:$AG$33,MATCH(DC50,'Distance Matrix'!$A$1:$AG$1,0),1))</f>
        <v>928</v>
      </c>
      <c r="DE50" s="56">
        <v>48</v>
      </c>
      <c r="DF50" s="64"/>
      <c r="DG50" t="s">
        <v>78</v>
      </c>
      <c r="DH50">
        <f>_xlfn.IFS(AND(DF49="",DF50=""),0,AND(DF49="",DF50="@"),VLOOKUP(DE$1,'Distance Matrix'!$A$2:$AG$33,MATCH(DG50,'Distance Matrix'!$A$1:$AG$1,0),1),AND(DF49="@",DF50=""),VLOOKUP(DE$1,'Distance Matrix'!$A$2:$AG$33,MATCH(DG49,'Distance Matrix'!$A$1:$AG$1,0),1),AND(DF49="@",DF50="@"),VLOOKUP(DG49,'Distance Matrix'!$A$2:$AG$33,MATCH(DG50,'Distance Matrix'!$A$1:$AG$1,0),1))</f>
        <v>1237</v>
      </c>
      <c r="DI50" s="56">
        <v>48</v>
      </c>
      <c r="DJ50" s="64"/>
      <c r="DK50" t="s">
        <v>68</v>
      </c>
      <c r="DL50">
        <f>_xlfn.IFS(AND(DJ49="",DJ50=""),0,AND(DJ49="",DJ50="@"),VLOOKUP(DI$1,'Distance Matrix'!$A$2:$AG$33,MATCH(DK50,'Distance Matrix'!$A$1:$AG$1,0),1),AND(DJ49="@",DJ50=""),VLOOKUP(DI$1,'Distance Matrix'!$A$2:$AG$33,MATCH(DK49,'Distance Matrix'!$A$1:$AG$1,0),1),AND(DJ49="@",DJ50="@"),VLOOKUP(DK49,'Distance Matrix'!$A$2:$AG$33,MATCH(DK50,'Distance Matrix'!$A$1:$AG$1,0),1))</f>
        <v>0</v>
      </c>
      <c r="DM50" s="56">
        <v>48</v>
      </c>
      <c r="DN50" s="64" t="s">
        <v>182</v>
      </c>
      <c r="DO50" t="s">
        <v>73</v>
      </c>
      <c r="DP50">
        <f>_xlfn.IFS(AND(DN49="",DN50=""),0,AND(DN49="",DN50="@"),VLOOKUP(DM$1,'Distance Matrix'!$A$2:$AG$33,MATCH(DO50,'Distance Matrix'!$A$1:$AG$1,0),1),AND(DN49="@",DN50=""),VLOOKUP(DM$1,'Distance Matrix'!$A$2:$AG$33,MATCH(DO49,'Distance Matrix'!$A$1:$AG$1,0),1),AND(DN49="@",DN50="@"),VLOOKUP(DO49,'Distance Matrix'!$A$2:$AG$33,MATCH(DO50,'Distance Matrix'!$A$1:$AG$1,0),1))</f>
        <v>599</v>
      </c>
      <c r="DQ50" s="56">
        <v>48</v>
      </c>
      <c r="DR50" s="64" t="s">
        <v>182</v>
      </c>
      <c r="DS50" t="s">
        <v>70</v>
      </c>
      <c r="DT50" s="72">
        <f>_xlfn.IFS(AND(DR49="",DR50=""),0,AND(DR49="",DR50="@"),VLOOKUP(DQ$1,'Distance Matrix'!$A$2:$AG$33,MATCH(DS50,'Distance Matrix'!$A$1:$AG$1,0),1),AND(DR49="@",DR50=""),VLOOKUP(DQ$1,'Distance Matrix'!$A$2:$AG$33,MATCH(DS49,'Distance Matrix'!$A$1:$AG$1,0),1),AND(DR49="@",DR50="@"),VLOOKUP(DS49,'Distance Matrix'!$A$2:$AG$33,MATCH(DS50,'Distance Matrix'!$A$1:$AG$1,0),1))</f>
        <v>631</v>
      </c>
    </row>
    <row r="51" spans="1:124" ht="15.75" thickBot="1" x14ac:dyDescent="0.3">
      <c r="A51" s="52">
        <v>49</v>
      </c>
      <c r="B51" s="62" t="s">
        <v>182</v>
      </c>
      <c r="C51" t="s">
        <v>61</v>
      </c>
      <c r="D51">
        <f>_xlfn.IFS(AND(B50="",B51=""),0,AND(B50="",B51="@"),VLOOKUP(A$1,'Distance Matrix'!$A$2:$AG$33,MATCH(C51,'Distance Matrix'!$A$1:$AG$1,0),1),AND(B50="@",B51=""),VLOOKUP(A$1,'Distance Matrix'!$A$2:$AG$33,MATCH(C50,'Distance Matrix'!$A$1:$AG$1,0),1),AND(B50="@",B51="@"),VLOOKUP(C50,'Distance Matrix'!$A$2:$AG$33,MATCH(C51,'Distance Matrix'!$A$1:$AG$1,0),1))</f>
        <v>1006</v>
      </c>
      <c r="E51" s="52">
        <v>49</v>
      </c>
      <c r="F51" s="62" t="s">
        <v>182</v>
      </c>
      <c r="G51" t="s">
        <v>58</v>
      </c>
      <c r="H51">
        <f>_xlfn.IFS(AND(F50="",F51=""),0,AND(F50="",F51="@"),VLOOKUP(E$1,'Distance Matrix'!$A$2:$AG$33,MATCH(G51,'Distance Matrix'!$A$1:$AG$1,0),1),AND(F50="@",F51=""),VLOOKUP(E$1,'Distance Matrix'!$A$2:$AG$33,MATCH(G50,'Distance Matrix'!$A$1:$AG$1,0),1),AND(F50="@",F51="@"),VLOOKUP(G50,'Distance Matrix'!$A$2:$AG$33,MATCH(G51,'Distance Matrix'!$A$1:$AG$1,0),1))</f>
        <v>225</v>
      </c>
      <c r="I51" s="52">
        <v>49</v>
      </c>
      <c r="J51" s="62"/>
      <c r="K51" s="54" t="s">
        <v>59</v>
      </c>
      <c r="L51">
        <f>_xlfn.IFS(AND(J50="",J51=""),0,AND(J50="",J51="@"),VLOOKUP(I$1,'Distance Matrix'!$A$2:$AG$33,MATCH(K51,'Distance Matrix'!$A$1:$AG$1,0),1),AND(J50="@",J51=""),VLOOKUP(I$1,'Distance Matrix'!$A$2:$AG$33,MATCH(K50,'Distance Matrix'!$A$1:$AG$1,0),1),AND(J50="@",J51="@"),VLOOKUP(K50,'Distance Matrix'!$A$2:$AG$33,MATCH(K51,'Distance Matrix'!$A$1:$AG$1,0),1))</f>
        <v>0</v>
      </c>
      <c r="M51" s="52">
        <v>49</v>
      </c>
      <c r="N51" s="62" t="s">
        <v>182</v>
      </c>
      <c r="O51" t="s">
        <v>71</v>
      </c>
      <c r="P51">
        <f>_xlfn.IFS(AND(N50="",N51=""),0,AND(N50="",N51="@"),VLOOKUP(M$1,'Distance Matrix'!$A$2:$AG$33,MATCH(O51,'Distance Matrix'!$A$1:$AG$1,0),1),AND(N50="@",N51=""),VLOOKUP(M$1,'Distance Matrix'!$A$2:$AG$33,MATCH(O50,'Distance Matrix'!$A$1:$AG$1,0),1),AND(N50="@",N51="@"),VLOOKUP(O50,'Distance Matrix'!$A$2:$AG$33,MATCH(O51,'Distance Matrix'!$A$1:$AG$1,0),1))</f>
        <v>2055</v>
      </c>
      <c r="Q51" s="52">
        <v>49</v>
      </c>
      <c r="R51" s="62"/>
      <c r="S51" t="s">
        <v>69</v>
      </c>
      <c r="T51">
        <f>_xlfn.IFS(AND(R50="",R51=""),0,AND(R50="",R51="@"),VLOOKUP(Q$1,'Distance Matrix'!$A$2:$AG$33,MATCH(S51,'Distance Matrix'!$A$1:$AG$1,0),1),AND(R50="@",R51=""),VLOOKUP(Q$1,'Distance Matrix'!$A$2:$AG$33,MATCH(S50,'Distance Matrix'!$A$1:$AG$1,0),1),AND(R50="@",R51="@"),VLOOKUP(S50,'Distance Matrix'!$A$2:$AG$33,MATCH(S51,'Distance Matrix'!$A$1:$AG$1,0),1))</f>
        <v>0</v>
      </c>
      <c r="U51" s="56">
        <v>49</v>
      </c>
      <c r="V51" s="64" t="s">
        <v>182</v>
      </c>
      <c r="W51" t="s">
        <v>75</v>
      </c>
      <c r="X51">
        <f>_xlfn.IFS(AND(V50="",V51=""),0,AND(V50="",V51="@"),VLOOKUP(U$1,'Distance Matrix'!$A$2:$AG$33,MATCH(W51,'Distance Matrix'!$A$1:$AG$1,0),1),AND(V50="@",V51=""),VLOOKUP(U$1,'Distance Matrix'!$A$2:$AG$33,MATCH(W50,'Distance Matrix'!$A$1:$AG$1,0),1),AND(V50="@",V51="@"),VLOOKUP(W50,'Distance Matrix'!$A$2:$AG$33,MATCH(W51,'Distance Matrix'!$A$1:$AG$1,0),1))</f>
        <v>152</v>
      </c>
      <c r="Y51" s="56">
        <v>49</v>
      </c>
      <c r="Z51" s="64" t="s">
        <v>182</v>
      </c>
      <c r="AA51" t="s">
        <v>59</v>
      </c>
      <c r="AB51">
        <f>_xlfn.IFS(AND(Z50="",Z51=""),0,AND(Z50="",Z51="@"),VLOOKUP(Y$1,'Distance Matrix'!$A$2:$AG$33,MATCH(AA51,'Distance Matrix'!$A$1:$AG$1,0),1),AND(Z50="@",Z51=""),VLOOKUP(Y$1,'Distance Matrix'!$A$2:$AG$33,MATCH(AA50,'Distance Matrix'!$A$1:$AG$1,0),1),AND(Z50="@",Z51="@"),VLOOKUP(AA50,'Distance Matrix'!$A$2:$AG$33,MATCH(AA51,'Distance Matrix'!$A$1:$AG$1,0),1))</f>
        <v>17</v>
      </c>
      <c r="AC51" s="56">
        <v>49</v>
      </c>
      <c r="AD51" s="64"/>
      <c r="AE51" t="s">
        <v>62</v>
      </c>
      <c r="AF51">
        <f>_xlfn.IFS(AND(AD50="",AD51=""),0,AND(AD50="",AD51="@"),VLOOKUP(AC$1,'Distance Matrix'!$A$2:$AG$33,MATCH(AE51,'Distance Matrix'!$A$1:$AG$1,0),1),AND(AD50="@",AD51=""),VLOOKUP(AC$1,'Distance Matrix'!$A$2:$AG$33,MATCH(AE50,'Distance Matrix'!$A$1:$AG$1,0),1),AND(AD50="@",AD51="@"),VLOOKUP(AE50,'Distance Matrix'!$A$2:$AG$33,MATCH(AE51,'Distance Matrix'!$A$1:$AG$1,0),1))</f>
        <v>0</v>
      </c>
      <c r="AG51" s="56">
        <v>49</v>
      </c>
      <c r="AH51" s="64"/>
      <c r="AI51" t="s">
        <v>76</v>
      </c>
      <c r="AJ51">
        <f>_xlfn.IFS(AND(AH50="",AH51=""),0,AND(AH50="",AH51="@"),VLOOKUP(AG$1,'Distance Matrix'!$A$2:$AG$33,MATCH(AI51,'Distance Matrix'!$A$1:$AG$1,0),1),AND(AH50="@",AH51=""),VLOOKUP(AG$1,'Distance Matrix'!$A$2:$AG$33,MATCH(AI50,'Distance Matrix'!$A$1:$AG$1,0),1),AND(AH50="@",AH51="@"),VLOOKUP(AI50,'Distance Matrix'!$A$2:$AG$33,MATCH(AI51,'Distance Matrix'!$A$1:$AG$1,0),1))</f>
        <v>625</v>
      </c>
      <c r="AK51" s="56">
        <v>49</v>
      </c>
      <c r="AL51" s="64"/>
      <c r="AM51" t="s">
        <v>48</v>
      </c>
      <c r="AN51">
        <f>_xlfn.IFS(AND(AL50="",AL51=""),0,AND(AL50="",AL51="@"),VLOOKUP(AK$1,'Distance Matrix'!$A$2:$AG$33,MATCH(AM51,'Distance Matrix'!$A$1:$AG$1,0),1),AND(AL50="@",AL51=""),VLOOKUP(AK$1,'Distance Matrix'!$A$2:$AG$33,MATCH(AM50,'Distance Matrix'!$A$1:$AG$1,0),1),AND(AL50="@",AL51="@"),VLOOKUP(AM50,'Distance Matrix'!$A$2:$AG$33,MATCH(AM51,'Distance Matrix'!$A$1:$AG$1,0),1))</f>
        <v>0</v>
      </c>
      <c r="AO51" s="56">
        <v>49</v>
      </c>
      <c r="AP51" s="64" t="s">
        <v>182</v>
      </c>
      <c r="AQ51" t="s">
        <v>75</v>
      </c>
      <c r="AR51">
        <f>_xlfn.IFS(AND(AP50="",AP51=""),0,AND(AP50="",AP51="@"),VLOOKUP(AO$1,'Distance Matrix'!$A$2:$AG$33,MATCH(AQ51,'Distance Matrix'!$A$1:$AG$1,0),1),AND(AP50="@",AP51=""),VLOOKUP(AO$1,'Distance Matrix'!$A$2:$AG$33,MATCH(AQ50,'Distance Matrix'!$A$1:$AG$1,0),1),AND(AP50="@",AP51="@"),VLOOKUP(AQ50,'Distance Matrix'!$A$2:$AG$33,MATCH(AQ51,'Distance Matrix'!$A$1:$AG$1,0),1))</f>
        <v>1565</v>
      </c>
      <c r="AS51" s="56">
        <v>49</v>
      </c>
      <c r="AT51" s="64"/>
      <c r="AU51" t="s">
        <v>74</v>
      </c>
      <c r="AV51">
        <f>_xlfn.IFS(AND(AT50="",AT51=""),0,AND(AT50="",AT51="@"),VLOOKUP(AS$1,'Distance Matrix'!$A$2:$AG$33,MATCH(AU51,'Distance Matrix'!$A$1:$AG$1,0),1),AND(AT50="@",AT51=""),VLOOKUP(AS$1,'Distance Matrix'!$A$2:$AG$33,MATCH(AU50,'Distance Matrix'!$A$1:$AG$1,0),1),AND(AT50="@",AT51="@"),VLOOKUP(AU50,'Distance Matrix'!$A$2:$AG$33,MATCH(AU51,'Distance Matrix'!$A$1:$AG$1,0),1))</f>
        <v>0</v>
      </c>
      <c r="AW51" s="56">
        <v>49</v>
      </c>
      <c r="AX51" s="64"/>
      <c r="AY51" t="s">
        <v>62</v>
      </c>
      <c r="AZ51">
        <f>_xlfn.IFS(AND(AX50="",AX51=""),0,AND(AX50="",AX51="@"),VLOOKUP(AW$1,'Distance Matrix'!$A$2:$AG$33,MATCH(AY51,'Distance Matrix'!$A$1:$AG$1,0),1),AND(AX50="@",AX51=""),VLOOKUP(AW$1,'Distance Matrix'!$A$2:$AG$33,MATCH(AY50,'Distance Matrix'!$A$1:$AG$1,0),1),AND(AX50="@",AX51="@"),VLOOKUP(AY50,'Distance Matrix'!$A$2:$AG$33,MATCH(AY51,'Distance Matrix'!$A$1:$AG$1,0),1))</f>
        <v>0</v>
      </c>
      <c r="BA51" s="56">
        <v>49</v>
      </c>
      <c r="BB51" s="64" t="s">
        <v>182</v>
      </c>
      <c r="BC51" t="s">
        <v>48</v>
      </c>
      <c r="BD51">
        <f>_xlfn.IFS(AND(BB50="",BB51=""),0,AND(BB50="",BB51="@"),VLOOKUP(BA$1,'Distance Matrix'!$A$2:$AG$33,MATCH(BC51,'Distance Matrix'!$A$1:$AG$1,0),1),AND(BB50="@",BB51=""),VLOOKUP(BA$1,'Distance Matrix'!$A$2:$AG$33,MATCH(BC50,'Distance Matrix'!$A$1:$AG$1,0),1),AND(BB50="@",BB51="@"),VLOOKUP(BC50,'Distance Matrix'!$A$2:$AG$33,MATCH(BC51,'Distance Matrix'!$A$1:$AG$1,0),1))</f>
        <v>722</v>
      </c>
      <c r="BE51" s="56">
        <v>49</v>
      </c>
      <c r="BF51" s="64" t="s">
        <v>182</v>
      </c>
      <c r="BG51" t="s">
        <v>72</v>
      </c>
      <c r="BH51">
        <f>_xlfn.IFS(AND(BF50="",BF51=""),0,AND(BF50="",BF51="@"),VLOOKUP(BE$1,'Distance Matrix'!$A$2:$AG$33,MATCH(BG51,'Distance Matrix'!$A$1:$AG$1,0),1),AND(BF50="@",BF51=""),VLOOKUP(BE$1,'Distance Matrix'!$A$2:$AG$33,MATCH(BG50,'Distance Matrix'!$A$1:$AG$1,0),1),AND(BF50="@",BF51="@"),VLOOKUP(BG50,'Distance Matrix'!$A$2:$AG$33,MATCH(BG51,'Distance Matrix'!$A$1:$AG$1,0),1))</f>
        <v>641</v>
      </c>
      <c r="BI51" s="56">
        <v>49</v>
      </c>
      <c r="BJ51" s="64" t="s">
        <v>182</v>
      </c>
      <c r="BK51" t="s">
        <v>66</v>
      </c>
      <c r="BL51">
        <f>_xlfn.IFS(AND(BJ50="",BJ51=""),0,AND(BJ50="",BJ51="@"),VLOOKUP(BI$1,'Distance Matrix'!$A$2:$AG$33,MATCH(BK51,'Distance Matrix'!$A$1:$AG$1,0),1),AND(BJ50="@",BJ51=""),VLOOKUP(BI$1,'Distance Matrix'!$A$2:$AG$33,MATCH(BK50,'Distance Matrix'!$A$1:$AG$1,0),1),AND(BJ50="@",BJ51="@"),VLOOKUP(BK50,'Distance Matrix'!$A$2:$AG$33,MATCH(BK51,'Distance Matrix'!$A$1:$AG$1,0),1))</f>
        <v>1297</v>
      </c>
      <c r="BM51" s="56">
        <v>49</v>
      </c>
      <c r="BN51" s="64" t="s">
        <v>182</v>
      </c>
      <c r="BO51" t="s">
        <v>71</v>
      </c>
      <c r="BP51">
        <f>_xlfn.IFS(AND(BN50="",BN51=""),0,AND(BN50="",BN51="@"),VLOOKUP(BM$1,'Distance Matrix'!$A$2:$AG$33,MATCH(BO51,'Distance Matrix'!$A$1:$AG$1,0),1),AND(BN50="@",BN51=""),VLOOKUP(BM$1,'Distance Matrix'!$A$2:$AG$33,MATCH(BO50,'Distance Matrix'!$A$1:$AG$1,0),1),AND(BN50="@",BN51="@"),VLOOKUP(BO50,'Distance Matrix'!$A$2:$AG$33,MATCH(BO51,'Distance Matrix'!$A$1:$AG$1,0),1))</f>
        <v>597</v>
      </c>
      <c r="BQ51" s="56">
        <v>49</v>
      </c>
      <c r="BR51" s="64"/>
      <c r="BS51" t="s">
        <v>48</v>
      </c>
      <c r="BT51">
        <f>_xlfn.IFS(AND(BR50="",BR51=""),0,AND(BR50="",BR51="@"),VLOOKUP(BQ$1,'Distance Matrix'!$A$2:$AG$33,MATCH(BS51,'Distance Matrix'!$A$1:$AG$1,0),1),AND(BR50="@",BR51=""),VLOOKUP(BQ$1,'Distance Matrix'!$A$2:$AG$33,MATCH(BS50,'Distance Matrix'!$A$1:$AG$1,0),1),AND(BR50="@",BR51="@"),VLOOKUP(BS50,'Distance Matrix'!$A$2:$AG$33,MATCH(BS51,'Distance Matrix'!$A$1:$AG$1,0),1))</f>
        <v>0</v>
      </c>
      <c r="BU51" s="56">
        <v>49</v>
      </c>
      <c r="BV51" s="64" t="s">
        <v>182</v>
      </c>
      <c r="BW51" t="s">
        <v>56</v>
      </c>
      <c r="BX51">
        <f>_xlfn.IFS(AND(BV50="",BV51=""),0,AND(BV50="",BV51="@"),VLOOKUP(BU$1,'Distance Matrix'!$A$2:$AG$33,MATCH(BW51,'Distance Matrix'!$A$1:$AG$1,0),1),AND(BV50="@",BV51=""),VLOOKUP(BU$1,'Distance Matrix'!$A$2:$AG$33,MATCH(BW50,'Distance Matrix'!$A$1:$AG$1,0),1),AND(BV50="@",BV51="@"),VLOOKUP(BW50,'Distance Matrix'!$A$2:$AG$33,MATCH(BW51,'Distance Matrix'!$A$1:$AG$1,0),1))</f>
        <v>319</v>
      </c>
      <c r="BY51" s="56">
        <v>49</v>
      </c>
      <c r="BZ51" s="64" t="s">
        <v>182</v>
      </c>
      <c r="CA51" t="s">
        <v>73</v>
      </c>
      <c r="CB51">
        <f>_xlfn.IFS(AND(BZ50="",BZ51=""),0,AND(BZ50="",BZ51="@"),VLOOKUP(BY$1,'Distance Matrix'!$A$2:$AG$33,MATCH(CA51,'Distance Matrix'!$A$1:$AG$1,0),1),AND(BZ50="@",BZ51=""),VLOOKUP(BY$1,'Distance Matrix'!$A$2:$AG$33,MATCH(CA50,'Distance Matrix'!$A$1:$AG$1,0),1),AND(BZ50="@",BZ51="@"),VLOOKUP(CA50,'Distance Matrix'!$A$2:$AG$33,MATCH(CA51,'Distance Matrix'!$A$1:$AG$1,0),1))</f>
        <v>723</v>
      </c>
      <c r="CC51" s="56">
        <v>49</v>
      </c>
      <c r="CD51" s="64"/>
      <c r="CE51" t="s">
        <v>57</v>
      </c>
      <c r="CF51">
        <f>_xlfn.IFS(AND(CD50="",CD51=""),0,AND(CD50="",CD51="@"),VLOOKUP(CC$1,'Distance Matrix'!$A$2:$AG$33,MATCH(CE51,'Distance Matrix'!$A$1:$AG$1,0),1),AND(CD50="@",CD51=""),VLOOKUP(CC$1,'Distance Matrix'!$A$2:$AG$33,MATCH(CE50,'Distance Matrix'!$A$1:$AG$1,0),1),AND(CD50="@",CD51="@"),VLOOKUP(CE50,'Distance Matrix'!$A$2:$AG$33,MATCH(CE51,'Distance Matrix'!$A$1:$AG$1,0),1))</f>
        <v>184</v>
      </c>
      <c r="CG51" s="56">
        <v>49</v>
      </c>
      <c r="CH51" s="64" t="s">
        <v>182</v>
      </c>
      <c r="CI51" t="s">
        <v>53</v>
      </c>
      <c r="CJ51">
        <f>_xlfn.IFS(AND(CH50="",CH51=""),0,AND(CH50="",CH51="@"),VLOOKUP(CG$1,'Distance Matrix'!$A$2:$AG$33,MATCH(CI51,'Distance Matrix'!$A$1:$AG$1,0),1),AND(CH50="@",CH51=""),VLOOKUP(CG$1,'Distance Matrix'!$A$2:$AG$33,MATCH(CI50,'Distance Matrix'!$A$1:$AG$1,0),1),AND(CH50="@",CH51="@"),VLOOKUP(CI50,'Distance Matrix'!$A$2:$AG$33,MATCH(CI51,'Distance Matrix'!$A$1:$AG$1,0),1))</f>
        <v>666</v>
      </c>
      <c r="CK51" s="56">
        <v>49</v>
      </c>
      <c r="CL51" s="64"/>
      <c r="CM51" t="s">
        <v>48</v>
      </c>
      <c r="CN51">
        <f>_xlfn.IFS(AND(CL50="",CL51=""),0,AND(CL50="",CL51="@"),VLOOKUP(CK$1,'Distance Matrix'!$A$2:$AG$33,MATCH(CM51,'Distance Matrix'!$A$1:$AG$1,0),1),AND(CL50="@",CL51=""),VLOOKUP(CK$1,'Distance Matrix'!$A$2:$AG$33,MATCH(CM50,'Distance Matrix'!$A$1:$AG$1,0),1),AND(CL50="@",CL51="@"),VLOOKUP(CM50,'Distance Matrix'!$A$2:$AG$33,MATCH(CM51,'Distance Matrix'!$A$1:$AG$1,0),1))</f>
        <v>393</v>
      </c>
      <c r="CO51" s="56">
        <v>49</v>
      </c>
      <c r="CP51" s="64"/>
      <c r="CQ51" t="s">
        <v>61</v>
      </c>
      <c r="CR51">
        <f>_xlfn.IFS(AND(CP50="",CP51=""),0,AND(CP50="",CP51="@"),VLOOKUP(CO$1,'Distance Matrix'!$A$2:$AG$33,MATCH(CQ51,'Distance Matrix'!$A$1:$AG$1,0),1),AND(CP50="@",CP51=""),VLOOKUP(CO$1,'Distance Matrix'!$A$2:$AG$33,MATCH(CQ50,'Distance Matrix'!$A$1:$AG$1,0),1),AND(CP50="@",CP51="@"),VLOOKUP(CQ50,'Distance Matrix'!$A$2:$AG$33,MATCH(CQ51,'Distance Matrix'!$A$1:$AG$1,0),1))</f>
        <v>1905</v>
      </c>
      <c r="CS51" s="56">
        <v>49</v>
      </c>
      <c r="CT51" s="64" t="s">
        <v>182</v>
      </c>
      <c r="CU51" t="s">
        <v>78</v>
      </c>
      <c r="CV51">
        <f>_xlfn.IFS(AND(CT50="",CT51=""),0,AND(CT50="",CT51="@"),VLOOKUP(CS$1,'Distance Matrix'!$A$2:$AG$33,MATCH(CU51,'Distance Matrix'!$A$1:$AG$1,0),1),AND(CT50="@",CT51=""),VLOOKUP(CS$1,'Distance Matrix'!$A$2:$AG$33,MATCH(CU50,'Distance Matrix'!$A$1:$AG$1,0),1),AND(CT50="@",CT51="@"),VLOOKUP(CU50,'Distance Matrix'!$A$2:$AG$33,MATCH(CU51,'Distance Matrix'!$A$1:$AG$1,0),1))</f>
        <v>621</v>
      </c>
      <c r="CW51" s="56">
        <v>49</v>
      </c>
      <c r="CX51" s="64" t="s">
        <v>182</v>
      </c>
      <c r="CY51" t="s">
        <v>79</v>
      </c>
      <c r="CZ51">
        <f>_xlfn.IFS(AND(CX50="",CX51=""),0,AND(CX50="",CX51="@"),VLOOKUP(CW$1,'Distance Matrix'!$A$2:$AG$33,MATCH(CY51,'Distance Matrix'!$A$1:$AG$1,0),1),AND(CX50="@",CX51=""),VLOOKUP(CW$1,'Distance Matrix'!$A$2:$AG$33,MATCH(CY50,'Distance Matrix'!$A$1:$AG$1,0),1),AND(CX50="@",CX51="@"),VLOOKUP(CY50,'Distance Matrix'!$A$2:$AG$33,MATCH(CY51,'Distance Matrix'!$A$1:$AG$1,0),1))</f>
        <v>36</v>
      </c>
      <c r="DA51" s="56">
        <v>49</v>
      </c>
      <c r="DB51" s="64"/>
      <c r="DC51" t="s">
        <v>55</v>
      </c>
      <c r="DD51">
        <f>_xlfn.IFS(AND(DB50="",DB51=""),0,AND(DB50="",DB51="@"),VLOOKUP(DA$1,'Distance Matrix'!$A$2:$AG$33,MATCH(DC51,'Distance Matrix'!$A$1:$AG$1,0),1),AND(DB50="@",DB51=""),VLOOKUP(DA$1,'Distance Matrix'!$A$2:$AG$33,MATCH(DC50,'Distance Matrix'!$A$1:$AG$1,0),1),AND(DB50="@",DB51="@"),VLOOKUP(DC50,'Distance Matrix'!$A$2:$AG$33,MATCH(DC51,'Distance Matrix'!$A$1:$AG$1,0),1))</f>
        <v>0</v>
      </c>
      <c r="DE51" s="56">
        <v>49</v>
      </c>
      <c r="DF51" s="64"/>
      <c r="DG51" t="s">
        <v>49</v>
      </c>
      <c r="DH51">
        <f>_xlfn.IFS(AND(DF50="",DF51=""),0,AND(DF50="",DF51="@"),VLOOKUP(DE$1,'Distance Matrix'!$A$2:$AG$33,MATCH(DG51,'Distance Matrix'!$A$1:$AG$1,0),1),AND(DF50="@",DF51=""),VLOOKUP(DE$1,'Distance Matrix'!$A$2:$AG$33,MATCH(DG50,'Distance Matrix'!$A$1:$AG$1,0),1),AND(DF50="@",DF51="@"),VLOOKUP(DG50,'Distance Matrix'!$A$2:$AG$33,MATCH(DG51,'Distance Matrix'!$A$1:$AG$1,0),1))</f>
        <v>0</v>
      </c>
      <c r="DI51" s="56">
        <v>49</v>
      </c>
      <c r="DJ51" s="64"/>
      <c r="DK51" t="s">
        <v>76</v>
      </c>
      <c r="DL51">
        <f>_xlfn.IFS(AND(DJ50="",DJ51=""),0,AND(DJ50="",DJ51="@"),VLOOKUP(DI$1,'Distance Matrix'!$A$2:$AG$33,MATCH(DK51,'Distance Matrix'!$A$1:$AG$1,0),1),AND(DJ50="@",DJ51=""),VLOOKUP(DI$1,'Distance Matrix'!$A$2:$AG$33,MATCH(DK50,'Distance Matrix'!$A$1:$AG$1,0),1),AND(DJ50="@",DJ51="@"),VLOOKUP(DK50,'Distance Matrix'!$A$2:$AG$33,MATCH(DK51,'Distance Matrix'!$A$1:$AG$1,0),1))</f>
        <v>0</v>
      </c>
      <c r="DM51" s="56">
        <v>49</v>
      </c>
      <c r="DN51" s="64"/>
      <c r="DO51" t="s">
        <v>55</v>
      </c>
      <c r="DP51">
        <f>_xlfn.IFS(AND(DN50="",DN51=""),0,AND(DN50="",DN51="@"),VLOOKUP(DM$1,'Distance Matrix'!$A$2:$AG$33,MATCH(DO51,'Distance Matrix'!$A$1:$AG$1,0),1),AND(DN50="@",DN51=""),VLOOKUP(DM$1,'Distance Matrix'!$A$2:$AG$33,MATCH(DO50,'Distance Matrix'!$A$1:$AG$1,0),1),AND(DN50="@",DN51="@"),VLOOKUP(DO50,'Distance Matrix'!$A$2:$AG$33,MATCH(DO51,'Distance Matrix'!$A$1:$AG$1,0),1))</f>
        <v>599</v>
      </c>
      <c r="DQ51" s="56">
        <v>49</v>
      </c>
      <c r="DR51" s="64" t="s">
        <v>182</v>
      </c>
      <c r="DS51" t="s">
        <v>57</v>
      </c>
      <c r="DT51" s="72">
        <f>_xlfn.IFS(AND(DR50="",DR51=""),0,AND(DR50="",DR51="@"),VLOOKUP(DQ$1,'Distance Matrix'!$A$2:$AG$33,MATCH(DS51,'Distance Matrix'!$A$1:$AG$1,0),1),AND(DR50="@",DR51=""),VLOOKUP(DQ$1,'Distance Matrix'!$A$2:$AG$33,MATCH(DS50,'Distance Matrix'!$A$1:$AG$1,0),1),AND(DR50="@",DR51="@"),VLOOKUP(DS50,'Distance Matrix'!$A$2:$AG$33,MATCH(DS51,'Distance Matrix'!$A$1:$AG$1,0),1))</f>
        <v>1301</v>
      </c>
    </row>
    <row r="52" spans="1:124" ht="15.75" thickBot="1" x14ac:dyDescent="0.3">
      <c r="A52" s="52">
        <v>50</v>
      </c>
      <c r="B52" s="62" t="s">
        <v>182</v>
      </c>
      <c r="C52" t="s">
        <v>60</v>
      </c>
      <c r="D52">
        <f>_xlfn.IFS(AND(B51="",B52=""),0,AND(B51="",B52="@"),VLOOKUP(A$1,'Distance Matrix'!$A$2:$AG$33,MATCH(C52,'Distance Matrix'!$A$1:$AG$1,0),1),AND(B51="@",B52=""),VLOOKUP(A$1,'Distance Matrix'!$A$2:$AG$33,MATCH(C51,'Distance Matrix'!$A$1:$AG$1,0),1),AND(B51="@",B52="@"),VLOOKUP(C51,'Distance Matrix'!$A$2:$AG$33,MATCH(C52,'Distance Matrix'!$A$1:$AG$1,0),1))</f>
        <v>17</v>
      </c>
      <c r="E52" s="52">
        <v>50</v>
      </c>
      <c r="F52" s="62" t="s">
        <v>182</v>
      </c>
      <c r="G52" t="s">
        <v>63</v>
      </c>
      <c r="H52">
        <f>_xlfn.IFS(AND(F51="",F52=""),0,AND(F51="",F52="@"),VLOOKUP(E$1,'Distance Matrix'!$A$2:$AG$33,MATCH(G52,'Distance Matrix'!$A$1:$AG$1,0),1),AND(F51="@",F52=""),VLOOKUP(E$1,'Distance Matrix'!$A$2:$AG$33,MATCH(G51,'Distance Matrix'!$A$1:$AG$1,0),1),AND(F51="@",F52="@"),VLOOKUP(G51,'Distance Matrix'!$A$2:$AG$33,MATCH(G52,'Distance Matrix'!$A$1:$AG$1,0),1))</f>
        <v>94</v>
      </c>
      <c r="I52" s="52">
        <v>50</v>
      </c>
      <c r="J52" s="62"/>
      <c r="K52" s="54" t="s">
        <v>48</v>
      </c>
      <c r="L52">
        <f>_xlfn.IFS(AND(J51="",J52=""),0,AND(J51="",J52="@"),VLOOKUP(I$1,'Distance Matrix'!$A$2:$AG$33,MATCH(K52,'Distance Matrix'!$A$1:$AG$1,0),1),AND(J51="@",J52=""),VLOOKUP(I$1,'Distance Matrix'!$A$2:$AG$33,MATCH(K51,'Distance Matrix'!$A$1:$AG$1,0),1),AND(J51="@",J52="@"),VLOOKUP(K51,'Distance Matrix'!$A$2:$AG$33,MATCH(K52,'Distance Matrix'!$A$1:$AG$1,0),1))</f>
        <v>0</v>
      </c>
      <c r="M52" s="52">
        <v>50</v>
      </c>
      <c r="N52" s="62" t="s">
        <v>182</v>
      </c>
      <c r="O52" t="s">
        <v>70</v>
      </c>
      <c r="P52">
        <f>_xlfn.IFS(AND(N51="",N52=""),0,AND(N51="",N52="@"),VLOOKUP(M$1,'Distance Matrix'!$A$2:$AG$33,MATCH(O52,'Distance Matrix'!$A$1:$AG$1,0),1),AND(N51="@",N52=""),VLOOKUP(M$1,'Distance Matrix'!$A$2:$AG$33,MATCH(O51,'Distance Matrix'!$A$1:$AG$1,0),1),AND(N51="@",N52="@"),VLOOKUP(O51,'Distance Matrix'!$A$2:$AG$33,MATCH(O52,'Distance Matrix'!$A$1:$AG$1,0),1))</f>
        <v>926</v>
      </c>
      <c r="Q52" s="52">
        <v>50</v>
      </c>
      <c r="R52" s="62" t="s">
        <v>182</v>
      </c>
      <c r="S52" t="s">
        <v>68</v>
      </c>
      <c r="T52">
        <f>_xlfn.IFS(AND(R51="",R52=""),0,AND(R51="",R52="@"),VLOOKUP(Q$1,'Distance Matrix'!$A$2:$AG$33,MATCH(S52,'Distance Matrix'!$A$1:$AG$1,0),1),AND(R51="@",R52=""),VLOOKUP(Q$1,'Distance Matrix'!$A$2:$AG$33,MATCH(S51,'Distance Matrix'!$A$1:$AG$1,0),1),AND(R51="@",R52="@"),VLOOKUP(S51,'Distance Matrix'!$A$2:$AG$33,MATCH(S52,'Distance Matrix'!$A$1:$AG$1,0),1))</f>
        <v>152</v>
      </c>
      <c r="U52" s="56">
        <v>50</v>
      </c>
      <c r="V52" s="64" t="s">
        <v>182</v>
      </c>
      <c r="W52" t="s">
        <v>50</v>
      </c>
      <c r="X52">
        <f>_xlfn.IFS(AND(V51="",V52=""),0,AND(V51="",V52="@"),VLOOKUP(U$1,'Distance Matrix'!$A$2:$AG$33,MATCH(W52,'Distance Matrix'!$A$1:$AG$1,0),1),AND(V51="@",V52=""),VLOOKUP(U$1,'Distance Matrix'!$A$2:$AG$33,MATCH(W51,'Distance Matrix'!$A$1:$AG$1,0),1),AND(V51="@",V52="@"),VLOOKUP(W51,'Distance Matrix'!$A$2:$AG$33,MATCH(W52,'Distance Matrix'!$A$1:$AG$1,0),1))</f>
        <v>427</v>
      </c>
      <c r="Y52" s="56">
        <v>50</v>
      </c>
      <c r="Z52" s="64"/>
      <c r="AA52" t="s">
        <v>49</v>
      </c>
      <c r="AB52">
        <f>_xlfn.IFS(AND(Z51="",Z52=""),0,AND(Z51="",Z52="@"),VLOOKUP(Y$1,'Distance Matrix'!$A$2:$AG$33,MATCH(AA52,'Distance Matrix'!$A$1:$AG$1,0),1),AND(Z51="@",Z52=""),VLOOKUP(Y$1,'Distance Matrix'!$A$2:$AG$33,MATCH(AA51,'Distance Matrix'!$A$1:$AG$1,0),1),AND(Z51="@",Z52="@"),VLOOKUP(AA51,'Distance Matrix'!$A$2:$AG$33,MATCH(AA52,'Distance Matrix'!$A$1:$AG$1,0),1))</f>
        <v>723</v>
      </c>
      <c r="AC52" s="56">
        <v>50</v>
      </c>
      <c r="AD52" s="64"/>
      <c r="AE52" t="s">
        <v>64</v>
      </c>
      <c r="AF52">
        <f>_xlfn.IFS(AND(AD51="",AD52=""),0,AND(AD51="",AD52="@"),VLOOKUP(AC$1,'Distance Matrix'!$A$2:$AG$33,MATCH(AE52,'Distance Matrix'!$A$1:$AG$1,0),1),AND(AD51="@",AD52=""),VLOOKUP(AC$1,'Distance Matrix'!$A$2:$AG$33,MATCH(AE51,'Distance Matrix'!$A$1:$AG$1,0),1),AND(AD51="@",AD52="@"),VLOOKUP(AE51,'Distance Matrix'!$A$2:$AG$33,MATCH(AE52,'Distance Matrix'!$A$1:$AG$1,0),1))</f>
        <v>0</v>
      </c>
      <c r="AG52" s="56">
        <v>50</v>
      </c>
      <c r="AH52" s="64" t="s">
        <v>182</v>
      </c>
      <c r="AI52" t="s">
        <v>48</v>
      </c>
      <c r="AJ52">
        <f>_xlfn.IFS(AND(AH51="",AH52=""),0,AND(AH51="",AH52="@"),VLOOKUP(AG$1,'Distance Matrix'!$A$2:$AG$33,MATCH(AI52,'Distance Matrix'!$A$1:$AG$1,0),1),AND(AH51="@",AH52=""),VLOOKUP(AG$1,'Distance Matrix'!$A$2:$AG$33,MATCH(AI51,'Distance Matrix'!$A$1:$AG$1,0),1),AND(AH51="@",AH52="@"),VLOOKUP(AI51,'Distance Matrix'!$A$2:$AG$33,MATCH(AI52,'Distance Matrix'!$A$1:$AG$1,0),1))</f>
        <v>977</v>
      </c>
      <c r="AK52" s="56">
        <v>50</v>
      </c>
      <c r="AL52" s="64"/>
      <c r="AM52" t="s">
        <v>76</v>
      </c>
      <c r="AN52">
        <f>_xlfn.IFS(AND(AL51="",AL52=""),0,AND(AL51="",AL52="@"),VLOOKUP(AK$1,'Distance Matrix'!$A$2:$AG$33,MATCH(AM52,'Distance Matrix'!$A$1:$AG$1,0),1),AND(AL51="@",AL52=""),VLOOKUP(AK$1,'Distance Matrix'!$A$2:$AG$33,MATCH(AM51,'Distance Matrix'!$A$1:$AG$1,0),1),AND(AL51="@",AL52="@"),VLOOKUP(AM51,'Distance Matrix'!$A$2:$AG$33,MATCH(AM52,'Distance Matrix'!$A$1:$AG$1,0),1))</f>
        <v>0</v>
      </c>
      <c r="AO52" s="56">
        <v>50</v>
      </c>
      <c r="AP52" s="64" t="s">
        <v>182</v>
      </c>
      <c r="AQ52" t="s">
        <v>50</v>
      </c>
      <c r="AR52">
        <f>_xlfn.IFS(AND(AP51="",AP52=""),0,AND(AP51="",AP52="@"),VLOOKUP(AO$1,'Distance Matrix'!$A$2:$AG$33,MATCH(AQ52,'Distance Matrix'!$A$1:$AG$1,0),1),AND(AP51="@",AP52=""),VLOOKUP(AO$1,'Distance Matrix'!$A$2:$AG$33,MATCH(AQ51,'Distance Matrix'!$A$1:$AG$1,0),1),AND(AP51="@",AP52="@"),VLOOKUP(AQ51,'Distance Matrix'!$A$2:$AG$33,MATCH(AQ52,'Distance Matrix'!$A$1:$AG$1,0),1))</f>
        <v>427</v>
      </c>
      <c r="AS52" s="56">
        <v>50</v>
      </c>
      <c r="AT52" s="64"/>
      <c r="AU52" t="s">
        <v>69</v>
      </c>
      <c r="AV52">
        <f>_xlfn.IFS(AND(AT51="",AT52=""),0,AND(AT51="",AT52="@"),VLOOKUP(AS$1,'Distance Matrix'!$A$2:$AG$33,MATCH(AU52,'Distance Matrix'!$A$1:$AG$1,0),1),AND(AT51="@",AT52=""),VLOOKUP(AS$1,'Distance Matrix'!$A$2:$AG$33,MATCH(AU51,'Distance Matrix'!$A$1:$AG$1,0),1),AND(AT51="@",AT52="@"),VLOOKUP(AU51,'Distance Matrix'!$A$2:$AG$33,MATCH(AU52,'Distance Matrix'!$A$1:$AG$1,0),1))</f>
        <v>0</v>
      </c>
      <c r="AW52" s="56">
        <v>50</v>
      </c>
      <c r="AX52" s="64"/>
      <c r="AY52" t="s">
        <v>66</v>
      </c>
      <c r="AZ52">
        <f>_xlfn.IFS(AND(AX51="",AX52=""),0,AND(AX51="",AX52="@"),VLOOKUP(AW$1,'Distance Matrix'!$A$2:$AG$33,MATCH(AY52,'Distance Matrix'!$A$1:$AG$1,0),1),AND(AX51="@",AX52=""),VLOOKUP(AW$1,'Distance Matrix'!$A$2:$AG$33,MATCH(AY51,'Distance Matrix'!$A$1:$AG$1,0),1),AND(AX51="@",AX52="@"),VLOOKUP(AY51,'Distance Matrix'!$A$2:$AG$33,MATCH(AY52,'Distance Matrix'!$A$1:$AG$1,0),1))</f>
        <v>0</v>
      </c>
      <c r="BA52" s="56">
        <v>50</v>
      </c>
      <c r="BB52" s="64"/>
      <c r="BC52" t="s">
        <v>56</v>
      </c>
      <c r="BD52">
        <f>_xlfn.IFS(AND(BB51="",BB52=""),0,AND(BB51="",BB52="@"),VLOOKUP(BA$1,'Distance Matrix'!$A$2:$AG$33,MATCH(BC52,'Distance Matrix'!$A$1:$AG$1,0),1),AND(BB51="@",BB52=""),VLOOKUP(BA$1,'Distance Matrix'!$A$2:$AG$33,MATCH(BC51,'Distance Matrix'!$A$1:$AG$1,0),1),AND(BB51="@",BB52="@"),VLOOKUP(BC51,'Distance Matrix'!$A$2:$AG$33,MATCH(BC52,'Distance Matrix'!$A$1:$AG$1,0),1))</f>
        <v>1310</v>
      </c>
      <c r="BE52" s="56">
        <v>50</v>
      </c>
      <c r="BF52" s="64"/>
      <c r="BG52" t="s">
        <v>53</v>
      </c>
      <c r="BH52">
        <f>_xlfn.IFS(AND(BF51="",BF52=""),0,AND(BF51="",BF52="@"),VLOOKUP(BE$1,'Distance Matrix'!$A$2:$AG$33,MATCH(BG52,'Distance Matrix'!$A$1:$AG$1,0),1),AND(BF51="@",BF52=""),VLOOKUP(BE$1,'Distance Matrix'!$A$2:$AG$33,MATCH(BG51,'Distance Matrix'!$A$1:$AG$1,0),1),AND(BF51="@",BF52="@"),VLOOKUP(BG51,'Distance Matrix'!$A$2:$AG$33,MATCH(BG52,'Distance Matrix'!$A$1:$AG$1,0),1))</f>
        <v>861</v>
      </c>
      <c r="BI52" s="56">
        <v>50</v>
      </c>
      <c r="BJ52" s="64" t="s">
        <v>182</v>
      </c>
      <c r="BK52" t="s">
        <v>72</v>
      </c>
      <c r="BL52">
        <f>_xlfn.IFS(AND(BJ51="",BJ52=""),0,AND(BJ51="",BJ52="@"),VLOOKUP(BI$1,'Distance Matrix'!$A$2:$AG$33,MATCH(BK52,'Distance Matrix'!$A$1:$AG$1,0),1),AND(BJ51="@",BJ52=""),VLOOKUP(BI$1,'Distance Matrix'!$A$2:$AG$33,MATCH(BK51,'Distance Matrix'!$A$1:$AG$1,0),1),AND(BJ51="@",BJ52="@"),VLOOKUP(BK51,'Distance Matrix'!$A$2:$AG$33,MATCH(BK52,'Distance Matrix'!$A$1:$AG$1,0),1))</f>
        <v>627</v>
      </c>
      <c r="BM52" s="56">
        <v>50</v>
      </c>
      <c r="BN52" s="64"/>
      <c r="BO52" t="s">
        <v>57</v>
      </c>
      <c r="BP52">
        <f>_xlfn.IFS(AND(BN51="",BN52=""),0,AND(BN51="",BN52="@"),VLOOKUP(BM$1,'Distance Matrix'!$A$2:$AG$33,MATCH(BO52,'Distance Matrix'!$A$1:$AG$1,0),1),AND(BN51="@",BN52=""),VLOOKUP(BM$1,'Distance Matrix'!$A$2:$AG$33,MATCH(BO51,'Distance Matrix'!$A$1:$AG$1,0),1),AND(BN51="@",BN52="@"),VLOOKUP(BO51,'Distance Matrix'!$A$2:$AG$33,MATCH(BO52,'Distance Matrix'!$A$1:$AG$1,0),1))</f>
        <v>597</v>
      </c>
      <c r="BQ52" s="56">
        <v>50</v>
      </c>
      <c r="BR52" s="64"/>
      <c r="BS52" t="s">
        <v>67</v>
      </c>
      <c r="BT52">
        <f>_xlfn.IFS(AND(BR51="",BR52=""),0,AND(BR51="",BR52="@"),VLOOKUP(BQ$1,'Distance Matrix'!$A$2:$AG$33,MATCH(BS52,'Distance Matrix'!$A$1:$AG$1,0),1),AND(BR51="@",BR52=""),VLOOKUP(BQ$1,'Distance Matrix'!$A$2:$AG$33,MATCH(BS51,'Distance Matrix'!$A$1:$AG$1,0),1),AND(BR51="@",BR52="@"),VLOOKUP(BS51,'Distance Matrix'!$A$2:$AG$33,MATCH(BS52,'Distance Matrix'!$A$1:$AG$1,0),1))</f>
        <v>0</v>
      </c>
      <c r="BU52" s="56">
        <v>50</v>
      </c>
      <c r="BV52" s="64"/>
      <c r="BW52" t="s">
        <v>59</v>
      </c>
      <c r="BX52">
        <f>_xlfn.IFS(AND(BV51="",BV52=""),0,AND(BV51="",BV52="@"),VLOOKUP(BU$1,'Distance Matrix'!$A$2:$AG$33,MATCH(BW52,'Distance Matrix'!$A$1:$AG$1,0),1),AND(BV51="@",BV52=""),VLOOKUP(BU$1,'Distance Matrix'!$A$2:$AG$33,MATCH(BW51,'Distance Matrix'!$A$1:$AG$1,0),1),AND(BV51="@",BV52="@"),VLOOKUP(BW51,'Distance Matrix'!$A$2:$AG$33,MATCH(BW52,'Distance Matrix'!$A$1:$AG$1,0),1))</f>
        <v>319</v>
      </c>
      <c r="BY52" s="56">
        <v>50</v>
      </c>
      <c r="BZ52" s="64"/>
      <c r="CA52" t="s">
        <v>52</v>
      </c>
      <c r="CB52">
        <f>_xlfn.IFS(AND(BZ51="",BZ52=""),0,AND(BZ51="",BZ52="@"),VLOOKUP(BY$1,'Distance Matrix'!$A$2:$AG$33,MATCH(CA52,'Distance Matrix'!$A$1:$AG$1,0),1),AND(BZ51="@",BZ52=""),VLOOKUP(BY$1,'Distance Matrix'!$A$2:$AG$33,MATCH(CA51,'Distance Matrix'!$A$1:$AG$1,0),1),AND(BZ51="@",BZ52="@"),VLOOKUP(CA51,'Distance Matrix'!$A$2:$AG$33,MATCH(CA52,'Distance Matrix'!$A$1:$AG$1,0),1))</f>
        <v>723</v>
      </c>
      <c r="CC52" s="56">
        <v>50</v>
      </c>
      <c r="CD52" s="64" t="s">
        <v>182</v>
      </c>
      <c r="CE52" t="s">
        <v>61</v>
      </c>
      <c r="CF52">
        <f>_xlfn.IFS(AND(CD51="",CD52=""),0,AND(CD51="",CD52="@"),VLOOKUP(CC$1,'Distance Matrix'!$A$2:$AG$33,MATCH(CE52,'Distance Matrix'!$A$1:$AG$1,0),1),AND(CD51="@",CD52=""),VLOOKUP(CC$1,'Distance Matrix'!$A$2:$AG$33,MATCH(CE51,'Distance Matrix'!$A$1:$AG$1,0),1),AND(CD51="@",CD52="@"),VLOOKUP(CE51,'Distance Matrix'!$A$2:$AG$33,MATCH(CE52,'Distance Matrix'!$A$1:$AG$1,0),1))</f>
        <v>17</v>
      </c>
      <c r="CG52" s="56">
        <v>50</v>
      </c>
      <c r="CH52" s="64"/>
      <c r="CI52" t="s">
        <v>78</v>
      </c>
      <c r="CJ52">
        <f>_xlfn.IFS(AND(CH51="",CH52=""),0,AND(CH51="",CH52="@"),VLOOKUP(CG$1,'Distance Matrix'!$A$2:$AG$33,MATCH(CI52,'Distance Matrix'!$A$1:$AG$1,0),1),AND(CH51="@",CH52=""),VLOOKUP(CG$1,'Distance Matrix'!$A$2:$AG$33,MATCH(CI51,'Distance Matrix'!$A$1:$AG$1,0),1),AND(CH51="@",CH52="@"),VLOOKUP(CI51,'Distance Matrix'!$A$2:$AG$33,MATCH(CI52,'Distance Matrix'!$A$1:$AG$1,0),1))</f>
        <v>879</v>
      </c>
      <c r="CK52" s="56">
        <v>50</v>
      </c>
      <c r="CL52" s="64" t="s">
        <v>182</v>
      </c>
      <c r="CM52" t="s">
        <v>59</v>
      </c>
      <c r="CN52">
        <f>_xlfn.IFS(AND(CL51="",CL52=""),0,AND(CL51="",CL52="@"),VLOOKUP(CK$1,'Distance Matrix'!$A$2:$AG$33,MATCH(CM52,'Distance Matrix'!$A$1:$AG$1,0),1),AND(CL51="@",CL52=""),VLOOKUP(CK$1,'Distance Matrix'!$A$2:$AG$33,MATCH(CM51,'Distance Matrix'!$A$1:$AG$1,0),1),AND(CL51="@",CL52="@"),VLOOKUP(CM51,'Distance Matrix'!$A$2:$AG$33,MATCH(CM52,'Distance Matrix'!$A$1:$AG$1,0),1))</f>
        <v>96</v>
      </c>
      <c r="CO52" s="56">
        <v>50</v>
      </c>
      <c r="CP52" s="64"/>
      <c r="CQ52" t="s">
        <v>52</v>
      </c>
      <c r="CR52">
        <f>_xlfn.IFS(AND(CP51="",CP52=""),0,AND(CP51="",CP52="@"),VLOOKUP(CO$1,'Distance Matrix'!$A$2:$AG$33,MATCH(CQ52,'Distance Matrix'!$A$1:$AG$1,0),1),AND(CP51="@",CP52=""),VLOOKUP(CO$1,'Distance Matrix'!$A$2:$AG$33,MATCH(CQ51,'Distance Matrix'!$A$1:$AG$1,0),1),AND(CP51="@",CP52="@"),VLOOKUP(CQ51,'Distance Matrix'!$A$2:$AG$33,MATCH(CQ52,'Distance Matrix'!$A$1:$AG$1,0),1))</f>
        <v>0</v>
      </c>
      <c r="CS52" s="56">
        <v>50</v>
      </c>
      <c r="CT52" s="64" t="s">
        <v>182</v>
      </c>
      <c r="CU52" t="s">
        <v>52</v>
      </c>
      <c r="CV52">
        <f>_xlfn.IFS(AND(CT51="",CT52=""),0,AND(CT51="",CT52="@"),VLOOKUP(CS$1,'Distance Matrix'!$A$2:$AG$33,MATCH(CU52,'Distance Matrix'!$A$1:$AG$1,0),1),AND(CT51="@",CT52=""),VLOOKUP(CS$1,'Distance Matrix'!$A$2:$AG$33,MATCH(CU51,'Distance Matrix'!$A$1:$AG$1,0),1),AND(CT51="@",CT52="@"),VLOOKUP(CU51,'Distance Matrix'!$A$2:$AG$33,MATCH(CU52,'Distance Matrix'!$A$1:$AG$1,0),1))</f>
        <v>1785</v>
      </c>
      <c r="CW52" s="56">
        <v>50</v>
      </c>
      <c r="CX52" s="64" t="s">
        <v>182</v>
      </c>
      <c r="CY52" t="s">
        <v>71</v>
      </c>
      <c r="CZ52">
        <f>_xlfn.IFS(AND(CX51="",CX52=""),0,AND(CX51="",CX52="@"),VLOOKUP(CW$1,'Distance Matrix'!$A$2:$AG$33,MATCH(CY52,'Distance Matrix'!$A$1:$AG$1,0),1),AND(CX51="@",CX52=""),VLOOKUP(CW$1,'Distance Matrix'!$A$2:$AG$33,MATCH(CY51,'Distance Matrix'!$A$1:$AG$1,0),1),AND(CX51="@",CX52="@"),VLOOKUP(CY51,'Distance Matrix'!$A$2:$AG$33,MATCH(CY52,'Distance Matrix'!$A$1:$AG$1,0),1))</f>
        <v>1970</v>
      </c>
      <c r="DA52" s="56">
        <v>50</v>
      </c>
      <c r="DB52" s="64" t="s">
        <v>182</v>
      </c>
      <c r="DC52" t="s">
        <v>56</v>
      </c>
      <c r="DD52">
        <f>_xlfn.IFS(AND(DB51="",DB52=""),0,AND(DB51="",DB52="@"),VLOOKUP(DA$1,'Distance Matrix'!$A$2:$AG$33,MATCH(DC52,'Distance Matrix'!$A$1:$AG$1,0),1),AND(DB51="@",DB52=""),VLOOKUP(DA$1,'Distance Matrix'!$A$2:$AG$33,MATCH(DC51,'Distance Matrix'!$A$1:$AG$1,0),1),AND(DB51="@",DB52="@"),VLOOKUP(DC51,'Distance Matrix'!$A$2:$AG$33,MATCH(DC52,'Distance Matrix'!$A$1:$AG$1,0),1))</f>
        <v>875</v>
      </c>
      <c r="DE52" s="56">
        <v>50</v>
      </c>
      <c r="DF52" s="64" t="s">
        <v>182</v>
      </c>
      <c r="DG52" t="s">
        <v>69</v>
      </c>
      <c r="DH52">
        <f>_xlfn.IFS(AND(DF51="",DF52=""),0,AND(DF51="",DF52="@"),VLOOKUP(DE$1,'Distance Matrix'!$A$2:$AG$33,MATCH(DG52,'Distance Matrix'!$A$1:$AG$1,0),1),AND(DF51="@",DF52=""),VLOOKUP(DE$1,'Distance Matrix'!$A$2:$AG$33,MATCH(DG51,'Distance Matrix'!$A$1:$AG$1,0),1),AND(DF51="@",DF52="@"),VLOOKUP(DG51,'Distance Matrix'!$A$2:$AG$33,MATCH(DG52,'Distance Matrix'!$A$1:$AG$1,0),1))</f>
        <v>215</v>
      </c>
      <c r="DI52" s="56">
        <v>50</v>
      </c>
      <c r="DJ52" s="64"/>
      <c r="DK52" t="s">
        <v>69</v>
      </c>
      <c r="DL52">
        <f>_xlfn.IFS(AND(DJ51="",DJ52=""),0,AND(DJ51="",DJ52="@"),VLOOKUP(DI$1,'Distance Matrix'!$A$2:$AG$33,MATCH(DK52,'Distance Matrix'!$A$1:$AG$1,0),1),AND(DJ51="@",DJ52=""),VLOOKUP(DI$1,'Distance Matrix'!$A$2:$AG$33,MATCH(DK51,'Distance Matrix'!$A$1:$AG$1,0),1),AND(DJ51="@",DJ52="@"),VLOOKUP(DK51,'Distance Matrix'!$A$2:$AG$33,MATCH(DK52,'Distance Matrix'!$A$1:$AG$1,0),1))</f>
        <v>0</v>
      </c>
      <c r="DM52" s="56">
        <v>50</v>
      </c>
      <c r="DN52" s="64" t="s">
        <v>182</v>
      </c>
      <c r="DO52" t="s">
        <v>51</v>
      </c>
      <c r="DP52">
        <f>_xlfn.IFS(AND(DN51="",DN52=""),0,AND(DN51="",DN52="@"),VLOOKUP(DM$1,'Distance Matrix'!$A$2:$AG$33,MATCH(DO52,'Distance Matrix'!$A$1:$AG$1,0),1),AND(DN51="@",DN52=""),VLOOKUP(DM$1,'Distance Matrix'!$A$2:$AG$33,MATCH(DO51,'Distance Matrix'!$A$1:$AG$1,0),1),AND(DN51="@",DN52="@"),VLOOKUP(DO51,'Distance Matrix'!$A$2:$AG$33,MATCH(DO52,'Distance Matrix'!$A$1:$AG$1,0),1))</f>
        <v>360</v>
      </c>
      <c r="DQ52" s="56">
        <v>50</v>
      </c>
      <c r="DR52" s="64" t="s">
        <v>182</v>
      </c>
      <c r="DS52" t="s">
        <v>77</v>
      </c>
      <c r="DT52" s="72">
        <f>_xlfn.IFS(AND(DR51="",DR52=""),0,AND(DR51="",DR52="@"),VLOOKUP(DQ$1,'Distance Matrix'!$A$2:$AG$33,MATCH(DS52,'Distance Matrix'!$A$1:$AG$1,0),1),AND(DR51="@",DR52=""),VLOOKUP(DQ$1,'Distance Matrix'!$A$2:$AG$33,MATCH(DS51,'Distance Matrix'!$A$1:$AG$1,0),1),AND(DR51="@",DR52="@"),VLOOKUP(DS51,'Distance Matrix'!$A$2:$AG$33,MATCH(DS52,'Distance Matrix'!$A$1:$AG$1,0),1))</f>
        <v>280</v>
      </c>
    </row>
    <row r="53" spans="1:124" ht="15.75" thickBot="1" x14ac:dyDescent="0.3">
      <c r="A53" s="52">
        <v>51</v>
      </c>
      <c r="B53" s="62"/>
      <c r="C53" t="s">
        <v>53</v>
      </c>
      <c r="D53">
        <f>_xlfn.IFS(AND(B52="",B53=""),0,AND(B52="",B53="@"),VLOOKUP(A$1,'Distance Matrix'!$A$2:$AG$33,MATCH(C53,'Distance Matrix'!$A$1:$AG$1,0),1),AND(B52="@",B53=""),VLOOKUP(A$1,'Distance Matrix'!$A$2:$AG$33,MATCH(C52,'Distance Matrix'!$A$1:$AG$1,0),1),AND(B52="@",B53="@"),VLOOKUP(C52,'Distance Matrix'!$A$2:$AG$33,MATCH(C53,'Distance Matrix'!$A$1:$AG$1,0),1))</f>
        <v>2444</v>
      </c>
      <c r="E53" s="52">
        <v>51</v>
      </c>
      <c r="F53" s="62" t="s">
        <v>182</v>
      </c>
      <c r="G53" t="s">
        <v>55</v>
      </c>
      <c r="H53">
        <f>_xlfn.IFS(AND(F52="",F53=""),0,AND(F52="",F53="@"),VLOOKUP(E$1,'Distance Matrix'!$A$2:$AG$33,MATCH(G53,'Distance Matrix'!$A$1:$AG$1,0),1),AND(F52="@",F53=""),VLOOKUP(E$1,'Distance Matrix'!$A$2:$AG$33,MATCH(G52,'Distance Matrix'!$A$1:$AG$1,0),1),AND(F52="@",F53="@"),VLOOKUP(G52,'Distance Matrix'!$A$2:$AG$33,MATCH(G53,'Distance Matrix'!$A$1:$AG$1,0),1))</f>
        <v>2520</v>
      </c>
      <c r="I53" s="52">
        <v>51</v>
      </c>
      <c r="J53" s="62"/>
      <c r="K53" s="54" t="s">
        <v>57</v>
      </c>
      <c r="L53">
        <f>_xlfn.IFS(AND(J52="",J53=""),0,AND(J52="",J53="@"),VLOOKUP(I$1,'Distance Matrix'!$A$2:$AG$33,MATCH(K53,'Distance Matrix'!$A$1:$AG$1,0),1),AND(J52="@",J53=""),VLOOKUP(I$1,'Distance Matrix'!$A$2:$AG$33,MATCH(K52,'Distance Matrix'!$A$1:$AG$1,0),1),AND(J52="@",J53="@"),VLOOKUP(K52,'Distance Matrix'!$A$2:$AG$33,MATCH(K53,'Distance Matrix'!$A$1:$AG$1,0),1))</f>
        <v>0</v>
      </c>
      <c r="M53" s="52">
        <v>51</v>
      </c>
      <c r="N53" s="62"/>
      <c r="O53" t="s">
        <v>73</v>
      </c>
      <c r="P53">
        <f>_xlfn.IFS(AND(N52="",N53=""),0,AND(N52="",N53="@"),VLOOKUP(M$1,'Distance Matrix'!$A$2:$AG$33,MATCH(O53,'Distance Matrix'!$A$1:$AG$1,0),1),AND(N52="@",N53=""),VLOOKUP(M$1,'Distance Matrix'!$A$2:$AG$33,MATCH(O52,'Distance Matrix'!$A$1:$AG$1,0),1),AND(N52="@",N53="@"),VLOOKUP(O52,'Distance Matrix'!$A$2:$AG$33,MATCH(O53,'Distance Matrix'!$A$1:$AG$1,0),1))</f>
        <v>1212</v>
      </c>
      <c r="Q53" s="52">
        <v>51</v>
      </c>
      <c r="R53" s="62"/>
      <c r="S53" t="s">
        <v>74</v>
      </c>
      <c r="T53">
        <f>_xlfn.IFS(AND(R52="",R53=""),0,AND(R52="",R53="@"),VLOOKUP(Q$1,'Distance Matrix'!$A$2:$AG$33,MATCH(S53,'Distance Matrix'!$A$1:$AG$1,0),1),AND(R52="@",R53=""),VLOOKUP(Q$1,'Distance Matrix'!$A$2:$AG$33,MATCH(S52,'Distance Matrix'!$A$1:$AG$1,0),1),AND(R52="@",R53="@"),VLOOKUP(S52,'Distance Matrix'!$A$2:$AG$33,MATCH(S53,'Distance Matrix'!$A$1:$AG$1,0),1))</f>
        <v>152</v>
      </c>
      <c r="U53" s="56">
        <v>51</v>
      </c>
      <c r="V53" s="64"/>
      <c r="W53" t="s">
        <v>66</v>
      </c>
      <c r="X53">
        <f>_xlfn.IFS(AND(V52="",V53=""),0,AND(V52="",V53="@"),VLOOKUP(U$1,'Distance Matrix'!$A$2:$AG$33,MATCH(W53,'Distance Matrix'!$A$1:$AG$1,0),1),AND(V52="@",V53=""),VLOOKUP(U$1,'Distance Matrix'!$A$2:$AG$33,MATCH(W52,'Distance Matrix'!$A$1:$AG$1,0),1),AND(V52="@",V53="@"),VLOOKUP(W52,'Distance Matrix'!$A$2:$AG$33,MATCH(W53,'Distance Matrix'!$A$1:$AG$1,0),1))</f>
        <v>2399</v>
      </c>
      <c r="Y53" s="56">
        <v>51</v>
      </c>
      <c r="Z53" s="64"/>
      <c r="AA53" t="s">
        <v>60</v>
      </c>
      <c r="AB53">
        <f>_xlfn.IFS(AND(Z52="",Z53=""),0,AND(Z52="",Z53="@"),VLOOKUP(Y$1,'Distance Matrix'!$A$2:$AG$33,MATCH(AA53,'Distance Matrix'!$A$1:$AG$1,0),1),AND(Z52="@",Z53=""),VLOOKUP(Y$1,'Distance Matrix'!$A$2:$AG$33,MATCH(AA52,'Distance Matrix'!$A$1:$AG$1,0),1),AND(Z52="@",Z53="@"),VLOOKUP(AA52,'Distance Matrix'!$A$2:$AG$33,MATCH(AA53,'Distance Matrix'!$A$1:$AG$1,0),1))</f>
        <v>0</v>
      </c>
      <c r="AC53" s="56">
        <v>51</v>
      </c>
      <c r="AD53" s="64"/>
      <c r="AE53" t="s">
        <v>50</v>
      </c>
      <c r="AF53">
        <f>_xlfn.IFS(AND(AD52="",AD53=""),0,AND(AD52="",AD53="@"),VLOOKUP(AC$1,'Distance Matrix'!$A$2:$AG$33,MATCH(AE53,'Distance Matrix'!$A$1:$AG$1,0),1),AND(AD52="@",AD53=""),VLOOKUP(AC$1,'Distance Matrix'!$A$2:$AG$33,MATCH(AE52,'Distance Matrix'!$A$1:$AG$1,0),1),AND(AD52="@",AD53="@"),VLOOKUP(AE52,'Distance Matrix'!$A$2:$AG$33,MATCH(AE53,'Distance Matrix'!$A$1:$AG$1,0),1))</f>
        <v>0</v>
      </c>
      <c r="AG53" s="56">
        <v>51</v>
      </c>
      <c r="AH53" s="64"/>
      <c r="AI53" t="s">
        <v>53</v>
      </c>
      <c r="AJ53">
        <f>_xlfn.IFS(AND(AH52="",AH53=""),0,AND(AH52="",AH53="@"),VLOOKUP(AG$1,'Distance Matrix'!$A$2:$AG$33,MATCH(AI53,'Distance Matrix'!$A$1:$AG$1,0),1),AND(AH52="@",AH53=""),VLOOKUP(AG$1,'Distance Matrix'!$A$2:$AG$33,MATCH(AI52,'Distance Matrix'!$A$1:$AG$1,0),1),AND(AH52="@",AH53="@"),VLOOKUP(AI52,'Distance Matrix'!$A$2:$AG$33,MATCH(AI53,'Distance Matrix'!$A$1:$AG$1,0),1))</f>
        <v>977</v>
      </c>
      <c r="AK53" s="56">
        <v>51</v>
      </c>
      <c r="AL53" s="64"/>
      <c r="AM53" t="s">
        <v>64</v>
      </c>
      <c r="AN53">
        <f>_xlfn.IFS(AND(AL52="",AL53=""),0,AND(AL52="",AL53="@"),VLOOKUP(AK$1,'Distance Matrix'!$A$2:$AG$33,MATCH(AM53,'Distance Matrix'!$A$1:$AG$1,0),1),AND(AL52="@",AL53=""),VLOOKUP(AK$1,'Distance Matrix'!$A$2:$AG$33,MATCH(AM52,'Distance Matrix'!$A$1:$AG$1,0),1),AND(AL52="@",AL53="@"),VLOOKUP(AM52,'Distance Matrix'!$A$2:$AG$33,MATCH(AM53,'Distance Matrix'!$A$1:$AG$1,0),1))</f>
        <v>0</v>
      </c>
      <c r="AO53" s="56">
        <v>51</v>
      </c>
      <c r="AP53" s="64" t="s">
        <v>182</v>
      </c>
      <c r="AQ53" t="s">
        <v>68</v>
      </c>
      <c r="AR53">
        <f>_xlfn.IFS(AND(AP52="",AP53=""),0,AND(AP52="",AP53="@"),VLOOKUP(AO$1,'Distance Matrix'!$A$2:$AG$33,MATCH(AQ53,'Distance Matrix'!$A$1:$AG$1,0),1),AND(AP52="@",AP53=""),VLOOKUP(AO$1,'Distance Matrix'!$A$2:$AG$33,MATCH(AQ52,'Distance Matrix'!$A$1:$AG$1,0),1),AND(AP52="@",AP53="@"),VLOOKUP(AQ52,'Distance Matrix'!$A$2:$AG$33,MATCH(AQ53,'Distance Matrix'!$A$1:$AG$1,0),1))</f>
        <v>503</v>
      </c>
      <c r="AS53" s="56">
        <v>51</v>
      </c>
      <c r="AT53" s="64" t="s">
        <v>182</v>
      </c>
      <c r="AU53" t="s">
        <v>57</v>
      </c>
      <c r="AV53">
        <f>_xlfn.IFS(AND(AT52="",AT53=""),0,AND(AT52="",AT53="@"),VLOOKUP(AS$1,'Distance Matrix'!$A$2:$AG$33,MATCH(AU53,'Distance Matrix'!$A$1:$AG$1,0),1),AND(AT52="@",AT53=""),VLOOKUP(AS$1,'Distance Matrix'!$A$2:$AG$33,MATCH(AU52,'Distance Matrix'!$A$1:$AG$1,0),1),AND(AT52="@",AT53="@"),VLOOKUP(AU52,'Distance Matrix'!$A$2:$AG$33,MATCH(AU53,'Distance Matrix'!$A$1:$AG$1,0),1))</f>
        <v>2011</v>
      </c>
      <c r="AW53" s="56">
        <v>51</v>
      </c>
      <c r="AX53" s="64"/>
      <c r="AY53" t="s">
        <v>53</v>
      </c>
      <c r="AZ53">
        <f>_xlfn.IFS(AND(AX52="",AX53=""),0,AND(AX52="",AX53="@"),VLOOKUP(AW$1,'Distance Matrix'!$A$2:$AG$33,MATCH(AY53,'Distance Matrix'!$A$1:$AG$1,0),1),AND(AX52="@",AX53=""),VLOOKUP(AW$1,'Distance Matrix'!$A$2:$AG$33,MATCH(AY52,'Distance Matrix'!$A$1:$AG$1,0),1),AND(AX52="@",AX53="@"),VLOOKUP(AY52,'Distance Matrix'!$A$2:$AG$33,MATCH(AY53,'Distance Matrix'!$A$1:$AG$1,0),1))</f>
        <v>0</v>
      </c>
      <c r="BA53" s="56">
        <v>51</v>
      </c>
      <c r="BB53" s="64"/>
      <c r="BC53" t="s">
        <v>64</v>
      </c>
      <c r="BD53">
        <f>_xlfn.IFS(AND(BB52="",BB53=""),0,AND(BB52="",BB53="@"),VLOOKUP(BA$1,'Distance Matrix'!$A$2:$AG$33,MATCH(BC53,'Distance Matrix'!$A$1:$AG$1,0),1),AND(BB52="@",BB53=""),VLOOKUP(BA$1,'Distance Matrix'!$A$2:$AG$33,MATCH(BC52,'Distance Matrix'!$A$1:$AG$1,0),1),AND(BB52="@",BB53="@"),VLOOKUP(BC52,'Distance Matrix'!$A$2:$AG$33,MATCH(BC53,'Distance Matrix'!$A$1:$AG$1,0),1))</f>
        <v>0</v>
      </c>
      <c r="BE53" s="56">
        <v>51</v>
      </c>
      <c r="BF53" s="64" t="s">
        <v>182</v>
      </c>
      <c r="BG53" t="s">
        <v>60</v>
      </c>
      <c r="BH53">
        <f>_xlfn.IFS(AND(BF52="",BF53=""),0,AND(BF52="",BF53="@"),VLOOKUP(BE$1,'Distance Matrix'!$A$2:$AG$33,MATCH(BG53,'Distance Matrix'!$A$1:$AG$1,0),1),AND(BF52="@",BF53=""),VLOOKUP(BE$1,'Distance Matrix'!$A$2:$AG$33,MATCH(BG52,'Distance Matrix'!$A$1:$AG$1,0),1),AND(BF52="@",BF53="@"),VLOOKUP(BG52,'Distance Matrix'!$A$2:$AG$33,MATCH(BG53,'Distance Matrix'!$A$1:$AG$1,0),1))</f>
        <v>2465</v>
      </c>
      <c r="BI53" s="56">
        <v>51</v>
      </c>
      <c r="BJ53" s="64" t="s">
        <v>182</v>
      </c>
      <c r="BK53" t="s">
        <v>70</v>
      </c>
      <c r="BL53">
        <f>_xlfn.IFS(AND(BJ52="",BJ53=""),0,AND(BJ52="",BJ53="@"),VLOOKUP(BI$1,'Distance Matrix'!$A$2:$AG$33,MATCH(BK53,'Distance Matrix'!$A$1:$AG$1,0),1),AND(BJ52="@",BJ53=""),VLOOKUP(BI$1,'Distance Matrix'!$A$2:$AG$33,MATCH(BK52,'Distance Matrix'!$A$1:$AG$1,0),1),AND(BJ52="@",BJ53="@"),VLOOKUP(BK52,'Distance Matrix'!$A$2:$AG$33,MATCH(BK53,'Distance Matrix'!$A$1:$AG$1,0),1))</f>
        <v>641</v>
      </c>
      <c r="BM53" s="56">
        <v>51</v>
      </c>
      <c r="BN53" s="64"/>
      <c r="BO53" t="s">
        <v>78</v>
      </c>
      <c r="BP53">
        <f>_xlfn.IFS(AND(BN52="",BN53=""),0,AND(BN52="",BN53="@"),VLOOKUP(BM$1,'Distance Matrix'!$A$2:$AG$33,MATCH(BO53,'Distance Matrix'!$A$1:$AG$1,0),1),AND(BN52="@",BN53=""),VLOOKUP(BM$1,'Distance Matrix'!$A$2:$AG$33,MATCH(BO52,'Distance Matrix'!$A$1:$AG$1,0),1),AND(BN52="@",BN53="@"),VLOOKUP(BO52,'Distance Matrix'!$A$2:$AG$33,MATCH(BO53,'Distance Matrix'!$A$1:$AG$1,0),1))</f>
        <v>0</v>
      </c>
      <c r="BQ53" s="56">
        <v>51</v>
      </c>
      <c r="BR53" s="64" t="s">
        <v>182</v>
      </c>
      <c r="BS53" t="s">
        <v>72</v>
      </c>
      <c r="BT53">
        <f>_xlfn.IFS(AND(BR52="",BR53=""),0,AND(BR52="",BR53="@"),VLOOKUP(BQ$1,'Distance Matrix'!$A$2:$AG$33,MATCH(BS53,'Distance Matrix'!$A$1:$AG$1,0),1),AND(BR52="@",BR53=""),VLOOKUP(BQ$1,'Distance Matrix'!$A$2:$AG$33,MATCH(BS52,'Distance Matrix'!$A$1:$AG$1,0),1),AND(BR52="@",BR53="@"),VLOOKUP(BS52,'Distance Matrix'!$A$2:$AG$33,MATCH(BS53,'Distance Matrix'!$A$1:$AG$1,0),1))</f>
        <v>1012</v>
      </c>
      <c r="BU53" s="56">
        <v>51</v>
      </c>
      <c r="BV53" s="64" t="s">
        <v>182</v>
      </c>
      <c r="BW53" t="s">
        <v>63</v>
      </c>
      <c r="BX53">
        <f>_xlfn.IFS(AND(BV52="",BV53=""),0,AND(BV52="",BV53="@"),VLOOKUP(BU$1,'Distance Matrix'!$A$2:$AG$33,MATCH(BW53,'Distance Matrix'!$A$1:$AG$1,0),1),AND(BV52="@",BV53=""),VLOOKUP(BU$1,'Distance Matrix'!$A$2:$AG$33,MATCH(BW52,'Distance Matrix'!$A$1:$AG$1,0),1),AND(BV52="@",BV53="@"),VLOOKUP(BW52,'Distance Matrix'!$A$2:$AG$33,MATCH(BW53,'Distance Matrix'!$A$1:$AG$1,0),1))</f>
        <v>330</v>
      </c>
      <c r="BY53" s="56">
        <v>51</v>
      </c>
      <c r="BZ53" s="64"/>
      <c r="CA53" t="s">
        <v>65</v>
      </c>
      <c r="CB53">
        <f>_xlfn.IFS(AND(BZ52="",BZ53=""),0,AND(BZ52="",BZ53="@"),VLOOKUP(BY$1,'Distance Matrix'!$A$2:$AG$33,MATCH(CA53,'Distance Matrix'!$A$1:$AG$1,0),1),AND(BZ52="@",BZ53=""),VLOOKUP(BY$1,'Distance Matrix'!$A$2:$AG$33,MATCH(CA52,'Distance Matrix'!$A$1:$AG$1,0),1),AND(BZ52="@",BZ53="@"),VLOOKUP(CA52,'Distance Matrix'!$A$2:$AG$33,MATCH(CA53,'Distance Matrix'!$A$1:$AG$1,0),1))</f>
        <v>0</v>
      </c>
      <c r="CC53" s="56">
        <v>51</v>
      </c>
      <c r="CD53" s="64"/>
      <c r="CE53" t="s">
        <v>52</v>
      </c>
      <c r="CF53">
        <f>_xlfn.IFS(AND(CD52="",CD53=""),0,AND(CD52="",CD53="@"),VLOOKUP(CC$1,'Distance Matrix'!$A$2:$AG$33,MATCH(CE53,'Distance Matrix'!$A$1:$AG$1,0),1),AND(CD52="@",CD53=""),VLOOKUP(CC$1,'Distance Matrix'!$A$2:$AG$33,MATCH(CE52,'Distance Matrix'!$A$1:$AG$1,0),1),AND(CD52="@",CD53="@"),VLOOKUP(CE52,'Distance Matrix'!$A$2:$AG$33,MATCH(CE53,'Distance Matrix'!$A$1:$AG$1,0),1))</f>
        <v>17</v>
      </c>
      <c r="CG53" s="56">
        <v>51</v>
      </c>
      <c r="CH53" s="64" t="s">
        <v>182</v>
      </c>
      <c r="CI53" t="s">
        <v>56</v>
      </c>
      <c r="CJ53">
        <f>_xlfn.IFS(AND(CH52="",CH53=""),0,AND(CH52="",CH53="@"),VLOOKUP(CG$1,'Distance Matrix'!$A$2:$AG$33,MATCH(CI53,'Distance Matrix'!$A$1:$AG$1,0),1),AND(CH52="@",CH53=""),VLOOKUP(CG$1,'Distance Matrix'!$A$2:$AG$33,MATCH(CI52,'Distance Matrix'!$A$1:$AG$1,0),1),AND(CH52="@",CH53="@"),VLOOKUP(CI52,'Distance Matrix'!$A$2:$AG$33,MATCH(CI53,'Distance Matrix'!$A$1:$AG$1,0),1))</f>
        <v>406</v>
      </c>
      <c r="CK53" s="56">
        <v>51</v>
      </c>
      <c r="CL53" s="64" t="s">
        <v>182</v>
      </c>
      <c r="CM53" t="s">
        <v>77</v>
      </c>
      <c r="CN53">
        <f>_xlfn.IFS(AND(CL52="",CL53=""),0,AND(CL52="",CL53="@"),VLOOKUP(CK$1,'Distance Matrix'!$A$2:$AG$33,MATCH(CM53,'Distance Matrix'!$A$1:$AG$1,0),1),AND(CL52="@",CL53=""),VLOOKUP(CK$1,'Distance Matrix'!$A$2:$AG$33,MATCH(CM52,'Distance Matrix'!$A$1:$AG$1,0),1),AND(CL52="@",CL53="@"),VLOOKUP(CM52,'Distance Matrix'!$A$2:$AG$33,MATCH(CM53,'Distance Matrix'!$A$1:$AG$1,0),1))</f>
        <v>184</v>
      </c>
      <c r="CO53" s="56">
        <v>51</v>
      </c>
      <c r="CP53" s="64"/>
      <c r="CQ53" t="s">
        <v>58</v>
      </c>
      <c r="CR53">
        <f>_xlfn.IFS(AND(CP52="",CP53=""),0,AND(CP52="",CP53="@"),VLOOKUP(CO$1,'Distance Matrix'!$A$2:$AG$33,MATCH(CQ53,'Distance Matrix'!$A$1:$AG$1,0),1),AND(CP52="@",CP53=""),VLOOKUP(CO$1,'Distance Matrix'!$A$2:$AG$33,MATCH(CQ52,'Distance Matrix'!$A$1:$AG$1,0),1),AND(CP52="@",CP53="@"),VLOOKUP(CQ52,'Distance Matrix'!$A$2:$AG$33,MATCH(CQ53,'Distance Matrix'!$A$1:$AG$1,0),1))</f>
        <v>0</v>
      </c>
      <c r="CS53" s="56">
        <v>51</v>
      </c>
      <c r="CT53" s="64" t="s">
        <v>182</v>
      </c>
      <c r="CU53" t="s">
        <v>67</v>
      </c>
      <c r="CV53">
        <f>_xlfn.IFS(AND(CT52="",CT53=""),0,AND(CT52="",CT53="@"),VLOOKUP(CS$1,'Distance Matrix'!$A$2:$AG$33,MATCH(CU53,'Distance Matrix'!$A$1:$AG$1,0),1),AND(CT52="@",CT53=""),VLOOKUP(CS$1,'Distance Matrix'!$A$2:$AG$33,MATCH(CU52,'Distance Matrix'!$A$1:$AG$1,0),1),AND(CT52="@",CT53="@"),VLOOKUP(CU52,'Distance Matrix'!$A$2:$AG$33,MATCH(CU53,'Distance Matrix'!$A$1:$AG$1,0),1))</f>
        <v>205</v>
      </c>
      <c r="CW53" s="56">
        <v>51</v>
      </c>
      <c r="CX53" s="64" t="s">
        <v>182</v>
      </c>
      <c r="CY53" t="s">
        <v>67</v>
      </c>
      <c r="CZ53">
        <f>_xlfn.IFS(AND(CX52="",CX53=""),0,AND(CX52="",CX53="@"),VLOOKUP(CW$1,'Distance Matrix'!$A$2:$AG$33,MATCH(CY53,'Distance Matrix'!$A$1:$AG$1,0),1),AND(CX52="@",CX53=""),VLOOKUP(CW$1,'Distance Matrix'!$A$2:$AG$33,MATCH(CY52,'Distance Matrix'!$A$1:$AG$1,0),1),AND(CX52="@",CX53="@"),VLOOKUP(CY52,'Distance Matrix'!$A$2:$AG$33,MATCH(CY53,'Distance Matrix'!$A$1:$AG$1,0),1))</f>
        <v>993</v>
      </c>
      <c r="DA53" s="56">
        <v>51</v>
      </c>
      <c r="DB53" s="64" t="s">
        <v>182</v>
      </c>
      <c r="DC53" t="s">
        <v>60</v>
      </c>
      <c r="DD53">
        <f>_xlfn.IFS(AND(DB52="",DB53=""),0,AND(DB52="",DB53="@"),VLOOKUP(DA$1,'Distance Matrix'!$A$2:$AG$33,MATCH(DC53,'Distance Matrix'!$A$1:$AG$1,0),1),AND(DB52="@",DB53=""),VLOOKUP(DA$1,'Distance Matrix'!$A$2:$AG$33,MATCH(DC52,'Distance Matrix'!$A$1:$AG$1,0),1),AND(DB52="@",DB53="@"),VLOOKUP(DC52,'Distance Matrix'!$A$2:$AG$33,MATCH(DC53,'Distance Matrix'!$A$1:$AG$1,0),1))</f>
        <v>335</v>
      </c>
      <c r="DE53" s="56">
        <v>51</v>
      </c>
      <c r="DF53" s="64"/>
      <c r="DG53" t="s">
        <v>56</v>
      </c>
      <c r="DH53">
        <f>_xlfn.IFS(AND(DF52="",DF53=""),0,AND(DF52="",DF53="@"),VLOOKUP(DE$1,'Distance Matrix'!$A$2:$AG$33,MATCH(DG53,'Distance Matrix'!$A$1:$AG$1,0),1),AND(DF52="@",DF53=""),VLOOKUP(DE$1,'Distance Matrix'!$A$2:$AG$33,MATCH(DG52,'Distance Matrix'!$A$1:$AG$1,0),1),AND(DF52="@",DF53="@"),VLOOKUP(DG52,'Distance Matrix'!$A$2:$AG$33,MATCH(DG53,'Distance Matrix'!$A$1:$AG$1,0),1))</f>
        <v>215</v>
      </c>
      <c r="DI53" s="56">
        <v>51</v>
      </c>
      <c r="DJ53" s="64"/>
      <c r="DK53" t="s">
        <v>74</v>
      </c>
      <c r="DL53">
        <f>_xlfn.IFS(AND(DJ52="",DJ53=""),0,AND(DJ52="",DJ53="@"),VLOOKUP(DI$1,'Distance Matrix'!$A$2:$AG$33,MATCH(DK53,'Distance Matrix'!$A$1:$AG$1,0),1),AND(DJ52="@",DJ53=""),VLOOKUP(DI$1,'Distance Matrix'!$A$2:$AG$33,MATCH(DK52,'Distance Matrix'!$A$1:$AG$1,0),1),AND(DJ52="@",DJ53="@"),VLOOKUP(DK52,'Distance Matrix'!$A$2:$AG$33,MATCH(DK53,'Distance Matrix'!$A$1:$AG$1,0),1))</f>
        <v>0</v>
      </c>
      <c r="DM53" s="56">
        <v>51</v>
      </c>
      <c r="DN53" s="64"/>
      <c r="DO53" t="s">
        <v>75</v>
      </c>
      <c r="DP53">
        <f>_xlfn.IFS(AND(DN52="",DN53=""),0,AND(DN52="",DN53="@"),VLOOKUP(DM$1,'Distance Matrix'!$A$2:$AG$33,MATCH(DO53,'Distance Matrix'!$A$1:$AG$1,0),1),AND(DN52="@",DN53=""),VLOOKUP(DM$1,'Distance Matrix'!$A$2:$AG$33,MATCH(DO52,'Distance Matrix'!$A$1:$AG$1,0),1),AND(DN52="@",DN53="@"),VLOOKUP(DO52,'Distance Matrix'!$A$2:$AG$33,MATCH(DO53,'Distance Matrix'!$A$1:$AG$1,0),1))</f>
        <v>360</v>
      </c>
      <c r="DQ53" s="56">
        <v>51</v>
      </c>
      <c r="DR53" s="64"/>
      <c r="DS53" t="s">
        <v>71</v>
      </c>
      <c r="DT53" s="72">
        <f>_xlfn.IFS(AND(DR52="",DR53=""),0,AND(DR52="",DR53="@"),VLOOKUP(DQ$1,'Distance Matrix'!$A$2:$AG$33,MATCH(DS53,'Distance Matrix'!$A$1:$AG$1,0),1),AND(DR52="@",DR53=""),VLOOKUP(DQ$1,'Distance Matrix'!$A$2:$AG$33,MATCH(DS52,'Distance Matrix'!$A$1:$AG$1,0),1),AND(DR52="@",DR53="@"),VLOOKUP(DS52,'Distance Matrix'!$A$2:$AG$33,MATCH(DS53,'Distance Matrix'!$A$1:$AG$1,0),1))</f>
        <v>1351</v>
      </c>
    </row>
    <row r="54" spans="1:124" ht="15.75" thickBot="1" x14ac:dyDescent="0.3">
      <c r="A54" s="52">
        <v>52</v>
      </c>
      <c r="B54" s="62" t="s">
        <v>182</v>
      </c>
      <c r="C54" t="s">
        <v>48</v>
      </c>
      <c r="D54">
        <f>_xlfn.IFS(AND(B53="",B54=""),0,AND(B53="",B54="@"),VLOOKUP(A$1,'Distance Matrix'!$A$2:$AG$33,MATCH(C54,'Distance Matrix'!$A$1:$AG$1,0),1),AND(B53="@",B54=""),VLOOKUP(A$1,'Distance Matrix'!$A$2:$AG$33,MATCH(C53,'Distance Matrix'!$A$1:$AG$1,0),1),AND(B53="@",B54="@"),VLOOKUP(C53,'Distance Matrix'!$A$2:$AG$33,MATCH(C54,'Distance Matrix'!$A$1:$AG$1,0),1))</f>
        <v>1535</v>
      </c>
      <c r="E54" s="52">
        <v>52</v>
      </c>
      <c r="F54" s="62" t="s">
        <v>182</v>
      </c>
      <c r="G54" t="s">
        <v>70</v>
      </c>
      <c r="H54">
        <f>_xlfn.IFS(AND(F53="",F54=""),0,AND(F53="",F54="@"),VLOOKUP(E$1,'Distance Matrix'!$A$2:$AG$33,MATCH(G54,'Distance Matrix'!$A$1:$AG$1,0),1),AND(F53="@",F54=""),VLOOKUP(E$1,'Distance Matrix'!$A$2:$AG$33,MATCH(G53,'Distance Matrix'!$A$1:$AG$1,0),1),AND(F53="@",F54="@"),VLOOKUP(G53,'Distance Matrix'!$A$2:$AG$33,MATCH(G54,'Distance Matrix'!$A$1:$AG$1,0),1))</f>
        <v>1436</v>
      </c>
      <c r="I54" s="52">
        <v>52</v>
      </c>
      <c r="J54" s="62" t="s">
        <v>182</v>
      </c>
      <c r="K54" s="54" t="s">
        <v>49</v>
      </c>
      <c r="L54">
        <f>_xlfn.IFS(AND(J53="",J54=""),0,AND(J53="",J54="@"),VLOOKUP(I$1,'Distance Matrix'!$A$2:$AG$33,MATCH(K54,'Distance Matrix'!$A$1:$AG$1,0),1),AND(J53="@",J54=""),VLOOKUP(I$1,'Distance Matrix'!$A$2:$AG$33,MATCH(K53,'Distance Matrix'!$A$1:$AG$1,0),1),AND(J53="@",J54="@"),VLOOKUP(K53,'Distance Matrix'!$A$2:$AG$33,MATCH(K54,'Distance Matrix'!$A$1:$AG$1,0),1))</f>
        <v>399</v>
      </c>
      <c r="M54" s="52">
        <v>52</v>
      </c>
      <c r="N54" s="62"/>
      <c r="O54" t="s">
        <v>64</v>
      </c>
      <c r="P54">
        <f>_xlfn.IFS(AND(N53="",N54=""),0,AND(N53="",N54="@"),VLOOKUP(M$1,'Distance Matrix'!$A$2:$AG$33,MATCH(O54,'Distance Matrix'!$A$1:$AG$1,0),1),AND(N53="@",N54=""),VLOOKUP(M$1,'Distance Matrix'!$A$2:$AG$33,MATCH(O53,'Distance Matrix'!$A$1:$AG$1,0),1),AND(N53="@",N54="@"),VLOOKUP(O53,'Distance Matrix'!$A$2:$AG$33,MATCH(O54,'Distance Matrix'!$A$1:$AG$1,0),1))</f>
        <v>0</v>
      </c>
      <c r="Q54" s="52">
        <v>52</v>
      </c>
      <c r="R54" s="62" t="s">
        <v>182</v>
      </c>
      <c r="S54" t="s">
        <v>49</v>
      </c>
      <c r="T54">
        <f>_xlfn.IFS(AND(R53="",R54=""),0,AND(R53="",R54="@"),VLOOKUP(Q$1,'Distance Matrix'!$A$2:$AG$33,MATCH(S54,'Distance Matrix'!$A$1:$AG$1,0),1),AND(R53="@",R54=""),VLOOKUP(Q$1,'Distance Matrix'!$A$2:$AG$33,MATCH(S53,'Distance Matrix'!$A$1:$AG$1,0),1),AND(R53="@",R54="@"),VLOOKUP(S53,'Distance Matrix'!$A$2:$AG$33,MATCH(S54,'Distance Matrix'!$A$1:$AG$1,0),1))</f>
        <v>1969</v>
      </c>
      <c r="U54" s="56">
        <v>52</v>
      </c>
      <c r="V54" s="64"/>
      <c r="W54" t="s">
        <v>75</v>
      </c>
      <c r="X54">
        <f>_xlfn.IFS(AND(V53="",V54=""),0,AND(V53="",V54="@"),VLOOKUP(U$1,'Distance Matrix'!$A$2:$AG$33,MATCH(W54,'Distance Matrix'!$A$1:$AG$1,0),1),AND(V53="@",V54=""),VLOOKUP(U$1,'Distance Matrix'!$A$2:$AG$33,MATCH(W53,'Distance Matrix'!$A$1:$AG$1,0),1),AND(V53="@",V54="@"),VLOOKUP(W53,'Distance Matrix'!$A$2:$AG$33,MATCH(W54,'Distance Matrix'!$A$1:$AG$1,0),1))</f>
        <v>0</v>
      </c>
      <c r="Y54" s="56">
        <v>52</v>
      </c>
      <c r="Z54" s="64" t="s">
        <v>182</v>
      </c>
      <c r="AA54" t="s">
        <v>76</v>
      </c>
      <c r="AB54">
        <f>_xlfn.IFS(AND(Z53="",Z54=""),0,AND(Z53="",Z54="@"),VLOOKUP(Y$1,'Distance Matrix'!$A$2:$AG$33,MATCH(AA54,'Distance Matrix'!$A$1:$AG$1,0),1),AND(Z53="@",Z54=""),VLOOKUP(Y$1,'Distance Matrix'!$A$2:$AG$33,MATCH(AA53,'Distance Matrix'!$A$1:$AG$1,0),1),AND(Z53="@",Z54="@"),VLOOKUP(AA53,'Distance Matrix'!$A$2:$AG$33,MATCH(AA54,'Distance Matrix'!$A$1:$AG$1,0),1))</f>
        <v>472</v>
      </c>
      <c r="AC54" s="56">
        <v>52</v>
      </c>
      <c r="AD54" s="64"/>
      <c r="AE54" t="s">
        <v>71</v>
      </c>
      <c r="AF54">
        <f>_xlfn.IFS(AND(AD53="",AD54=""),0,AND(AD53="",AD54="@"),VLOOKUP(AC$1,'Distance Matrix'!$A$2:$AG$33,MATCH(AE54,'Distance Matrix'!$A$1:$AG$1,0),1),AND(AD53="@",AD54=""),VLOOKUP(AC$1,'Distance Matrix'!$A$2:$AG$33,MATCH(AE53,'Distance Matrix'!$A$1:$AG$1,0),1),AND(AD53="@",AD54="@"),VLOOKUP(AE53,'Distance Matrix'!$A$2:$AG$33,MATCH(AE54,'Distance Matrix'!$A$1:$AG$1,0),1))</f>
        <v>0</v>
      </c>
      <c r="AG54" s="56">
        <v>52</v>
      </c>
      <c r="AH54" s="64" t="s">
        <v>182</v>
      </c>
      <c r="AI54" t="s">
        <v>72</v>
      </c>
      <c r="AJ54">
        <f>_xlfn.IFS(AND(AH53="",AH54=""),0,AND(AH53="",AH54="@"),VLOOKUP(AG$1,'Distance Matrix'!$A$2:$AG$33,MATCH(AI54,'Distance Matrix'!$A$1:$AG$1,0),1),AND(AH53="@",AH54=""),VLOOKUP(AG$1,'Distance Matrix'!$A$2:$AG$33,MATCH(AI53,'Distance Matrix'!$A$1:$AG$1,0),1),AND(AH53="@",AH54="@"),VLOOKUP(AI53,'Distance Matrix'!$A$2:$AG$33,MATCH(AI54,'Distance Matrix'!$A$1:$AG$1,0),1))</f>
        <v>1152</v>
      </c>
      <c r="AK54" s="56">
        <v>52</v>
      </c>
      <c r="AL54" s="64" t="s">
        <v>182</v>
      </c>
      <c r="AM54" t="s">
        <v>62</v>
      </c>
      <c r="AN54">
        <f>_xlfn.IFS(AND(AL53="",AL54=""),0,AND(AL53="",AL54="@"),VLOOKUP(AK$1,'Distance Matrix'!$A$2:$AG$33,MATCH(AM54,'Distance Matrix'!$A$1:$AG$1,0),1),AND(AL53="@",AL54=""),VLOOKUP(AK$1,'Distance Matrix'!$A$2:$AG$33,MATCH(AM53,'Distance Matrix'!$A$1:$AG$1,0),1),AND(AL53="@",AL54="@"),VLOOKUP(AM53,'Distance Matrix'!$A$2:$AG$33,MATCH(AM54,'Distance Matrix'!$A$1:$AG$1,0),1))</f>
        <v>631</v>
      </c>
      <c r="AO54" s="56">
        <v>52</v>
      </c>
      <c r="AP54" s="64"/>
      <c r="AQ54" t="s">
        <v>51</v>
      </c>
      <c r="AR54">
        <f>_xlfn.IFS(AND(AP53="",AP54=""),0,AND(AP53="",AP54="@"),VLOOKUP(AO$1,'Distance Matrix'!$A$2:$AG$33,MATCH(AQ54,'Distance Matrix'!$A$1:$AG$1,0),1),AND(AP53="@",AP54=""),VLOOKUP(AO$1,'Distance Matrix'!$A$2:$AG$33,MATCH(AQ53,'Distance Matrix'!$A$1:$AG$1,0),1),AND(AP53="@",AP54="@"),VLOOKUP(AQ53,'Distance Matrix'!$A$2:$AG$33,MATCH(AQ54,'Distance Matrix'!$A$1:$AG$1,0),1))</f>
        <v>1583</v>
      </c>
      <c r="AS54" s="56">
        <v>52</v>
      </c>
      <c r="AT54" s="64" t="s">
        <v>182</v>
      </c>
      <c r="AU54" t="s">
        <v>63</v>
      </c>
      <c r="AV54">
        <f>_xlfn.IFS(AND(AT53="",AT54=""),0,AND(AT53="",AT54="@"),VLOOKUP(AS$1,'Distance Matrix'!$A$2:$AG$33,MATCH(AU54,'Distance Matrix'!$A$1:$AG$1,0),1),AND(AT53="@",AT54=""),VLOOKUP(AS$1,'Distance Matrix'!$A$2:$AG$33,MATCH(AU53,'Distance Matrix'!$A$1:$AG$1,0),1),AND(AT53="@",AT54="@"),VLOOKUP(AU53,'Distance Matrix'!$A$2:$AG$33,MATCH(AU54,'Distance Matrix'!$A$1:$AG$1,0),1))</f>
        <v>393</v>
      </c>
      <c r="AW54" s="56">
        <v>52</v>
      </c>
      <c r="AX54" s="64"/>
      <c r="AY54" t="s">
        <v>56</v>
      </c>
      <c r="AZ54">
        <f>_xlfn.IFS(AND(AX53="",AX54=""),0,AND(AX53="",AX54="@"),VLOOKUP(AW$1,'Distance Matrix'!$A$2:$AG$33,MATCH(AY54,'Distance Matrix'!$A$1:$AG$1,0),1),AND(AX53="@",AX54=""),VLOOKUP(AW$1,'Distance Matrix'!$A$2:$AG$33,MATCH(AY53,'Distance Matrix'!$A$1:$AG$1,0),1),AND(AX53="@",AX54="@"),VLOOKUP(AY53,'Distance Matrix'!$A$2:$AG$33,MATCH(AY54,'Distance Matrix'!$A$1:$AG$1,0),1))</f>
        <v>0</v>
      </c>
      <c r="BA54" s="56">
        <v>52</v>
      </c>
      <c r="BB54" s="64"/>
      <c r="BC54" t="s">
        <v>62</v>
      </c>
      <c r="BD54">
        <f>_xlfn.IFS(AND(BB53="",BB54=""),0,AND(BB53="",BB54="@"),VLOOKUP(BA$1,'Distance Matrix'!$A$2:$AG$33,MATCH(BC54,'Distance Matrix'!$A$1:$AG$1,0),1),AND(BB53="@",BB54=""),VLOOKUP(BA$1,'Distance Matrix'!$A$2:$AG$33,MATCH(BC53,'Distance Matrix'!$A$1:$AG$1,0),1),AND(BB53="@",BB54="@"),VLOOKUP(BC53,'Distance Matrix'!$A$2:$AG$33,MATCH(BC54,'Distance Matrix'!$A$1:$AG$1,0),1))</f>
        <v>0</v>
      </c>
      <c r="BE54" s="56">
        <v>52</v>
      </c>
      <c r="BF54" s="64" t="s">
        <v>182</v>
      </c>
      <c r="BG54" t="s">
        <v>59</v>
      </c>
      <c r="BH54">
        <f>_xlfn.IFS(AND(BF53="",BF54=""),0,AND(BF53="",BF54="@"),VLOOKUP(BE$1,'Distance Matrix'!$A$2:$AG$33,MATCH(BG54,'Distance Matrix'!$A$1:$AG$1,0),1),AND(BF53="@",BF54=""),VLOOKUP(BE$1,'Distance Matrix'!$A$2:$AG$33,MATCH(BG53,'Distance Matrix'!$A$1:$AG$1,0),1),AND(BF53="@",BF54="@"),VLOOKUP(BG53,'Distance Matrix'!$A$2:$AG$33,MATCH(BG54,'Distance Matrix'!$A$1:$AG$1,0),1))</f>
        <v>1</v>
      </c>
      <c r="BI54" s="56">
        <v>52</v>
      </c>
      <c r="BJ54" s="64"/>
      <c r="BK54" t="s">
        <v>73</v>
      </c>
      <c r="BL54">
        <f>_xlfn.IFS(AND(BJ53="",BJ54=""),0,AND(BJ53="",BJ54="@"),VLOOKUP(BI$1,'Distance Matrix'!$A$2:$AG$33,MATCH(BK54,'Distance Matrix'!$A$1:$AG$1,0),1),AND(BJ53="@",BJ54=""),VLOOKUP(BI$1,'Distance Matrix'!$A$2:$AG$33,MATCH(BK53,'Distance Matrix'!$A$1:$AG$1,0),1),AND(BJ53="@",BJ54="@"),VLOOKUP(BK53,'Distance Matrix'!$A$2:$AG$33,MATCH(BK54,'Distance Matrix'!$A$1:$AG$1,0),1))</f>
        <v>853</v>
      </c>
      <c r="BM54" s="56">
        <v>52</v>
      </c>
      <c r="BN54" s="64"/>
      <c r="BO54" t="s">
        <v>61</v>
      </c>
      <c r="BP54">
        <f>_xlfn.IFS(AND(BN53="",BN54=""),0,AND(BN53="",BN54="@"),VLOOKUP(BM$1,'Distance Matrix'!$A$2:$AG$33,MATCH(BO54,'Distance Matrix'!$A$1:$AG$1,0),1),AND(BN53="@",BN54=""),VLOOKUP(BM$1,'Distance Matrix'!$A$2:$AG$33,MATCH(BO53,'Distance Matrix'!$A$1:$AG$1,0),1),AND(BN53="@",BN54="@"),VLOOKUP(BO53,'Distance Matrix'!$A$2:$AG$33,MATCH(BO54,'Distance Matrix'!$A$1:$AG$1,0),1))</f>
        <v>0</v>
      </c>
      <c r="BQ54" s="56">
        <v>52</v>
      </c>
      <c r="BR54" s="64" t="s">
        <v>182</v>
      </c>
      <c r="BS54" t="s">
        <v>66</v>
      </c>
      <c r="BT54">
        <f>_xlfn.IFS(AND(BR53="",BR54=""),0,AND(BR53="",BR54="@"),VLOOKUP(BQ$1,'Distance Matrix'!$A$2:$AG$33,MATCH(BS54,'Distance Matrix'!$A$1:$AG$1,0),1),AND(BR53="@",BR54=""),VLOOKUP(BQ$1,'Distance Matrix'!$A$2:$AG$33,MATCH(BS53,'Distance Matrix'!$A$1:$AG$1,0),1),AND(BR53="@",BR54="@"),VLOOKUP(BS53,'Distance Matrix'!$A$2:$AG$33,MATCH(BS54,'Distance Matrix'!$A$1:$AG$1,0),1))</f>
        <v>627</v>
      </c>
      <c r="BU54" s="56">
        <v>52</v>
      </c>
      <c r="BV54" s="64"/>
      <c r="BW54" t="s">
        <v>65</v>
      </c>
      <c r="BX54">
        <f>_xlfn.IFS(AND(BV53="",BV54=""),0,AND(BV53="",BV54="@"),VLOOKUP(BU$1,'Distance Matrix'!$A$2:$AG$33,MATCH(BW54,'Distance Matrix'!$A$1:$AG$1,0),1),AND(BV53="@",BV54=""),VLOOKUP(BU$1,'Distance Matrix'!$A$2:$AG$33,MATCH(BW53,'Distance Matrix'!$A$1:$AG$1,0),1),AND(BV53="@",BV54="@"),VLOOKUP(BW53,'Distance Matrix'!$A$2:$AG$33,MATCH(BW54,'Distance Matrix'!$A$1:$AG$1,0),1))</f>
        <v>330</v>
      </c>
      <c r="BY54" s="56">
        <v>52</v>
      </c>
      <c r="BZ54" s="64" t="s">
        <v>182</v>
      </c>
      <c r="CA54" t="s">
        <v>77</v>
      </c>
      <c r="CB54">
        <f>_xlfn.IFS(AND(BZ53="",BZ54=""),0,AND(BZ53="",BZ54="@"),VLOOKUP(BY$1,'Distance Matrix'!$A$2:$AG$33,MATCH(CA54,'Distance Matrix'!$A$1:$AG$1,0),1),AND(BZ53="@",BZ54=""),VLOOKUP(BY$1,'Distance Matrix'!$A$2:$AG$33,MATCH(CA53,'Distance Matrix'!$A$1:$AG$1,0),1),AND(BZ53="@",BZ54="@"),VLOOKUP(CA53,'Distance Matrix'!$A$2:$AG$33,MATCH(CA54,'Distance Matrix'!$A$1:$AG$1,0),1))</f>
        <v>184</v>
      </c>
      <c r="CC54" s="56">
        <v>52</v>
      </c>
      <c r="CD54" s="64"/>
      <c r="CE54" t="s">
        <v>65</v>
      </c>
      <c r="CF54">
        <f>_xlfn.IFS(AND(CD53="",CD54=""),0,AND(CD53="",CD54="@"),VLOOKUP(CC$1,'Distance Matrix'!$A$2:$AG$33,MATCH(CE54,'Distance Matrix'!$A$1:$AG$1,0),1),AND(CD53="@",CD54=""),VLOOKUP(CC$1,'Distance Matrix'!$A$2:$AG$33,MATCH(CE53,'Distance Matrix'!$A$1:$AG$1,0),1),AND(CD53="@",CD54="@"),VLOOKUP(CE53,'Distance Matrix'!$A$2:$AG$33,MATCH(CE54,'Distance Matrix'!$A$1:$AG$1,0),1))</f>
        <v>0</v>
      </c>
      <c r="CG54" s="56">
        <v>52</v>
      </c>
      <c r="CH54" s="64"/>
      <c r="CI54" t="s">
        <v>69</v>
      </c>
      <c r="CJ54">
        <f>_xlfn.IFS(AND(CH53="",CH54=""),0,AND(CH53="",CH54="@"),VLOOKUP(CG$1,'Distance Matrix'!$A$2:$AG$33,MATCH(CI54,'Distance Matrix'!$A$1:$AG$1,0),1),AND(CH53="@",CH54=""),VLOOKUP(CG$1,'Distance Matrix'!$A$2:$AG$33,MATCH(CI53,'Distance Matrix'!$A$1:$AG$1,0),1),AND(CH53="@",CH54="@"),VLOOKUP(CI53,'Distance Matrix'!$A$2:$AG$33,MATCH(CI54,'Distance Matrix'!$A$1:$AG$1,0),1))</f>
        <v>406</v>
      </c>
      <c r="CK54" s="56">
        <v>52</v>
      </c>
      <c r="CL54" s="64"/>
      <c r="CM54" t="s">
        <v>68</v>
      </c>
      <c r="CN54">
        <f>_xlfn.IFS(AND(CL53="",CL54=""),0,AND(CL53="",CL54="@"),VLOOKUP(CK$1,'Distance Matrix'!$A$2:$AG$33,MATCH(CM54,'Distance Matrix'!$A$1:$AG$1,0),1),AND(CL53="@",CL54=""),VLOOKUP(CK$1,'Distance Matrix'!$A$2:$AG$33,MATCH(CM53,'Distance Matrix'!$A$1:$AG$1,0),1),AND(CL53="@",CL54="@"),VLOOKUP(CM53,'Distance Matrix'!$A$2:$AG$33,MATCH(CM54,'Distance Matrix'!$A$1:$AG$1,0),1))</f>
        <v>280</v>
      </c>
      <c r="CO54" s="56">
        <v>52</v>
      </c>
      <c r="CP54" s="64" t="s">
        <v>182</v>
      </c>
      <c r="CQ54" t="s">
        <v>51</v>
      </c>
      <c r="CR54">
        <f>_xlfn.IFS(AND(CP53="",CP54=""),0,AND(CP53="",CP54="@"),VLOOKUP(CO$1,'Distance Matrix'!$A$2:$AG$33,MATCH(CQ54,'Distance Matrix'!$A$1:$AG$1,0),1),AND(CP53="@",CP54=""),VLOOKUP(CO$1,'Distance Matrix'!$A$2:$AG$33,MATCH(CQ53,'Distance Matrix'!$A$1:$AG$1,0),1),AND(CP53="@",CP54="@"),VLOOKUP(CQ53,'Distance Matrix'!$A$2:$AG$33,MATCH(CQ54,'Distance Matrix'!$A$1:$AG$1,0),1))</f>
        <v>223</v>
      </c>
      <c r="CS54" s="56">
        <v>52</v>
      </c>
      <c r="CT54" s="64" t="s">
        <v>182</v>
      </c>
      <c r="CU54" t="s">
        <v>49</v>
      </c>
      <c r="CV54">
        <f>_xlfn.IFS(AND(CT53="",CT54=""),0,AND(CT53="",CT54="@"),VLOOKUP(CS$1,'Distance Matrix'!$A$2:$AG$33,MATCH(CU54,'Distance Matrix'!$A$1:$AG$1,0),1),AND(CT53="@",CT54=""),VLOOKUP(CS$1,'Distance Matrix'!$A$2:$AG$33,MATCH(CU53,'Distance Matrix'!$A$1:$AG$1,0),1),AND(CT53="@",CT54="@"),VLOOKUP(CU53,'Distance Matrix'!$A$2:$AG$33,MATCH(CU54,'Distance Matrix'!$A$1:$AG$1,0),1))</f>
        <v>922</v>
      </c>
      <c r="CW54" s="56">
        <v>52</v>
      </c>
      <c r="CX54" s="64" t="s">
        <v>182</v>
      </c>
      <c r="CY54" t="s">
        <v>52</v>
      </c>
      <c r="CZ54">
        <f>_xlfn.IFS(AND(CX53="",CX54=""),0,AND(CX53="",CX54="@"),VLOOKUP(CW$1,'Distance Matrix'!$A$2:$AG$33,MATCH(CY54,'Distance Matrix'!$A$1:$AG$1,0),1),AND(CX53="@",CX54=""),VLOOKUP(CW$1,'Distance Matrix'!$A$2:$AG$33,MATCH(CY53,'Distance Matrix'!$A$1:$AG$1,0),1),AND(CX53="@",CX54="@"),VLOOKUP(CY53,'Distance Matrix'!$A$2:$AG$33,MATCH(CY54,'Distance Matrix'!$A$1:$AG$1,0),1))</f>
        <v>205</v>
      </c>
      <c r="DA54" s="56">
        <v>52</v>
      </c>
      <c r="DB54" s="64" t="s">
        <v>182</v>
      </c>
      <c r="DC54" t="s">
        <v>59</v>
      </c>
      <c r="DD54">
        <f>_xlfn.IFS(AND(DB53="",DB54=""),0,AND(DB53="",DB54="@"),VLOOKUP(DA$1,'Distance Matrix'!$A$2:$AG$33,MATCH(DC54,'Distance Matrix'!$A$1:$AG$1,0),1),AND(DB53="@",DB54=""),VLOOKUP(DA$1,'Distance Matrix'!$A$2:$AG$33,MATCH(DC53,'Distance Matrix'!$A$1:$AG$1,0),1),AND(DB53="@",DB54="@"),VLOOKUP(DC53,'Distance Matrix'!$A$2:$AG$33,MATCH(DC54,'Distance Matrix'!$A$1:$AG$1,0),1))</f>
        <v>1</v>
      </c>
      <c r="DE54" s="56">
        <v>52</v>
      </c>
      <c r="DF54" s="64"/>
      <c r="DG54" t="s">
        <v>79</v>
      </c>
      <c r="DH54">
        <f>_xlfn.IFS(AND(DF53="",DF54=""),0,AND(DF53="",DF54="@"),VLOOKUP(DE$1,'Distance Matrix'!$A$2:$AG$33,MATCH(DG54,'Distance Matrix'!$A$1:$AG$1,0),1),AND(DF53="@",DF54=""),VLOOKUP(DE$1,'Distance Matrix'!$A$2:$AG$33,MATCH(DG53,'Distance Matrix'!$A$1:$AG$1,0),1),AND(DF53="@",DF54="@"),VLOOKUP(DG53,'Distance Matrix'!$A$2:$AG$33,MATCH(DG54,'Distance Matrix'!$A$1:$AG$1,0),1))</f>
        <v>0</v>
      </c>
      <c r="DI54" s="56">
        <v>52</v>
      </c>
      <c r="DJ54" s="64" t="s">
        <v>182</v>
      </c>
      <c r="DK54" t="s">
        <v>72</v>
      </c>
      <c r="DL54">
        <f>_xlfn.IFS(AND(DJ53="",DJ54=""),0,AND(DJ53="",DJ54="@"),VLOOKUP(DI$1,'Distance Matrix'!$A$2:$AG$33,MATCH(DK54,'Distance Matrix'!$A$1:$AG$1,0),1),AND(DJ53="@",DJ54=""),VLOOKUP(DI$1,'Distance Matrix'!$A$2:$AG$33,MATCH(DK53,'Distance Matrix'!$A$1:$AG$1,0),1),AND(DJ53="@",DJ54="@"),VLOOKUP(DK53,'Distance Matrix'!$A$2:$AG$33,MATCH(DK54,'Distance Matrix'!$A$1:$AG$1,0),1))</f>
        <v>1113</v>
      </c>
      <c r="DM54" s="56">
        <v>52</v>
      </c>
      <c r="DN54" s="64"/>
      <c r="DO54" t="s">
        <v>77</v>
      </c>
      <c r="DP54">
        <f>_xlfn.IFS(AND(DN53="",DN54=""),0,AND(DN53="",DN54="@"),VLOOKUP(DM$1,'Distance Matrix'!$A$2:$AG$33,MATCH(DO54,'Distance Matrix'!$A$1:$AG$1,0),1),AND(DN53="@",DN54=""),VLOOKUP(DM$1,'Distance Matrix'!$A$2:$AG$33,MATCH(DO53,'Distance Matrix'!$A$1:$AG$1,0),1),AND(DN53="@",DN54="@"),VLOOKUP(DO53,'Distance Matrix'!$A$2:$AG$33,MATCH(DO54,'Distance Matrix'!$A$1:$AG$1,0),1))</f>
        <v>0</v>
      </c>
      <c r="DQ54" s="56">
        <v>52</v>
      </c>
      <c r="DR54" s="64"/>
      <c r="DS54" t="s">
        <v>79</v>
      </c>
      <c r="DT54" s="72">
        <f>_xlfn.IFS(AND(DR53="",DR54=""),0,AND(DR53="",DR54="@"),VLOOKUP(DQ$1,'Distance Matrix'!$A$2:$AG$33,MATCH(DS54,'Distance Matrix'!$A$1:$AG$1,0),1),AND(DR53="@",DR54=""),VLOOKUP(DQ$1,'Distance Matrix'!$A$2:$AG$33,MATCH(DS53,'Distance Matrix'!$A$1:$AG$1,0),1),AND(DR53="@",DR54="@"),VLOOKUP(DS53,'Distance Matrix'!$A$2:$AG$33,MATCH(DS54,'Distance Matrix'!$A$1:$AG$1,0),1))</f>
        <v>0</v>
      </c>
    </row>
    <row r="55" spans="1:124" ht="15.75" thickBot="1" x14ac:dyDescent="0.3">
      <c r="A55" s="52">
        <v>53</v>
      </c>
      <c r="B55" s="62" t="s">
        <v>182</v>
      </c>
      <c r="C55" t="s">
        <v>51</v>
      </c>
      <c r="D55">
        <f>_xlfn.IFS(AND(B54="",B55=""),0,AND(B54="",B55="@"),VLOOKUP(A$1,'Distance Matrix'!$A$2:$AG$33,MATCH(C55,'Distance Matrix'!$A$1:$AG$1,0),1),AND(B54="@",B55=""),VLOOKUP(A$1,'Distance Matrix'!$A$2:$AG$33,MATCH(C54,'Distance Matrix'!$A$1:$AG$1,0),1),AND(B54="@",B55="@"),VLOOKUP(C54,'Distance Matrix'!$A$2:$AG$33,MATCH(C55,'Distance Matrix'!$A$1:$AG$1,0),1))</f>
        <v>935</v>
      </c>
      <c r="E55" s="52">
        <v>53</v>
      </c>
      <c r="F55" s="62" t="s">
        <v>182</v>
      </c>
      <c r="G55" t="s">
        <v>62</v>
      </c>
      <c r="H55">
        <f>_xlfn.IFS(AND(F54="",F55=""),0,AND(F54="",F55="@"),VLOOKUP(E$1,'Distance Matrix'!$A$2:$AG$33,MATCH(G55,'Distance Matrix'!$A$1:$AG$1,0),1),AND(F54="@",F55=""),VLOOKUP(E$1,'Distance Matrix'!$A$2:$AG$33,MATCH(G54,'Distance Matrix'!$A$1:$AG$1,0),1),AND(F54="@",F55="@"),VLOOKUP(G54,'Distance Matrix'!$A$2:$AG$33,MATCH(G55,'Distance Matrix'!$A$1:$AG$1,0),1))</f>
        <v>631</v>
      </c>
      <c r="I55" s="52">
        <v>53</v>
      </c>
      <c r="J55" s="62"/>
      <c r="K55" s="54" t="s">
        <v>60</v>
      </c>
      <c r="L55">
        <f>_xlfn.IFS(AND(J54="",J55=""),0,AND(J54="",J55="@"),VLOOKUP(I$1,'Distance Matrix'!$A$2:$AG$33,MATCH(K55,'Distance Matrix'!$A$1:$AG$1,0),1),AND(J54="@",J55=""),VLOOKUP(I$1,'Distance Matrix'!$A$2:$AG$33,MATCH(K54,'Distance Matrix'!$A$1:$AG$1,0),1),AND(J54="@",J55="@"),VLOOKUP(K54,'Distance Matrix'!$A$2:$AG$33,MATCH(K55,'Distance Matrix'!$A$1:$AG$1,0),1))</f>
        <v>399</v>
      </c>
      <c r="M55" s="52">
        <v>53</v>
      </c>
      <c r="N55" s="62"/>
      <c r="O55" t="s">
        <v>74</v>
      </c>
      <c r="P55">
        <f>_xlfn.IFS(AND(N54="",N55=""),0,AND(N54="",N55="@"),VLOOKUP(M$1,'Distance Matrix'!$A$2:$AG$33,MATCH(O55,'Distance Matrix'!$A$1:$AG$1,0),1),AND(N54="@",N55=""),VLOOKUP(M$1,'Distance Matrix'!$A$2:$AG$33,MATCH(O54,'Distance Matrix'!$A$1:$AG$1,0),1),AND(N54="@",N55="@"),VLOOKUP(O54,'Distance Matrix'!$A$2:$AG$33,MATCH(O55,'Distance Matrix'!$A$1:$AG$1,0),1))</f>
        <v>0</v>
      </c>
      <c r="Q55" s="52">
        <v>53</v>
      </c>
      <c r="R55" s="62" t="s">
        <v>182</v>
      </c>
      <c r="S55" t="s">
        <v>74</v>
      </c>
      <c r="T55">
        <f>_xlfn.IFS(AND(R54="",R55=""),0,AND(R54="",R55="@"),VLOOKUP(Q$1,'Distance Matrix'!$A$2:$AG$33,MATCH(S55,'Distance Matrix'!$A$1:$AG$1,0),1),AND(R54="@",R55=""),VLOOKUP(Q$1,'Distance Matrix'!$A$2:$AG$33,MATCH(S54,'Distance Matrix'!$A$1:$AG$1,0),1),AND(R54="@",R55="@"),VLOOKUP(S54,'Distance Matrix'!$A$2:$AG$33,MATCH(S55,'Distance Matrix'!$A$1:$AG$1,0),1))</f>
        <v>227</v>
      </c>
      <c r="U55" s="56">
        <v>53</v>
      </c>
      <c r="V55" s="64" t="s">
        <v>182</v>
      </c>
      <c r="W55" t="s">
        <v>56</v>
      </c>
      <c r="X55">
        <f>_xlfn.IFS(AND(V54="",V55=""),0,AND(V54="",V55="@"),VLOOKUP(U$1,'Distance Matrix'!$A$2:$AG$33,MATCH(W55,'Distance Matrix'!$A$1:$AG$1,0),1),AND(V54="@",V55=""),VLOOKUP(U$1,'Distance Matrix'!$A$2:$AG$33,MATCH(W54,'Distance Matrix'!$A$1:$AG$1,0),1),AND(V54="@",V55="@"),VLOOKUP(W54,'Distance Matrix'!$A$2:$AG$33,MATCH(W55,'Distance Matrix'!$A$1:$AG$1,0),1))</f>
        <v>329</v>
      </c>
      <c r="Y55" s="56">
        <v>53</v>
      </c>
      <c r="Z55" s="64" t="s">
        <v>182</v>
      </c>
      <c r="AA55" t="s">
        <v>64</v>
      </c>
      <c r="AB55">
        <f>_xlfn.IFS(AND(Z54="",Z55=""),0,AND(Z54="",Z55="@"),VLOOKUP(Y$1,'Distance Matrix'!$A$2:$AG$33,MATCH(AA55,'Distance Matrix'!$A$1:$AG$1,0),1),AND(Z54="@",Z55=""),VLOOKUP(Y$1,'Distance Matrix'!$A$2:$AG$33,MATCH(AA54,'Distance Matrix'!$A$1:$AG$1,0),1),AND(Z54="@",Z55="@"),VLOOKUP(AA54,'Distance Matrix'!$A$2:$AG$33,MATCH(AA55,'Distance Matrix'!$A$1:$AG$1,0),1))</f>
        <v>733</v>
      </c>
      <c r="AC55" s="56">
        <v>53</v>
      </c>
      <c r="AD55" s="64" t="s">
        <v>182</v>
      </c>
      <c r="AE55" t="s">
        <v>49</v>
      </c>
      <c r="AF55">
        <f>_xlfn.IFS(AND(AD54="",AD55=""),0,AND(AD54="",AD55="@"),VLOOKUP(AC$1,'Distance Matrix'!$A$2:$AG$33,MATCH(AE55,'Distance Matrix'!$A$1:$AG$1,0),1),AND(AD54="@",AD55=""),VLOOKUP(AC$1,'Distance Matrix'!$A$2:$AG$33,MATCH(AE54,'Distance Matrix'!$A$1:$AG$1,0),1),AND(AD54="@",AD55="@"),VLOOKUP(AE54,'Distance Matrix'!$A$2:$AG$33,MATCH(AE55,'Distance Matrix'!$A$1:$AG$1,0),1))</f>
        <v>1473</v>
      </c>
      <c r="AG55" s="56">
        <v>53</v>
      </c>
      <c r="AH55" s="64" t="s">
        <v>182</v>
      </c>
      <c r="AI55" t="s">
        <v>78</v>
      </c>
      <c r="AJ55">
        <f>_xlfn.IFS(AND(AH54="",AH55=""),0,AND(AH54="",AH55="@"),VLOOKUP(AG$1,'Distance Matrix'!$A$2:$AG$33,MATCH(AI55,'Distance Matrix'!$A$1:$AG$1,0),1),AND(AH54="@",AH55=""),VLOOKUP(AG$1,'Distance Matrix'!$A$2:$AG$33,MATCH(AI54,'Distance Matrix'!$A$1:$AG$1,0),1),AND(AH54="@",AH55="@"),VLOOKUP(AI54,'Distance Matrix'!$A$2:$AG$33,MATCH(AI55,'Distance Matrix'!$A$1:$AG$1,0),1))</f>
        <v>601</v>
      </c>
      <c r="AK55" s="56">
        <v>53</v>
      </c>
      <c r="AL55" s="64"/>
      <c r="AM55" t="s">
        <v>78</v>
      </c>
      <c r="AN55">
        <f>_xlfn.IFS(AND(AL54="",AL55=""),0,AND(AL54="",AL55="@"),VLOOKUP(AK$1,'Distance Matrix'!$A$2:$AG$33,MATCH(AM55,'Distance Matrix'!$A$1:$AG$1,0),1),AND(AL54="@",AL55=""),VLOOKUP(AK$1,'Distance Matrix'!$A$2:$AG$33,MATCH(AM54,'Distance Matrix'!$A$1:$AG$1,0),1),AND(AL54="@",AL55="@"),VLOOKUP(AM54,'Distance Matrix'!$A$2:$AG$33,MATCH(AM55,'Distance Matrix'!$A$1:$AG$1,0),1))</f>
        <v>631</v>
      </c>
      <c r="AO55" s="56">
        <v>53</v>
      </c>
      <c r="AP55" s="64" t="s">
        <v>182</v>
      </c>
      <c r="AQ55" t="s">
        <v>58</v>
      </c>
      <c r="AR55">
        <f>_xlfn.IFS(AND(AP54="",AP55=""),0,AND(AP54="",AP55="@"),VLOOKUP(AO$1,'Distance Matrix'!$A$2:$AG$33,MATCH(AQ55,'Distance Matrix'!$A$1:$AG$1,0),1),AND(AP54="@",AP55=""),VLOOKUP(AO$1,'Distance Matrix'!$A$2:$AG$33,MATCH(AQ54,'Distance Matrix'!$A$1:$AG$1,0),1),AND(AP54="@",AP55="@"),VLOOKUP(AQ54,'Distance Matrix'!$A$2:$AG$33,MATCH(AQ55,'Distance Matrix'!$A$1:$AG$1,0),1))</f>
        <v>440</v>
      </c>
      <c r="AS55" s="56">
        <v>53</v>
      </c>
      <c r="AT55" s="64"/>
      <c r="AU55" t="s">
        <v>73</v>
      </c>
      <c r="AV55">
        <f>_xlfn.IFS(AND(AT54="",AT55=""),0,AND(AT54="",AT55="@"),VLOOKUP(AS$1,'Distance Matrix'!$A$2:$AG$33,MATCH(AU55,'Distance Matrix'!$A$1:$AG$1,0),1),AND(AT54="@",AT55=""),VLOOKUP(AS$1,'Distance Matrix'!$A$2:$AG$33,MATCH(AU54,'Distance Matrix'!$A$1:$AG$1,0),1),AND(AT54="@",AT55="@"),VLOOKUP(AU54,'Distance Matrix'!$A$2:$AG$33,MATCH(AU55,'Distance Matrix'!$A$1:$AG$1,0),1))</f>
        <v>1845</v>
      </c>
      <c r="AW55" s="56">
        <v>53</v>
      </c>
      <c r="AX55" s="64" t="s">
        <v>182</v>
      </c>
      <c r="AY55" t="s">
        <v>49</v>
      </c>
      <c r="AZ55">
        <f>_xlfn.IFS(AND(AX54="",AX55=""),0,AND(AX54="",AX55="@"),VLOOKUP(AW$1,'Distance Matrix'!$A$2:$AG$33,MATCH(AY55,'Distance Matrix'!$A$1:$AG$1,0),1),AND(AX54="@",AX55=""),VLOOKUP(AW$1,'Distance Matrix'!$A$2:$AG$33,MATCH(AY54,'Distance Matrix'!$A$1:$AG$1,0),1),AND(AX54="@",AX55="@"),VLOOKUP(AY54,'Distance Matrix'!$A$2:$AG$33,MATCH(AY55,'Distance Matrix'!$A$1:$AG$1,0),1))</f>
        <v>922</v>
      </c>
      <c r="BA55" s="56">
        <v>53</v>
      </c>
      <c r="BB55" s="64" t="s">
        <v>182</v>
      </c>
      <c r="BC55" t="s">
        <v>74</v>
      </c>
      <c r="BD55">
        <f>_xlfn.IFS(AND(BB54="",BB55=""),0,AND(BB54="",BB55="@"),VLOOKUP(BA$1,'Distance Matrix'!$A$2:$AG$33,MATCH(BC55,'Distance Matrix'!$A$1:$AG$1,0),1),AND(BB54="@",BB55=""),VLOOKUP(BA$1,'Distance Matrix'!$A$2:$AG$33,MATCH(BC54,'Distance Matrix'!$A$1:$AG$1,0),1),AND(BB54="@",BB55="@"),VLOOKUP(BC54,'Distance Matrix'!$A$2:$AG$33,MATCH(BC55,'Distance Matrix'!$A$1:$AG$1,0),1))</f>
        <v>2022</v>
      </c>
      <c r="BE55" s="56">
        <v>53</v>
      </c>
      <c r="BF55" s="64" t="s">
        <v>182</v>
      </c>
      <c r="BG55" t="s">
        <v>61</v>
      </c>
      <c r="BH55">
        <f>_xlfn.IFS(AND(BF54="",BF55=""),0,AND(BF54="",BF55="@"),VLOOKUP(BE$1,'Distance Matrix'!$A$2:$AG$33,MATCH(BG55,'Distance Matrix'!$A$1:$AG$1,0),1),AND(BF54="@",BF55=""),VLOOKUP(BE$1,'Distance Matrix'!$A$2:$AG$33,MATCH(BG54,'Distance Matrix'!$A$1:$AG$1,0),1),AND(BF54="@",BF55="@"),VLOOKUP(BG54,'Distance Matrix'!$A$2:$AG$33,MATCH(BG55,'Distance Matrix'!$A$1:$AG$1,0),1))</f>
        <v>17</v>
      </c>
      <c r="BI55" s="56">
        <v>53</v>
      </c>
      <c r="BJ55" s="64" t="s">
        <v>182</v>
      </c>
      <c r="BK55" t="s">
        <v>76</v>
      </c>
      <c r="BL55">
        <f>_xlfn.IFS(AND(BJ54="",BJ55=""),0,AND(BJ54="",BJ55="@"),VLOOKUP(BI$1,'Distance Matrix'!$A$2:$AG$33,MATCH(BK55,'Distance Matrix'!$A$1:$AG$1,0),1),AND(BJ54="@",BJ55=""),VLOOKUP(BI$1,'Distance Matrix'!$A$2:$AG$33,MATCH(BK54,'Distance Matrix'!$A$1:$AG$1,0),1),AND(BJ54="@",BJ55="@"),VLOOKUP(BK54,'Distance Matrix'!$A$2:$AG$33,MATCH(BK55,'Distance Matrix'!$A$1:$AG$1,0),1))</f>
        <v>733</v>
      </c>
      <c r="BM55" s="56">
        <v>53</v>
      </c>
      <c r="BN55" s="64"/>
      <c r="BO55" t="s">
        <v>68</v>
      </c>
      <c r="BP55">
        <f>_xlfn.IFS(AND(BN54="",BN55=""),0,AND(BN54="",BN55="@"),VLOOKUP(BM$1,'Distance Matrix'!$A$2:$AG$33,MATCH(BO55,'Distance Matrix'!$A$1:$AG$1,0),1),AND(BN54="@",BN55=""),VLOOKUP(BM$1,'Distance Matrix'!$A$2:$AG$33,MATCH(BO54,'Distance Matrix'!$A$1:$AG$1,0),1),AND(BN54="@",BN55="@"),VLOOKUP(BO54,'Distance Matrix'!$A$2:$AG$33,MATCH(BO55,'Distance Matrix'!$A$1:$AG$1,0),1))</f>
        <v>0</v>
      </c>
      <c r="BQ55" s="56">
        <v>53</v>
      </c>
      <c r="BR55" s="64" t="s">
        <v>182</v>
      </c>
      <c r="BS55" t="s">
        <v>67</v>
      </c>
      <c r="BT55">
        <f>_xlfn.IFS(AND(BR54="",BR55=""),0,AND(BR54="",BR55="@"),VLOOKUP(BQ$1,'Distance Matrix'!$A$2:$AG$33,MATCH(BS55,'Distance Matrix'!$A$1:$AG$1,0),1),AND(BR54="@",BR55=""),VLOOKUP(BQ$1,'Distance Matrix'!$A$2:$AG$33,MATCH(BS54,'Distance Matrix'!$A$1:$AG$1,0),1),AND(BR54="@",BR55="@"),VLOOKUP(BS54,'Distance Matrix'!$A$2:$AG$33,MATCH(BS55,'Distance Matrix'!$A$1:$AG$1,0),1))</f>
        <v>2173</v>
      </c>
      <c r="BU55" s="56">
        <v>53</v>
      </c>
      <c r="BV55" s="64"/>
      <c r="BW55" t="s">
        <v>60</v>
      </c>
      <c r="BX55">
        <f>_xlfn.IFS(AND(BV54="",BV55=""),0,AND(BV54="",BV55="@"),VLOOKUP(BU$1,'Distance Matrix'!$A$2:$AG$33,MATCH(BW55,'Distance Matrix'!$A$1:$AG$1,0),1),AND(BV54="@",BV55=""),VLOOKUP(BU$1,'Distance Matrix'!$A$2:$AG$33,MATCH(BW54,'Distance Matrix'!$A$1:$AG$1,0),1),AND(BV54="@",BV55="@"),VLOOKUP(BW54,'Distance Matrix'!$A$2:$AG$33,MATCH(BW55,'Distance Matrix'!$A$1:$AG$1,0),1))</f>
        <v>0</v>
      </c>
      <c r="BY55" s="56">
        <v>53</v>
      </c>
      <c r="BZ55" s="64" t="s">
        <v>182</v>
      </c>
      <c r="CA55" t="s">
        <v>61</v>
      </c>
      <c r="CB55">
        <f>_xlfn.IFS(AND(BZ54="",BZ55=""),0,AND(BZ54="",BZ55="@"),VLOOKUP(BY$1,'Distance Matrix'!$A$2:$AG$33,MATCH(CA55,'Distance Matrix'!$A$1:$AG$1,0),1),AND(BZ54="@",BZ55=""),VLOOKUP(BY$1,'Distance Matrix'!$A$2:$AG$33,MATCH(CA54,'Distance Matrix'!$A$1:$AG$1,0),1),AND(BZ54="@",BZ55="@"),VLOOKUP(CA54,'Distance Matrix'!$A$2:$AG$33,MATCH(CA55,'Distance Matrix'!$A$1:$AG$1,0),1))</f>
        <v>201</v>
      </c>
      <c r="CC55" s="56">
        <v>53</v>
      </c>
      <c r="CD55" s="64"/>
      <c r="CE55" t="s">
        <v>77</v>
      </c>
      <c r="CF55">
        <f>_xlfn.IFS(AND(CD54="",CD55=""),0,AND(CD54="",CD55="@"),VLOOKUP(CC$1,'Distance Matrix'!$A$2:$AG$33,MATCH(CE55,'Distance Matrix'!$A$1:$AG$1,0),1),AND(CD54="@",CD55=""),VLOOKUP(CC$1,'Distance Matrix'!$A$2:$AG$33,MATCH(CE54,'Distance Matrix'!$A$1:$AG$1,0),1),AND(CD54="@",CD55="@"),VLOOKUP(CE54,'Distance Matrix'!$A$2:$AG$33,MATCH(CE55,'Distance Matrix'!$A$1:$AG$1,0),1))</f>
        <v>0</v>
      </c>
      <c r="CG55" s="56">
        <v>53</v>
      </c>
      <c r="CH55" s="64" t="s">
        <v>182</v>
      </c>
      <c r="CI55" t="s">
        <v>51</v>
      </c>
      <c r="CJ55">
        <f>_xlfn.IFS(AND(CH54="",CH55=""),0,AND(CH54="",CH55="@"),VLOOKUP(CG$1,'Distance Matrix'!$A$2:$AG$33,MATCH(CI55,'Distance Matrix'!$A$1:$AG$1,0),1),AND(CH54="@",CH55=""),VLOOKUP(CG$1,'Distance Matrix'!$A$2:$AG$33,MATCH(CI54,'Distance Matrix'!$A$1:$AG$1,0),1),AND(CH54="@",CH55="@"),VLOOKUP(CI54,'Distance Matrix'!$A$2:$AG$33,MATCH(CI55,'Distance Matrix'!$A$1:$AG$1,0),1))</f>
        <v>225</v>
      </c>
      <c r="CK55" s="56">
        <v>53</v>
      </c>
      <c r="CL55" s="64"/>
      <c r="CM55" t="s">
        <v>50</v>
      </c>
      <c r="CN55">
        <f>_xlfn.IFS(AND(CL54="",CL55=""),0,AND(CL54="",CL55="@"),VLOOKUP(CK$1,'Distance Matrix'!$A$2:$AG$33,MATCH(CM55,'Distance Matrix'!$A$1:$AG$1,0),1),AND(CL54="@",CL55=""),VLOOKUP(CK$1,'Distance Matrix'!$A$2:$AG$33,MATCH(CM54,'Distance Matrix'!$A$1:$AG$1,0),1),AND(CL54="@",CL55="@"),VLOOKUP(CM54,'Distance Matrix'!$A$2:$AG$33,MATCH(CM55,'Distance Matrix'!$A$1:$AG$1,0),1))</f>
        <v>0</v>
      </c>
      <c r="CO55" s="56">
        <v>53</v>
      </c>
      <c r="CP55" s="64"/>
      <c r="CQ55" t="s">
        <v>74</v>
      </c>
      <c r="CR55">
        <f>_xlfn.IFS(AND(CP54="",CP55=""),0,AND(CP54="",CP55="@"),VLOOKUP(CO$1,'Distance Matrix'!$A$2:$AG$33,MATCH(CQ55,'Distance Matrix'!$A$1:$AG$1,0),1),AND(CP54="@",CP55=""),VLOOKUP(CO$1,'Distance Matrix'!$A$2:$AG$33,MATCH(CQ54,'Distance Matrix'!$A$1:$AG$1,0),1),AND(CP54="@",CP55="@"),VLOOKUP(CQ54,'Distance Matrix'!$A$2:$AG$33,MATCH(CQ55,'Distance Matrix'!$A$1:$AG$1,0),1))</f>
        <v>223</v>
      </c>
      <c r="CS55" s="56">
        <v>53</v>
      </c>
      <c r="CT55" s="64"/>
      <c r="CU55" t="s">
        <v>78</v>
      </c>
      <c r="CV55">
        <f>_xlfn.IFS(AND(CT54="",CT55=""),0,AND(CT54="",CT55="@"),VLOOKUP(CS$1,'Distance Matrix'!$A$2:$AG$33,MATCH(CU55,'Distance Matrix'!$A$1:$AG$1,0),1),AND(CT54="@",CT55=""),VLOOKUP(CS$1,'Distance Matrix'!$A$2:$AG$33,MATCH(CU54,'Distance Matrix'!$A$1:$AG$1,0),1),AND(CT54="@",CT55="@"),VLOOKUP(CU54,'Distance Matrix'!$A$2:$AG$33,MATCH(CU55,'Distance Matrix'!$A$1:$AG$1,0),1))</f>
        <v>2418</v>
      </c>
      <c r="CW55" s="56">
        <v>53</v>
      </c>
      <c r="CX55" s="64"/>
      <c r="CY55" t="s">
        <v>62</v>
      </c>
      <c r="CZ55">
        <f>_xlfn.IFS(AND(CX54="",CX55=""),0,AND(CX54="",CX55="@"),VLOOKUP(CW$1,'Distance Matrix'!$A$2:$AG$33,MATCH(CY55,'Distance Matrix'!$A$1:$AG$1,0),1),AND(CX54="@",CX55=""),VLOOKUP(CW$1,'Distance Matrix'!$A$2:$AG$33,MATCH(CY54,'Distance Matrix'!$A$1:$AG$1,0),1),AND(CX54="@",CX55="@"),VLOOKUP(CY54,'Distance Matrix'!$A$2:$AG$33,MATCH(CY55,'Distance Matrix'!$A$1:$AG$1,0),1))</f>
        <v>870</v>
      </c>
      <c r="DA55" s="56">
        <v>53</v>
      </c>
      <c r="DB55" s="64"/>
      <c r="DC55" t="s">
        <v>66</v>
      </c>
      <c r="DD55">
        <f>_xlfn.IFS(AND(DB54="",DB55=""),0,AND(DB54="",DB55="@"),VLOOKUP(DA$1,'Distance Matrix'!$A$2:$AG$33,MATCH(DC55,'Distance Matrix'!$A$1:$AG$1,0),1),AND(DB54="@",DB55=""),VLOOKUP(DA$1,'Distance Matrix'!$A$2:$AG$33,MATCH(DC54,'Distance Matrix'!$A$1:$AG$1,0),1),AND(DB54="@",DB55="@"),VLOOKUP(DC54,'Distance Matrix'!$A$2:$AG$33,MATCH(DC55,'Distance Matrix'!$A$1:$AG$1,0),1))</f>
        <v>1012</v>
      </c>
      <c r="DE55" s="56">
        <v>53</v>
      </c>
      <c r="DF55" s="64"/>
      <c r="DG55" t="s">
        <v>58</v>
      </c>
      <c r="DH55">
        <f>_xlfn.IFS(AND(DF54="",DF55=""),0,AND(DF54="",DF55="@"),VLOOKUP(DE$1,'Distance Matrix'!$A$2:$AG$33,MATCH(DG55,'Distance Matrix'!$A$1:$AG$1,0),1),AND(DF54="@",DF55=""),VLOOKUP(DE$1,'Distance Matrix'!$A$2:$AG$33,MATCH(DG54,'Distance Matrix'!$A$1:$AG$1,0),1),AND(DF54="@",DF55="@"),VLOOKUP(DG54,'Distance Matrix'!$A$2:$AG$33,MATCH(DG55,'Distance Matrix'!$A$1:$AG$1,0),1))</f>
        <v>0</v>
      </c>
      <c r="DI55" s="56">
        <v>53</v>
      </c>
      <c r="DJ55" s="64" t="s">
        <v>182</v>
      </c>
      <c r="DK55" t="s">
        <v>57</v>
      </c>
      <c r="DL55">
        <f>_xlfn.IFS(AND(DJ54="",DJ55=""),0,AND(DJ54="",DJ55="@"),VLOOKUP(DI$1,'Distance Matrix'!$A$2:$AG$33,MATCH(DK55,'Distance Matrix'!$A$1:$AG$1,0),1),AND(DJ54="@",DJ55=""),VLOOKUP(DI$1,'Distance Matrix'!$A$2:$AG$33,MATCH(DK54,'Distance Matrix'!$A$1:$AG$1,0),1),AND(DJ54="@",DJ55="@"),VLOOKUP(DK54,'Distance Matrix'!$A$2:$AG$33,MATCH(DK55,'Distance Matrix'!$A$1:$AG$1,0),1))</f>
        <v>1554</v>
      </c>
      <c r="DM55" s="56">
        <v>53</v>
      </c>
      <c r="DN55" s="64"/>
      <c r="DO55" t="s">
        <v>50</v>
      </c>
      <c r="DP55">
        <f>_xlfn.IFS(AND(DN54="",DN55=""),0,AND(DN54="",DN55="@"),VLOOKUP(DM$1,'Distance Matrix'!$A$2:$AG$33,MATCH(DO55,'Distance Matrix'!$A$1:$AG$1,0),1),AND(DN54="@",DN55=""),VLOOKUP(DM$1,'Distance Matrix'!$A$2:$AG$33,MATCH(DO54,'Distance Matrix'!$A$1:$AG$1,0),1),AND(DN54="@",DN55="@"),VLOOKUP(DO54,'Distance Matrix'!$A$2:$AG$33,MATCH(DO55,'Distance Matrix'!$A$1:$AG$1,0),1))</f>
        <v>0</v>
      </c>
      <c r="DQ55" s="56">
        <v>53</v>
      </c>
      <c r="DR55" s="64"/>
      <c r="DS55" t="s">
        <v>55</v>
      </c>
      <c r="DT55" s="72">
        <f>_xlfn.IFS(AND(DR54="",DR55=""),0,AND(DR54="",DR55="@"),VLOOKUP(DQ$1,'Distance Matrix'!$A$2:$AG$33,MATCH(DS55,'Distance Matrix'!$A$1:$AG$1,0),1),AND(DR54="@",DR55=""),VLOOKUP(DQ$1,'Distance Matrix'!$A$2:$AG$33,MATCH(DS54,'Distance Matrix'!$A$1:$AG$1,0),1),AND(DR54="@",DR55="@"),VLOOKUP(DS54,'Distance Matrix'!$A$2:$AG$33,MATCH(DS55,'Distance Matrix'!$A$1:$AG$1,0),1))</f>
        <v>0</v>
      </c>
    </row>
    <row r="56" spans="1:124" ht="15.75" thickBot="1" x14ac:dyDescent="0.3">
      <c r="A56" s="52">
        <v>54</v>
      </c>
      <c r="B56" s="62" t="s">
        <v>182</v>
      </c>
      <c r="C56" t="s">
        <v>63</v>
      </c>
      <c r="D56">
        <f>_xlfn.IFS(AND(B55="",B56=""),0,AND(B55="",B56="@"),VLOOKUP(A$1,'Distance Matrix'!$A$2:$AG$33,MATCH(C56,'Distance Matrix'!$A$1:$AG$1,0),1),AND(B55="@",B56=""),VLOOKUP(A$1,'Distance Matrix'!$A$2:$AG$33,MATCH(C55,'Distance Matrix'!$A$1:$AG$1,0),1),AND(B55="@",B56="@"),VLOOKUP(C55,'Distance Matrix'!$A$2:$AG$33,MATCH(C56,'Distance Matrix'!$A$1:$AG$1,0),1))</f>
        <v>314</v>
      </c>
      <c r="E56" s="52">
        <v>54</v>
      </c>
      <c r="F56" s="62"/>
      <c r="G56" t="s">
        <v>71</v>
      </c>
      <c r="H56">
        <f>_xlfn.IFS(AND(F55="",F56=""),0,AND(F55="",F56="@"),VLOOKUP(E$1,'Distance Matrix'!$A$2:$AG$33,MATCH(G56,'Distance Matrix'!$A$1:$AG$1,0),1),AND(F55="@",F56=""),VLOOKUP(E$1,'Distance Matrix'!$A$2:$AG$33,MATCH(G55,'Distance Matrix'!$A$1:$AG$1,0),1),AND(F55="@",F56="@"),VLOOKUP(G55,'Distance Matrix'!$A$2:$AG$33,MATCH(G56,'Distance Matrix'!$A$1:$AG$1,0),1))</f>
        <v>1446</v>
      </c>
      <c r="I56" s="52">
        <v>54</v>
      </c>
      <c r="J56" s="62" t="s">
        <v>182</v>
      </c>
      <c r="K56" s="54" t="s">
        <v>59</v>
      </c>
      <c r="L56">
        <f>_xlfn.IFS(AND(J55="",J56=""),0,AND(J55="",J56="@"),VLOOKUP(I$1,'Distance Matrix'!$A$2:$AG$33,MATCH(K56,'Distance Matrix'!$A$1:$AG$1,0),1),AND(J55="@",J56=""),VLOOKUP(I$1,'Distance Matrix'!$A$2:$AG$33,MATCH(K55,'Distance Matrix'!$A$1:$AG$1,0),1),AND(J55="@",J56="@"),VLOOKUP(K55,'Distance Matrix'!$A$2:$AG$33,MATCH(K56,'Distance Matrix'!$A$1:$AG$1,0),1))</f>
        <v>184</v>
      </c>
      <c r="M56" s="52">
        <v>54</v>
      </c>
      <c r="N56" s="62"/>
      <c r="O56" t="s">
        <v>69</v>
      </c>
      <c r="P56">
        <f>_xlfn.IFS(AND(N55="",N56=""),0,AND(N55="",N56="@"),VLOOKUP(M$1,'Distance Matrix'!$A$2:$AG$33,MATCH(O56,'Distance Matrix'!$A$1:$AG$1,0),1),AND(N55="@",N56=""),VLOOKUP(M$1,'Distance Matrix'!$A$2:$AG$33,MATCH(O55,'Distance Matrix'!$A$1:$AG$1,0),1),AND(N55="@",N56="@"),VLOOKUP(O55,'Distance Matrix'!$A$2:$AG$33,MATCH(O56,'Distance Matrix'!$A$1:$AG$1,0),1))</f>
        <v>0</v>
      </c>
      <c r="Q56" s="52">
        <v>54</v>
      </c>
      <c r="R56" s="62"/>
      <c r="S56" t="s">
        <v>55</v>
      </c>
      <c r="T56">
        <f>_xlfn.IFS(AND(R55="",R56=""),0,AND(R55="",R56="@"),VLOOKUP(Q$1,'Distance Matrix'!$A$2:$AG$33,MATCH(S56,'Distance Matrix'!$A$1:$AG$1,0),1),AND(R55="@",R56=""),VLOOKUP(Q$1,'Distance Matrix'!$A$2:$AG$33,MATCH(S55,'Distance Matrix'!$A$1:$AG$1,0),1),AND(R55="@",R56="@"),VLOOKUP(S55,'Distance Matrix'!$A$2:$AG$33,MATCH(S56,'Distance Matrix'!$A$1:$AG$1,0),1))</f>
        <v>2028</v>
      </c>
      <c r="U56" s="56">
        <v>54</v>
      </c>
      <c r="V56" s="64" t="s">
        <v>182</v>
      </c>
      <c r="W56" t="s">
        <v>76</v>
      </c>
      <c r="X56">
        <f>_xlfn.IFS(AND(V55="",V56=""),0,AND(V55="",V56="@"),VLOOKUP(U$1,'Distance Matrix'!$A$2:$AG$33,MATCH(W56,'Distance Matrix'!$A$1:$AG$1,0),1),AND(V55="@",V56=""),VLOOKUP(U$1,'Distance Matrix'!$A$2:$AG$33,MATCH(W55,'Distance Matrix'!$A$1:$AG$1,0),1),AND(V55="@",V56="@"),VLOOKUP(W55,'Distance Matrix'!$A$2:$AG$33,MATCH(W56,'Distance Matrix'!$A$1:$AG$1,0),1))</f>
        <v>186</v>
      </c>
      <c r="Y56" s="56">
        <v>54</v>
      </c>
      <c r="Z56" s="64" t="s">
        <v>182</v>
      </c>
      <c r="AA56" t="s">
        <v>68</v>
      </c>
      <c r="AB56">
        <f>_xlfn.IFS(AND(Z55="",Z56=""),0,AND(Z55="",Z56="@"),VLOOKUP(Y$1,'Distance Matrix'!$A$2:$AG$33,MATCH(AA56,'Distance Matrix'!$A$1:$AG$1,0),1),AND(Z55="@",Z56=""),VLOOKUP(Y$1,'Distance Matrix'!$A$2:$AG$33,MATCH(AA55,'Distance Matrix'!$A$1:$AG$1,0),1),AND(Z55="@",Z56="@"),VLOOKUP(AA55,'Distance Matrix'!$A$2:$AG$33,MATCH(AA56,'Distance Matrix'!$A$1:$AG$1,0),1))</f>
        <v>1084</v>
      </c>
      <c r="AC56" s="56">
        <v>54</v>
      </c>
      <c r="AD56" s="64" t="s">
        <v>182</v>
      </c>
      <c r="AE56" t="s">
        <v>60</v>
      </c>
      <c r="AF56">
        <f>_xlfn.IFS(AND(AD55="",AD56=""),0,AND(AD55="",AD56="@"),VLOOKUP(AC$1,'Distance Matrix'!$A$2:$AG$33,MATCH(AE56,'Distance Matrix'!$A$1:$AG$1,0),1),AND(AD55="@",AD56=""),VLOOKUP(AC$1,'Distance Matrix'!$A$2:$AG$33,MATCH(AE55,'Distance Matrix'!$A$1:$AG$1,0),1),AND(AD55="@",AD56="@"),VLOOKUP(AE55,'Distance Matrix'!$A$2:$AG$33,MATCH(AE56,'Distance Matrix'!$A$1:$AG$1,0),1))</f>
        <v>215</v>
      </c>
      <c r="AG56" s="56">
        <v>54</v>
      </c>
      <c r="AH56" s="64" t="s">
        <v>182</v>
      </c>
      <c r="AI56" t="s">
        <v>66</v>
      </c>
      <c r="AJ56">
        <f>_xlfn.IFS(AND(AH55="",AH56=""),0,AND(AH55="",AH56="@"),VLOOKUP(AG$1,'Distance Matrix'!$A$2:$AG$33,MATCH(AI56,'Distance Matrix'!$A$1:$AG$1,0),1),AND(AH55="@",AH56=""),VLOOKUP(AG$1,'Distance Matrix'!$A$2:$AG$33,MATCH(AI55,'Distance Matrix'!$A$1:$AG$1,0),1),AND(AH55="@",AH56="@"),VLOOKUP(AI55,'Distance Matrix'!$A$2:$AG$33,MATCH(AI56,'Distance Matrix'!$A$1:$AG$1,0),1))</f>
        <v>256</v>
      </c>
      <c r="AK56" s="56">
        <v>54</v>
      </c>
      <c r="AL56" s="64" t="s">
        <v>182</v>
      </c>
      <c r="AM56" t="s">
        <v>62</v>
      </c>
      <c r="AN56">
        <f>_xlfn.IFS(AND(AL55="",AL56=""),0,AND(AL55="",AL56="@"),VLOOKUP(AK$1,'Distance Matrix'!$A$2:$AG$33,MATCH(AM56,'Distance Matrix'!$A$1:$AG$1,0),1),AND(AL55="@",AL56=""),VLOOKUP(AK$1,'Distance Matrix'!$A$2:$AG$33,MATCH(AM55,'Distance Matrix'!$A$1:$AG$1,0),1),AND(AL55="@",AL56="@"),VLOOKUP(AM55,'Distance Matrix'!$A$2:$AG$33,MATCH(AM56,'Distance Matrix'!$A$1:$AG$1,0),1))</f>
        <v>631</v>
      </c>
      <c r="AO56" s="56">
        <v>54</v>
      </c>
      <c r="AP56" s="64"/>
      <c r="AQ56" t="s">
        <v>66</v>
      </c>
      <c r="AR56">
        <f>_xlfn.IFS(AND(AP55="",AP56=""),0,AND(AP55="",AP56="@"),VLOOKUP(AO$1,'Distance Matrix'!$A$2:$AG$33,MATCH(AQ56,'Distance Matrix'!$A$1:$AG$1,0),1),AND(AP55="@",AP56=""),VLOOKUP(AO$1,'Distance Matrix'!$A$2:$AG$33,MATCH(AQ55,'Distance Matrix'!$A$1:$AG$1,0),1),AND(AP55="@",AP56="@"),VLOOKUP(AQ55,'Distance Matrix'!$A$2:$AG$33,MATCH(AQ56,'Distance Matrix'!$A$1:$AG$1,0),1))</f>
        <v>440</v>
      </c>
      <c r="AS56" s="56">
        <v>54</v>
      </c>
      <c r="AT56" s="64" t="s">
        <v>182</v>
      </c>
      <c r="AU56" t="s">
        <v>64</v>
      </c>
      <c r="AV56">
        <f>_xlfn.IFS(AND(AT55="",AT56=""),0,AND(AT55="",AT56="@"),VLOOKUP(AS$1,'Distance Matrix'!$A$2:$AG$33,MATCH(AU56,'Distance Matrix'!$A$1:$AG$1,0),1),AND(AT55="@",AT56=""),VLOOKUP(AS$1,'Distance Matrix'!$A$2:$AG$33,MATCH(AU55,'Distance Matrix'!$A$1:$AG$1,0),1),AND(AT55="@",AT56="@"),VLOOKUP(AU55,'Distance Matrix'!$A$2:$AG$33,MATCH(AU56,'Distance Matrix'!$A$1:$AG$1,0),1))</f>
        <v>1084</v>
      </c>
      <c r="AW56" s="56">
        <v>54</v>
      </c>
      <c r="AX56" s="64"/>
      <c r="AY56" t="s">
        <v>52</v>
      </c>
      <c r="AZ56">
        <f>_xlfn.IFS(AND(AX55="",AX56=""),0,AND(AX55="",AX56="@"),VLOOKUP(AW$1,'Distance Matrix'!$A$2:$AG$33,MATCH(AY56,'Distance Matrix'!$A$1:$AG$1,0),1),AND(AX55="@",AX56=""),VLOOKUP(AW$1,'Distance Matrix'!$A$2:$AG$33,MATCH(AY55,'Distance Matrix'!$A$1:$AG$1,0),1),AND(AX55="@",AX56="@"),VLOOKUP(AY55,'Distance Matrix'!$A$2:$AG$33,MATCH(AY56,'Distance Matrix'!$A$1:$AG$1,0),1))</f>
        <v>922</v>
      </c>
      <c r="BA56" s="56">
        <v>54</v>
      </c>
      <c r="BB56" s="64" t="s">
        <v>182</v>
      </c>
      <c r="BC56" t="s">
        <v>67</v>
      </c>
      <c r="BD56">
        <f>_xlfn.IFS(AND(BB55="",BB56=""),0,AND(BB55="",BB56="@"),VLOOKUP(BA$1,'Distance Matrix'!$A$2:$AG$33,MATCH(BC56,'Distance Matrix'!$A$1:$AG$1,0),1),AND(BB55="@",BB56=""),VLOOKUP(BA$1,'Distance Matrix'!$A$2:$AG$33,MATCH(BC55,'Distance Matrix'!$A$1:$AG$1,0),1),AND(BB55="@",BB56="@"),VLOOKUP(BC55,'Distance Matrix'!$A$2:$AG$33,MATCH(BC56,'Distance Matrix'!$A$1:$AG$1,0),1))</f>
        <v>702</v>
      </c>
      <c r="BE56" s="56">
        <v>54</v>
      </c>
      <c r="BF56" s="64" t="s">
        <v>182</v>
      </c>
      <c r="BG56" t="s">
        <v>57</v>
      </c>
      <c r="BH56">
        <f>_xlfn.IFS(AND(BF55="",BF56=""),0,AND(BF55="",BF56="@"),VLOOKUP(BE$1,'Distance Matrix'!$A$2:$AG$33,MATCH(BG56,'Distance Matrix'!$A$1:$AG$1,0),1),AND(BF55="@",BF56=""),VLOOKUP(BE$1,'Distance Matrix'!$A$2:$AG$33,MATCH(BG55,'Distance Matrix'!$A$1:$AG$1,0),1),AND(BF55="@",BF56="@"),VLOOKUP(BG55,'Distance Matrix'!$A$2:$AG$33,MATCH(BG56,'Distance Matrix'!$A$1:$AG$1,0),1))</f>
        <v>80</v>
      </c>
      <c r="BI56" s="56">
        <v>54</v>
      </c>
      <c r="BJ56" s="64"/>
      <c r="BK56" t="s">
        <v>68</v>
      </c>
      <c r="BL56">
        <f>_xlfn.IFS(AND(BJ55="",BJ56=""),0,AND(BJ55="",BJ56="@"),VLOOKUP(BI$1,'Distance Matrix'!$A$2:$AG$33,MATCH(BK56,'Distance Matrix'!$A$1:$AG$1,0),1),AND(BJ55="@",BJ56=""),VLOOKUP(BI$1,'Distance Matrix'!$A$2:$AG$33,MATCH(BK55,'Distance Matrix'!$A$1:$AG$1,0),1),AND(BJ55="@",BJ56="@"),VLOOKUP(BK55,'Distance Matrix'!$A$2:$AG$33,MATCH(BK56,'Distance Matrix'!$A$1:$AG$1,0),1))</f>
        <v>733</v>
      </c>
      <c r="BM56" s="56">
        <v>54</v>
      </c>
      <c r="BN56" s="64"/>
      <c r="BO56" t="s">
        <v>79</v>
      </c>
      <c r="BP56">
        <f>_xlfn.IFS(AND(BN55="",BN56=""),0,AND(BN55="",BN56="@"),VLOOKUP(BM$1,'Distance Matrix'!$A$2:$AG$33,MATCH(BO56,'Distance Matrix'!$A$1:$AG$1,0),1),AND(BN55="@",BN56=""),VLOOKUP(BM$1,'Distance Matrix'!$A$2:$AG$33,MATCH(BO55,'Distance Matrix'!$A$1:$AG$1,0),1),AND(BN55="@",BN56="@"),VLOOKUP(BO55,'Distance Matrix'!$A$2:$AG$33,MATCH(BO56,'Distance Matrix'!$A$1:$AG$1,0),1))</f>
        <v>0</v>
      </c>
      <c r="BQ56" s="56">
        <v>54</v>
      </c>
      <c r="BR56" s="64"/>
      <c r="BS56" t="s">
        <v>70</v>
      </c>
      <c r="BT56">
        <f>_xlfn.IFS(AND(BR55="",BR56=""),0,AND(BR55="",BR56="@"),VLOOKUP(BQ$1,'Distance Matrix'!$A$2:$AG$33,MATCH(BS56,'Distance Matrix'!$A$1:$AG$1,0),1),AND(BR55="@",BR56=""),VLOOKUP(BQ$1,'Distance Matrix'!$A$2:$AG$33,MATCH(BS55,'Distance Matrix'!$A$1:$AG$1,0),1),AND(BR55="@",BR56="@"),VLOOKUP(BS55,'Distance Matrix'!$A$2:$AG$33,MATCH(BS56,'Distance Matrix'!$A$1:$AG$1,0),1))</f>
        <v>808</v>
      </c>
      <c r="BU56" s="56">
        <v>54</v>
      </c>
      <c r="BV56" s="64"/>
      <c r="BW56" t="s">
        <v>64</v>
      </c>
      <c r="BX56">
        <f>_xlfn.IFS(AND(BV55="",BV56=""),0,AND(BV55="",BV56="@"),VLOOKUP(BU$1,'Distance Matrix'!$A$2:$AG$33,MATCH(BW56,'Distance Matrix'!$A$1:$AG$1,0),1),AND(BV55="@",BV56=""),VLOOKUP(BU$1,'Distance Matrix'!$A$2:$AG$33,MATCH(BW55,'Distance Matrix'!$A$1:$AG$1,0),1),AND(BV55="@",BV56="@"),VLOOKUP(BW55,'Distance Matrix'!$A$2:$AG$33,MATCH(BW56,'Distance Matrix'!$A$1:$AG$1,0),1))</f>
        <v>0</v>
      </c>
      <c r="BY56" s="56">
        <v>54</v>
      </c>
      <c r="BZ56" s="64"/>
      <c r="CA56" t="s">
        <v>72</v>
      </c>
      <c r="CB56">
        <f>_xlfn.IFS(AND(BZ55="",BZ56=""),0,AND(BZ55="",BZ56="@"),VLOOKUP(BY$1,'Distance Matrix'!$A$2:$AG$33,MATCH(CA56,'Distance Matrix'!$A$1:$AG$1,0),1),AND(BZ55="@",BZ56=""),VLOOKUP(BY$1,'Distance Matrix'!$A$2:$AG$33,MATCH(CA55,'Distance Matrix'!$A$1:$AG$1,0),1),AND(BZ55="@",BZ56="@"),VLOOKUP(CA55,'Distance Matrix'!$A$2:$AG$33,MATCH(CA56,'Distance Matrix'!$A$1:$AG$1,0),1))</f>
        <v>17</v>
      </c>
      <c r="CC56" s="56">
        <v>54</v>
      </c>
      <c r="CD56" s="64"/>
      <c r="CE56" t="s">
        <v>74</v>
      </c>
      <c r="CF56">
        <f>_xlfn.IFS(AND(CD55="",CD56=""),0,AND(CD55="",CD56="@"),VLOOKUP(CC$1,'Distance Matrix'!$A$2:$AG$33,MATCH(CE56,'Distance Matrix'!$A$1:$AG$1,0),1),AND(CD55="@",CD56=""),VLOOKUP(CC$1,'Distance Matrix'!$A$2:$AG$33,MATCH(CE55,'Distance Matrix'!$A$1:$AG$1,0),1),AND(CD55="@",CD56="@"),VLOOKUP(CE55,'Distance Matrix'!$A$2:$AG$33,MATCH(CE56,'Distance Matrix'!$A$1:$AG$1,0),1))</f>
        <v>0</v>
      </c>
      <c r="CG56" s="56">
        <v>54</v>
      </c>
      <c r="CH56" s="64"/>
      <c r="CI56" t="s">
        <v>79</v>
      </c>
      <c r="CJ56">
        <f>_xlfn.IFS(AND(CH55="",CH56=""),0,AND(CH55="",CH56="@"),VLOOKUP(CG$1,'Distance Matrix'!$A$2:$AG$33,MATCH(CI56,'Distance Matrix'!$A$1:$AG$1,0),1),AND(CH55="@",CH56=""),VLOOKUP(CG$1,'Distance Matrix'!$A$2:$AG$33,MATCH(CI55,'Distance Matrix'!$A$1:$AG$1,0),1),AND(CH55="@",CH56="@"),VLOOKUP(CI55,'Distance Matrix'!$A$2:$AG$33,MATCH(CI56,'Distance Matrix'!$A$1:$AG$1,0),1))</f>
        <v>225</v>
      </c>
      <c r="CK56" s="56">
        <v>54</v>
      </c>
      <c r="CL56" s="64"/>
      <c r="CM56" t="s">
        <v>65</v>
      </c>
      <c r="CN56">
        <f>_xlfn.IFS(AND(CL55="",CL56=""),0,AND(CL55="",CL56="@"),VLOOKUP(CK$1,'Distance Matrix'!$A$2:$AG$33,MATCH(CM56,'Distance Matrix'!$A$1:$AG$1,0),1),AND(CL55="@",CL56=""),VLOOKUP(CK$1,'Distance Matrix'!$A$2:$AG$33,MATCH(CM55,'Distance Matrix'!$A$1:$AG$1,0),1),AND(CL55="@",CL56="@"),VLOOKUP(CM55,'Distance Matrix'!$A$2:$AG$33,MATCH(CM56,'Distance Matrix'!$A$1:$AG$1,0),1))</f>
        <v>0</v>
      </c>
      <c r="CO56" s="56">
        <v>54</v>
      </c>
      <c r="CP56" s="64" t="s">
        <v>182</v>
      </c>
      <c r="CQ56" t="s">
        <v>67</v>
      </c>
      <c r="CR56">
        <f>_xlfn.IFS(AND(CP55="",CP56=""),0,AND(CP55="",CP56="@"),VLOOKUP(CO$1,'Distance Matrix'!$A$2:$AG$33,MATCH(CQ56,'Distance Matrix'!$A$1:$AG$1,0),1),AND(CP55="@",CP56=""),VLOOKUP(CO$1,'Distance Matrix'!$A$2:$AG$33,MATCH(CQ55,'Distance Matrix'!$A$1:$AG$1,0),1),AND(CP55="@",CP56="@"),VLOOKUP(CQ55,'Distance Matrix'!$A$2:$AG$33,MATCH(CQ56,'Distance Matrix'!$A$1:$AG$1,0),1))</f>
        <v>1016</v>
      </c>
      <c r="CS56" s="56">
        <v>54</v>
      </c>
      <c r="CT56" s="64" t="s">
        <v>182</v>
      </c>
      <c r="CU56" t="s">
        <v>48</v>
      </c>
      <c r="CV56">
        <f>_xlfn.IFS(AND(CT55="",CT56=""),0,AND(CT55="",CT56="@"),VLOOKUP(CS$1,'Distance Matrix'!$A$2:$AG$33,MATCH(CU56,'Distance Matrix'!$A$1:$AG$1,0),1),AND(CT55="@",CT56=""),VLOOKUP(CS$1,'Distance Matrix'!$A$2:$AG$33,MATCH(CU55,'Distance Matrix'!$A$1:$AG$1,0),1),AND(CT55="@",CT56="@"),VLOOKUP(CU55,'Distance Matrix'!$A$2:$AG$33,MATCH(CU56,'Distance Matrix'!$A$1:$AG$1,0),1))</f>
        <v>1498</v>
      </c>
      <c r="CW56" s="56">
        <v>54</v>
      </c>
      <c r="CX56" s="64" t="s">
        <v>182</v>
      </c>
      <c r="CY56" t="s">
        <v>62</v>
      </c>
      <c r="CZ56">
        <f>_xlfn.IFS(AND(CX55="",CX56=""),0,AND(CX55="",CX56="@"),VLOOKUP(CW$1,'Distance Matrix'!$A$2:$AG$33,MATCH(CY56,'Distance Matrix'!$A$1:$AG$1,0),1),AND(CX55="@",CX56=""),VLOOKUP(CW$1,'Distance Matrix'!$A$2:$AG$33,MATCH(CY55,'Distance Matrix'!$A$1:$AG$1,0),1),AND(CX55="@",CX56="@"),VLOOKUP(CY55,'Distance Matrix'!$A$2:$AG$33,MATCH(CY56,'Distance Matrix'!$A$1:$AG$1,0),1))</f>
        <v>271</v>
      </c>
      <c r="DA56" s="56">
        <v>54</v>
      </c>
      <c r="DB56" s="64"/>
      <c r="DC56" t="s">
        <v>53</v>
      </c>
      <c r="DD56">
        <f>_xlfn.IFS(AND(DB55="",DB56=""),0,AND(DB55="",DB56="@"),VLOOKUP(DA$1,'Distance Matrix'!$A$2:$AG$33,MATCH(DC56,'Distance Matrix'!$A$1:$AG$1,0),1),AND(DB55="@",DB56=""),VLOOKUP(DA$1,'Distance Matrix'!$A$2:$AG$33,MATCH(DC55,'Distance Matrix'!$A$1:$AG$1,0),1),AND(DB55="@",DB56="@"),VLOOKUP(DC55,'Distance Matrix'!$A$2:$AG$33,MATCH(DC56,'Distance Matrix'!$A$1:$AG$1,0),1))</f>
        <v>0</v>
      </c>
      <c r="DE56" s="56">
        <v>54</v>
      </c>
      <c r="DF56" s="64" t="s">
        <v>182</v>
      </c>
      <c r="DG56" t="s">
        <v>63</v>
      </c>
      <c r="DH56">
        <f>_xlfn.IFS(AND(DF55="",DF56=""),0,AND(DF55="",DF56="@"),VLOOKUP(DE$1,'Distance Matrix'!$A$2:$AG$33,MATCH(DG56,'Distance Matrix'!$A$1:$AG$1,0),1),AND(DF55="@",DF56=""),VLOOKUP(DE$1,'Distance Matrix'!$A$2:$AG$33,MATCH(DG55,'Distance Matrix'!$A$1:$AG$1,0),1),AND(DF55="@",DF56="@"),VLOOKUP(DG55,'Distance Matrix'!$A$2:$AG$33,MATCH(DG56,'Distance Matrix'!$A$1:$AG$1,0),1))</f>
        <v>314</v>
      </c>
      <c r="DI56" s="56">
        <v>54</v>
      </c>
      <c r="DJ56" s="64" t="s">
        <v>182</v>
      </c>
      <c r="DK56" t="s">
        <v>49</v>
      </c>
      <c r="DL56">
        <f>_xlfn.IFS(AND(DJ55="",DJ56=""),0,AND(DJ55="",DJ56="@"),VLOOKUP(DI$1,'Distance Matrix'!$A$2:$AG$33,MATCH(DK56,'Distance Matrix'!$A$1:$AG$1,0),1),AND(DJ55="@",DJ56=""),VLOOKUP(DI$1,'Distance Matrix'!$A$2:$AG$33,MATCH(DK55,'Distance Matrix'!$A$1:$AG$1,0),1),AND(DJ55="@",DJ56="@"),VLOOKUP(DK55,'Distance Matrix'!$A$2:$AG$33,MATCH(DK56,'Distance Matrix'!$A$1:$AG$1,0),1))</f>
        <v>119</v>
      </c>
      <c r="DM56" s="56">
        <v>54</v>
      </c>
      <c r="DN56" s="64"/>
      <c r="DO56" t="s">
        <v>72</v>
      </c>
      <c r="DP56">
        <f>_xlfn.IFS(AND(DN55="",DN56=""),0,AND(DN55="",DN56="@"),VLOOKUP(DM$1,'Distance Matrix'!$A$2:$AG$33,MATCH(DO56,'Distance Matrix'!$A$1:$AG$1,0),1),AND(DN55="@",DN56=""),VLOOKUP(DM$1,'Distance Matrix'!$A$2:$AG$33,MATCH(DO55,'Distance Matrix'!$A$1:$AG$1,0),1),AND(DN55="@",DN56="@"),VLOOKUP(DO55,'Distance Matrix'!$A$2:$AG$33,MATCH(DO56,'Distance Matrix'!$A$1:$AG$1,0),1))</f>
        <v>0</v>
      </c>
      <c r="DQ56" s="56">
        <v>54</v>
      </c>
      <c r="DR56" s="64" t="s">
        <v>182</v>
      </c>
      <c r="DS56" t="s">
        <v>63</v>
      </c>
      <c r="DT56" s="72">
        <f>_xlfn.IFS(AND(DR55="",DR56=""),0,AND(DR55="",DR56="@"),VLOOKUP(DQ$1,'Distance Matrix'!$A$2:$AG$33,MATCH(DS56,'Distance Matrix'!$A$1:$AG$1,0),1),AND(DR55="@",DR56=""),VLOOKUP(DQ$1,'Distance Matrix'!$A$2:$AG$33,MATCH(DS55,'Distance Matrix'!$A$1:$AG$1,0),1),AND(DR55="@",DR56="@"),VLOOKUP(DS55,'Distance Matrix'!$A$2:$AG$33,MATCH(DS56,'Distance Matrix'!$A$1:$AG$1,0),1))</f>
        <v>1130</v>
      </c>
    </row>
    <row r="57" spans="1:124" ht="15.75" thickBot="1" x14ac:dyDescent="0.3">
      <c r="A57" s="52">
        <v>55</v>
      </c>
      <c r="B57" s="62" t="s">
        <v>182</v>
      </c>
      <c r="C57" t="s">
        <v>58</v>
      </c>
      <c r="D57">
        <f>_xlfn.IFS(AND(B56="",B57=""),0,AND(B56="",B57="@"),VLOOKUP(A$1,'Distance Matrix'!$A$2:$AG$33,MATCH(C57,'Distance Matrix'!$A$1:$AG$1,0),1),AND(B56="@",B57=""),VLOOKUP(A$1,'Distance Matrix'!$A$2:$AG$33,MATCH(C56,'Distance Matrix'!$A$1:$AG$1,0),1),AND(B56="@",B57="@"),VLOOKUP(C56,'Distance Matrix'!$A$2:$AG$33,MATCH(C57,'Distance Matrix'!$A$1:$AG$1,0),1))</f>
        <v>94</v>
      </c>
      <c r="E57" s="52">
        <v>55</v>
      </c>
      <c r="F57" s="62"/>
      <c r="G57" t="s">
        <v>70</v>
      </c>
      <c r="H57">
        <f>_xlfn.IFS(AND(F56="",F57=""),0,AND(F56="",F57="@"),VLOOKUP(E$1,'Distance Matrix'!$A$2:$AG$33,MATCH(G57,'Distance Matrix'!$A$1:$AG$1,0),1),AND(F56="@",F57=""),VLOOKUP(E$1,'Distance Matrix'!$A$2:$AG$33,MATCH(G56,'Distance Matrix'!$A$1:$AG$1,0),1),AND(F56="@",F57="@"),VLOOKUP(G56,'Distance Matrix'!$A$2:$AG$33,MATCH(G57,'Distance Matrix'!$A$1:$AG$1,0),1))</f>
        <v>0</v>
      </c>
      <c r="I57" s="52">
        <v>55</v>
      </c>
      <c r="J57" s="62"/>
      <c r="K57" s="54" t="s">
        <v>65</v>
      </c>
      <c r="L57">
        <f>_xlfn.IFS(AND(J56="",J57=""),0,AND(J56="",J57="@"),VLOOKUP(I$1,'Distance Matrix'!$A$2:$AG$33,MATCH(K57,'Distance Matrix'!$A$1:$AG$1,0),1),AND(J56="@",J57=""),VLOOKUP(I$1,'Distance Matrix'!$A$2:$AG$33,MATCH(K56,'Distance Matrix'!$A$1:$AG$1,0),1),AND(J56="@",J57="@"),VLOOKUP(K56,'Distance Matrix'!$A$2:$AG$33,MATCH(K57,'Distance Matrix'!$A$1:$AG$1,0),1))</f>
        <v>184</v>
      </c>
      <c r="M57" s="52">
        <v>55</v>
      </c>
      <c r="N57" s="62"/>
      <c r="O57" t="s">
        <v>48</v>
      </c>
      <c r="P57">
        <f>_xlfn.IFS(AND(N56="",N57=""),0,AND(N56="",N57="@"),VLOOKUP(M$1,'Distance Matrix'!$A$2:$AG$33,MATCH(O57,'Distance Matrix'!$A$1:$AG$1,0),1),AND(N56="@",N57=""),VLOOKUP(M$1,'Distance Matrix'!$A$2:$AG$33,MATCH(O56,'Distance Matrix'!$A$1:$AG$1,0),1),AND(N56="@",N57="@"),VLOOKUP(O56,'Distance Matrix'!$A$2:$AG$33,MATCH(O57,'Distance Matrix'!$A$1:$AG$1,0),1))</f>
        <v>0</v>
      </c>
      <c r="Q57" s="52">
        <v>55</v>
      </c>
      <c r="R57" s="62" t="s">
        <v>182</v>
      </c>
      <c r="S57" t="s">
        <v>50</v>
      </c>
      <c r="T57">
        <f>_xlfn.IFS(AND(R56="",R57=""),0,AND(R56="",R57="@"),VLOOKUP(Q$1,'Distance Matrix'!$A$2:$AG$33,MATCH(S57,'Distance Matrix'!$A$1:$AG$1,0),1),AND(R56="@",R57=""),VLOOKUP(Q$1,'Distance Matrix'!$A$2:$AG$33,MATCH(S56,'Distance Matrix'!$A$1:$AG$1,0),1),AND(R56="@",R57="@"),VLOOKUP(S56,'Distance Matrix'!$A$2:$AG$33,MATCH(S57,'Distance Matrix'!$A$1:$AG$1,0),1))</f>
        <v>427</v>
      </c>
      <c r="U57" s="56">
        <v>55</v>
      </c>
      <c r="V57" s="64" t="s">
        <v>182</v>
      </c>
      <c r="W57" t="s">
        <v>59</v>
      </c>
      <c r="X57">
        <f>_xlfn.IFS(AND(V56="",V57=""),0,AND(V56="",V57="@"),VLOOKUP(U$1,'Distance Matrix'!$A$2:$AG$33,MATCH(W57,'Distance Matrix'!$A$1:$AG$1,0),1),AND(V56="@",V57=""),VLOOKUP(U$1,'Distance Matrix'!$A$2:$AG$33,MATCH(W56,'Distance Matrix'!$A$1:$AG$1,0),1),AND(V56="@",V57="@"),VLOOKUP(W56,'Distance Matrix'!$A$2:$AG$33,MATCH(W57,'Distance Matrix'!$A$1:$AG$1,0),1))</f>
        <v>291</v>
      </c>
      <c r="Y57" s="56">
        <v>55</v>
      </c>
      <c r="Z57" s="64"/>
      <c r="AA57" t="s">
        <v>50</v>
      </c>
      <c r="AB57">
        <f>_xlfn.IFS(AND(Z56="",Z57=""),0,AND(Z56="",Z57="@"),VLOOKUP(Y$1,'Distance Matrix'!$A$2:$AG$33,MATCH(AA57,'Distance Matrix'!$A$1:$AG$1,0),1),AND(Z56="@",Z57=""),VLOOKUP(Y$1,'Distance Matrix'!$A$2:$AG$33,MATCH(AA56,'Distance Matrix'!$A$1:$AG$1,0),1),AND(Z56="@",Z57="@"),VLOOKUP(AA56,'Distance Matrix'!$A$2:$AG$33,MATCH(AA57,'Distance Matrix'!$A$1:$AG$1,0),1))</f>
        <v>1432</v>
      </c>
      <c r="AC57" s="56">
        <v>55</v>
      </c>
      <c r="AD57" s="64" t="s">
        <v>182</v>
      </c>
      <c r="AE57" t="s">
        <v>77</v>
      </c>
      <c r="AF57">
        <f>_xlfn.IFS(AND(AD56="",AD57=""),0,AND(AD56="",AD57="@"),VLOOKUP(AC$1,'Distance Matrix'!$A$2:$AG$33,MATCH(AE57,'Distance Matrix'!$A$1:$AG$1,0),1),AND(AD56="@",AD57=""),VLOOKUP(AC$1,'Distance Matrix'!$A$2:$AG$33,MATCH(AE56,'Distance Matrix'!$A$1:$AG$1,0),1),AND(AD56="@",AD57="@"),VLOOKUP(AE56,'Distance Matrix'!$A$2:$AG$33,MATCH(AE57,'Distance Matrix'!$A$1:$AG$1,0),1))</f>
        <v>184</v>
      </c>
      <c r="AG57" s="56">
        <v>55</v>
      </c>
      <c r="AH57" s="64"/>
      <c r="AI57" t="s">
        <v>49</v>
      </c>
      <c r="AJ57">
        <f>_xlfn.IFS(AND(AH56="",AH57=""),0,AND(AH56="",AH57="@"),VLOOKUP(AG$1,'Distance Matrix'!$A$2:$AG$33,MATCH(AI57,'Distance Matrix'!$A$1:$AG$1,0),1),AND(AH56="@",AH57=""),VLOOKUP(AG$1,'Distance Matrix'!$A$2:$AG$33,MATCH(AI56,'Distance Matrix'!$A$1:$AG$1,0),1),AND(AH56="@",AH57="@"),VLOOKUP(AI56,'Distance Matrix'!$A$2:$AG$33,MATCH(AI57,'Distance Matrix'!$A$1:$AG$1,0),1))</f>
        <v>1767</v>
      </c>
      <c r="AK57" s="56">
        <v>55</v>
      </c>
      <c r="AL57" s="64" t="s">
        <v>182</v>
      </c>
      <c r="AM57" t="s">
        <v>78</v>
      </c>
      <c r="AN57">
        <f>_xlfn.IFS(AND(AL56="",AL57=""),0,AND(AL56="",AL57="@"),VLOOKUP(AK$1,'Distance Matrix'!$A$2:$AG$33,MATCH(AM57,'Distance Matrix'!$A$1:$AG$1,0),1),AND(AL56="@",AL57=""),VLOOKUP(AK$1,'Distance Matrix'!$A$2:$AG$33,MATCH(AM56,'Distance Matrix'!$A$1:$AG$1,0),1),AND(AL56="@",AL57="@"),VLOOKUP(AM56,'Distance Matrix'!$A$2:$AG$33,MATCH(AM57,'Distance Matrix'!$A$1:$AG$1,0),1))</f>
        <v>1446</v>
      </c>
      <c r="AO57" s="56">
        <v>55</v>
      </c>
      <c r="AP57" s="64" t="s">
        <v>182</v>
      </c>
      <c r="AQ57" t="s">
        <v>76</v>
      </c>
      <c r="AR57">
        <f>_xlfn.IFS(AND(AP56="",AP57=""),0,AND(AP56="",AP57="@"),VLOOKUP(AO$1,'Distance Matrix'!$A$2:$AG$33,MATCH(AQ57,'Distance Matrix'!$A$1:$AG$1,0),1),AND(AP56="@",AP57=""),VLOOKUP(AO$1,'Distance Matrix'!$A$2:$AG$33,MATCH(AQ56,'Distance Matrix'!$A$1:$AG$1,0),1),AND(AP56="@",AP57="@"),VLOOKUP(AQ56,'Distance Matrix'!$A$2:$AG$33,MATCH(AQ57,'Distance Matrix'!$A$1:$AG$1,0),1))</f>
        <v>241</v>
      </c>
      <c r="AS57" s="56">
        <v>55</v>
      </c>
      <c r="AT57" s="64"/>
      <c r="AU57" t="s">
        <v>55</v>
      </c>
      <c r="AV57">
        <f>_xlfn.IFS(AND(AT56="",AT57=""),0,AND(AT56="",AT57="@"),VLOOKUP(AS$1,'Distance Matrix'!$A$2:$AG$33,MATCH(AU57,'Distance Matrix'!$A$1:$AG$1,0),1),AND(AT56="@",AT57=""),VLOOKUP(AS$1,'Distance Matrix'!$A$2:$AG$33,MATCH(AU56,'Distance Matrix'!$A$1:$AG$1,0),1),AND(AT56="@",AT57="@"),VLOOKUP(AU56,'Distance Matrix'!$A$2:$AG$33,MATCH(AU57,'Distance Matrix'!$A$1:$AG$1,0),1))</f>
        <v>1084</v>
      </c>
      <c r="AW57" s="56">
        <v>55</v>
      </c>
      <c r="AX57" s="64"/>
      <c r="AY57" t="s">
        <v>70</v>
      </c>
      <c r="AZ57">
        <f>_xlfn.IFS(AND(AX56="",AX57=""),0,AND(AX56="",AX57="@"),VLOOKUP(AW$1,'Distance Matrix'!$A$2:$AG$33,MATCH(AY57,'Distance Matrix'!$A$1:$AG$1,0),1),AND(AX56="@",AX57=""),VLOOKUP(AW$1,'Distance Matrix'!$A$2:$AG$33,MATCH(AY56,'Distance Matrix'!$A$1:$AG$1,0),1),AND(AX56="@",AX57="@"),VLOOKUP(AY56,'Distance Matrix'!$A$2:$AG$33,MATCH(AY57,'Distance Matrix'!$A$1:$AG$1,0),1))</f>
        <v>0</v>
      </c>
      <c r="BA57" s="56">
        <v>55</v>
      </c>
      <c r="BB57" s="64" t="s">
        <v>182</v>
      </c>
      <c r="BC57" t="s">
        <v>52</v>
      </c>
      <c r="BD57">
        <f>_xlfn.IFS(AND(BB56="",BB57=""),0,AND(BB56="",BB57="@"),VLOOKUP(BA$1,'Distance Matrix'!$A$2:$AG$33,MATCH(BC57,'Distance Matrix'!$A$1:$AG$1,0),1),AND(BB56="@",BB57=""),VLOOKUP(BA$1,'Distance Matrix'!$A$2:$AG$33,MATCH(BC56,'Distance Matrix'!$A$1:$AG$1,0),1),AND(BB56="@",BB57="@"),VLOOKUP(BC56,'Distance Matrix'!$A$2:$AG$33,MATCH(BC57,'Distance Matrix'!$A$1:$AG$1,0),1))</f>
        <v>205</v>
      </c>
      <c r="BE57" s="56">
        <v>55</v>
      </c>
      <c r="BF57" s="64" t="s">
        <v>182</v>
      </c>
      <c r="BG57" t="s">
        <v>77</v>
      </c>
      <c r="BH57">
        <f>_xlfn.IFS(AND(BF56="",BF57=""),0,AND(BF56="",BF57="@"),VLOOKUP(BE$1,'Distance Matrix'!$A$2:$AG$33,MATCH(BG57,'Distance Matrix'!$A$1:$AG$1,0),1),AND(BF56="@",BF57=""),VLOOKUP(BE$1,'Distance Matrix'!$A$2:$AG$33,MATCH(BG56,'Distance Matrix'!$A$1:$AG$1,0),1),AND(BF56="@",BF57="@"),VLOOKUP(BG56,'Distance Matrix'!$A$2:$AG$33,MATCH(BG57,'Distance Matrix'!$A$1:$AG$1,0),1))</f>
        <v>280</v>
      </c>
      <c r="BI57" s="56">
        <v>55</v>
      </c>
      <c r="BJ57" s="64" t="s">
        <v>182</v>
      </c>
      <c r="BK57" t="s">
        <v>61</v>
      </c>
      <c r="BL57">
        <f>_xlfn.IFS(AND(BJ56="",BJ57=""),0,AND(BJ56="",BJ57="@"),VLOOKUP(BI$1,'Distance Matrix'!$A$2:$AG$33,MATCH(BK57,'Distance Matrix'!$A$1:$AG$1,0),1),AND(BJ56="@",BJ57=""),VLOOKUP(BI$1,'Distance Matrix'!$A$2:$AG$33,MATCH(BK56,'Distance Matrix'!$A$1:$AG$1,0),1),AND(BJ56="@",BJ57="@"),VLOOKUP(BK56,'Distance Matrix'!$A$2:$AG$33,MATCH(BK57,'Distance Matrix'!$A$1:$AG$1,0),1))</f>
        <v>1006</v>
      </c>
      <c r="BM57" s="56">
        <v>55</v>
      </c>
      <c r="BN57" s="64"/>
      <c r="BO57" t="s">
        <v>48</v>
      </c>
      <c r="BP57">
        <f>_xlfn.IFS(AND(BN56="",BN57=""),0,AND(BN56="",BN57="@"),VLOOKUP(BM$1,'Distance Matrix'!$A$2:$AG$33,MATCH(BO57,'Distance Matrix'!$A$1:$AG$1,0),1),AND(BN56="@",BN57=""),VLOOKUP(BM$1,'Distance Matrix'!$A$2:$AG$33,MATCH(BO56,'Distance Matrix'!$A$1:$AG$1,0),1),AND(BN56="@",BN57="@"),VLOOKUP(BO56,'Distance Matrix'!$A$2:$AG$33,MATCH(BO57,'Distance Matrix'!$A$1:$AG$1,0),1))</f>
        <v>0</v>
      </c>
      <c r="BQ57" s="56">
        <v>55</v>
      </c>
      <c r="BR57" s="64"/>
      <c r="BS57" t="s">
        <v>78</v>
      </c>
      <c r="BT57">
        <f>_xlfn.IFS(AND(BR56="",BR57=""),0,AND(BR56="",BR57="@"),VLOOKUP(BQ$1,'Distance Matrix'!$A$2:$AG$33,MATCH(BS57,'Distance Matrix'!$A$1:$AG$1,0),1),AND(BR56="@",BR57=""),VLOOKUP(BQ$1,'Distance Matrix'!$A$2:$AG$33,MATCH(BS56,'Distance Matrix'!$A$1:$AG$1,0),1),AND(BR56="@",BR57="@"),VLOOKUP(BS56,'Distance Matrix'!$A$2:$AG$33,MATCH(BS57,'Distance Matrix'!$A$1:$AG$1,0),1))</f>
        <v>0</v>
      </c>
      <c r="BU57" s="56">
        <v>55</v>
      </c>
      <c r="BV57" s="64"/>
      <c r="BW57" t="s">
        <v>74</v>
      </c>
      <c r="BX57">
        <f>_xlfn.IFS(AND(BV56="",BV57=""),0,AND(BV56="",BV57="@"),VLOOKUP(BU$1,'Distance Matrix'!$A$2:$AG$33,MATCH(BW57,'Distance Matrix'!$A$1:$AG$1,0),1),AND(BV56="@",BV57=""),VLOOKUP(BU$1,'Distance Matrix'!$A$2:$AG$33,MATCH(BW56,'Distance Matrix'!$A$1:$AG$1,0),1),AND(BV56="@",BV57="@"),VLOOKUP(BW56,'Distance Matrix'!$A$2:$AG$33,MATCH(BW57,'Distance Matrix'!$A$1:$AG$1,0),1))</f>
        <v>0</v>
      </c>
      <c r="BY57" s="56">
        <v>55</v>
      </c>
      <c r="BZ57" s="64"/>
      <c r="CA57" t="s">
        <v>64</v>
      </c>
      <c r="CB57">
        <f>_xlfn.IFS(AND(BZ56="",BZ57=""),0,AND(BZ56="",BZ57="@"),VLOOKUP(BY$1,'Distance Matrix'!$A$2:$AG$33,MATCH(CA57,'Distance Matrix'!$A$1:$AG$1,0),1),AND(BZ56="@",BZ57=""),VLOOKUP(BY$1,'Distance Matrix'!$A$2:$AG$33,MATCH(CA56,'Distance Matrix'!$A$1:$AG$1,0),1),AND(BZ56="@",BZ57="@"),VLOOKUP(CA56,'Distance Matrix'!$A$2:$AG$33,MATCH(CA57,'Distance Matrix'!$A$1:$AG$1,0),1))</f>
        <v>0</v>
      </c>
      <c r="CC57" s="56">
        <v>55</v>
      </c>
      <c r="CD57" s="64"/>
      <c r="CE57" t="s">
        <v>51</v>
      </c>
      <c r="CF57">
        <f>_xlfn.IFS(AND(CD56="",CD57=""),0,AND(CD56="",CD57="@"),VLOOKUP(CC$1,'Distance Matrix'!$A$2:$AG$33,MATCH(CE57,'Distance Matrix'!$A$1:$AG$1,0),1),AND(CD56="@",CD57=""),VLOOKUP(CC$1,'Distance Matrix'!$A$2:$AG$33,MATCH(CE56,'Distance Matrix'!$A$1:$AG$1,0),1),AND(CD56="@",CD57="@"),VLOOKUP(CE56,'Distance Matrix'!$A$2:$AG$33,MATCH(CE57,'Distance Matrix'!$A$1:$AG$1,0),1))</f>
        <v>0</v>
      </c>
      <c r="CG57" s="56">
        <v>55</v>
      </c>
      <c r="CH57" s="64"/>
      <c r="CI57" t="s">
        <v>48</v>
      </c>
      <c r="CJ57">
        <f>_xlfn.IFS(AND(CH56="",CH57=""),0,AND(CH56="",CH57="@"),VLOOKUP(CG$1,'Distance Matrix'!$A$2:$AG$33,MATCH(CI57,'Distance Matrix'!$A$1:$AG$1,0),1),AND(CH56="@",CH57=""),VLOOKUP(CG$1,'Distance Matrix'!$A$2:$AG$33,MATCH(CI56,'Distance Matrix'!$A$1:$AG$1,0),1),AND(CH56="@",CH57="@"),VLOOKUP(CI56,'Distance Matrix'!$A$2:$AG$33,MATCH(CI57,'Distance Matrix'!$A$1:$AG$1,0),1))</f>
        <v>0</v>
      </c>
      <c r="CK57" s="56">
        <v>55</v>
      </c>
      <c r="CL57" s="64"/>
      <c r="CM57" t="s">
        <v>79</v>
      </c>
      <c r="CN57">
        <f>_xlfn.IFS(AND(CL56="",CL57=""),0,AND(CL56="",CL57="@"),VLOOKUP(CK$1,'Distance Matrix'!$A$2:$AG$33,MATCH(CM57,'Distance Matrix'!$A$1:$AG$1,0),1),AND(CL56="@",CL57=""),VLOOKUP(CK$1,'Distance Matrix'!$A$2:$AG$33,MATCH(CM56,'Distance Matrix'!$A$1:$AG$1,0),1),AND(CL56="@",CL57="@"),VLOOKUP(CM56,'Distance Matrix'!$A$2:$AG$33,MATCH(CM57,'Distance Matrix'!$A$1:$AG$1,0),1))</f>
        <v>0</v>
      </c>
      <c r="CO57" s="56">
        <v>55</v>
      </c>
      <c r="CP57" s="64" t="s">
        <v>182</v>
      </c>
      <c r="CQ57" t="s">
        <v>52</v>
      </c>
      <c r="CR57">
        <f>_xlfn.IFS(AND(CP56="",CP57=""),0,AND(CP56="",CP57="@"),VLOOKUP(CO$1,'Distance Matrix'!$A$2:$AG$33,MATCH(CQ57,'Distance Matrix'!$A$1:$AG$1,0),1),AND(CP56="@",CP57=""),VLOOKUP(CO$1,'Distance Matrix'!$A$2:$AG$33,MATCH(CQ56,'Distance Matrix'!$A$1:$AG$1,0),1),AND(CP56="@",CP57="@"),VLOOKUP(CQ56,'Distance Matrix'!$A$2:$AG$33,MATCH(CQ57,'Distance Matrix'!$A$1:$AG$1,0),1))</f>
        <v>205</v>
      </c>
      <c r="CS57" s="56">
        <v>55</v>
      </c>
      <c r="CT57" s="64" t="s">
        <v>182</v>
      </c>
      <c r="CU57" t="s">
        <v>75</v>
      </c>
      <c r="CV57">
        <f>_xlfn.IFS(AND(CT56="",CT57=""),0,AND(CT56="",CT57="@"),VLOOKUP(CS$1,'Distance Matrix'!$A$2:$AG$33,MATCH(CU57,'Distance Matrix'!$A$1:$AG$1,0),1),AND(CT56="@",CT57=""),VLOOKUP(CS$1,'Distance Matrix'!$A$2:$AG$33,MATCH(CU56,'Distance Matrix'!$A$1:$AG$1,0),1),AND(CT56="@",CT57="@"),VLOOKUP(CU56,'Distance Matrix'!$A$2:$AG$33,MATCH(CU57,'Distance Matrix'!$A$1:$AG$1,0),1))</f>
        <v>741</v>
      </c>
      <c r="CW57" s="56">
        <v>55</v>
      </c>
      <c r="CX57" s="64"/>
      <c r="CY57" t="s">
        <v>61</v>
      </c>
      <c r="CZ57">
        <f>_xlfn.IFS(AND(CX56="",CX57=""),0,AND(CX56="",CX57="@"),VLOOKUP(CW$1,'Distance Matrix'!$A$2:$AG$33,MATCH(CY57,'Distance Matrix'!$A$1:$AG$1,0),1),AND(CX56="@",CX57=""),VLOOKUP(CW$1,'Distance Matrix'!$A$2:$AG$33,MATCH(CY56,'Distance Matrix'!$A$1:$AG$1,0),1),AND(CX56="@",CX57="@"),VLOOKUP(CY56,'Distance Matrix'!$A$2:$AG$33,MATCH(CY57,'Distance Matrix'!$A$1:$AG$1,0),1))</f>
        <v>271</v>
      </c>
      <c r="DA57" s="56">
        <v>55</v>
      </c>
      <c r="DB57" s="64"/>
      <c r="DC57" t="s">
        <v>56</v>
      </c>
      <c r="DD57">
        <f>_xlfn.IFS(AND(DB56="",DB57=""),0,AND(DB56="",DB57="@"),VLOOKUP(DA$1,'Distance Matrix'!$A$2:$AG$33,MATCH(DC57,'Distance Matrix'!$A$1:$AG$1,0),1),AND(DB56="@",DB57=""),VLOOKUP(DA$1,'Distance Matrix'!$A$2:$AG$33,MATCH(DC56,'Distance Matrix'!$A$1:$AG$1,0),1),AND(DB56="@",DB57="@"),VLOOKUP(DC56,'Distance Matrix'!$A$2:$AG$33,MATCH(DC57,'Distance Matrix'!$A$1:$AG$1,0),1))</f>
        <v>0</v>
      </c>
      <c r="DE57" s="56">
        <v>55</v>
      </c>
      <c r="DF57" s="64" t="s">
        <v>182</v>
      </c>
      <c r="DG57" t="s">
        <v>59</v>
      </c>
      <c r="DH57">
        <f>_xlfn.IFS(AND(DF56="",DF57=""),0,AND(DF56="",DF57="@"),VLOOKUP(DE$1,'Distance Matrix'!$A$2:$AG$33,MATCH(DG57,'Distance Matrix'!$A$1:$AG$1,0),1),AND(DF56="@",DF57=""),VLOOKUP(DE$1,'Distance Matrix'!$A$2:$AG$33,MATCH(DG56,'Distance Matrix'!$A$1:$AG$1,0),1),AND(DF56="@",DF57="@"),VLOOKUP(DG56,'Distance Matrix'!$A$2:$AG$33,MATCH(DG57,'Distance Matrix'!$A$1:$AG$1,0),1))</f>
        <v>324</v>
      </c>
      <c r="DI57" s="56">
        <v>55</v>
      </c>
      <c r="DJ57" s="64" t="s">
        <v>182</v>
      </c>
      <c r="DK57" t="s">
        <v>73</v>
      </c>
      <c r="DL57">
        <f>_xlfn.IFS(AND(DJ56="",DJ57=""),0,AND(DJ56="",DJ57="@"),VLOOKUP(DI$1,'Distance Matrix'!$A$2:$AG$33,MATCH(DK57,'Distance Matrix'!$A$1:$AG$1,0),1),AND(DJ56="@",DJ57=""),VLOOKUP(DI$1,'Distance Matrix'!$A$2:$AG$33,MATCH(DK56,'Distance Matrix'!$A$1:$AG$1,0),1),AND(DJ56="@",DJ57="@"),VLOOKUP(DK56,'Distance Matrix'!$A$2:$AG$33,MATCH(DK57,'Distance Matrix'!$A$1:$AG$1,0),1))</f>
        <v>599</v>
      </c>
      <c r="DM57" s="56">
        <v>55</v>
      </c>
      <c r="DN57" s="64"/>
      <c r="DO57" t="s">
        <v>67</v>
      </c>
      <c r="DP57">
        <f>_xlfn.IFS(AND(DN56="",DN57=""),0,AND(DN56="",DN57="@"),VLOOKUP(DM$1,'Distance Matrix'!$A$2:$AG$33,MATCH(DO57,'Distance Matrix'!$A$1:$AG$1,0),1),AND(DN56="@",DN57=""),VLOOKUP(DM$1,'Distance Matrix'!$A$2:$AG$33,MATCH(DO56,'Distance Matrix'!$A$1:$AG$1,0),1),AND(DN56="@",DN57="@"),VLOOKUP(DO56,'Distance Matrix'!$A$2:$AG$33,MATCH(DO57,'Distance Matrix'!$A$1:$AG$1,0),1))</f>
        <v>0</v>
      </c>
      <c r="DQ57" s="56">
        <v>55</v>
      </c>
      <c r="DR57" s="64" t="s">
        <v>182</v>
      </c>
      <c r="DS57" t="s">
        <v>58</v>
      </c>
      <c r="DT57" s="72">
        <f>_xlfn.IFS(AND(DR56="",DR57=""),0,AND(DR56="",DR57="@"),VLOOKUP(DQ$1,'Distance Matrix'!$A$2:$AG$33,MATCH(DS57,'Distance Matrix'!$A$1:$AG$1,0),1),AND(DR56="@",DR57=""),VLOOKUP(DQ$1,'Distance Matrix'!$A$2:$AG$33,MATCH(DS56,'Distance Matrix'!$A$1:$AG$1,0),1),AND(DR56="@",DR57="@"),VLOOKUP(DS56,'Distance Matrix'!$A$2:$AG$33,MATCH(DS57,'Distance Matrix'!$A$1:$AG$1,0),1))</f>
        <v>94</v>
      </c>
    </row>
    <row r="58" spans="1:124" ht="15.75" thickBot="1" x14ac:dyDescent="0.3">
      <c r="A58" s="52">
        <v>56</v>
      </c>
      <c r="B58" s="62" t="s">
        <v>182</v>
      </c>
      <c r="C58" t="s">
        <v>57</v>
      </c>
      <c r="D58">
        <f>_xlfn.IFS(AND(B57="",B58=""),0,AND(B57="",B58="@"),VLOOKUP(A$1,'Distance Matrix'!$A$2:$AG$33,MATCH(C58,'Distance Matrix'!$A$1:$AG$1,0),1),AND(B57="@",B58=""),VLOOKUP(A$1,'Distance Matrix'!$A$2:$AG$33,MATCH(C57,'Distance Matrix'!$A$1:$AG$1,0),1),AND(B57="@",B58="@"),VLOOKUP(C57,'Distance Matrix'!$A$2:$AG$33,MATCH(C58,'Distance Matrix'!$A$1:$AG$1,0),1))</f>
        <v>377</v>
      </c>
      <c r="E58" s="52">
        <v>56</v>
      </c>
      <c r="F58" s="62" t="s">
        <v>182</v>
      </c>
      <c r="G58" t="s">
        <v>66</v>
      </c>
      <c r="H58">
        <f>_xlfn.IFS(AND(F57="",F58=""),0,AND(F57="",F58="@"),VLOOKUP(E$1,'Distance Matrix'!$A$2:$AG$33,MATCH(G58,'Distance Matrix'!$A$1:$AG$1,0),1),AND(F57="@",F58=""),VLOOKUP(E$1,'Distance Matrix'!$A$2:$AG$33,MATCH(G57,'Distance Matrix'!$A$1:$AG$1,0),1),AND(F57="@",F58="@"),VLOOKUP(G57,'Distance Matrix'!$A$2:$AG$33,MATCH(G58,'Distance Matrix'!$A$1:$AG$1,0),1))</f>
        <v>256</v>
      </c>
      <c r="I58" s="52">
        <v>56</v>
      </c>
      <c r="J58" s="62"/>
      <c r="K58" s="54" t="s">
        <v>72</v>
      </c>
      <c r="L58">
        <f>_xlfn.IFS(AND(J57="",J58=""),0,AND(J57="",J58="@"),VLOOKUP(I$1,'Distance Matrix'!$A$2:$AG$33,MATCH(K58,'Distance Matrix'!$A$1:$AG$1,0),1),AND(J57="@",J58=""),VLOOKUP(I$1,'Distance Matrix'!$A$2:$AG$33,MATCH(K57,'Distance Matrix'!$A$1:$AG$1,0),1),AND(J57="@",J58="@"),VLOOKUP(K57,'Distance Matrix'!$A$2:$AG$33,MATCH(K58,'Distance Matrix'!$A$1:$AG$1,0),1))</f>
        <v>0</v>
      </c>
      <c r="M58" s="52">
        <v>56</v>
      </c>
      <c r="N58" s="62"/>
      <c r="O58" t="s">
        <v>60</v>
      </c>
      <c r="P58">
        <f>_xlfn.IFS(AND(N57="",N58=""),0,AND(N57="",N58="@"),VLOOKUP(M$1,'Distance Matrix'!$A$2:$AG$33,MATCH(O58,'Distance Matrix'!$A$1:$AG$1,0),1),AND(N57="@",N58=""),VLOOKUP(M$1,'Distance Matrix'!$A$2:$AG$33,MATCH(O57,'Distance Matrix'!$A$1:$AG$1,0),1),AND(N57="@",N58="@"),VLOOKUP(O57,'Distance Matrix'!$A$2:$AG$33,MATCH(O58,'Distance Matrix'!$A$1:$AG$1,0),1))</f>
        <v>0</v>
      </c>
      <c r="Q58" s="52">
        <v>56</v>
      </c>
      <c r="R58" s="62" t="s">
        <v>182</v>
      </c>
      <c r="S58" t="s">
        <v>52</v>
      </c>
      <c r="T58">
        <f>_xlfn.IFS(AND(R57="",R58=""),0,AND(R57="",R58="@"),VLOOKUP(Q$1,'Distance Matrix'!$A$2:$AG$33,MATCH(S58,'Distance Matrix'!$A$1:$AG$1,0),1),AND(R57="@",R58=""),VLOOKUP(Q$1,'Distance Matrix'!$A$2:$AG$33,MATCH(S57,'Distance Matrix'!$A$1:$AG$1,0),1),AND(R57="@",R58="@"),VLOOKUP(S57,'Distance Matrix'!$A$2:$AG$33,MATCH(S58,'Distance Matrix'!$A$1:$AG$1,0),1))</f>
        <v>2594</v>
      </c>
      <c r="U58" s="56">
        <v>56</v>
      </c>
      <c r="V58" s="64" t="s">
        <v>182</v>
      </c>
      <c r="W58" t="s">
        <v>61</v>
      </c>
      <c r="X58">
        <f>_xlfn.IFS(AND(V57="",V58=""),0,AND(V57="",V58="@"),VLOOKUP(U$1,'Distance Matrix'!$A$2:$AG$33,MATCH(W58,'Distance Matrix'!$A$1:$AG$1,0),1),AND(V57="@",V58=""),VLOOKUP(U$1,'Distance Matrix'!$A$2:$AG$33,MATCH(W57,'Distance Matrix'!$A$1:$AG$1,0),1),AND(V57="@",V58="@"),VLOOKUP(W57,'Distance Matrix'!$A$2:$AG$33,MATCH(W58,'Distance Matrix'!$A$1:$AG$1,0),1))</f>
        <v>17</v>
      </c>
      <c r="Y58" s="56">
        <v>56</v>
      </c>
      <c r="Z58" s="64"/>
      <c r="AA58" t="s">
        <v>69</v>
      </c>
      <c r="AB58">
        <f>_xlfn.IFS(AND(Z57="",Z58=""),0,AND(Z57="",Z58="@"),VLOOKUP(Y$1,'Distance Matrix'!$A$2:$AG$33,MATCH(AA58,'Distance Matrix'!$A$1:$AG$1,0),1),AND(Z57="@",Z58=""),VLOOKUP(Y$1,'Distance Matrix'!$A$2:$AG$33,MATCH(AA57,'Distance Matrix'!$A$1:$AG$1,0),1),AND(Z57="@",Z58="@"),VLOOKUP(AA57,'Distance Matrix'!$A$2:$AG$33,MATCH(AA58,'Distance Matrix'!$A$1:$AG$1,0),1))</f>
        <v>0</v>
      </c>
      <c r="AC58" s="56">
        <v>56</v>
      </c>
      <c r="AD58" s="64"/>
      <c r="AE58" t="s">
        <v>51</v>
      </c>
      <c r="AF58">
        <f>_xlfn.IFS(AND(AD57="",AD58=""),0,AND(AD57="",AD58="@"),VLOOKUP(AC$1,'Distance Matrix'!$A$2:$AG$33,MATCH(AE58,'Distance Matrix'!$A$1:$AG$1,0),1),AND(AD57="@",AD58=""),VLOOKUP(AC$1,'Distance Matrix'!$A$2:$AG$33,MATCH(AE57,'Distance Matrix'!$A$1:$AG$1,0),1),AND(AD57="@",AD58="@"),VLOOKUP(AE57,'Distance Matrix'!$A$2:$AG$33,MATCH(AE58,'Distance Matrix'!$A$1:$AG$1,0),1))</f>
        <v>1750</v>
      </c>
      <c r="AG58" s="56">
        <v>56</v>
      </c>
      <c r="AH58" s="64"/>
      <c r="AI58" t="s">
        <v>60</v>
      </c>
      <c r="AJ58">
        <f>_xlfn.IFS(AND(AH57="",AH58=""),0,AND(AH57="",AH58="@"),VLOOKUP(AG$1,'Distance Matrix'!$A$2:$AG$33,MATCH(AI58,'Distance Matrix'!$A$1:$AG$1,0),1),AND(AH57="@",AH58=""),VLOOKUP(AG$1,'Distance Matrix'!$A$2:$AG$33,MATCH(AI57,'Distance Matrix'!$A$1:$AG$1,0),1),AND(AH57="@",AH58="@"),VLOOKUP(AI57,'Distance Matrix'!$A$2:$AG$33,MATCH(AI58,'Distance Matrix'!$A$1:$AG$1,0),1))</f>
        <v>0</v>
      </c>
      <c r="AK58" s="56">
        <v>56</v>
      </c>
      <c r="AL58" s="64" t="s">
        <v>182</v>
      </c>
      <c r="AM58" t="s">
        <v>67</v>
      </c>
      <c r="AN58">
        <f>_xlfn.IFS(AND(AL57="",AL58=""),0,AND(AL57="",AL58="@"),VLOOKUP(AK$1,'Distance Matrix'!$A$2:$AG$33,MATCH(AM58,'Distance Matrix'!$A$1:$AG$1,0),1),AND(AL57="@",AL58=""),VLOOKUP(AK$1,'Distance Matrix'!$A$2:$AG$33,MATCH(AM57,'Distance Matrix'!$A$1:$AG$1,0),1),AND(AL57="@",AL58="@"),VLOOKUP(AM57,'Distance Matrix'!$A$2:$AG$33,MATCH(AM58,'Distance Matrix'!$A$1:$AG$1,0),1))</f>
        <v>1970</v>
      </c>
      <c r="AO58" s="56">
        <v>56</v>
      </c>
      <c r="AP58" s="64" t="s">
        <v>182</v>
      </c>
      <c r="AQ58" t="s">
        <v>73</v>
      </c>
      <c r="AR58">
        <f>_xlfn.IFS(AND(AP57="",AP58=""),0,AND(AP57="",AP58="@"),VLOOKUP(AO$1,'Distance Matrix'!$A$2:$AG$33,MATCH(AQ58,'Distance Matrix'!$A$1:$AG$1,0),1),AND(AP57="@",AP58=""),VLOOKUP(AO$1,'Distance Matrix'!$A$2:$AG$33,MATCH(AQ57,'Distance Matrix'!$A$1:$AG$1,0),1),AND(AP57="@",AP58="@"),VLOOKUP(AQ57,'Distance Matrix'!$A$2:$AG$33,MATCH(AQ58,'Distance Matrix'!$A$1:$AG$1,0),1))</f>
        <v>467</v>
      </c>
      <c r="AS58" s="56">
        <v>56</v>
      </c>
      <c r="AT58" s="64" t="s">
        <v>182</v>
      </c>
      <c r="AU58" t="s">
        <v>56</v>
      </c>
      <c r="AV58">
        <f>_xlfn.IFS(AND(AT57="",AT58=""),0,AND(AT57="",AT58="@"),VLOOKUP(AS$1,'Distance Matrix'!$A$2:$AG$33,MATCH(AU58,'Distance Matrix'!$A$1:$AG$1,0),1),AND(AT57="@",AT58=""),VLOOKUP(AS$1,'Distance Matrix'!$A$2:$AG$33,MATCH(AU57,'Distance Matrix'!$A$1:$AG$1,0),1),AND(AT57="@",AT58="@"),VLOOKUP(AU57,'Distance Matrix'!$A$2:$AG$33,MATCH(AU58,'Distance Matrix'!$A$1:$AG$1,0),1))</f>
        <v>1783</v>
      </c>
      <c r="AW58" s="56">
        <v>56</v>
      </c>
      <c r="AX58" s="64"/>
      <c r="AY58" t="s">
        <v>75</v>
      </c>
      <c r="AZ58">
        <f>_xlfn.IFS(AND(AX57="",AX58=""),0,AND(AX57="",AX58="@"),VLOOKUP(AW$1,'Distance Matrix'!$A$2:$AG$33,MATCH(AY58,'Distance Matrix'!$A$1:$AG$1,0),1),AND(AX57="@",AX58=""),VLOOKUP(AW$1,'Distance Matrix'!$A$2:$AG$33,MATCH(AY57,'Distance Matrix'!$A$1:$AG$1,0),1),AND(AX57="@",AX58="@"),VLOOKUP(AY57,'Distance Matrix'!$A$2:$AG$33,MATCH(AY58,'Distance Matrix'!$A$1:$AG$1,0),1))</f>
        <v>0</v>
      </c>
      <c r="BA58" s="56">
        <v>56</v>
      </c>
      <c r="BB58" s="64" t="s">
        <v>182</v>
      </c>
      <c r="BC58" t="s">
        <v>69</v>
      </c>
      <c r="BD58">
        <f>_xlfn.IFS(AND(BB57="",BB58=""),0,AND(BB57="",BB58="@"),VLOOKUP(BA$1,'Distance Matrix'!$A$2:$AG$33,MATCH(BC58,'Distance Matrix'!$A$1:$AG$1,0),1),AND(BB57="@",BB58=""),VLOOKUP(BA$1,'Distance Matrix'!$A$2:$AG$33,MATCH(BC57,'Distance Matrix'!$A$1:$AG$1,0),1),AND(BB57="@",BB58="@"),VLOOKUP(BC57,'Distance Matrix'!$A$2:$AG$33,MATCH(BC58,'Distance Matrix'!$A$1:$AG$1,0),1))</f>
        <v>985</v>
      </c>
      <c r="BE58" s="56">
        <v>56</v>
      </c>
      <c r="BF58" s="64" t="s">
        <v>182</v>
      </c>
      <c r="BG58" t="s">
        <v>49</v>
      </c>
      <c r="BH58">
        <f>_xlfn.IFS(AND(BF57="",BF58=""),0,AND(BF57="",BF58="@"),VLOOKUP(BE$1,'Distance Matrix'!$A$2:$AG$33,MATCH(BG58,'Distance Matrix'!$A$1:$AG$1,0),1),AND(BF57="@",BF58=""),VLOOKUP(BE$1,'Distance Matrix'!$A$2:$AG$33,MATCH(BG57,'Distance Matrix'!$A$1:$AG$1,0),1),AND(BF57="@",BF58="@"),VLOOKUP(BG57,'Distance Matrix'!$A$2:$AG$33,MATCH(BG58,'Distance Matrix'!$A$1:$AG$1,0),1))</f>
        <v>399</v>
      </c>
      <c r="BI58" s="56">
        <v>56</v>
      </c>
      <c r="BJ58" s="64" t="s">
        <v>182</v>
      </c>
      <c r="BK58" t="s">
        <v>60</v>
      </c>
      <c r="BL58">
        <f>_xlfn.IFS(AND(BJ57="",BJ58=""),0,AND(BJ57="",BJ58="@"),VLOOKUP(BI$1,'Distance Matrix'!$A$2:$AG$33,MATCH(BK58,'Distance Matrix'!$A$1:$AG$1,0),1),AND(BJ57="@",BJ58=""),VLOOKUP(BI$1,'Distance Matrix'!$A$2:$AG$33,MATCH(BK57,'Distance Matrix'!$A$1:$AG$1,0),1),AND(BJ57="@",BJ58="@"),VLOOKUP(BK57,'Distance Matrix'!$A$2:$AG$33,MATCH(BK58,'Distance Matrix'!$A$1:$AG$1,0),1))</f>
        <v>17</v>
      </c>
      <c r="BM58" s="56">
        <v>56</v>
      </c>
      <c r="BN58" s="64"/>
      <c r="BO58" t="s">
        <v>51</v>
      </c>
      <c r="BP58">
        <f>_xlfn.IFS(AND(BN57="",BN58=""),0,AND(BN57="",BN58="@"),VLOOKUP(BM$1,'Distance Matrix'!$A$2:$AG$33,MATCH(BO58,'Distance Matrix'!$A$1:$AG$1,0),1),AND(BN57="@",BN58=""),VLOOKUP(BM$1,'Distance Matrix'!$A$2:$AG$33,MATCH(BO57,'Distance Matrix'!$A$1:$AG$1,0),1),AND(BN57="@",BN58="@"),VLOOKUP(BO57,'Distance Matrix'!$A$2:$AG$33,MATCH(BO58,'Distance Matrix'!$A$1:$AG$1,0),1))</f>
        <v>0</v>
      </c>
      <c r="BQ58" s="56">
        <v>56</v>
      </c>
      <c r="BR58" s="64"/>
      <c r="BS58" t="s">
        <v>70</v>
      </c>
      <c r="BT58">
        <f>_xlfn.IFS(AND(BR57="",BR58=""),0,AND(BR57="",BR58="@"),VLOOKUP(BQ$1,'Distance Matrix'!$A$2:$AG$33,MATCH(BS58,'Distance Matrix'!$A$1:$AG$1,0),1),AND(BR57="@",BR58=""),VLOOKUP(BQ$1,'Distance Matrix'!$A$2:$AG$33,MATCH(BS57,'Distance Matrix'!$A$1:$AG$1,0),1),AND(BR57="@",BR58="@"),VLOOKUP(BS57,'Distance Matrix'!$A$2:$AG$33,MATCH(BS58,'Distance Matrix'!$A$1:$AG$1,0),1))</f>
        <v>0</v>
      </c>
      <c r="BU58" s="56">
        <v>56</v>
      </c>
      <c r="BV58" s="64" t="s">
        <v>182</v>
      </c>
      <c r="BW58" t="s">
        <v>53</v>
      </c>
      <c r="BX58">
        <f>_xlfn.IFS(AND(BV57="",BV58=""),0,AND(BV57="",BV58="@"),VLOOKUP(BU$1,'Distance Matrix'!$A$2:$AG$33,MATCH(BW58,'Distance Matrix'!$A$1:$AG$1,0),1),AND(BV57="@",BV58=""),VLOOKUP(BU$1,'Distance Matrix'!$A$2:$AG$33,MATCH(BW57,'Distance Matrix'!$A$1:$AG$1,0),1),AND(BV57="@",BV58="@"),VLOOKUP(BW57,'Distance Matrix'!$A$2:$AG$33,MATCH(BW58,'Distance Matrix'!$A$1:$AG$1,0),1))</f>
        <v>870</v>
      </c>
      <c r="BY58" s="56">
        <v>56</v>
      </c>
      <c r="BZ58" s="64" t="s">
        <v>182</v>
      </c>
      <c r="CA58" t="s">
        <v>76</v>
      </c>
      <c r="CB58">
        <f>_xlfn.IFS(AND(BZ57="",BZ58=""),0,AND(BZ57="",BZ58="@"),VLOOKUP(BY$1,'Distance Matrix'!$A$2:$AG$33,MATCH(CA58,'Distance Matrix'!$A$1:$AG$1,0),1),AND(BZ57="@",BZ58=""),VLOOKUP(BY$1,'Distance Matrix'!$A$2:$AG$33,MATCH(CA57,'Distance Matrix'!$A$1:$AG$1,0),1),AND(BZ57="@",BZ58="@"),VLOOKUP(CA57,'Distance Matrix'!$A$2:$AG$33,MATCH(CA58,'Distance Matrix'!$A$1:$AG$1,0),1))</f>
        <v>291</v>
      </c>
      <c r="CC58" s="56">
        <v>56</v>
      </c>
      <c r="CD58" s="64" t="s">
        <v>182</v>
      </c>
      <c r="CE58" t="s">
        <v>48</v>
      </c>
      <c r="CF58">
        <f>_xlfn.IFS(AND(CD57="",CD58=""),0,AND(CD57="",CD58="@"),VLOOKUP(CC$1,'Distance Matrix'!$A$2:$AG$33,MATCH(CE58,'Distance Matrix'!$A$1:$AG$1,0),1),AND(CD57="@",CD58=""),VLOOKUP(CC$1,'Distance Matrix'!$A$2:$AG$33,MATCH(CE57,'Distance Matrix'!$A$1:$AG$1,0),1),AND(CD57="@",CD58="@"),VLOOKUP(CE57,'Distance Matrix'!$A$2:$AG$33,MATCH(CE58,'Distance Matrix'!$A$1:$AG$1,0),1))</f>
        <v>1290</v>
      </c>
      <c r="CG58" s="56">
        <v>56</v>
      </c>
      <c r="CH58" s="64"/>
      <c r="CI58" t="s">
        <v>74</v>
      </c>
      <c r="CJ58">
        <f>_xlfn.IFS(AND(CH57="",CH58=""),0,AND(CH57="",CH58="@"),VLOOKUP(CG$1,'Distance Matrix'!$A$2:$AG$33,MATCH(CI58,'Distance Matrix'!$A$1:$AG$1,0),1),AND(CH57="@",CH58=""),VLOOKUP(CG$1,'Distance Matrix'!$A$2:$AG$33,MATCH(CI57,'Distance Matrix'!$A$1:$AG$1,0),1),AND(CH57="@",CH58="@"),VLOOKUP(CI57,'Distance Matrix'!$A$2:$AG$33,MATCH(CI58,'Distance Matrix'!$A$1:$AG$1,0),1))</f>
        <v>0</v>
      </c>
      <c r="CK58" s="56">
        <v>56</v>
      </c>
      <c r="CL58" s="64"/>
      <c r="CM58" t="s">
        <v>56</v>
      </c>
      <c r="CN58">
        <f>_xlfn.IFS(AND(CL57="",CL58=""),0,AND(CL57="",CL58="@"),VLOOKUP(CK$1,'Distance Matrix'!$A$2:$AG$33,MATCH(CM58,'Distance Matrix'!$A$1:$AG$1,0),1),AND(CL57="@",CL58=""),VLOOKUP(CK$1,'Distance Matrix'!$A$2:$AG$33,MATCH(CM57,'Distance Matrix'!$A$1:$AG$1,0),1),AND(CL57="@",CL58="@"),VLOOKUP(CM57,'Distance Matrix'!$A$2:$AG$33,MATCH(CM58,'Distance Matrix'!$A$1:$AG$1,0),1))</f>
        <v>0</v>
      </c>
      <c r="CO58" s="56">
        <v>56</v>
      </c>
      <c r="CP58" s="64" t="s">
        <v>182</v>
      </c>
      <c r="CQ58" t="s">
        <v>57</v>
      </c>
      <c r="CR58">
        <f>_xlfn.IFS(AND(CP57="",CP58=""),0,AND(CP57="",CP58="@"),VLOOKUP(CO$1,'Distance Matrix'!$A$2:$AG$33,MATCH(CQ58,'Distance Matrix'!$A$1:$AG$1,0),1),AND(CP57="@",CP58=""),VLOOKUP(CO$1,'Distance Matrix'!$A$2:$AG$33,MATCH(CQ57,'Distance Matrix'!$A$1:$AG$1,0),1),AND(CP57="@",CP58="@"),VLOOKUP(CQ57,'Distance Matrix'!$A$2:$AG$33,MATCH(CQ58,'Distance Matrix'!$A$1:$AG$1,0),1))</f>
        <v>922</v>
      </c>
      <c r="CS58" s="56">
        <v>56</v>
      </c>
      <c r="CT58" s="64" t="s">
        <v>182</v>
      </c>
      <c r="CU58" t="s">
        <v>68</v>
      </c>
      <c r="CV58">
        <f>_xlfn.IFS(AND(CT57="",CT58=""),0,AND(CT57="",CT58="@"),VLOOKUP(CS$1,'Distance Matrix'!$A$2:$AG$33,MATCH(CU58,'Distance Matrix'!$A$1:$AG$1,0),1),AND(CT57="@",CT58=""),VLOOKUP(CS$1,'Distance Matrix'!$A$2:$AG$33,MATCH(CU57,'Distance Matrix'!$A$1:$AG$1,0),1),AND(CT57="@",CT58="@"),VLOOKUP(CU57,'Distance Matrix'!$A$2:$AG$33,MATCH(CU58,'Distance Matrix'!$A$1:$AG$1,0),1))</f>
        <v>152</v>
      </c>
      <c r="CW58" s="56">
        <v>56</v>
      </c>
      <c r="CX58" s="64" t="s">
        <v>182</v>
      </c>
      <c r="CY58" t="s">
        <v>78</v>
      </c>
      <c r="CZ58">
        <f>_xlfn.IFS(AND(CX57="",CX58=""),0,AND(CX57="",CX58="@"),VLOOKUP(CW$1,'Distance Matrix'!$A$2:$AG$33,MATCH(CY58,'Distance Matrix'!$A$1:$AG$1,0),1),AND(CX57="@",CX58=""),VLOOKUP(CW$1,'Distance Matrix'!$A$2:$AG$33,MATCH(CY57,'Distance Matrix'!$A$1:$AG$1,0),1),AND(CX57="@",CX58="@"),VLOOKUP(CY57,'Distance Matrix'!$A$2:$AG$33,MATCH(CY58,'Distance Matrix'!$A$1:$AG$1,0),1))</f>
        <v>1260</v>
      </c>
      <c r="DA58" s="56">
        <v>56</v>
      </c>
      <c r="DB58" s="64" t="s">
        <v>182</v>
      </c>
      <c r="DC58" t="s">
        <v>67</v>
      </c>
      <c r="DD58">
        <f>_xlfn.IFS(AND(DB57="",DB58=""),0,AND(DB57="",DB58="@"),VLOOKUP(DA$1,'Distance Matrix'!$A$2:$AG$33,MATCH(DC58,'Distance Matrix'!$A$1:$AG$1,0),1),AND(DB57="@",DB58=""),VLOOKUP(DA$1,'Distance Matrix'!$A$2:$AG$33,MATCH(DC57,'Distance Matrix'!$A$1:$AG$1,0),1),AND(DB57="@",DB58="@"),VLOOKUP(DC57,'Distance Matrix'!$A$2:$AG$33,MATCH(DC58,'Distance Matrix'!$A$1:$AG$1,0),1))</f>
        <v>205</v>
      </c>
      <c r="DE58" s="56">
        <v>56</v>
      </c>
      <c r="DF58" s="64" t="s">
        <v>182</v>
      </c>
      <c r="DG58" t="s">
        <v>72</v>
      </c>
      <c r="DH58">
        <f>_xlfn.IFS(AND(DF57="",DF58=""),0,AND(DF57="",DF58="@"),VLOOKUP(DE$1,'Distance Matrix'!$A$2:$AG$33,MATCH(DG58,'Distance Matrix'!$A$1:$AG$1,0),1),AND(DF57="@",DF58=""),VLOOKUP(DE$1,'Distance Matrix'!$A$2:$AG$33,MATCH(DG57,'Distance Matrix'!$A$1:$AG$1,0),1),AND(DF57="@",DF58="@"),VLOOKUP(DG57,'Distance Matrix'!$A$2:$AG$33,MATCH(DG58,'Distance Matrix'!$A$1:$AG$1,0),1))</f>
        <v>1616</v>
      </c>
      <c r="DI58" s="56">
        <v>56</v>
      </c>
      <c r="DJ58" s="64"/>
      <c r="DK58" t="s">
        <v>75</v>
      </c>
      <c r="DL58">
        <f>_xlfn.IFS(AND(DJ57="",DJ58=""),0,AND(DJ57="",DJ58="@"),VLOOKUP(DI$1,'Distance Matrix'!$A$2:$AG$33,MATCH(DK58,'Distance Matrix'!$A$1:$AG$1,0),1),AND(DJ57="@",DJ58=""),VLOOKUP(DI$1,'Distance Matrix'!$A$2:$AG$33,MATCH(DK57,'Distance Matrix'!$A$1:$AG$1,0),1),AND(DJ57="@",DJ58="@"),VLOOKUP(DK57,'Distance Matrix'!$A$2:$AG$33,MATCH(DK58,'Distance Matrix'!$A$1:$AG$1,0),1))</f>
        <v>1773</v>
      </c>
      <c r="DM58" s="56">
        <v>56</v>
      </c>
      <c r="DN58" s="64"/>
      <c r="DO58" t="s">
        <v>65</v>
      </c>
      <c r="DP58">
        <f>_xlfn.IFS(AND(DN57="",DN58=""),0,AND(DN57="",DN58="@"),VLOOKUP(DM$1,'Distance Matrix'!$A$2:$AG$33,MATCH(DO58,'Distance Matrix'!$A$1:$AG$1,0),1),AND(DN57="@",DN58=""),VLOOKUP(DM$1,'Distance Matrix'!$A$2:$AG$33,MATCH(DO57,'Distance Matrix'!$A$1:$AG$1,0),1),AND(DN57="@",DN58="@"),VLOOKUP(DO57,'Distance Matrix'!$A$2:$AG$33,MATCH(DO58,'Distance Matrix'!$A$1:$AG$1,0),1))</f>
        <v>0</v>
      </c>
      <c r="DQ58" s="56">
        <v>56</v>
      </c>
      <c r="DR58" s="64" t="s">
        <v>182</v>
      </c>
      <c r="DS58" t="s">
        <v>76</v>
      </c>
      <c r="DT58" s="72">
        <f>_xlfn.IFS(AND(DR57="",DR58=""),0,AND(DR57="",DR58="@"),VLOOKUP(DQ$1,'Distance Matrix'!$A$2:$AG$33,MATCH(DS58,'Distance Matrix'!$A$1:$AG$1,0),1),AND(DR57="@",DR58=""),VLOOKUP(DQ$1,'Distance Matrix'!$A$2:$AG$33,MATCH(DS57,'Distance Matrix'!$A$1:$AG$1,0),1),AND(DR57="@",DR58="@"),VLOOKUP(DS57,'Distance Matrix'!$A$2:$AG$33,MATCH(DS58,'Distance Matrix'!$A$1:$AG$1,0),1))</f>
        <v>224</v>
      </c>
    </row>
    <row r="59" spans="1:124" ht="15.75" thickBot="1" x14ac:dyDescent="0.3">
      <c r="A59" s="52">
        <v>57</v>
      </c>
      <c r="B59" s="62"/>
      <c r="C59" t="s">
        <v>50</v>
      </c>
      <c r="D59">
        <f>_xlfn.IFS(AND(B58="",B59=""),0,AND(B58="",B59="@"),VLOOKUP(A$1,'Distance Matrix'!$A$2:$AG$33,MATCH(C59,'Distance Matrix'!$A$1:$AG$1,0),1),AND(B58="@",B59=""),VLOOKUP(A$1,'Distance Matrix'!$A$2:$AG$33,MATCH(C58,'Distance Matrix'!$A$1:$AG$1,0),1),AND(B58="@",B59="@"),VLOOKUP(C58,'Distance Matrix'!$A$2:$AG$33,MATCH(C59,'Distance Matrix'!$A$1:$AG$1,0),1))</f>
        <v>2375</v>
      </c>
      <c r="E59" s="52">
        <v>57</v>
      </c>
      <c r="F59" s="62"/>
      <c r="G59" t="s">
        <v>53</v>
      </c>
      <c r="H59">
        <f>_xlfn.IFS(AND(F58="",F59=""),0,AND(F58="",F59="@"),VLOOKUP(E$1,'Distance Matrix'!$A$2:$AG$33,MATCH(G59,'Distance Matrix'!$A$1:$AG$1,0),1),AND(F58="@",F59=""),VLOOKUP(E$1,'Distance Matrix'!$A$2:$AG$33,MATCH(G58,'Distance Matrix'!$A$1:$AG$1,0),1),AND(F58="@",F59="@"),VLOOKUP(G58,'Distance Matrix'!$A$2:$AG$33,MATCH(G59,'Distance Matrix'!$A$1:$AG$1,0),1))</f>
        <v>256</v>
      </c>
      <c r="I59" s="52">
        <v>57</v>
      </c>
      <c r="J59" s="62"/>
      <c r="K59" s="54" t="s">
        <v>73</v>
      </c>
      <c r="L59">
        <f>_xlfn.IFS(AND(J58="",J59=""),0,AND(J58="",J59="@"),VLOOKUP(I$1,'Distance Matrix'!$A$2:$AG$33,MATCH(K59,'Distance Matrix'!$A$1:$AG$1,0),1),AND(J58="@",J59=""),VLOOKUP(I$1,'Distance Matrix'!$A$2:$AG$33,MATCH(K58,'Distance Matrix'!$A$1:$AG$1,0),1),AND(J58="@",J59="@"),VLOOKUP(K58,'Distance Matrix'!$A$2:$AG$33,MATCH(K59,'Distance Matrix'!$A$1:$AG$1,0),1))</f>
        <v>0</v>
      </c>
      <c r="M59" s="52">
        <v>57</v>
      </c>
      <c r="N59" s="62"/>
      <c r="O59" t="s">
        <v>59</v>
      </c>
      <c r="P59">
        <f>_xlfn.IFS(AND(N58="",N59=""),0,AND(N58="",N59="@"),VLOOKUP(M$1,'Distance Matrix'!$A$2:$AG$33,MATCH(O59,'Distance Matrix'!$A$1:$AG$1,0),1),AND(N58="@",N59=""),VLOOKUP(M$1,'Distance Matrix'!$A$2:$AG$33,MATCH(O58,'Distance Matrix'!$A$1:$AG$1,0),1),AND(N58="@",N59="@"),VLOOKUP(O58,'Distance Matrix'!$A$2:$AG$33,MATCH(O59,'Distance Matrix'!$A$1:$AG$1,0),1))</f>
        <v>0</v>
      </c>
      <c r="Q59" s="52">
        <v>57</v>
      </c>
      <c r="R59" s="62" t="s">
        <v>182</v>
      </c>
      <c r="S59" t="s">
        <v>67</v>
      </c>
      <c r="T59">
        <f>_xlfn.IFS(AND(R58="",R59=""),0,AND(R58="",R59="@"),VLOOKUP(Q$1,'Distance Matrix'!$A$2:$AG$33,MATCH(S59,'Distance Matrix'!$A$1:$AG$1,0),1),AND(R58="@",R59=""),VLOOKUP(Q$1,'Distance Matrix'!$A$2:$AG$33,MATCH(S58,'Distance Matrix'!$A$1:$AG$1,0),1),AND(R58="@",R59="@"),VLOOKUP(S58,'Distance Matrix'!$A$2:$AG$33,MATCH(S59,'Distance Matrix'!$A$1:$AG$1,0),1))</f>
        <v>205</v>
      </c>
      <c r="U59" s="56">
        <v>57</v>
      </c>
      <c r="V59" s="64" t="s">
        <v>182</v>
      </c>
      <c r="W59" t="s">
        <v>58</v>
      </c>
      <c r="X59">
        <f>_xlfn.IFS(AND(V58="",V59=""),0,AND(V58="",V59="@"),VLOOKUP(U$1,'Distance Matrix'!$A$2:$AG$33,MATCH(W59,'Distance Matrix'!$A$1:$AG$1,0),1),AND(V58="@",V59=""),VLOOKUP(U$1,'Distance Matrix'!$A$2:$AG$33,MATCH(W58,'Distance Matrix'!$A$1:$AG$1,0),1),AND(V58="@",V59="@"),VLOOKUP(W58,'Distance Matrix'!$A$2:$AG$33,MATCH(W59,'Distance Matrix'!$A$1:$AG$1,0),1))</f>
        <v>329</v>
      </c>
      <c r="Y59" s="56">
        <v>57</v>
      </c>
      <c r="Z59" s="64" t="s">
        <v>182</v>
      </c>
      <c r="AA59" t="s">
        <v>77</v>
      </c>
      <c r="AB59">
        <f>_xlfn.IFS(AND(Z58="",Z59=""),0,AND(Z58="",Z59="@"),VLOOKUP(Y$1,'Distance Matrix'!$A$2:$AG$33,MATCH(AA59,'Distance Matrix'!$A$1:$AG$1,0),1),AND(Z58="@",Z59=""),VLOOKUP(Y$1,'Distance Matrix'!$A$2:$AG$33,MATCH(AA58,'Distance Matrix'!$A$1:$AG$1,0),1),AND(Z58="@",Z59="@"),VLOOKUP(AA58,'Distance Matrix'!$A$2:$AG$33,MATCH(AA59,'Distance Matrix'!$A$1:$AG$1,0),1))</f>
        <v>858</v>
      </c>
      <c r="AC59" s="56">
        <v>57</v>
      </c>
      <c r="AD59" s="64" t="s">
        <v>182</v>
      </c>
      <c r="AE59" t="s">
        <v>48</v>
      </c>
      <c r="AF59">
        <f>_xlfn.IFS(AND(AD58="",AD59=""),0,AND(AD58="",AD59="@"),VLOOKUP(AC$1,'Distance Matrix'!$A$2:$AG$33,MATCH(AE59,'Distance Matrix'!$A$1:$AG$1,0),1),AND(AD58="@",AD59=""),VLOOKUP(AC$1,'Distance Matrix'!$A$2:$AG$33,MATCH(AE58,'Distance Matrix'!$A$1:$AG$1,0),1),AND(AD58="@",AD59="@"),VLOOKUP(AE58,'Distance Matrix'!$A$2:$AG$33,MATCH(AE59,'Distance Matrix'!$A$1:$AG$1,0),1))</f>
        <v>784</v>
      </c>
      <c r="AG59" s="56">
        <v>57</v>
      </c>
      <c r="AH59" s="64" t="s">
        <v>182</v>
      </c>
      <c r="AI59" t="s">
        <v>73</v>
      </c>
      <c r="AJ59">
        <f>_xlfn.IFS(AND(AH58="",AH59=""),0,AND(AH58="",AH59="@"),VLOOKUP(AG$1,'Distance Matrix'!$A$2:$AG$33,MATCH(AI59,'Distance Matrix'!$A$1:$AG$1,0),1),AND(AH58="@",AH59=""),VLOOKUP(AG$1,'Distance Matrix'!$A$2:$AG$33,MATCH(AI58,'Distance Matrix'!$A$1:$AG$1,0),1),AND(AH58="@",AH59="@"),VLOOKUP(AI58,'Distance Matrix'!$A$2:$AG$33,MATCH(AI59,'Distance Matrix'!$A$1:$AG$1,0),1))</f>
        <v>282</v>
      </c>
      <c r="AK59" s="56">
        <v>57</v>
      </c>
      <c r="AL59" s="64" t="s">
        <v>182</v>
      </c>
      <c r="AM59" t="s">
        <v>52</v>
      </c>
      <c r="AN59">
        <f>_xlfn.IFS(AND(AL58="",AL59=""),0,AND(AL58="",AL59="@"),VLOOKUP(AK$1,'Distance Matrix'!$A$2:$AG$33,MATCH(AM59,'Distance Matrix'!$A$1:$AG$1,0),1),AND(AL58="@",AL59=""),VLOOKUP(AK$1,'Distance Matrix'!$A$2:$AG$33,MATCH(AM58,'Distance Matrix'!$A$1:$AG$1,0),1),AND(AL58="@",AL59="@"),VLOOKUP(AM58,'Distance Matrix'!$A$2:$AG$33,MATCH(AM59,'Distance Matrix'!$A$1:$AG$1,0),1))</f>
        <v>205</v>
      </c>
      <c r="AO59" s="56">
        <v>57</v>
      </c>
      <c r="AP59" s="64" t="s">
        <v>182</v>
      </c>
      <c r="AQ59" t="s">
        <v>62</v>
      </c>
      <c r="AR59">
        <f>_xlfn.IFS(AND(AP58="",AP59=""),0,AND(AP58="",AP59="@"),VLOOKUP(AO$1,'Distance Matrix'!$A$2:$AG$33,MATCH(AQ59,'Distance Matrix'!$A$1:$AG$1,0),1),AND(AP58="@",AP59=""),VLOOKUP(AO$1,'Distance Matrix'!$A$2:$AG$33,MATCH(AQ58,'Distance Matrix'!$A$1:$AG$1,0),1),AND(AP58="@",AP59="@"),VLOOKUP(AQ58,'Distance Matrix'!$A$2:$AG$33,MATCH(AQ59,'Distance Matrix'!$A$1:$AG$1,0),1))</f>
        <v>395</v>
      </c>
      <c r="AS59" s="56">
        <v>57</v>
      </c>
      <c r="AT59" s="64" t="s">
        <v>182</v>
      </c>
      <c r="AU59" t="s">
        <v>74</v>
      </c>
      <c r="AV59">
        <f>_xlfn.IFS(AND(AT58="",AT59=""),0,AND(AT58="",AT59="@"),VLOOKUP(AS$1,'Distance Matrix'!$A$2:$AG$33,MATCH(AU59,'Distance Matrix'!$A$1:$AG$1,0),1),AND(AT58="@",AT59=""),VLOOKUP(AS$1,'Distance Matrix'!$A$2:$AG$33,MATCH(AU58,'Distance Matrix'!$A$1:$AG$1,0),1),AND(AT58="@",AT59="@"),VLOOKUP(AU58,'Distance Matrix'!$A$2:$AG$33,MATCH(AU59,'Distance Matrix'!$A$1:$AG$1,0),1))</f>
        <v>329</v>
      </c>
      <c r="AW59" s="56">
        <v>57</v>
      </c>
      <c r="AX59" s="64"/>
      <c r="AY59" t="s">
        <v>63</v>
      </c>
      <c r="AZ59">
        <f>_xlfn.IFS(AND(AX58="",AX59=""),0,AND(AX58="",AX59="@"),VLOOKUP(AW$1,'Distance Matrix'!$A$2:$AG$33,MATCH(AY59,'Distance Matrix'!$A$1:$AG$1,0),1),AND(AX58="@",AX59=""),VLOOKUP(AW$1,'Distance Matrix'!$A$2:$AG$33,MATCH(AY58,'Distance Matrix'!$A$1:$AG$1,0),1),AND(AX58="@",AX59="@"),VLOOKUP(AY58,'Distance Matrix'!$A$2:$AG$33,MATCH(AY59,'Distance Matrix'!$A$1:$AG$1,0),1))</f>
        <v>0</v>
      </c>
      <c r="BA59" s="56">
        <v>57</v>
      </c>
      <c r="BB59" s="64"/>
      <c r="BC59" t="s">
        <v>71</v>
      </c>
      <c r="BD59">
        <f>_xlfn.IFS(AND(BB58="",BB59=""),0,AND(BB58="",BB59="@"),VLOOKUP(BA$1,'Distance Matrix'!$A$2:$AG$33,MATCH(BC59,'Distance Matrix'!$A$1:$AG$1,0),1),AND(BB58="@",BB59=""),VLOOKUP(BA$1,'Distance Matrix'!$A$2:$AG$33,MATCH(BC58,'Distance Matrix'!$A$1:$AG$1,0),1),AND(BB58="@",BB59="@"),VLOOKUP(BC58,'Distance Matrix'!$A$2:$AG$33,MATCH(BC59,'Distance Matrix'!$A$1:$AG$1,0),1))</f>
        <v>1745</v>
      </c>
      <c r="BE59" s="56">
        <v>57</v>
      </c>
      <c r="BF59" s="64"/>
      <c r="BG59" t="s">
        <v>50</v>
      </c>
      <c r="BH59">
        <f>_xlfn.IFS(AND(BF58="",BF59=""),0,AND(BF58="",BF59="@"),VLOOKUP(BE$1,'Distance Matrix'!$A$2:$AG$33,MATCH(BG59,'Distance Matrix'!$A$1:$AG$1,0),1),AND(BF58="@",BF59=""),VLOOKUP(BE$1,'Distance Matrix'!$A$2:$AG$33,MATCH(BG58,'Distance Matrix'!$A$1:$AG$1,0),1),AND(BF58="@",BF59="@"),VLOOKUP(BG58,'Distance Matrix'!$A$2:$AG$33,MATCH(BG59,'Distance Matrix'!$A$1:$AG$1,0),1))</f>
        <v>2306</v>
      </c>
      <c r="BI59" s="56">
        <v>57</v>
      </c>
      <c r="BJ59" s="64"/>
      <c r="BK59" t="s">
        <v>57</v>
      </c>
      <c r="BL59">
        <f>_xlfn.IFS(AND(BJ58="",BJ59=""),0,AND(BJ58="",BJ59="@"),VLOOKUP(BI$1,'Distance Matrix'!$A$2:$AG$33,MATCH(BK59,'Distance Matrix'!$A$1:$AG$1,0),1),AND(BJ58="@",BJ59=""),VLOOKUP(BI$1,'Distance Matrix'!$A$2:$AG$33,MATCH(BK58,'Distance Matrix'!$A$1:$AG$1,0),1),AND(BJ58="@",BJ59="@"),VLOOKUP(BK58,'Distance Matrix'!$A$2:$AG$33,MATCH(BK59,'Distance Matrix'!$A$1:$AG$1,0),1))</f>
        <v>1018</v>
      </c>
      <c r="BM59" s="56">
        <v>57</v>
      </c>
      <c r="BN59" s="64" t="s">
        <v>182</v>
      </c>
      <c r="BO59" t="s">
        <v>62</v>
      </c>
      <c r="BP59">
        <f>_xlfn.IFS(AND(BN58="",BN59=""),0,AND(BN58="",BN59="@"),VLOOKUP(BM$1,'Distance Matrix'!$A$2:$AG$33,MATCH(BO59,'Distance Matrix'!$A$1:$AG$1,0),1),AND(BN58="@",BN59=""),VLOOKUP(BM$1,'Distance Matrix'!$A$2:$AG$33,MATCH(BO58,'Distance Matrix'!$A$1:$AG$1,0),1),AND(BN58="@",BN59="@"),VLOOKUP(BO58,'Distance Matrix'!$A$2:$AG$33,MATCH(BO59,'Distance Matrix'!$A$1:$AG$1,0),1))</f>
        <v>932</v>
      </c>
      <c r="BQ59" s="56">
        <v>57</v>
      </c>
      <c r="BR59" s="64" t="s">
        <v>182</v>
      </c>
      <c r="BS59" t="s">
        <v>53</v>
      </c>
      <c r="BT59">
        <f>_xlfn.IFS(AND(BR58="",BR59=""),0,AND(BR58="",BR59="@"),VLOOKUP(BQ$1,'Distance Matrix'!$A$2:$AG$33,MATCH(BS59,'Distance Matrix'!$A$1:$AG$1,0),1),AND(BR58="@",BR59=""),VLOOKUP(BQ$1,'Distance Matrix'!$A$2:$AG$33,MATCH(BS58,'Distance Matrix'!$A$1:$AG$1,0),1),AND(BR58="@",BR59="@"),VLOOKUP(BS58,'Distance Matrix'!$A$2:$AG$33,MATCH(BS59,'Distance Matrix'!$A$1:$AG$1,0),1))</f>
        <v>271</v>
      </c>
      <c r="BU59" s="56">
        <v>57</v>
      </c>
      <c r="BV59" s="64" t="s">
        <v>182</v>
      </c>
      <c r="BW59" t="s">
        <v>73</v>
      </c>
      <c r="BX59">
        <f>_xlfn.IFS(AND(BV58="",BV59=""),0,AND(BV58="",BV59="@"),VLOOKUP(BU$1,'Distance Matrix'!$A$2:$AG$33,MATCH(BW59,'Distance Matrix'!$A$1:$AG$1,0),1),AND(BV58="@",BV59=""),VLOOKUP(BU$1,'Distance Matrix'!$A$2:$AG$33,MATCH(BW58,'Distance Matrix'!$A$1:$AG$1,0),1),AND(BV58="@",BV59="@"),VLOOKUP(BW58,'Distance Matrix'!$A$2:$AG$33,MATCH(BW59,'Distance Matrix'!$A$1:$AG$1,0),1))</f>
        <v>252</v>
      </c>
      <c r="BY59" s="56">
        <v>57</v>
      </c>
      <c r="BZ59" s="64" t="s">
        <v>182</v>
      </c>
      <c r="CA59" t="s">
        <v>71</v>
      </c>
      <c r="CB59">
        <f>_xlfn.IFS(AND(BZ58="",BZ59=""),0,AND(BZ58="",BZ59="@"),VLOOKUP(BY$1,'Distance Matrix'!$A$2:$AG$33,MATCH(CA59,'Distance Matrix'!$A$1:$AG$1,0),1),AND(BZ58="@",BZ59=""),VLOOKUP(BY$1,'Distance Matrix'!$A$2:$AG$33,MATCH(CA58,'Distance Matrix'!$A$1:$AG$1,0),1),AND(BZ58="@",BZ59="@"),VLOOKUP(CA58,'Distance Matrix'!$A$2:$AG$33,MATCH(CA59,'Distance Matrix'!$A$1:$AG$1,0),1))</f>
        <v>296</v>
      </c>
      <c r="CC59" s="56">
        <v>57</v>
      </c>
      <c r="CD59" s="64" t="s">
        <v>182</v>
      </c>
      <c r="CE59" t="s">
        <v>76</v>
      </c>
      <c r="CF59">
        <f>_xlfn.IFS(AND(CD58="",CD59=""),0,AND(CD58="",CD59="@"),VLOOKUP(CC$1,'Distance Matrix'!$A$2:$AG$33,MATCH(CE59,'Distance Matrix'!$A$1:$AG$1,0),1),AND(CD58="@",CD59=""),VLOOKUP(CC$1,'Distance Matrix'!$A$2:$AG$33,MATCH(CE58,'Distance Matrix'!$A$1:$AG$1,0),1),AND(CD58="@",CD59="@"),VLOOKUP(CE58,'Distance Matrix'!$A$2:$AG$33,MATCH(CE59,'Distance Matrix'!$A$1:$AG$1,0),1))</f>
        <v>1000</v>
      </c>
      <c r="CG59" s="56">
        <v>57</v>
      </c>
      <c r="CH59" s="64" t="s">
        <v>182</v>
      </c>
      <c r="CI59" t="s">
        <v>69</v>
      </c>
      <c r="CJ59">
        <f>_xlfn.IFS(AND(CH58="",CH59=""),0,AND(CH58="",CH59="@"),VLOOKUP(CG$1,'Distance Matrix'!$A$2:$AG$33,MATCH(CI59,'Distance Matrix'!$A$1:$AG$1,0),1),AND(CH58="@",CH59=""),VLOOKUP(CG$1,'Distance Matrix'!$A$2:$AG$33,MATCH(CI58,'Distance Matrix'!$A$1:$AG$1,0),1),AND(CH58="@",CH59="@"),VLOOKUP(CI58,'Distance Matrix'!$A$2:$AG$33,MATCH(CI59,'Distance Matrix'!$A$1:$AG$1,0),1))</f>
        <v>440</v>
      </c>
      <c r="CK59" s="56">
        <v>57</v>
      </c>
      <c r="CL59" s="64" t="s">
        <v>182</v>
      </c>
      <c r="CM59" t="s">
        <v>64</v>
      </c>
      <c r="CN59">
        <f>_xlfn.IFS(AND(CL58="",CL59=""),0,AND(CL58="",CL59="@"),VLOOKUP(CK$1,'Distance Matrix'!$A$2:$AG$33,MATCH(CM59,'Distance Matrix'!$A$1:$AG$1,0),1),AND(CL58="@",CL59=""),VLOOKUP(CK$1,'Distance Matrix'!$A$2:$AG$33,MATCH(CM58,'Distance Matrix'!$A$1:$AG$1,0),1),AND(CL58="@",CL59="@"),VLOOKUP(CM58,'Distance Matrix'!$A$2:$AG$33,MATCH(CM59,'Distance Matrix'!$A$1:$AG$1,0),1))</f>
        <v>978</v>
      </c>
      <c r="CO59" s="56">
        <v>57</v>
      </c>
      <c r="CP59" s="64"/>
      <c r="CQ59" t="s">
        <v>68</v>
      </c>
      <c r="CR59">
        <f>_xlfn.IFS(AND(CP58="",CP59=""),0,AND(CP58="",CP59="@"),VLOOKUP(CO$1,'Distance Matrix'!$A$2:$AG$33,MATCH(CQ59,'Distance Matrix'!$A$1:$AG$1,0),1),AND(CP58="@",CP59=""),VLOOKUP(CO$1,'Distance Matrix'!$A$2:$AG$33,MATCH(CQ58,'Distance Matrix'!$A$1:$AG$1,0),1),AND(CP58="@",CP59="@"),VLOOKUP(CQ58,'Distance Matrix'!$A$2:$AG$33,MATCH(CQ59,'Distance Matrix'!$A$1:$AG$1,0),1))</f>
        <v>268</v>
      </c>
      <c r="CS59" s="56">
        <v>57</v>
      </c>
      <c r="CT59" s="64" t="s">
        <v>182</v>
      </c>
      <c r="CU59" t="s">
        <v>50</v>
      </c>
      <c r="CV59">
        <f>_xlfn.IFS(AND(CT58="",CT59=""),0,AND(CT58="",CT59="@"),VLOOKUP(CS$1,'Distance Matrix'!$A$2:$AG$33,MATCH(CU59,'Distance Matrix'!$A$1:$AG$1,0),1),AND(CT58="@",CT59=""),VLOOKUP(CS$1,'Distance Matrix'!$A$2:$AG$33,MATCH(CU58,'Distance Matrix'!$A$1:$AG$1,0),1),AND(CT58="@",CT59="@"),VLOOKUP(CU58,'Distance Matrix'!$A$2:$AG$33,MATCH(CU59,'Distance Matrix'!$A$1:$AG$1,0),1))</f>
        <v>503</v>
      </c>
      <c r="CW59" s="56">
        <v>57</v>
      </c>
      <c r="CX59" s="64" t="s">
        <v>182</v>
      </c>
      <c r="CY59" t="s">
        <v>72</v>
      </c>
      <c r="CZ59">
        <f>_xlfn.IFS(AND(CX58="",CX59=""),0,AND(CX58="",CX59="@"),VLOOKUP(CW$1,'Distance Matrix'!$A$2:$AG$33,MATCH(CY59,'Distance Matrix'!$A$1:$AG$1,0),1),AND(CX58="@",CX59=""),VLOOKUP(CW$1,'Distance Matrix'!$A$2:$AG$33,MATCH(CY58,'Distance Matrix'!$A$1:$AG$1,0),1),AND(CX58="@",CX59="@"),VLOOKUP(CY58,'Distance Matrix'!$A$2:$AG$33,MATCH(CY59,'Distance Matrix'!$A$1:$AG$1,0),1))</f>
        <v>601</v>
      </c>
      <c r="DA59" s="56">
        <v>57</v>
      </c>
      <c r="DB59" s="64"/>
      <c r="DC59" t="s">
        <v>75</v>
      </c>
      <c r="DD59">
        <f>_xlfn.IFS(AND(DB58="",DB59=""),0,AND(DB58="",DB59="@"),VLOOKUP(DA$1,'Distance Matrix'!$A$2:$AG$33,MATCH(DC59,'Distance Matrix'!$A$1:$AG$1,0),1),AND(DB58="@",DB59=""),VLOOKUP(DA$1,'Distance Matrix'!$A$2:$AG$33,MATCH(DC58,'Distance Matrix'!$A$1:$AG$1,0),1),AND(DB58="@",DB59="@"),VLOOKUP(DC58,'Distance Matrix'!$A$2:$AG$33,MATCH(DC59,'Distance Matrix'!$A$1:$AG$1,0),1))</f>
        <v>205</v>
      </c>
      <c r="DE59" s="56">
        <v>57</v>
      </c>
      <c r="DF59" s="64" t="s">
        <v>182</v>
      </c>
      <c r="DG59" t="s">
        <v>66</v>
      </c>
      <c r="DH59">
        <f>_xlfn.IFS(AND(DF58="",DF59=""),0,AND(DF58="",DF59="@"),VLOOKUP(DE$1,'Distance Matrix'!$A$2:$AG$33,MATCH(DG59,'Distance Matrix'!$A$1:$AG$1,0),1),AND(DF58="@",DF59=""),VLOOKUP(DE$1,'Distance Matrix'!$A$2:$AG$33,MATCH(DG58,'Distance Matrix'!$A$1:$AG$1,0),1),AND(DF58="@",DF59="@"),VLOOKUP(DG58,'Distance Matrix'!$A$2:$AG$33,MATCH(DG59,'Distance Matrix'!$A$1:$AG$1,0),1))</f>
        <v>627</v>
      </c>
      <c r="DI59" s="56">
        <v>57</v>
      </c>
      <c r="DJ59" s="64"/>
      <c r="DK59" t="s">
        <v>55</v>
      </c>
      <c r="DL59">
        <f>_xlfn.IFS(AND(DJ58="",DJ59=""),0,AND(DJ58="",DJ59="@"),VLOOKUP(DI$1,'Distance Matrix'!$A$2:$AG$33,MATCH(DK59,'Distance Matrix'!$A$1:$AG$1,0),1),AND(DJ58="@",DJ59=""),VLOOKUP(DI$1,'Distance Matrix'!$A$2:$AG$33,MATCH(DK58,'Distance Matrix'!$A$1:$AG$1,0),1),AND(DJ58="@",DJ59="@"),VLOOKUP(DK58,'Distance Matrix'!$A$2:$AG$33,MATCH(DK59,'Distance Matrix'!$A$1:$AG$1,0),1))</f>
        <v>0</v>
      </c>
      <c r="DM59" s="56">
        <v>57</v>
      </c>
      <c r="DN59" s="64" t="s">
        <v>182</v>
      </c>
      <c r="DO59" t="s">
        <v>71</v>
      </c>
      <c r="DP59">
        <f>_xlfn.IFS(AND(DN58="",DN59=""),0,AND(DN58="",DN59="@"),VLOOKUP(DM$1,'Distance Matrix'!$A$2:$AG$33,MATCH(DO59,'Distance Matrix'!$A$1:$AG$1,0),1),AND(DN58="@",DN59=""),VLOOKUP(DM$1,'Distance Matrix'!$A$2:$AG$33,MATCH(DO58,'Distance Matrix'!$A$1:$AG$1,0),1),AND(DN58="@",DN59="@"),VLOOKUP(DO58,'Distance Matrix'!$A$2:$AG$33,MATCH(DO59,'Distance Matrix'!$A$1:$AG$1,0),1))</f>
        <v>322</v>
      </c>
      <c r="DQ59" s="56">
        <v>57</v>
      </c>
      <c r="DR59" s="64"/>
      <c r="DS59" t="s">
        <v>59</v>
      </c>
      <c r="DT59" s="72">
        <f>_xlfn.IFS(AND(DR58="",DR59=""),0,AND(DR58="",DR59="@"),VLOOKUP(DQ$1,'Distance Matrix'!$A$2:$AG$33,MATCH(DS59,'Distance Matrix'!$A$1:$AG$1,0),1),AND(DR58="@",DR59=""),VLOOKUP(DQ$1,'Distance Matrix'!$A$2:$AG$33,MATCH(DS58,'Distance Matrix'!$A$1:$AG$1,0),1),AND(DR58="@",DR59="@"),VLOOKUP(DS58,'Distance Matrix'!$A$2:$AG$33,MATCH(DS59,'Distance Matrix'!$A$1:$AG$1,0),1))</f>
        <v>1000</v>
      </c>
    </row>
    <row r="60" spans="1:124" ht="15.75" thickBot="1" x14ac:dyDescent="0.3">
      <c r="A60" s="52">
        <v>58</v>
      </c>
      <c r="B60" s="62"/>
      <c r="C60" t="s">
        <v>77</v>
      </c>
      <c r="D60">
        <f>_xlfn.IFS(AND(B59="",B60=""),0,AND(B59="",B60="@"),VLOOKUP(A$1,'Distance Matrix'!$A$2:$AG$33,MATCH(C60,'Distance Matrix'!$A$1:$AG$1,0),1),AND(B59="@",B60=""),VLOOKUP(A$1,'Distance Matrix'!$A$2:$AG$33,MATCH(C59,'Distance Matrix'!$A$1:$AG$1,0),1),AND(B59="@",B60="@"),VLOOKUP(C59,'Distance Matrix'!$A$2:$AG$33,MATCH(C60,'Distance Matrix'!$A$1:$AG$1,0),1))</f>
        <v>0</v>
      </c>
      <c r="E60" s="52">
        <v>58</v>
      </c>
      <c r="F60" s="62"/>
      <c r="G60" t="s">
        <v>51</v>
      </c>
      <c r="H60">
        <f>_xlfn.IFS(AND(F59="",F60=""),0,AND(F59="",F60="@"),VLOOKUP(E$1,'Distance Matrix'!$A$2:$AG$33,MATCH(G60,'Distance Matrix'!$A$1:$AG$1,0),1),AND(F59="@",F60=""),VLOOKUP(E$1,'Distance Matrix'!$A$2:$AG$33,MATCH(G59,'Distance Matrix'!$A$1:$AG$1,0),1),AND(F59="@",F60="@"),VLOOKUP(G59,'Distance Matrix'!$A$2:$AG$33,MATCH(G60,'Distance Matrix'!$A$1:$AG$1,0),1))</f>
        <v>0</v>
      </c>
      <c r="I60" s="52">
        <v>58</v>
      </c>
      <c r="J60" s="62" t="s">
        <v>182</v>
      </c>
      <c r="K60" s="54" t="s">
        <v>79</v>
      </c>
      <c r="L60">
        <f>_xlfn.IFS(AND(J59="",J60=""),0,AND(J59="",J60="@"),VLOOKUP(I$1,'Distance Matrix'!$A$2:$AG$33,MATCH(K60,'Distance Matrix'!$A$1:$AG$1,0),1),AND(J59="@",J60=""),VLOOKUP(I$1,'Distance Matrix'!$A$2:$AG$33,MATCH(K59,'Distance Matrix'!$A$1:$AG$1,0),1),AND(J59="@",J60="@"),VLOOKUP(K59,'Distance Matrix'!$A$2:$AG$33,MATCH(K60,'Distance Matrix'!$A$1:$AG$1,0),1))</f>
        <v>2586</v>
      </c>
      <c r="M60" s="52">
        <v>58</v>
      </c>
      <c r="N60" s="62" t="s">
        <v>182</v>
      </c>
      <c r="O60" t="s">
        <v>61</v>
      </c>
      <c r="P60">
        <f>_xlfn.IFS(AND(N59="",N60=""),0,AND(N59="",N60="@"),VLOOKUP(M$1,'Distance Matrix'!$A$2:$AG$33,MATCH(O60,'Distance Matrix'!$A$1:$AG$1,0),1),AND(N59="@",N60=""),VLOOKUP(M$1,'Distance Matrix'!$A$2:$AG$33,MATCH(O59,'Distance Matrix'!$A$1:$AG$1,0),1),AND(N59="@",N60="@"),VLOOKUP(O59,'Distance Matrix'!$A$2:$AG$33,MATCH(O60,'Distance Matrix'!$A$1:$AG$1,0),1))</f>
        <v>281</v>
      </c>
      <c r="Q60" s="52">
        <v>58</v>
      </c>
      <c r="R60" s="62" t="s">
        <v>182</v>
      </c>
      <c r="S60" t="s">
        <v>56</v>
      </c>
      <c r="T60">
        <f>_xlfn.IFS(AND(R59="",R60=""),0,AND(R59="",R60="@"),VLOOKUP(Q$1,'Distance Matrix'!$A$2:$AG$33,MATCH(S60,'Distance Matrix'!$A$1:$AG$1,0),1),AND(R59="@",R60=""),VLOOKUP(Q$1,'Distance Matrix'!$A$2:$AG$33,MATCH(S59,'Distance Matrix'!$A$1:$AG$1,0),1),AND(R59="@",R60="@"),VLOOKUP(S59,'Distance Matrix'!$A$2:$AG$33,MATCH(S60,'Distance Matrix'!$A$1:$AG$1,0),1))</f>
        <v>1016</v>
      </c>
      <c r="U60" s="56">
        <v>58</v>
      </c>
      <c r="V60" s="64"/>
      <c r="W60" t="s">
        <v>68</v>
      </c>
      <c r="X60">
        <f>_xlfn.IFS(AND(V59="",V60=""),0,AND(V59="",V60="@"),VLOOKUP(U$1,'Distance Matrix'!$A$2:$AG$33,MATCH(W60,'Distance Matrix'!$A$1:$AG$1,0),1),AND(V59="@",V60=""),VLOOKUP(U$1,'Distance Matrix'!$A$2:$AG$33,MATCH(W59,'Distance Matrix'!$A$1:$AG$1,0),1),AND(V59="@",V60="@"),VLOOKUP(W59,'Distance Matrix'!$A$2:$AG$33,MATCH(W60,'Distance Matrix'!$A$1:$AG$1,0),1))</f>
        <v>673</v>
      </c>
      <c r="Y60" s="56">
        <v>58</v>
      </c>
      <c r="Z60" s="64"/>
      <c r="AA60" t="s">
        <v>61</v>
      </c>
      <c r="AB60">
        <f>_xlfn.IFS(AND(Z59="",Z60=""),0,AND(Z59="",Z60="@"),VLOOKUP(Y$1,'Distance Matrix'!$A$2:$AG$33,MATCH(AA60,'Distance Matrix'!$A$1:$AG$1,0),1),AND(Z59="@",Z60=""),VLOOKUP(Y$1,'Distance Matrix'!$A$2:$AG$33,MATCH(AA59,'Distance Matrix'!$A$1:$AG$1,0),1),AND(Z59="@",Z60="@"),VLOOKUP(AA59,'Distance Matrix'!$A$2:$AG$33,MATCH(AA60,'Distance Matrix'!$A$1:$AG$1,0),1))</f>
        <v>858</v>
      </c>
      <c r="AC60" s="56">
        <v>58</v>
      </c>
      <c r="AD60" s="64"/>
      <c r="AE60" t="s">
        <v>53</v>
      </c>
      <c r="AF60">
        <f>_xlfn.IFS(AND(AD59="",AD60=""),0,AND(AD59="",AD60="@"),VLOOKUP(AC$1,'Distance Matrix'!$A$2:$AG$33,MATCH(AE60,'Distance Matrix'!$A$1:$AG$1,0),1),AND(AD59="@",AD60=""),VLOOKUP(AC$1,'Distance Matrix'!$A$2:$AG$33,MATCH(AE59,'Distance Matrix'!$A$1:$AG$1,0),1),AND(AD59="@",AD60="@"),VLOOKUP(AE59,'Distance Matrix'!$A$2:$AG$33,MATCH(AE60,'Distance Matrix'!$A$1:$AG$1,0),1))</f>
        <v>784</v>
      </c>
      <c r="AG60" s="56">
        <v>58</v>
      </c>
      <c r="AH60" s="64"/>
      <c r="AI60" t="s">
        <v>52</v>
      </c>
      <c r="AJ60">
        <f>_xlfn.IFS(AND(AH59="",AH60=""),0,AND(AH59="",AH60="@"),VLOOKUP(AG$1,'Distance Matrix'!$A$2:$AG$33,MATCH(AI60,'Distance Matrix'!$A$1:$AG$1,0),1),AND(AH59="@",AH60=""),VLOOKUP(AG$1,'Distance Matrix'!$A$2:$AG$33,MATCH(AI59,'Distance Matrix'!$A$1:$AG$1,0),1),AND(AH59="@",AH60="@"),VLOOKUP(AI59,'Distance Matrix'!$A$2:$AG$33,MATCH(AI60,'Distance Matrix'!$A$1:$AG$1,0),1))</f>
        <v>282</v>
      </c>
      <c r="AK60" s="56">
        <v>58</v>
      </c>
      <c r="AL60" s="64" t="s">
        <v>182</v>
      </c>
      <c r="AM60" t="s">
        <v>74</v>
      </c>
      <c r="AN60">
        <f>_xlfn.IFS(AND(AL59="",AL60=""),0,AND(AL59="",AL60="@"),VLOOKUP(AK$1,'Distance Matrix'!$A$2:$AG$33,MATCH(AM60,'Distance Matrix'!$A$1:$AG$1,0),1),AND(AL59="@",AL60=""),VLOOKUP(AK$1,'Distance Matrix'!$A$2:$AG$33,MATCH(AM59,'Distance Matrix'!$A$1:$AG$1,0),1),AND(AL59="@",AL60="@"),VLOOKUP(AM59,'Distance Matrix'!$A$2:$AG$33,MATCH(AM60,'Distance Matrix'!$A$1:$AG$1,0),1))</f>
        <v>588</v>
      </c>
      <c r="AO60" s="56">
        <v>58</v>
      </c>
      <c r="AP60" s="64"/>
      <c r="AQ60" t="s">
        <v>58</v>
      </c>
      <c r="AR60">
        <f>_xlfn.IFS(AND(AP59="",AP60=""),0,AND(AP59="",AP60="@"),VLOOKUP(AO$1,'Distance Matrix'!$A$2:$AG$33,MATCH(AQ60,'Distance Matrix'!$A$1:$AG$1,0),1),AND(AP59="@",AP60=""),VLOOKUP(AO$1,'Distance Matrix'!$A$2:$AG$33,MATCH(AQ59,'Distance Matrix'!$A$1:$AG$1,0),1),AND(AP59="@",AP60="@"),VLOOKUP(AQ59,'Distance Matrix'!$A$2:$AG$33,MATCH(AQ60,'Distance Matrix'!$A$1:$AG$1,0),1))</f>
        <v>456</v>
      </c>
      <c r="AS60" s="56">
        <v>58</v>
      </c>
      <c r="AT60" s="64" t="s">
        <v>182</v>
      </c>
      <c r="AU60" t="s">
        <v>60</v>
      </c>
      <c r="AV60">
        <f>_xlfn.IFS(AND(AT59="",AT60=""),0,AND(AT59="",AT60="@"),VLOOKUP(AS$1,'Distance Matrix'!$A$2:$AG$33,MATCH(AU60,'Distance Matrix'!$A$1:$AG$1,0),1),AND(AT59="@",AT60=""),VLOOKUP(AS$1,'Distance Matrix'!$A$2:$AG$33,MATCH(AU59,'Distance Matrix'!$A$1:$AG$1,0),1),AND(AT59="@",AT60="@"),VLOOKUP(AU59,'Distance Matrix'!$A$2:$AG$33,MATCH(AU60,'Distance Matrix'!$A$1:$AG$1,0),1))</f>
        <v>431</v>
      </c>
      <c r="AW60" s="56">
        <v>58</v>
      </c>
      <c r="AX60" s="64"/>
      <c r="AY60" t="s">
        <v>76</v>
      </c>
      <c r="AZ60">
        <f>_xlfn.IFS(AND(AX59="",AX60=""),0,AND(AX59="",AX60="@"),VLOOKUP(AW$1,'Distance Matrix'!$A$2:$AG$33,MATCH(AY60,'Distance Matrix'!$A$1:$AG$1,0),1),AND(AX59="@",AX60=""),VLOOKUP(AW$1,'Distance Matrix'!$A$2:$AG$33,MATCH(AY59,'Distance Matrix'!$A$1:$AG$1,0),1),AND(AX59="@",AX60="@"),VLOOKUP(AY59,'Distance Matrix'!$A$2:$AG$33,MATCH(AY60,'Distance Matrix'!$A$1:$AG$1,0),1))</f>
        <v>0</v>
      </c>
      <c r="BA60" s="56">
        <v>58</v>
      </c>
      <c r="BB60" s="64"/>
      <c r="BC60" t="s">
        <v>78</v>
      </c>
      <c r="BD60">
        <f>_xlfn.IFS(AND(BB59="",BB60=""),0,AND(BB59="",BB60="@"),VLOOKUP(BA$1,'Distance Matrix'!$A$2:$AG$33,MATCH(BC60,'Distance Matrix'!$A$1:$AG$1,0),1),AND(BB59="@",BB60=""),VLOOKUP(BA$1,'Distance Matrix'!$A$2:$AG$33,MATCH(BC59,'Distance Matrix'!$A$1:$AG$1,0),1),AND(BB59="@",BB60="@"),VLOOKUP(BC59,'Distance Matrix'!$A$2:$AG$33,MATCH(BC60,'Distance Matrix'!$A$1:$AG$1,0),1))</f>
        <v>0</v>
      </c>
      <c r="BE60" s="56">
        <v>58</v>
      </c>
      <c r="BF60" s="64"/>
      <c r="BG60" t="s">
        <v>77</v>
      </c>
      <c r="BH60">
        <f>_xlfn.IFS(AND(BF59="",BF60=""),0,AND(BF59="",BF60="@"),VLOOKUP(BE$1,'Distance Matrix'!$A$2:$AG$33,MATCH(BG60,'Distance Matrix'!$A$1:$AG$1,0),1),AND(BF59="@",BF60=""),VLOOKUP(BE$1,'Distance Matrix'!$A$2:$AG$33,MATCH(BG59,'Distance Matrix'!$A$1:$AG$1,0),1),AND(BF59="@",BF60="@"),VLOOKUP(BG59,'Distance Matrix'!$A$2:$AG$33,MATCH(BG60,'Distance Matrix'!$A$1:$AG$1,0),1))</f>
        <v>0</v>
      </c>
      <c r="BI60" s="56">
        <v>58</v>
      </c>
      <c r="BJ60" s="64"/>
      <c r="BK60" t="s">
        <v>61</v>
      </c>
      <c r="BL60">
        <f>_xlfn.IFS(AND(BJ59="",BJ60=""),0,AND(BJ59="",BJ60="@"),VLOOKUP(BI$1,'Distance Matrix'!$A$2:$AG$33,MATCH(BK60,'Distance Matrix'!$A$1:$AG$1,0),1),AND(BJ59="@",BJ60=""),VLOOKUP(BI$1,'Distance Matrix'!$A$2:$AG$33,MATCH(BK59,'Distance Matrix'!$A$1:$AG$1,0),1),AND(BJ59="@",BJ60="@"),VLOOKUP(BK59,'Distance Matrix'!$A$2:$AG$33,MATCH(BK60,'Distance Matrix'!$A$1:$AG$1,0),1))</f>
        <v>0</v>
      </c>
      <c r="BM60" s="56">
        <v>58</v>
      </c>
      <c r="BN60" s="64" t="s">
        <v>182</v>
      </c>
      <c r="BO60" t="s">
        <v>52</v>
      </c>
      <c r="BP60">
        <f>_xlfn.IFS(AND(BN59="",BN60=""),0,AND(BN59="",BN60="@"),VLOOKUP(BM$1,'Distance Matrix'!$A$2:$AG$33,MATCH(BO60,'Distance Matrix'!$A$1:$AG$1,0),1),AND(BN59="@",BN60=""),VLOOKUP(BM$1,'Distance Matrix'!$A$2:$AG$33,MATCH(BO59,'Distance Matrix'!$A$1:$AG$1,0),1),AND(BN59="@",BN60="@"),VLOOKUP(BO59,'Distance Matrix'!$A$2:$AG$33,MATCH(BO60,'Distance Matrix'!$A$1:$AG$1,0),1))</f>
        <v>613</v>
      </c>
      <c r="BQ60" s="56">
        <v>58</v>
      </c>
      <c r="BR60" s="64"/>
      <c r="BS60" t="s">
        <v>53</v>
      </c>
      <c r="BT60">
        <f>_xlfn.IFS(AND(BR59="",BR60=""),0,AND(BR59="",BR60="@"),VLOOKUP(BQ$1,'Distance Matrix'!$A$2:$AG$33,MATCH(BS60,'Distance Matrix'!$A$1:$AG$1,0),1),AND(BR59="@",BR60=""),VLOOKUP(BQ$1,'Distance Matrix'!$A$2:$AG$33,MATCH(BS59,'Distance Matrix'!$A$1:$AG$1,0),1),AND(BR59="@",BR60="@"),VLOOKUP(BS59,'Distance Matrix'!$A$2:$AG$33,MATCH(BS60,'Distance Matrix'!$A$1:$AG$1,0),1))</f>
        <v>271</v>
      </c>
      <c r="BU60" s="56">
        <v>58</v>
      </c>
      <c r="BV60" s="64" t="s">
        <v>182</v>
      </c>
      <c r="BW60" t="s">
        <v>64</v>
      </c>
      <c r="BX60">
        <f>_xlfn.IFS(AND(BV59="",BV60=""),0,AND(BV59="",BV60="@"),VLOOKUP(BU$1,'Distance Matrix'!$A$2:$AG$33,MATCH(BW60,'Distance Matrix'!$A$1:$AG$1,0),1),AND(BV59="@",BV60=""),VLOOKUP(BU$1,'Distance Matrix'!$A$2:$AG$33,MATCH(BW59,'Distance Matrix'!$A$1:$AG$1,0),1),AND(BV59="@",BV60="@"),VLOOKUP(BW59,'Distance Matrix'!$A$2:$AG$33,MATCH(BW60,'Distance Matrix'!$A$1:$AG$1,0),1))</f>
        <v>348</v>
      </c>
      <c r="BY60" s="56">
        <v>58</v>
      </c>
      <c r="BZ60" s="64"/>
      <c r="CA60" t="s">
        <v>68</v>
      </c>
      <c r="CB60">
        <f>_xlfn.IFS(AND(BZ59="",BZ60=""),0,AND(BZ59="",BZ60="@"),VLOOKUP(BY$1,'Distance Matrix'!$A$2:$AG$33,MATCH(CA60,'Distance Matrix'!$A$1:$AG$1,0),1),AND(BZ59="@",BZ60=""),VLOOKUP(BY$1,'Distance Matrix'!$A$2:$AG$33,MATCH(CA59,'Distance Matrix'!$A$1:$AG$1,0),1),AND(BZ59="@",BZ60="@"),VLOOKUP(CA59,'Distance Matrix'!$A$2:$AG$33,MATCH(CA60,'Distance Matrix'!$A$1:$AG$1,0),1))</f>
        <v>477</v>
      </c>
      <c r="CC60" s="56">
        <v>58</v>
      </c>
      <c r="CD60" s="64" t="s">
        <v>182</v>
      </c>
      <c r="CE60" t="s">
        <v>56</v>
      </c>
      <c r="CF60">
        <f>_xlfn.IFS(AND(CD59="",CD60=""),0,AND(CD59="",CD60="@"),VLOOKUP(CC$1,'Distance Matrix'!$A$2:$AG$33,MATCH(CE60,'Distance Matrix'!$A$1:$AG$1,0),1),AND(CD59="@",CD60=""),VLOOKUP(CC$1,'Distance Matrix'!$A$2:$AG$33,MATCH(CE59,'Distance Matrix'!$A$1:$AG$1,0),1),AND(CD59="@",CD60="@"),VLOOKUP(CE59,'Distance Matrix'!$A$2:$AG$33,MATCH(CE60,'Distance Matrix'!$A$1:$AG$1,0),1))</f>
        <v>186</v>
      </c>
      <c r="CG60" s="56">
        <v>58</v>
      </c>
      <c r="CH60" s="64" t="s">
        <v>182</v>
      </c>
      <c r="CI60" t="s">
        <v>48</v>
      </c>
      <c r="CJ60">
        <f>_xlfn.IFS(AND(CH59="",CH60=""),0,AND(CH59="",CH60="@"),VLOOKUP(CG$1,'Distance Matrix'!$A$2:$AG$33,MATCH(CI60,'Distance Matrix'!$A$1:$AG$1,0),1),AND(CH59="@",CH60=""),VLOOKUP(CG$1,'Distance Matrix'!$A$2:$AG$33,MATCH(CI59,'Distance Matrix'!$A$1:$AG$1,0),1),AND(CH59="@",CH60="@"),VLOOKUP(CI59,'Distance Matrix'!$A$2:$AG$33,MATCH(CI60,'Distance Matrix'!$A$1:$AG$1,0),1))</f>
        <v>849</v>
      </c>
      <c r="CK60" s="56">
        <v>58</v>
      </c>
      <c r="CL60" s="64"/>
      <c r="CM60" t="s">
        <v>69</v>
      </c>
      <c r="CN60">
        <f>_xlfn.IFS(AND(CL59="",CL60=""),0,AND(CL59="",CL60="@"),VLOOKUP(CK$1,'Distance Matrix'!$A$2:$AG$33,MATCH(CM60,'Distance Matrix'!$A$1:$AG$1,0),1),AND(CL59="@",CL60=""),VLOOKUP(CK$1,'Distance Matrix'!$A$2:$AG$33,MATCH(CM59,'Distance Matrix'!$A$1:$AG$1,0),1),AND(CL59="@",CL60="@"),VLOOKUP(CM59,'Distance Matrix'!$A$2:$AG$33,MATCH(CM60,'Distance Matrix'!$A$1:$AG$1,0),1))</f>
        <v>978</v>
      </c>
      <c r="CO60" s="56">
        <v>58</v>
      </c>
      <c r="CP60" s="64"/>
      <c r="CQ60" t="s">
        <v>75</v>
      </c>
      <c r="CR60">
        <f>_xlfn.IFS(AND(CP59="",CP60=""),0,AND(CP59="",CP60="@"),VLOOKUP(CO$1,'Distance Matrix'!$A$2:$AG$33,MATCH(CQ60,'Distance Matrix'!$A$1:$AG$1,0),1),AND(CP59="@",CP60=""),VLOOKUP(CO$1,'Distance Matrix'!$A$2:$AG$33,MATCH(CQ59,'Distance Matrix'!$A$1:$AG$1,0),1),AND(CP59="@",CP60="@"),VLOOKUP(CQ59,'Distance Matrix'!$A$2:$AG$33,MATCH(CQ60,'Distance Matrix'!$A$1:$AG$1,0),1))</f>
        <v>0</v>
      </c>
      <c r="CS60" s="56">
        <v>58</v>
      </c>
      <c r="CT60" s="64"/>
      <c r="CU60" t="s">
        <v>49</v>
      </c>
      <c r="CV60">
        <f>_xlfn.IFS(AND(CT59="",CT60=""),0,AND(CT59="",CT60="@"),VLOOKUP(CS$1,'Distance Matrix'!$A$2:$AG$33,MATCH(CU60,'Distance Matrix'!$A$1:$AG$1,0),1),AND(CT59="@",CT60=""),VLOOKUP(CS$1,'Distance Matrix'!$A$2:$AG$33,MATCH(CU59,'Distance Matrix'!$A$1:$AG$1,0),1),AND(CT59="@",CT60="@"),VLOOKUP(CU59,'Distance Matrix'!$A$2:$AG$33,MATCH(CU60,'Distance Matrix'!$A$1:$AG$1,0),1))</f>
        <v>820</v>
      </c>
      <c r="CW60" s="56">
        <v>58</v>
      </c>
      <c r="CX60" s="64" t="s">
        <v>182</v>
      </c>
      <c r="CY60" t="s">
        <v>64</v>
      </c>
      <c r="CZ60">
        <f>_xlfn.IFS(AND(CX59="",CX60=""),0,AND(CX59="",CX60="@"),VLOOKUP(CW$1,'Distance Matrix'!$A$2:$AG$33,MATCH(CY60,'Distance Matrix'!$A$1:$AG$1,0),1),AND(CX59="@",CX60=""),VLOOKUP(CW$1,'Distance Matrix'!$A$2:$AG$33,MATCH(CY59,'Distance Matrix'!$A$1:$AG$1,0),1),AND(CX59="@",CX60="@"),VLOOKUP(CY59,'Distance Matrix'!$A$2:$AG$33,MATCH(CY60,'Distance Matrix'!$A$1:$AG$1,0),1))</f>
        <v>680</v>
      </c>
      <c r="DA60" s="56">
        <v>58</v>
      </c>
      <c r="DB60" s="64"/>
      <c r="DC60" t="s">
        <v>70</v>
      </c>
      <c r="DD60">
        <f>_xlfn.IFS(AND(DB59="",DB60=""),0,AND(DB59="",DB60="@"),VLOOKUP(DA$1,'Distance Matrix'!$A$2:$AG$33,MATCH(DC60,'Distance Matrix'!$A$1:$AG$1,0),1),AND(DB59="@",DB60=""),VLOOKUP(DA$1,'Distance Matrix'!$A$2:$AG$33,MATCH(DC59,'Distance Matrix'!$A$1:$AG$1,0),1),AND(DB59="@",DB60="@"),VLOOKUP(DC59,'Distance Matrix'!$A$2:$AG$33,MATCH(DC60,'Distance Matrix'!$A$1:$AG$1,0),1))</f>
        <v>0</v>
      </c>
      <c r="DE60" s="56">
        <v>58</v>
      </c>
      <c r="DF60" s="64" t="s">
        <v>182</v>
      </c>
      <c r="DG60" t="s">
        <v>78</v>
      </c>
      <c r="DH60">
        <f>_xlfn.IFS(AND(DF59="",DF60=""),0,AND(DF59="",DF60="@"),VLOOKUP(DE$1,'Distance Matrix'!$A$2:$AG$33,MATCH(DG60,'Distance Matrix'!$A$1:$AG$1,0),1),AND(DF59="@",DF60=""),VLOOKUP(DE$1,'Distance Matrix'!$A$2:$AG$33,MATCH(DG59,'Distance Matrix'!$A$1:$AG$1,0),1),AND(DF59="@",DF60="@"),VLOOKUP(DG59,'Distance Matrix'!$A$2:$AG$33,MATCH(DG60,'Distance Matrix'!$A$1:$AG$1,0),1))</f>
        <v>256</v>
      </c>
      <c r="DI60" s="56">
        <v>58</v>
      </c>
      <c r="DJ60" s="64" t="s">
        <v>182</v>
      </c>
      <c r="DK60" t="s">
        <v>79</v>
      </c>
      <c r="DL60">
        <f>_xlfn.IFS(AND(DJ59="",DJ60=""),0,AND(DJ59="",DJ60="@"),VLOOKUP(DI$1,'Distance Matrix'!$A$2:$AG$33,MATCH(DK60,'Distance Matrix'!$A$1:$AG$1,0),1),AND(DJ59="@",DJ60=""),VLOOKUP(DI$1,'Distance Matrix'!$A$2:$AG$33,MATCH(DK59,'Distance Matrix'!$A$1:$AG$1,0),1),AND(DJ59="@",DJ60="@"),VLOOKUP(DK59,'Distance Matrix'!$A$2:$AG$33,MATCH(DK60,'Distance Matrix'!$A$1:$AG$1,0),1))</f>
        <v>1106</v>
      </c>
      <c r="DM60" s="56">
        <v>58</v>
      </c>
      <c r="DN60" s="64" t="s">
        <v>182</v>
      </c>
      <c r="DO60" t="s">
        <v>55</v>
      </c>
      <c r="DP60">
        <f>_xlfn.IFS(AND(DN59="",DN60=""),0,AND(DN59="",DN60="@"),VLOOKUP(DM$1,'Distance Matrix'!$A$2:$AG$33,MATCH(DO60,'Distance Matrix'!$A$1:$AG$1,0),1),AND(DN59="@",DN60=""),VLOOKUP(DM$1,'Distance Matrix'!$A$2:$AG$33,MATCH(DO59,'Distance Matrix'!$A$1:$AG$1,0),1),AND(DN59="@",DN60="@"),VLOOKUP(DO59,'Distance Matrix'!$A$2:$AG$33,MATCH(DO60,'Distance Matrix'!$A$1:$AG$1,0),1))</f>
        <v>2097</v>
      </c>
      <c r="DQ60" s="56">
        <v>58</v>
      </c>
      <c r="DR60" s="64"/>
      <c r="DS60" t="s">
        <v>72</v>
      </c>
      <c r="DT60" s="72">
        <f>_xlfn.IFS(AND(DR59="",DR60=""),0,AND(DR59="",DR60="@"),VLOOKUP(DQ$1,'Distance Matrix'!$A$2:$AG$33,MATCH(DS60,'Distance Matrix'!$A$1:$AG$1,0),1),AND(DR59="@",DR60=""),VLOOKUP(DQ$1,'Distance Matrix'!$A$2:$AG$33,MATCH(DS59,'Distance Matrix'!$A$1:$AG$1,0),1),AND(DR59="@",DR60="@"),VLOOKUP(DS59,'Distance Matrix'!$A$2:$AG$33,MATCH(DS60,'Distance Matrix'!$A$1:$AG$1,0),1))</f>
        <v>0</v>
      </c>
    </row>
    <row r="61" spans="1:124" ht="15.75" thickBot="1" x14ac:dyDescent="0.3">
      <c r="A61" s="52">
        <v>59</v>
      </c>
      <c r="B61" s="62"/>
      <c r="C61" t="s">
        <v>49</v>
      </c>
      <c r="D61">
        <f>_xlfn.IFS(AND(B60="",B61=""),0,AND(B60="",B61="@"),VLOOKUP(A$1,'Distance Matrix'!$A$2:$AG$33,MATCH(C61,'Distance Matrix'!$A$1:$AG$1,0),1),AND(B60="@",B61=""),VLOOKUP(A$1,'Distance Matrix'!$A$2:$AG$33,MATCH(C60,'Distance Matrix'!$A$1:$AG$1,0),1),AND(B60="@",B61="@"),VLOOKUP(C60,'Distance Matrix'!$A$2:$AG$33,MATCH(C61,'Distance Matrix'!$A$1:$AG$1,0),1))</f>
        <v>0</v>
      </c>
      <c r="E61" s="52">
        <v>59</v>
      </c>
      <c r="F61" s="62" t="s">
        <v>182</v>
      </c>
      <c r="G61" t="s">
        <v>75</v>
      </c>
      <c r="H61">
        <f>_xlfn.IFS(AND(F60="",F61=""),0,AND(F60="",F61="@"),VLOOKUP(E$1,'Distance Matrix'!$A$2:$AG$33,MATCH(G61,'Distance Matrix'!$A$1:$AG$1,0),1),AND(F60="@",F61=""),VLOOKUP(E$1,'Distance Matrix'!$A$2:$AG$33,MATCH(G60,'Distance Matrix'!$A$1:$AG$1,0),1),AND(F60="@",F61="@"),VLOOKUP(G60,'Distance Matrix'!$A$2:$AG$33,MATCH(G61,'Distance Matrix'!$A$1:$AG$1,0),1))</f>
        <v>1227</v>
      </c>
      <c r="I61" s="52">
        <v>59</v>
      </c>
      <c r="J61" s="62" t="s">
        <v>182</v>
      </c>
      <c r="K61" s="54" t="s">
        <v>65</v>
      </c>
      <c r="L61">
        <f>_xlfn.IFS(AND(J60="",J61=""),0,AND(J60="",J61="@"),VLOOKUP(I$1,'Distance Matrix'!$A$2:$AG$33,MATCH(K61,'Distance Matrix'!$A$1:$AG$1,0),1),AND(J60="@",J61=""),VLOOKUP(I$1,'Distance Matrix'!$A$2:$AG$33,MATCH(K60,'Distance Matrix'!$A$1:$AG$1,0),1),AND(J60="@",J61="@"),VLOOKUP(K60,'Distance Matrix'!$A$2:$AG$33,MATCH(K61,'Distance Matrix'!$A$1:$AG$1,0),1))</f>
        <v>36</v>
      </c>
      <c r="M61" s="52">
        <v>59</v>
      </c>
      <c r="N61" s="62" t="s">
        <v>182</v>
      </c>
      <c r="O61" t="s">
        <v>67</v>
      </c>
      <c r="P61">
        <f>_xlfn.IFS(AND(N60="",N61=""),0,AND(N60="",N61="@"),VLOOKUP(M$1,'Distance Matrix'!$A$2:$AG$33,MATCH(O61,'Distance Matrix'!$A$1:$AG$1,0),1),AND(N60="@",N61=""),VLOOKUP(M$1,'Distance Matrix'!$A$2:$AG$33,MATCH(O60,'Distance Matrix'!$A$1:$AG$1,0),1),AND(N60="@",N61="@"),VLOOKUP(O60,'Distance Matrix'!$A$2:$AG$33,MATCH(O61,'Distance Matrix'!$A$1:$AG$1,0),1))</f>
        <v>1087</v>
      </c>
      <c r="Q61" s="52">
        <v>59</v>
      </c>
      <c r="R61" s="62"/>
      <c r="S61" t="s">
        <v>78</v>
      </c>
      <c r="T61">
        <f>_xlfn.IFS(AND(R60="",R61=""),0,AND(R60="",R61="@"),VLOOKUP(Q$1,'Distance Matrix'!$A$2:$AG$33,MATCH(S61,'Distance Matrix'!$A$1:$AG$1,0),1),AND(R60="@",R61=""),VLOOKUP(Q$1,'Distance Matrix'!$A$2:$AG$33,MATCH(S60,'Distance Matrix'!$A$1:$AG$1,0),1),AND(R60="@",R61="@"),VLOOKUP(S60,'Distance Matrix'!$A$2:$AG$33,MATCH(S61,'Distance Matrix'!$A$1:$AG$1,0),1))</f>
        <v>1764</v>
      </c>
      <c r="U61" s="56">
        <v>59</v>
      </c>
      <c r="V61" s="64"/>
      <c r="W61" t="s">
        <v>70</v>
      </c>
      <c r="X61">
        <f>_xlfn.IFS(AND(V60="",V61=""),0,AND(V60="",V61="@"),VLOOKUP(U$1,'Distance Matrix'!$A$2:$AG$33,MATCH(W61,'Distance Matrix'!$A$1:$AG$1,0),1),AND(V60="@",V61=""),VLOOKUP(U$1,'Distance Matrix'!$A$2:$AG$33,MATCH(W60,'Distance Matrix'!$A$1:$AG$1,0),1),AND(V60="@",V61="@"),VLOOKUP(W60,'Distance Matrix'!$A$2:$AG$33,MATCH(W61,'Distance Matrix'!$A$1:$AG$1,0),1))</f>
        <v>0</v>
      </c>
      <c r="Y61" s="56">
        <v>59</v>
      </c>
      <c r="Z61" s="64"/>
      <c r="AA61" t="s">
        <v>71</v>
      </c>
      <c r="AB61">
        <f>_xlfn.IFS(AND(Z60="",Z61=""),0,AND(Z60="",Z61="@"),VLOOKUP(Y$1,'Distance Matrix'!$A$2:$AG$33,MATCH(AA61,'Distance Matrix'!$A$1:$AG$1,0),1),AND(Z60="@",Z61=""),VLOOKUP(Y$1,'Distance Matrix'!$A$2:$AG$33,MATCH(AA60,'Distance Matrix'!$A$1:$AG$1,0),1),AND(Z60="@",Z61="@"),VLOOKUP(AA60,'Distance Matrix'!$A$2:$AG$33,MATCH(AA61,'Distance Matrix'!$A$1:$AG$1,0),1))</f>
        <v>0</v>
      </c>
      <c r="AC61" s="56">
        <v>59</v>
      </c>
      <c r="AD61" s="64"/>
      <c r="AE61" t="s">
        <v>66</v>
      </c>
      <c r="AF61">
        <f>_xlfn.IFS(AND(AD60="",AD61=""),0,AND(AD60="",AD61="@"),VLOOKUP(AC$1,'Distance Matrix'!$A$2:$AG$33,MATCH(AE61,'Distance Matrix'!$A$1:$AG$1,0),1),AND(AD60="@",AD61=""),VLOOKUP(AC$1,'Distance Matrix'!$A$2:$AG$33,MATCH(AE60,'Distance Matrix'!$A$1:$AG$1,0),1),AND(AD60="@",AD61="@"),VLOOKUP(AE60,'Distance Matrix'!$A$2:$AG$33,MATCH(AE61,'Distance Matrix'!$A$1:$AG$1,0),1))</f>
        <v>0</v>
      </c>
      <c r="AG61" s="56">
        <v>59</v>
      </c>
      <c r="AH61" s="64" t="s">
        <v>182</v>
      </c>
      <c r="AI61" t="s">
        <v>63</v>
      </c>
      <c r="AJ61">
        <f>_xlfn.IFS(AND(AH60="",AH61=""),0,AND(AH60="",AH61="@"),VLOOKUP(AG$1,'Distance Matrix'!$A$2:$AG$33,MATCH(AI61,'Distance Matrix'!$A$1:$AG$1,0),1),AND(AH60="@",AH61=""),VLOOKUP(AG$1,'Distance Matrix'!$A$2:$AG$33,MATCH(AI60,'Distance Matrix'!$A$1:$AG$1,0),1),AND(AH60="@",AH61="@"),VLOOKUP(AI60,'Distance Matrix'!$A$2:$AG$33,MATCH(AI61,'Distance Matrix'!$A$1:$AG$1,0),1))</f>
        <v>597</v>
      </c>
      <c r="AK61" s="56">
        <v>59</v>
      </c>
      <c r="AL61" s="64"/>
      <c r="AM61" t="s">
        <v>62</v>
      </c>
      <c r="AN61">
        <f>_xlfn.IFS(AND(AL60="",AL61=""),0,AND(AL60="",AL61="@"),VLOOKUP(AK$1,'Distance Matrix'!$A$2:$AG$33,MATCH(AM61,'Distance Matrix'!$A$1:$AG$1,0),1),AND(AL60="@",AL61=""),VLOOKUP(AK$1,'Distance Matrix'!$A$2:$AG$33,MATCH(AM60,'Distance Matrix'!$A$1:$AG$1,0),1),AND(AL60="@",AL61="@"),VLOOKUP(AM60,'Distance Matrix'!$A$2:$AG$33,MATCH(AM61,'Distance Matrix'!$A$1:$AG$1,0),1))</f>
        <v>1059</v>
      </c>
      <c r="AO61" s="56">
        <v>59</v>
      </c>
      <c r="AP61" s="64" t="s">
        <v>182</v>
      </c>
      <c r="AQ61" t="s">
        <v>57</v>
      </c>
      <c r="AR61">
        <f>_xlfn.IFS(AND(AP60="",AP61=""),0,AND(AP60="",AP61="@"),VLOOKUP(AO$1,'Distance Matrix'!$A$2:$AG$33,MATCH(AQ61,'Distance Matrix'!$A$1:$AG$1,0),1),AND(AP60="@",AP61=""),VLOOKUP(AO$1,'Distance Matrix'!$A$2:$AG$33,MATCH(AQ60,'Distance Matrix'!$A$1:$AG$1,0),1),AND(AP60="@",AP61="@"),VLOOKUP(AQ60,'Distance Matrix'!$A$2:$AG$33,MATCH(AQ61,'Distance Matrix'!$A$1:$AG$1,0),1))</f>
        <v>452</v>
      </c>
      <c r="AS61" s="56">
        <v>59</v>
      </c>
      <c r="AT61" s="64"/>
      <c r="AU61" t="s">
        <v>78</v>
      </c>
      <c r="AV61">
        <f>_xlfn.IFS(AND(AT60="",AT61=""),0,AND(AT60="",AT61="@"),VLOOKUP(AS$1,'Distance Matrix'!$A$2:$AG$33,MATCH(AU61,'Distance Matrix'!$A$1:$AG$1,0),1),AND(AT60="@",AT61=""),VLOOKUP(AS$1,'Distance Matrix'!$A$2:$AG$33,MATCH(AU60,'Distance Matrix'!$A$1:$AG$1,0),1),AND(AT60="@",AT61="@"),VLOOKUP(AU60,'Distance Matrix'!$A$2:$AG$33,MATCH(AU61,'Distance Matrix'!$A$1:$AG$1,0),1))</f>
        <v>2027</v>
      </c>
      <c r="AW61" s="56">
        <v>59</v>
      </c>
      <c r="AX61" s="64"/>
      <c r="AY61" t="s">
        <v>74</v>
      </c>
      <c r="AZ61">
        <f>_xlfn.IFS(AND(AX60="",AX61=""),0,AND(AX60="",AX61="@"),VLOOKUP(AW$1,'Distance Matrix'!$A$2:$AG$33,MATCH(AY61,'Distance Matrix'!$A$1:$AG$1,0),1),AND(AX60="@",AX61=""),VLOOKUP(AW$1,'Distance Matrix'!$A$2:$AG$33,MATCH(AY60,'Distance Matrix'!$A$1:$AG$1,0),1),AND(AX60="@",AX61="@"),VLOOKUP(AY60,'Distance Matrix'!$A$2:$AG$33,MATCH(AY61,'Distance Matrix'!$A$1:$AG$1,0),1))</f>
        <v>0</v>
      </c>
      <c r="BA61" s="56">
        <v>59</v>
      </c>
      <c r="BB61" s="64"/>
      <c r="BC61" t="s">
        <v>51</v>
      </c>
      <c r="BD61">
        <f>_xlfn.IFS(AND(BB60="",BB61=""),0,AND(BB60="",BB61="@"),VLOOKUP(BA$1,'Distance Matrix'!$A$2:$AG$33,MATCH(BC61,'Distance Matrix'!$A$1:$AG$1,0),1),AND(BB60="@",BB61=""),VLOOKUP(BA$1,'Distance Matrix'!$A$2:$AG$33,MATCH(BC60,'Distance Matrix'!$A$1:$AG$1,0),1),AND(BB60="@",BB61="@"),VLOOKUP(BC60,'Distance Matrix'!$A$2:$AG$33,MATCH(BC61,'Distance Matrix'!$A$1:$AG$1,0),1))</f>
        <v>0</v>
      </c>
      <c r="BE61" s="56">
        <v>59</v>
      </c>
      <c r="BF61" s="64"/>
      <c r="BG61" t="s">
        <v>49</v>
      </c>
      <c r="BH61">
        <f>_xlfn.IFS(AND(BF60="",BF61=""),0,AND(BF60="",BF61="@"),VLOOKUP(BE$1,'Distance Matrix'!$A$2:$AG$33,MATCH(BG61,'Distance Matrix'!$A$1:$AG$1,0),1),AND(BF60="@",BF61=""),VLOOKUP(BE$1,'Distance Matrix'!$A$2:$AG$33,MATCH(BG60,'Distance Matrix'!$A$1:$AG$1,0),1),AND(BF60="@",BF61="@"),VLOOKUP(BG60,'Distance Matrix'!$A$2:$AG$33,MATCH(BG61,'Distance Matrix'!$A$1:$AG$1,0),1))</f>
        <v>0</v>
      </c>
      <c r="BI61" s="56">
        <v>59</v>
      </c>
      <c r="BJ61" s="64"/>
      <c r="BK61" t="s">
        <v>53</v>
      </c>
      <c r="BL61">
        <f>_xlfn.IFS(AND(BJ60="",BJ61=""),0,AND(BJ60="",BJ61="@"),VLOOKUP(BI$1,'Distance Matrix'!$A$2:$AG$33,MATCH(BK61,'Distance Matrix'!$A$1:$AG$1,0),1),AND(BJ60="@",BJ61=""),VLOOKUP(BI$1,'Distance Matrix'!$A$2:$AG$33,MATCH(BK60,'Distance Matrix'!$A$1:$AG$1,0),1),AND(BJ60="@",BJ61="@"),VLOOKUP(BK60,'Distance Matrix'!$A$2:$AG$33,MATCH(BK61,'Distance Matrix'!$A$1:$AG$1,0),1))</f>
        <v>0</v>
      </c>
      <c r="BM61" s="56">
        <v>59</v>
      </c>
      <c r="BN61" s="64" t="s">
        <v>182</v>
      </c>
      <c r="BO61" t="s">
        <v>67</v>
      </c>
      <c r="BP61">
        <f>_xlfn.IFS(AND(BN60="",BN61=""),0,AND(BN60="",BN61="@"),VLOOKUP(BM$1,'Distance Matrix'!$A$2:$AG$33,MATCH(BO61,'Distance Matrix'!$A$1:$AG$1,0),1),AND(BN60="@",BN61=""),VLOOKUP(BM$1,'Distance Matrix'!$A$2:$AG$33,MATCH(BO60,'Distance Matrix'!$A$1:$AG$1,0),1),AND(BN60="@",BN61="@"),VLOOKUP(BO60,'Distance Matrix'!$A$2:$AG$33,MATCH(BO61,'Distance Matrix'!$A$1:$AG$1,0),1))</f>
        <v>205</v>
      </c>
      <c r="BQ61" s="56">
        <v>59</v>
      </c>
      <c r="BR61" s="64"/>
      <c r="BS61" t="s">
        <v>69</v>
      </c>
      <c r="BT61">
        <f>_xlfn.IFS(AND(BR60="",BR61=""),0,AND(BR60="",BR61="@"),VLOOKUP(BQ$1,'Distance Matrix'!$A$2:$AG$33,MATCH(BS61,'Distance Matrix'!$A$1:$AG$1,0),1),AND(BR60="@",BR61=""),VLOOKUP(BQ$1,'Distance Matrix'!$A$2:$AG$33,MATCH(BS60,'Distance Matrix'!$A$1:$AG$1,0),1),AND(BR60="@",BR61="@"),VLOOKUP(BS60,'Distance Matrix'!$A$2:$AG$33,MATCH(BS61,'Distance Matrix'!$A$1:$AG$1,0),1))</f>
        <v>0</v>
      </c>
      <c r="BU61" s="56">
        <v>59</v>
      </c>
      <c r="BV61" s="64"/>
      <c r="BW61" t="s">
        <v>76</v>
      </c>
      <c r="BX61">
        <f>_xlfn.IFS(AND(BV60="",BV61=""),0,AND(BV60="",BV61="@"),VLOOKUP(BU$1,'Distance Matrix'!$A$2:$AG$33,MATCH(BW61,'Distance Matrix'!$A$1:$AG$1,0),1),AND(BV60="@",BV61=""),VLOOKUP(BU$1,'Distance Matrix'!$A$2:$AG$33,MATCH(BW60,'Distance Matrix'!$A$1:$AG$1,0),1),AND(BV60="@",BV61="@"),VLOOKUP(BW60,'Distance Matrix'!$A$2:$AG$33,MATCH(BW61,'Distance Matrix'!$A$1:$AG$1,0),1))</f>
        <v>1006</v>
      </c>
      <c r="BY61" s="56">
        <v>59</v>
      </c>
      <c r="BZ61" s="64" t="s">
        <v>182</v>
      </c>
      <c r="CA61" t="s">
        <v>75</v>
      </c>
      <c r="CB61">
        <f>_xlfn.IFS(AND(BZ60="",BZ61=""),0,AND(BZ60="",BZ61="@"),VLOOKUP(BY$1,'Distance Matrix'!$A$2:$AG$33,MATCH(CA61,'Distance Matrix'!$A$1:$AG$1,0),1),AND(BZ60="@",BZ61=""),VLOOKUP(BY$1,'Distance Matrix'!$A$2:$AG$33,MATCH(CA60,'Distance Matrix'!$A$1:$AG$1,0),1),AND(BZ60="@",BZ61="@"),VLOOKUP(CA60,'Distance Matrix'!$A$2:$AG$33,MATCH(CA61,'Distance Matrix'!$A$1:$AG$1,0),1))</f>
        <v>2027</v>
      </c>
      <c r="CC61" s="56">
        <v>59</v>
      </c>
      <c r="CD61" s="64" t="s">
        <v>182</v>
      </c>
      <c r="CE61" t="s">
        <v>74</v>
      </c>
      <c r="CF61">
        <f>_xlfn.IFS(AND(CD60="",CD61=""),0,AND(CD60="",CD61="@"),VLOOKUP(CC$1,'Distance Matrix'!$A$2:$AG$33,MATCH(CE61,'Distance Matrix'!$A$1:$AG$1,0),1),AND(CD60="@",CD61=""),VLOOKUP(CC$1,'Distance Matrix'!$A$2:$AG$33,MATCH(CE60,'Distance Matrix'!$A$1:$AG$1,0),1),AND(CD60="@",CD61="@"),VLOOKUP(CE60,'Distance Matrix'!$A$2:$AG$33,MATCH(CE61,'Distance Matrix'!$A$1:$AG$1,0),1))</f>
        <v>329</v>
      </c>
      <c r="CG61" s="56">
        <v>59</v>
      </c>
      <c r="CH61" s="64" t="s">
        <v>182</v>
      </c>
      <c r="CI61" t="s">
        <v>73</v>
      </c>
      <c r="CJ61">
        <f>_xlfn.IFS(AND(CH60="",CH61=""),0,AND(CH60="",CH61="@"),VLOOKUP(CG$1,'Distance Matrix'!$A$2:$AG$33,MATCH(CI61,'Distance Matrix'!$A$1:$AG$1,0),1),AND(CH60="@",CH61=""),VLOOKUP(CG$1,'Distance Matrix'!$A$2:$AG$33,MATCH(CI60,'Distance Matrix'!$A$1:$AG$1,0),1),AND(CH60="@",CH61="@"),VLOOKUP(CI60,'Distance Matrix'!$A$2:$AG$33,MATCH(CI61,'Distance Matrix'!$A$1:$AG$1,0),1))</f>
        <v>722</v>
      </c>
      <c r="CK61" s="56">
        <v>59</v>
      </c>
      <c r="CL61" s="64" t="s">
        <v>182</v>
      </c>
      <c r="CM61" t="s">
        <v>69</v>
      </c>
      <c r="CN61">
        <f>_xlfn.IFS(AND(CL60="",CL61=""),0,AND(CL60="",CL61="@"),VLOOKUP(CK$1,'Distance Matrix'!$A$2:$AG$33,MATCH(CM61,'Distance Matrix'!$A$1:$AG$1,0),1),AND(CL60="@",CL61=""),VLOOKUP(CK$1,'Distance Matrix'!$A$2:$AG$33,MATCH(CM60,'Distance Matrix'!$A$1:$AG$1,0),1),AND(CL60="@",CL61="@"),VLOOKUP(CM60,'Distance Matrix'!$A$2:$AG$33,MATCH(CM61,'Distance Matrix'!$A$1:$AG$1,0),1))</f>
        <v>452</v>
      </c>
      <c r="CO61" s="56">
        <v>59</v>
      </c>
      <c r="CP61" s="64"/>
      <c r="CQ61" t="s">
        <v>59</v>
      </c>
      <c r="CR61">
        <f>_xlfn.IFS(AND(CP60="",CP61=""),0,AND(CP60="",CP61="@"),VLOOKUP(CO$1,'Distance Matrix'!$A$2:$AG$33,MATCH(CQ61,'Distance Matrix'!$A$1:$AG$1,0),1),AND(CP60="@",CP61=""),VLOOKUP(CO$1,'Distance Matrix'!$A$2:$AG$33,MATCH(CQ60,'Distance Matrix'!$A$1:$AG$1,0),1),AND(CP60="@",CP61="@"),VLOOKUP(CQ60,'Distance Matrix'!$A$2:$AG$33,MATCH(CQ61,'Distance Matrix'!$A$1:$AG$1,0),1))</f>
        <v>0</v>
      </c>
      <c r="CS61" s="56">
        <v>59</v>
      </c>
      <c r="CT61" s="64"/>
      <c r="CU61" t="s">
        <v>50</v>
      </c>
      <c r="CV61">
        <f>_xlfn.IFS(AND(CT60="",CT61=""),0,AND(CT60="",CT61="@"),VLOOKUP(CS$1,'Distance Matrix'!$A$2:$AG$33,MATCH(CU61,'Distance Matrix'!$A$1:$AG$1,0),1),AND(CT60="@",CT61=""),VLOOKUP(CS$1,'Distance Matrix'!$A$2:$AG$33,MATCH(CU60,'Distance Matrix'!$A$1:$AG$1,0),1),AND(CT60="@",CT61="@"),VLOOKUP(CU60,'Distance Matrix'!$A$2:$AG$33,MATCH(CU61,'Distance Matrix'!$A$1:$AG$1,0),1))</f>
        <v>0</v>
      </c>
      <c r="CW61" s="56">
        <v>59</v>
      </c>
      <c r="CX61" s="64"/>
      <c r="CY61" t="s">
        <v>51</v>
      </c>
      <c r="CZ61">
        <f>_xlfn.IFS(AND(CX60="",CX61=""),0,AND(CX60="",CX61="@"),VLOOKUP(CW$1,'Distance Matrix'!$A$2:$AG$33,MATCH(CY61,'Distance Matrix'!$A$1:$AG$1,0),1),AND(CX60="@",CX61=""),VLOOKUP(CW$1,'Distance Matrix'!$A$2:$AG$33,MATCH(CY60,'Distance Matrix'!$A$1:$AG$1,0),1),AND(CX60="@",CX61="@"),VLOOKUP(CY60,'Distance Matrix'!$A$2:$AG$33,MATCH(CY61,'Distance Matrix'!$A$1:$AG$1,0),1))</f>
        <v>449</v>
      </c>
      <c r="DA61" s="56">
        <v>59</v>
      </c>
      <c r="DB61" s="64"/>
      <c r="DC61" t="s">
        <v>63</v>
      </c>
      <c r="DD61">
        <f>_xlfn.IFS(AND(DB60="",DB61=""),0,AND(DB60="",DB61="@"),VLOOKUP(DA$1,'Distance Matrix'!$A$2:$AG$33,MATCH(DC61,'Distance Matrix'!$A$1:$AG$1,0),1),AND(DB60="@",DB61=""),VLOOKUP(DA$1,'Distance Matrix'!$A$2:$AG$33,MATCH(DC60,'Distance Matrix'!$A$1:$AG$1,0),1),AND(DB60="@",DB61="@"),VLOOKUP(DC60,'Distance Matrix'!$A$2:$AG$33,MATCH(DC61,'Distance Matrix'!$A$1:$AG$1,0),1))</f>
        <v>0</v>
      </c>
      <c r="DE61" s="56">
        <v>59</v>
      </c>
      <c r="DF61" s="64" t="s">
        <v>182</v>
      </c>
      <c r="DG61" t="s">
        <v>53</v>
      </c>
      <c r="DH61">
        <f>_xlfn.IFS(AND(DF60="",DF61=""),0,AND(DF60="",DF61="@"),VLOOKUP(DE$1,'Distance Matrix'!$A$2:$AG$33,MATCH(DG61,'Distance Matrix'!$A$1:$AG$1,0),1),AND(DF60="@",DF61=""),VLOOKUP(DE$1,'Distance Matrix'!$A$2:$AG$33,MATCH(DG60,'Distance Matrix'!$A$1:$AG$1,0),1),AND(DF60="@",DF61="@"),VLOOKUP(DG60,'Distance Matrix'!$A$2:$AG$33,MATCH(DG61,'Distance Matrix'!$A$1:$AG$1,0),1))</f>
        <v>1260</v>
      </c>
      <c r="DI61" s="56">
        <v>59</v>
      </c>
      <c r="DJ61" s="64" t="s">
        <v>182</v>
      </c>
      <c r="DK61" t="s">
        <v>65</v>
      </c>
      <c r="DL61">
        <f>_xlfn.IFS(AND(DJ60="",DJ61=""),0,AND(DJ60="",DJ61="@"),VLOOKUP(DI$1,'Distance Matrix'!$A$2:$AG$33,MATCH(DK61,'Distance Matrix'!$A$1:$AG$1,0),1),AND(DJ60="@",DJ61=""),VLOOKUP(DI$1,'Distance Matrix'!$A$2:$AG$33,MATCH(DK60,'Distance Matrix'!$A$1:$AG$1,0),1),AND(DJ60="@",DJ61="@"),VLOOKUP(DK60,'Distance Matrix'!$A$2:$AG$33,MATCH(DK61,'Distance Matrix'!$A$1:$AG$1,0),1))</f>
        <v>36</v>
      </c>
      <c r="DM61" s="56">
        <v>59</v>
      </c>
      <c r="DN61" s="64" t="s">
        <v>182</v>
      </c>
      <c r="DO61" t="s">
        <v>79</v>
      </c>
      <c r="DP61">
        <f>_xlfn.IFS(AND(DN60="",DN61=""),0,AND(DN60="",DN61="@"),VLOOKUP(DM$1,'Distance Matrix'!$A$2:$AG$33,MATCH(DO61,'Distance Matrix'!$A$1:$AG$1,0),1),AND(DN60="@",DN61=""),VLOOKUP(DM$1,'Distance Matrix'!$A$2:$AG$33,MATCH(DO60,'Distance Matrix'!$A$1:$AG$1,0),1),AND(DN60="@",DN61="@"),VLOOKUP(DO60,'Distance Matrix'!$A$2:$AG$33,MATCH(DO61,'Distance Matrix'!$A$1:$AG$1,0),1))</f>
        <v>342</v>
      </c>
      <c r="DQ61" s="56">
        <v>59</v>
      </c>
      <c r="DR61" s="64"/>
      <c r="DS61" t="s">
        <v>58</v>
      </c>
      <c r="DT61" s="72">
        <f>_xlfn.IFS(AND(DR60="",DR61=""),0,AND(DR60="",DR61="@"),VLOOKUP(DQ$1,'Distance Matrix'!$A$2:$AG$33,MATCH(DS61,'Distance Matrix'!$A$1:$AG$1,0),1),AND(DR60="@",DR61=""),VLOOKUP(DQ$1,'Distance Matrix'!$A$2:$AG$33,MATCH(DS60,'Distance Matrix'!$A$1:$AG$1,0),1),AND(DR60="@",DR61="@"),VLOOKUP(DS60,'Distance Matrix'!$A$2:$AG$33,MATCH(DS61,'Distance Matrix'!$A$1:$AG$1,0),1))</f>
        <v>0</v>
      </c>
    </row>
    <row r="62" spans="1:124" ht="15.75" thickBot="1" x14ac:dyDescent="0.3">
      <c r="A62" s="52">
        <v>60</v>
      </c>
      <c r="B62" s="62" t="s">
        <v>182</v>
      </c>
      <c r="C62" t="s">
        <v>64</v>
      </c>
      <c r="D62">
        <f>_xlfn.IFS(AND(B61="",B62=""),0,AND(B61="",B62="@"),VLOOKUP(A$1,'Distance Matrix'!$A$2:$AG$33,MATCH(C62,'Distance Matrix'!$A$1:$AG$1,0),1),AND(B61="@",B62=""),VLOOKUP(A$1,'Distance Matrix'!$A$2:$AG$33,MATCH(C61,'Distance Matrix'!$A$1:$AG$1,0),1),AND(B61="@",B62="@"),VLOOKUP(C61,'Distance Matrix'!$A$2:$AG$33,MATCH(C62,'Distance Matrix'!$A$1:$AG$1,0),1))</f>
        <v>1520</v>
      </c>
      <c r="E62" s="52">
        <v>60</v>
      </c>
      <c r="F62" s="62" t="s">
        <v>182</v>
      </c>
      <c r="G62" t="s">
        <v>68</v>
      </c>
      <c r="H62">
        <f>_xlfn.IFS(AND(F61="",F62=""),0,AND(F61="",F62="@"),VLOOKUP(E$1,'Distance Matrix'!$A$2:$AG$33,MATCH(G62,'Distance Matrix'!$A$1:$AG$1,0),1),AND(F61="@",F62=""),VLOOKUP(E$1,'Distance Matrix'!$A$2:$AG$33,MATCH(G61,'Distance Matrix'!$A$1:$AG$1,0),1),AND(F61="@",F62="@"),VLOOKUP(G61,'Distance Matrix'!$A$2:$AG$33,MATCH(G62,'Distance Matrix'!$A$1:$AG$1,0),1))</f>
        <v>152</v>
      </c>
      <c r="I62" s="52">
        <v>60</v>
      </c>
      <c r="J62" s="62" t="s">
        <v>182</v>
      </c>
      <c r="K62" s="54" t="s">
        <v>55</v>
      </c>
      <c r="L62">
        <f>_xlfn.IFS(AND(J61="",J62=""),0,AND(J61="",J62="@"),VLOOKUP(I$1,'Distance Matrix'!$A$2:$AG$33,MATCH(K62,'Distance Matrix'!$A$1:$AG$1,0),1),AND(J61="@",J62=""),VLOOKUP(I$1,'Distance Matrix'!$A$2:$AG$33,MATCH(K61,'Distance Matrix'!$A$1:$AG$1,0),1),AND(J61="@",J62="@"),VLOOKUP(K61,'Distance Matrix'!$A$2:$AG$33,MATCH(K62,'Distance Matrix'!$A$1:$AG$1,0),1))</f>
        <v>308</v>
      </c>
      <c r="M62" s="52">
        <v>60</v>
      </c>
      <c r="N62" s="62" t="s">
        <v>182</v>
      </c>
      <c r="O62" t="s">
        <v>52</v>
      </c>
      <c r="P62">
        <f>_xlfn.IFS(AND(N61="",N62=""),0,AND(N61="",N62="@"),VLOOKUP(M$1,'Distance Matrix'!$A$2:$AG$33,MATCH(O62,'Distance Matrix'!$A$1:$AG$1,0),1),AND(N61="@",N62=""),VLOOKUP(M$1,'Distance Matrix'!$A$2:$AG$33,MATCH(O61,'Distance Matrix'!$A$1:$AG$1,0),1),AND(N61="@",N62="@"),VLOOKUP(O61,'Distance Matrix'!$A$2:$AG$33,MATCH(O62,'Distance Matrix'!$A$1:$AG$1,0),1))</f>
        <v>205</v>
      </c>
      <c r="Q62" s="52">
        <v>60</v>
      </c>
      <c r="R62" s="62"/>
      <c r="S62" t="s">
        <v>61</v>
      </c>
      <c r="T62">
        <f>_xlfn.IFS(AND(R61="",R62=""),0,AND(R61="",R62="@"),VLOOKUP(Q$1,'Distance Matrix'!$A$2:$AG$33,MATCH(S62,'Distance Matrix'!$A$1:$AG$1,0),1),AND(R61="@",R62=""),VLOOKUP(Q$1,'Distance Matrix'!$A$2:$AG$33,MATCH(S61,'Distance Matrix'!$A$1:$AG$1,0),1),AND(R61="@",R62="@"),VLOOKUP(S61,'Distance Matrix'!$A$2:$AG$33,MATCH(S62,'Distance Matrix'!$A$1:$AG$1,0),1))</f>
        <v>0</v>
      </c>
      <c r="U62" s="56">
        <v>60</v>
      </c>
      <c r="V62" s="64"/>
      <c r="W62" t="s">
        <v>59</v>
      </c>
      <c r="X62">
        <f>_xlfn.IFS(AND(V61="",V62=""),0,AND(V61="",V62="@"),VLOOKUP(U$1,'Distance Matrix'!$A$2:$AG$33,MATCH(W62,'Distance Matrix'!$A$1:$AG$1,0),1),AND(V61="@",V62=""),VLOOKUP(U$1,'Distance Matrix'!$A$2:$AG$33,MATCH(W61,'Distance Matrix'!$A$1:$AG$1,0),1),AND(V61="@",V62="@"),VLOOKUP(W61,'Distance Matrix'!$A$2:$AG$33,MATCH(W62,'Distance Matrix'!$A$1:$AG$1,0),1))</f>
        <v>0</v>
      </c>
      <c r="Y62" s="56">
        <v>60</v>
      </c>
      <c r="Z62" s="64"/>
      <c r="AA62" t="s">
        <v>58</v>
      </c>
      <c r="AB62">
        <f>_xlfn.IFS(AND(Z61="",Z62=""),0,AND(Z61="",Z62="@"),VLOOKUP(Y$1,'Distance Matrix'!$A$2:$AG$33,MATCH(AA62,'Distance Matrix'!$A$1:$AG$1,0),1),AND(Z61="@",Z62=""),VLOOKUP(Y$1,'Distance Matrix'!$A$2:$AG$33,MATCH(AA61,'Distance Matrix'!$A$1:$AG$1,0),1),AND(Z61="@",Z62="@"),VLOOKUP(AA61,'Distance Matrix'!$A$2:$AG$33,MATCH(AA62,'Distance Matrix'!$A$1:$AG$1,0),1))</f>
        <v>0</v>
      </c>
      <c r="AC62" s="56">
        <v>60</v>
      </c>
      <c r="AD62" s="64"/>
      <c r="AE62" t="s">
        <v>48</v>
      </c>
      <c r="AF62">
        <f>_xlfn.IFS(AND(AD61="",AD62=""),0,AND(AD61="",AD62="@"),VLOOKUP(AC$1,'Distance Matrix'!$A$2:$AG$33,MATCH(AE62,'Distance Matrix'!$A$1:$AG$1,0),1),AND(AD61="@",AD62=""),VLOOKUP(AC$1,'Distance Matrix'!$A$2:$AG$33,MATCH(AE61,'Distance Matrix'!$A$1:$AG$1,0),1),AND(AD61="@",AD62="@"),VLOOKUP(AE61,'Distance Matrix'!$A$2:$AG$33,MATCH(AE62,'Distance Matrix'!$A$1:$AG$1,0),1))</f>
        <v>0</v>
      </c>
      <c r="AG62" s="56">
        <v>60</v>
      </c>
      <c r="AH62" s="64" t="s">
        <v>182</v>
      </c>
      <c r="AI62" t="s">
        <v>58</v>
      </c>
      <c r="AJ62">
        <f>_xlfn.IFS(AND(AH61="",AH62=""),0,AND(AH61="",AH62="@"),VLOOKUP(AG$1,'Distance Matrix'!$A$2:$AG$33,MATCH(AI62,'Distance Matrix'!$A$1:$AG$1,0),1),AND(AH61="@",AH62=""),VLOOKUP(AG$1,'Distance Matrix'!$A$2:$AG$33,MATCH(AI61,'Distance Matrix'!$A$1:$AG$1,0),1),AND(AH61="@",AH62="@"),VLOOKUP(AI61,'Distance Matrix'!$A$2:$AG$33,MATCH(AI62,'Distance Matrix'!$A$1:$AG$1,0),1))</f>
        <v>94</v>
      </c>
      <c r="AK62" s="56">
        <v>60</v>
      </c>
      <c r="AL62" s="64"/>
      <c r="AM62" t="s">
        <v>53</v>
      </c>
      <c r="AN62">
        <f>_xlfn.IFS(AND(AL61="",AL62=""),0,AND(AL61="",AL62="@"),VLOOKUP(AK$1,'Distance Matrix'!$A$2:$AG$33,MATCH(AM62,'Distance Matrix'!$A$1:$AG$1,0),1),AND(AL61="@",AL62=""),VLOOKUP(AK$1,'Distance Matrix'!$A$2:$AG$33,MATCH(AM61,'Distance Matrix'!$A$1:$AG$1,0),1),AND(AL61="@",AL62="@"),VLOOKUP(AM61,'Distance Matrix'!$A$2:$AG$33,MATCH(AM62,'Distance Matrix'!$A$1:$AG$1,0),1))</f>
        <v>0</v>
      </c>
      <c r="AO62" s="56">
        <v>60</v>
      </c>
      <c r="AP62" s="64"/>
      <c r="AQ62" t="s">
        <v>57</v>
      </c>
      <c r="AR62">
        <f>_xlfn.IFS(AND(AP61="",AP62=""),0,AND(AP61="",AP62="@"),VLOOKUP(AO$1,'Distance Matrix'!$A$2:$AG$33,MATCH(AQ62,'Distance Matrix'!$A$1:$AG$1,0),1),AND(AP61="@",AP62=""),VLOOKUP(AO$1,'Distance Matrix'!$A$2:$AG$33,MATCH(AQ61,'Distance Matrix'!$A$1:$AG$1,0),1),AND(AP61="@",AP62="@"),VLOOKUP(AQ61,'Distance Matrix'!$A$2:$AG$33,MATCH(AQ62,'Distance Matrix'!$A$1:$AG$1,0),1))</f>
        <v>452</v>
      </c>
      <c r="AS62" s="56">
        <v>60</v>
      </c>
      <c r="AT62" s="64"/>
      <c r="AU62" t="s">
        <v>60</v>
      </c>
      <c r="AV62">
        <f>_xlfn.IFS(AND(AT61="",AT62=""),0,AND(AT61="",AT62="@"),VLOOKUP(AS$1,'Distance Matrix'!$A$2:$AG$33,MATCH(AU62,'Distance Matrix'!$A$1:$AG$1,0),1),AND(AT61="@",AT62=""),VLOOKUP(AS$1,'Distance Matrix'!$A$2:$AG$33,MATCH(AU61,'Distance Matrix'!$A$1:$AG$1,0),1),AND(AT61="@",AT62="@"),VLOOKUP(AU61,'Distance Matrix'!$A$2:$AG$33,MATCH(AU62,'Distance Matrix'!$A$1:$AG$1,0),1))</f>
        <v>0</v>
      </c>
      <c r="AW62" s="56">
        <v>60</v>
      </c>
      <c r="AX62" s="64"/>
      <c r="AY62" t="s">
        <v>65</v>
      </c>
      <c r="AZ62">
        <f>_xlfn.IFS(AND(AX61="",AX62=""),0,AND(AX61="",AX62="@"),VLOOKUP(AW$1,'Distance Matrix'!$A$2:$AG$33,MATCH(AY62,'Distance Matrix'!$A$1:$AG$1,0),1),AND(AX61="@",AX62=""),VLOOKUP(AW$1,'Distance Matrix'!$A$2:$AG$33,MATCH(AY61,'Distance Matrix'!$A$1:$AG$1,0),1),AND(AX61="@",AX62="@"),VLOOKUP(AY61,'Distance Matrix'!$A$2:$AG$33,MATCH(AY62,'Distance Matrix'!$A$1:$AG$1,0),1))</f>
        <v>0</v>
      </c>
      <c r="BA62" s="56">
        <v>60</v>
      </c>
      <c r="BB62" s="64"/>
      <c r="BC62" t="s">
        <v>62</v>
      </c>
      <c r="BD62">
        <f>_xlfn.IFS(AND(BB61="",BB62=""),0,AND(BB61="",BB62="@"),VLOOKUP(BA$1,'Distance Matrix'!$A$2:$AG$33,MATCH(BC62,'Distance Matrix'!$A$1:$AG$1,0),1),AND(BB61="@",BB62=""),VLOOKUP(BA$1,'Distance Matrix'!$A$2:$AG$33,MATCH(BC61,'Distance Matrix'!$A$1:$AG$1,0),1),AND(BB61="@",BB62="@"),VLOOKUP(BC61,'Distance Matrix'!$A$2:$AG$33,MATCH(BC62,'Distance Matrix'!$A$1:$AG$1,0),1))</f>
        <v>0</v>
      </c>
      <c r="BE62" s="56">
        <v>60</v>
      </c>
      <c r="BF62" s="64" t="s">
        <v>182</v>
      </c>
      <c r="BG62" t="s">
        <v>62</v>
      </c>
      <c r="BH62">
        <f>_xlfn.IFS(AND(BF61="",BF62=""),0,AND(BF61="",BF62="@"),VLOOKUP(BE$1,'Distance Matrix'!$A$2:$AG$33,MATCH(BG62,'Distance Matrix'!$A$1:$AG$1,0),1),AND(BF61="@",BF62=""),VLOOKUP(BE$1,'Distance Matrix'!$A$2:$AG$33,MATCH(BG61,'Distance Matrix'!$A$1:$AG$1,0),1),AND(BF61="@",BF62="@"),VLOOKUP(BG61,'Distance Matrix'!$A$2:$AG$33,MATCH(BG62,'Distance Matrix'!$A$1:$AG$1,0),1))</f>
        <v>1795</v>
      </c>
      <c r="BI62" s="56">
        <v>60</v>
      </c>
      <c r="BJ62" s="64"/>
      <c r="BK62" t="s">
        <v>79</v>
      </c>
      <c r="BL62">
        <f>_xlfn.IFS(AND(BJ61="",BJ62=""),0,AND(BJ61="",BJ62="@"),VLOOKUP(BI$1,'Distance Matrix'!$A$2:$AG$33,MATCH(BK62,'Distance Matrix'!$A$1:$AG$1,0),1),AND(BJ61="@",BJ62=""),VLOOKUP(BI$1,'Distance Matrix'!$A$2:$AG$33,MATCH(BK61,'Distance Matrix'!$A$1:$AG$1,0),1),AND(BJ61="@",BJ62="@"),VLOOKUP(BK61,'Distance Matrix'!$A$2:$AG$33,MATCH(BK62,'Distance Matrix'!$A$1:$AG$1,0),1))</f>
        <v>0</v>
      </c>
      <c r="BM62" s="56">
        <v>60</v>
      </c>
      <c r="BN62" s="64"/>
      <c r="BO62" t="s">
        <v>71</v>
      </c>
      <c r="BP62">
        <f>_xlfn.IFS(AND(BN61="",BN62=""),0,AND(BN61="",BN62="@"),VLOOKUP(BM$1,'Distance Matrix'!$A$2:$AG$33,MATCH(BO62,'Distance Matrix'!$A$1:$AG$1,0),1),AND(BN61="@",BN62=""),VLOOKUP(BM$1,'Distance Matrix'!$A$2:$AG$33,MATCH(BO61,'Distance Matrix'!$A$1:$AG$1,0),1),AND(BN61="@",BN62="@"),VLOOKUP(BO61,'Distance Matrix'!$A$2:$AG$33,MATCH(BO62,'Distance Matrix'!$A$1:$AG$1,0),1))</f>
        <v>1406</v>
      </c>
      <c r="BQ62" s="56">
        <v>60</v>
      </c>
      <c r="BR62" s="64"/>
      <c r="BS62" t="s">
        <v>63</v>
      </c>
      <c r="BT62">
        <f>_xlfn.IFS(AND(BR61="",BR62=""),0,AND(BR61="",BR62="@"),VLOOKUP(BQ$1,'Distance Matrix'!$A$2:$AG$33,MATCH(BS62,'Distance Matrix'!$A$1:$AG$1,0),1),AND(BR61="@",BR62=""),VLOOKUP(BQ$1,'Distance Matrix'!$A$2:$AG$33,MATCH(BS61,'Distance Matrix'!$A$1:$AG$1,0),1),AND(BR61="@",BR62="@"),VLOOKUP(BS61,'Distance Matrix'!$A$2:$AG$33,MATCH(BS62,'Distance Matrix'!$A$1:$AG$1,0),1))</f>
        <v>0</v>
      </c>
      <c r="BU62" s="56">
        <v>60</v>
      </c>
      <c r="BV62" s="64"/>
      <c r="BW62" t="s">
        <v>56</v>
      </c>
      <c r="BX62">
        <f>_xlfn.IFS(AND(BV61="",BV62=""),0,AND(BV61="",BV62="@"),VLOOKUP(BU$1,'Distance Matrix'!$A$2:$AG$33,MATCH(BW62,'Distance Matrix'!$A$1:$AG$1,0),1),AND(BV61="@",BV62=""),VLOOKUP(BU$1,'Distance Matrix'!$A$2:$AG$33,MATCH(BW61,'Distance Matrix'!$A$1:$AG$1,0),1),AND(BV61="@",BV62="@"),VLOOKUP(BW61,'Distance Matrix'!$A$2:$AG$33,MATCH(BW62,'Distance Matrix'!$A$1:$AG$1,0),1))</f>
        <v>0</v>
      </c>
      <c r="BY62" s="56">
        <v>60</v>
      </c>
      <c r="BZ62" s="64" t="s">
        <v>182</v>
      </c>
      <c r="CA62" t="s">
        <v>68</v>
      </c>
      <c r="CB62">
        <f>_xlfn.IFS(AND(BZ61="",BZ62=""),0,AND(BZ61="",BZ62="@"),VLOOKUP(BY$1,'Distance Matrix'!$A$2:$AG$33,MATCH(CA62,'Distance Matrix'!$A$1:$AG$1,0),1),AND(BZ61="@",BZ62=""),VLOOKUP(BY$1,'Distance Matrix'!$A$2:$AG$33,MATCH(CA61,'Distance Matrix'!$A$1:$AG$1,0),1),AND(BZ61="@",BZ62="@"),VLOOKUP(CA61,'Distance Matrix'!$A$2:$AG$33,MATCH(CA62,'Distance Matrix'!$A$1:$AG$1,0),1))</f>
        <v>152</v>
      </c>
      <c r="CC62" s="56">
        <v>60</v>
      </c>
      <c r="CD62" s="64"/>
      <c r="CE62" t="s">
        <v>64</v>
      </c>
      <c r="CF62">
        <f>_xlfn.IFS(AND(CD61="",CD62=""),0,AND(CD61="",CD62="@"),VLOOKUP(CC$1,'Distance Matrix'!$A$2:$AG$33,MATCH(CE62,'Distance Matrix'!$A$1:$AG$1,0),1),AND(CD61="@",CD62=""),VLOOKUP(CC$1,'Distance Matrix'!$A$2:$AG$33,MATCH(CE61,'Distance Matrix'!$A$1:$AG$1,0),1),AND(CD61="@",CD62="@"),VLOOKUP(CE61,'Distance Matrix'!$A$2:$AG$33,MATCH(CE62,'Distance Matrix'!$A$1:$AG$1,0),1))</f>
        <v>431</v>
      </c>
      <c r="CG62" s="56">
        <v>60</v>
      </c>
      <c r="CH62" s="64" t="s">
        <v>182</v>
      </c>
      <c r="CI62" t="s">
        <v>61</v>
      </c>
      <c r="CJ62">
        <f>_xlfn.IFS(AND(CH61="",CH62=""),0,AND(CH61="",CH62="@"),VLOOKUP(CG$1,'Distance Matrix'!$A$2:$AG$33,MATCH(CI62,'Distance Matrix'!$A$1:$AG$1,0),1),AND(CH61="@",CH62=""),VLOOKUP(CG$1,'Distance Matrix'!$A$2:$AG$33,MATCH(CI61,'Distance Matrix'!$A$1:$AG$1,0),1),AND(CH61="@",CH62="@"),VLOOKUP(CI61,'Distance Matrix'!$A$2:$AG$33,MATCH(CI62,'Distance Matrix'!$A$1:$AG$1,0),1))</f>
        <v>708</v>
      </c>
      <c r="CK62" s="56">
        <v>60</v>
      </c>
      <c r="CL62" s="64"/>
      <c r="CM62" t="s">
        <v>52</v>
      </c>
      <c r="CN62">
        <f>_xlfn.IFS(AND(CL61="",CL62=""),0,AND(CL61="",CL62="@"),VLOOKUP(CK$1,'Distance Matrix'!$A$2:$AG$33,MATCH(CM62,'Distance Matrix'!$A$1:$AG$1,0),1),AND(CL61="@",CL62=""),VLOOKUP(CK$1,'Distance Matrix'!$A$2:$AG$33,MATCH(CM61,'Distance Matrix'!$A$1:$AG$1,0),1),AND(CL61="@",CL62="@"),VLOOKUP(CM61,'Distance Matrix'!$A$2:$AG$33,MATCH(CM62,'Distance Matrix'!$A$1:$AG$1,0),1))</f>
        <v>452</v>
      </c>
      <c r="CO62" s="56">
        <v>60</v>
      </c>
      <c r="CP62" s="64" t="s">
        <v>182</v>
      </c>
      <c r="CQ62" t="s">
        <v>61</v>
      </c>
      <c r="CR62">
        <f>_xlfn.IFS(AND(CP61="",CP62=""),0,AND(CP61="",CP62="@"),VLOOKUP(CO$1,'Distance Matrix'!$A$2:$AG$33,MATCH(CQ62,'Distance Matrix'!$A$1:$AG$1,0),1),AND(CP61="@",CP62=""),VLOOKUP(CO$1,'Distance Matrix'!$A$2:$AG$33,MATCH(CQ61,'Distance Matrix'!$A$1:$AG$1,0),1),AND(CP61="@",CP62="@"),VLOOKUP(CQ61,'Distance Matrix'!$A$2:$AG$33,MATCH(CQ62,'Distance Matrix'!$A$1:$AG$1,0),1))</f>
        <v>319</v>
      </c>
      <c r="CS62" s="56">
        <v>60</v>
      </c>
      <c r="CT62" s="64"/>
      <c r="CU62" t="s">
        <v>77</v>
      </c>
      <c r="CV62">
        <f>_xlfn.IFS(AND(CT61="",CT62=""),0,AND(CT61="",CT62="@"),VLOOKUP(CS$1,'Distance Matrix'!$A$2:$AG$33,MATCH(CU62,'Distance Matrix'!$A$1:$AG$1,0),1),AND(CT61="@",CT62=""),VLOOKUP(CS$1,'Distance Matrix'!$A$2:$AG$33,MATCH(CU61,'Distance Matrix'!$A$1:$AG$1,0),1),AND(CT61="@",CT62="@"),VLOOKUP(CU61,'Distance Matrix'!$A$2:$AG$33,MATCH(CU62,'Distance Matrix'!$A$1:$AG$1,0),1))</f>
        <v>0</v>
      </c>
      <c r="CW62" s="56">
        <v>60</v>
      </c>
      <c r="CX62" s="64" t="s">
        <v>182</v>
      </c>
      <c r="CY62" t="s">
        <v>70</v>
      </c>
      <c r="CZ62">
        <f>_xlfn.IFS(AND(CX61="",CX62=""),0,AND(CX61="",CX62="@"),VLOOKUP(CW$1,'Distance Matrix'!$A$2:$AG$33,MATCH(CY62,'Distance Matrix'!$A$1:$AG$1,0),1),AND(CX61="@",CX62=""),VLOOKUP(CW$1,'Distance Matrix'!$A$2:$AG$33,MATCH(CY61,'Distance Matrix'!$A$1:$AG$1,0),1),AND(CX61="@",CX62="@"),VLOOKUP(CY61,'Distance Matrix'!$A$2:$AG$33,MATCH(CY62,'Distance Matrix'!$A$1:$AG$1,0),1))</f>
        <v>550</v>
      </c>
      <c r="DA62" s="56">
        <v>60</v>
      </c>
      <c r="DB62" s="64" t="s">
        <v>182</v>
      </c>
      <c r="DC62" t="s">
        <v>71</v>
      </c>
      <c r="DD62">
        <f>_xlfn.IFS(AND(DB61="",DB62=""),0,AND(DB61="",DB62="@"),VLOOKUP(DA$1,'Distance Matrix'!$A$2:$AG$33,MATCH(DC62,'Distance Matrix'!$A$1:$AG$1,0),1),AND(DB61="@",DB62=""),VLOOKUP(DA$1,'Distance Matrix'!$A$2:$AG$33,MATCH(DC61,'Distance Matrix'!$A$1:$AG$1,0),1),AND(DB61="@",DB62="@"),VLOOKUP(DC61,'Distance Matrix'!$A$2:$AG$33,MATCH(DC62,'Distance Matrix'!$A$1:$AG$1,0),1))</f>
        <v>831</v>
      </c>
      <c r="DE62" s="56">
        <v>60</v>
      </c>
      <c r="DF62" s="64"/>
      <c r="DG62" t="s">
        <v>49</v>
      </c>
      <c r="DH62">
        <f>_xlfn.IFS(AND(DF61="",DF62=""),0,AND(DF61="",DF62="@"),VLOOKUP(DE$1,'Distance Matrix'!$A$2:$AG$33,MATCH(DG62,'Distance Matrix'!$A$1:$AG$1,0),1),AND(DF61="@",DF62=""),VLOOKUP(DE$1,'Distance Matrix'!$A$2:$AG$33,MATCH(DG61,'Distance Matrix'!$A$1:$AG$1,0),1),AND(DF61="@",DF62="@"),VLOOKUP(DG61,'Distance Matrix'!$A$2:$AG$33,MATCH(DG62,'Distance Matrix'!$A$1:$AG$1,0),1))</f>
        <v>654</v>
      </c>
      <c r="DI62" s="56">
        <v>60</v>
      </c>
      <c r="DJ62" s="64" t="s">
        <v>182</v>
      </c>
      <c r="DK62" t="s">
        <v>55</v>
      </c>
      <c r="DL62">
        <f>_xlfn.IFS(AND(DJ61="",DJ62=""),0,AND(DJ61="",DJ62="@"),VLOOKUP(DI$1,'Distance Matrix'!$A$2:$AG$33,MATCH(DK62,'Distance Matrix'!$A$1:$AG$1,0),1),AND(DJ61="@",DJ62=""),VLOOKUP(DI$1,'Distance Matrix'!$A$2:$AG$33,MATCH(DK61,'Distance Matrix'!$A$1:$AG$1,0),1),AND(DJ61="@",DJ62="@"),VLOOKUP(DK61,'Distance Matrix'!$A$2:$AG$33,MATCH(DK62,'Distance Matrix'!$A$1:$AG$1,0),1))</f>
        <v>308</v>
      </c>
      <c r="DM62" s="56">
        <v>60</v>
      </c>
      <c r="DN62" s="64" t="s">
        <v>182</v>
      </c>
      <c r="DO62" t="s">
        <v>65</v>
      </c>
      <c r="DP62">
        <f>_xlfn.IFS(AND(DN61="",DN62=""),0,AND(DN61="",DN62="@"),VLOOKUP(DM$1,'Distance Matrix'!$A$2:$AG$33,MATCH(DO62,'Distance Matrix'!$A$1:$AG$1,0),1),AND(DN61="@",DN62=""),VLOOKUP(DM$1,'Distance Matrix'!$A$2:$AG$33,MATCH(DO61,'Distance Matrix'!$A$1:$AG$1,0),1),AND(DN61="@",DN62="@"),VLOOKUP(DO61,'Distance Matrix'!$A$2:$AG$33,MATCH(DO62,'Distance Matrix'!$A$1:$AG$1,0),1))</f>
        <v>36</v>
      </c>
      <c r="DQ62" s="56">
        <v>60</v>
      </c>
      <c r="DR62" s="64" t="s">
        <v>182</v>
      </c>
      <c r="DS62" t="s">
        <v>72</v>
      </c>
      <c r="DT62" s="72">
        <f>_xlfn.IFS(AND(DR61="",DR62=""),0,AND(DR61="",DR62="@"),VLOOKUP(DQ$1,'Distance Matrix'!$A$2:$AG$33,MATCH(DS62,'Distance Matrix'!$A$1:$AG$1,0),1),AND(DR61="@",DR62=""),VLOOKUP(DQ$1,'Distance Matrix'!$A$2:$AG$33,MATCH(DS61,'Distance Matrix'!$A$1:$AG$1,0),1),AND(DR61="@",DR62="@"),VLOOKUP(DS61,'Distance Matrix'!$A$2:$AG$33,MATCH(DS62,'Distance Matrix'!$A$1:$AG$1,0),1))</f>
        <v>784</v>
      </c>
    </row>
    <row r="63" spans="1:124" ht="15.75" thickBot="1" x14ac:dyDescent="0.3">
      <c r="A63" s="52">
        <v>61</v>
      </c>
      <c r="B63" s="62" t="s">
        <v>182</v>
      </c>
      <c r="C63" t="s">
        <v>75</v>
      </c>
      <c r="D63">
        <f>_xlfn.IFS(AND(B62="",B63=""),0,AND(B62="",B63="@"),VLOOKUP(A$1,'Distance Matrix'!$A$2:$AG$33,MATCH(C63,'Distance Matrix'!$A$1:$AG$1,0),1),AND(B62="@",B63=""),VLOOKUP(A$1,'Distance Matrix'!$A$2:$AG$33,MATCH(C62,'Distance Matrix'!$A$1:$AG$1,0),1),AND(B62="@",B63="@"),VLOOKUP(C62,'Distance Matrix'!$A$2:$AG$33,MATCH(C63,'Distance Matrix'!$A$1:$AG$1,0),1))</f>
        <v>1049</v>
      </c>
      <c r="E63" s="52">
        <v>61</v>
      </c>
      <c r="F63" s="62" t="s">
        <v>182</v>
      </c>
      <c r="G63" t="s">
        <v>50</v>
      </c>
      <c r="H63">
        <f>_xlfn.IFS(AND(F62="",F63=""),0,AND(F62="",F63="@"),VLOOKUP(E$1,'Distance Matrix'!$A$2:$AG$33,MATCH(G63,'Distance Matrix'!$A$1:$AG$1,0),1),AND(F62="@",F63=""),VLOOKUP(E$1,'Distance Matrix'!$A$2:$AG$33,MATCH(G62,'Distance Matrix'!$A$1:$AG$1,0),1),AND(F62="@",F63="@"),VLOOKUP(G62,'Distance Matrix'!$A$2:$AG$33,MATCH(G63,'Distance Matrix'!$A$1:$AG$1,0),1))</f>
        <v>503</v>
      </c>
      <c r="I63" s="52">
        <v>61</v>
      </c>
      <c r="J63" s="62" t="s">
        <v>182</v>
      </c>
      <c r="K63" s="54" t="s">
        <v>66</v>
      </c>
      <c r="L63">
        <f>_xlfn.IFS(AND(J62="",J63=""),0,AND(J62="",J63="@"),VLOOKUP(I$1,'Distance Matrix'!$A$2:$AG$33,MATCH(K63,'Distance Matrix'!$A$1:$AG$1,0),1),AND(J62="@",J63=""),VLOOKUP(I$1,'Distance Matrix'!$A$2:$AG$33,MATCH(K62,'Distance Matrix'!$A$1:$AG$1,0),1),AND(J62="@",J63="@"),VLOOKUP(K62,'Distance Matrix'!$A$2:$AG$33,MATCH(K63,'Distance Matrix'!$A$1:$AG$1,0),1))</f>
        <v>386</v>
      </c>
      <c r="M63" s="52">
        <v>61</v>
      </c>
      <c r="N63" s="62"/>
      <c r="O63" t="s">
        <v>49</v>
      </c>
      <c r="P63">
        <f>_xlfn.IFS(AND(N62="",N63=""),0,AND(N62="",N63="@"),VLOOKUP(M$1,'Distance Matrix'!$A$2:$AG$33,MATCH(O63,'Distance Matrix'!$A$1:$AG$1,0),1),AND(N62="@",N63=""),VLOOKUP(M$1,'Distance Matrix'!$A$2:$AG$33,MATCH(O62,'Distance Matrix'!$A$1:$AG$1,0),1),AND(N62="@",N63="@"),VLOOKUP(O62,'Distance Matrix'!$A$2:$AG$33,MATCH(O63,'Distance Matrix'!$A$1:$AG$1,0),1))</f>
        <v>1055</v>
      </c>
      <c r="Q63" s="52">
        <v>61</v>
      </c>
      <c r="R63" s="62"/>
      <c r="S63" t="s">
        <v>79</v>
      </c>
      <c r="T63">
        <f>_xlfn.IFS(AND(R62="",R63=""),0,AND(R62="",R63="@"),VLOOKUP(Q$1,'Distance Matrix'!$A$2:$AG$33,MATCH(S63,'Distance Matrix'!$A$1:$AG$1,0),1),AND(R62="@",R63=""),VLOOKUP(Q$1,'Distance Matrix'!$A$2:$AG$33,MATCH(S62,'Distance Matrix'!$A$1:$AG$1,0),1),AND(R62="@",R63="@"),VLOOKUP(S62,'Distance Matrix'!$A$2:$AG$33,MATCH(S63,'Distance Matrix'!$A$1:$AG$1,0),1))</f>
        <v>0</v>
      </c>
      <c r="U63" s="56">
        <v>61</v>
      </c>
      <c r="V63" s="64" t="s">
        <v>182</v>
      </c>
      <c r="W63" t="s">
        <v>67</v>
      </c>
      <c r="X63">
        <f>_xlfn.IFS(AND(V62="",V63=""),0,AND(V62="",V63="@"),VLOOKUP(U$1,'Distance Matrix'!$A$2:$AG$33,MATCH(W63,'Distance Matrix'!$A$1:$AG$1,0),1),AND(V62="@",V63=""),VLOOKUP(U$1,'Distance Matrix'!$A$2:$AG$33,MATCH(W62,'Distance Matrix'!$A$1:$AG$1,0),1),AND(V62="@",V63="@"),VLOOKUP(W62,'Distance Matrix'!$A$2:$AG$33,MATCH(W63,'Distance Matrix'!$A$1:$AG$1,0),1))</f>
        <v>702</v>
      </c>
      <c r="Y63" s="56">
        <v>61</v>
      </c>
      <c r="Z63" s="64" t="s">
        <v>182</v>
      </c>
      <c r="AA63" t="s">
        <v>69</v>
      </c>
      <c r="AB63">
        <f>_xlfn.IFS(AND(Z62="",Z63=""),0,AND(Z62="",Z63="@"),VLOOKUP(Y$1,'Distance Matrix'!$A$2:$AG$33,MATCH(AA63,'Distance Matrix'!$A$1:$AG$1,0),1),AND(Z62="@",Z63=""),VLOOKUP(Y$1,'Distance Matrix'!$A$2:$AG$33,MATCH(AA62,'Distance Matrix'!$A$1:$AG$1,0),1),AND(Z62="@",Z63="@"),VLOOKUP(AA62,'Distance Matrix'!$A$2:$AG$33,MATCH(AA63,'Distance Matrix'!$A$1:$AG$1,0),1))</f>
        <v>227</v>
      </c>
      <c r="AC63" s="56">
        <v>61</v>
      </c>
      <c r="AD63" s="64" t="s">
        <v>182</v>
      </c>
      <c r="AE63" t="s">
        <v>73</v>
      </c>
      <c r="AF63">
        <f>_xlfn.IFS(AND(AD62="",AD63=""),0,AND(AD62="",AD63="@"),VLOOKUP(AC$1,'Distance Matrix'!$A$2:$AG$33,MATCH(AE63,'Distance Matrix'!$A$1:$AG$1,0),1),AND(AD62="@",AD63=""),VLOOKUP(AC$1,'Distance Matrix'!$A$2:$AG$33,MATCH(AE62,'Distance Matrix'!$A$1:$AG$1,0),1),AND(AD62="@",AD63="@"),VLOOKUP(AE62,'Distance Matrix'!$A$2:$AG$33,MATCH(AE63,'Distance Matrix'!$A$1:$AG$1,0),1))</f>
        <v>894</v>
      </c>
      <c r="AG63" s="56">
        <v>61</v>
      </c>
      <c r="AH63" s="64"/>
      <c r="AI63" t="s">
        <v>55</v>
      </c>
      <c r="AJ63">
        <f>_xlfn.IFS(AND(AH62="",AH63=""),0,AND(AH62="",AH63="@"),VLOOKUP(AG$1,'Distance Matrix'!$A$2:$AG$33,MATCH(AI63,'Distance Matrix'!$A$1:$AG$1,0),1),AND(AH62="@",AH63=""),VLOOKUP(AG$1,'Distance Matrix'!$A$2:$AG$33,MATCH(AI62,'Distance Matrix'!$A$1:$AG$1,0),1),AND(AH62="@",AH63="@"),VLOOKUP(AI62,'Distance Matrix'!$A$2:$AG$33,MATCH(AI63,'Distance Matrix'!$A$1:$AG$1,0),1))</f>
        <v>519</v>
      </c>
      <c r="AK63" s="56">
        <v>61</v>
      </c>
      <c r="AL63" s="64"/>
      <c r="AM63" t="s">
        <v>74</v>
      </c>
      <c r="AN63">
        <f>_xlfn.IFS(AND(AL62="",AL63=""),0,AND(AL62="",AL63="@"),VLOOKUP(AK$1,'Distance Matrix'!$A$2:$AG$33,MATCH(AM63,'Distance Matrix'!$A$1:$AG$1,0),1),AND(AL62="@",AL63=""),VLOOKUP(AK$1,'Distance Matrix'!$A$2:$AG$33,MATCH(AM62,'Distance Matrix'!$A$1:$AG$1,0),1),AND(AL62="@",AL63="@"),VLOOKUP(AM62,'Distance Matrix'!$A$2:$AG$33,MATCH(AM63,'Distance Matrix'!$A$1:$AG$1,0),1))</f>
        <v>0</v>
      </c>
      <c r="AO63" s="56">
        <v>61</v>
      </c>
      <c r="AP63" s="64"/>
      <c r="AQ63" t="s">
        <v>73</v>
      </c>
      <c r="AR63">
        <f>_xlfn.IFS(AND(AP62="",AP63=""),0,AND(AP62="",AP63="@"),VLOOKUP(AO$1,'Distance Matrix'!$A$2:$AG$33,MATCH(AQ63,'Distance Matrix'!$A$1:$AG$1,0),1),AND(AP62="@",AP63=""),VLOOKUP(AO$1,'Distance Matrix'!$A$2:$AG$33,MATCH(AQ62,'Distance Matrix'!$A$1:$AG$1,0),1),AND(AP62="@",AP63="@"),VLOOKUP(AQ62,'Distance Matrix'!$A$2:$AG$33,MATCH(AQ63,'Distance Matrix'!$A$1:$AG$1,0),1))</f>
        <v>0</v>
      </c>
      <c r="AS63" s="56">
        <v>61</v>
      </c>
      <c r="AT63" s="64"/>
      <c r="AU63" t="s">
        <v>79</v>
      </c>
      <c r="AV63">
        <f>_xlfn.IFS(AND(AT62="",AT63=""),0,AND(AT62="",AT63="@"),VLOOKUP(AS$1,'Distance Matrix'!$A$2:$AG$33,MATCH(AU63,'Distance Matrix'!$A$1:$AG$1,0),1),AND(AT62="@",AT63=""),VLOOKUP(AS$1,'Distance Matrix'!$A$2:$AG$33,MATCH(AU62,'Distance Matrix'!$A$1:$AG$1,0),1),AND(AT62="@",AT63="@"),VLOOKUP(AU62,'Distance Matrix'!$A$2:$AG$33,MATCH(AU63,'Distance Matrix'!$A$1:$AG$1,0),1))</f>
        <v>0</v>
      </c>
      <c r="AW63" s="56">
        <v>61</v>
      </c>
      <c r="AX63" s="64" t="s">
        <v>182</v>
      </c>
      <c r="AY63" t="s">
        <v>72</v>
      </c>
      <c r="AZ63">
        <f>_xlfn.IFS(AND(AX62="",AX63=""),0,AND(AX62="",AX63="@"),VLOOKUP(AW$1,'Distance Matrix'!$A$2:$AG$33,MATCH(AY63,'Distance Matrix'!$A$1:$AG$1,0),1),AND(AX62="@",AX63=""),VLOOKUP(AW$1,'Distance Matrix'!$A$2:$AG$33,MATCH(AY62,'Distance Matrix'!$A$1:$AG$1,0),1),AND(AX62="@",AX63="@"),VLOOKUP(AY62,'Distance Matrix'!$A$2:$AG$33,MATCH(AY63,'Distance Matrix'!$A$1:$AG$1,0),1))</f>
        <v>1709</v>
      </c>
      <c r="BA63" s="56">
        <v>61</v>
      </c>
      <c r="BB63" s="64" t="s">
        <v>182</v>
      </c>
      <c r="BC63" t="s">
        <v>72</v>
      </c>
      <c r="BD63">
        <f>_xlfn.IFS(AND(BB62="",BB63=""),0,AND(BB62="",BB63="@"),VLOOKUP(BA$1,'Distance Matrix'!$A$2:$AG$33,MATCH(BC63,'Distance Matrix'!$A$1:$AG$1,0),1),AND(BB62="@",BB63=""),VLOOKUP(BA$1,'Distance Matrix'!$A$2:$AG$33,MATCH(BC62,'Distance Matrix'!$A$1:$AG$1,0),1),AND(BB62="@",BB63="@"),VLOOKUP(BC62,'Distance Matrix'!$A$2:$AG$33,MATCH(BC63,'Distance Matrix'!$A$1:$AG$1,0),1))</f>
        <v>627</v>
      </c>
      <c r="BE63" s="56">
        <v>61</v>
      </c>
      <c r="BF63" s="64" t="s">
        <v>182</v>
      </c>
      <c r="BG63" t="s">
        <v>67</v>
      </c>
      <c r="BH63">
        <f>_xlfn.IFS(AND(BF62="",BF63=""),0,AND(BF62="",BF63="@"),VLOOKUP(BE$1,'Distance Matrix'!$A$2:$AG$33,MATCH(BG63,'Distance Matrix'!$A$1:$AG$1,0),1),AND(BF62="@",BF63=""),VLOOKUP(BE$1,'Distance Matrix'!$A$2:$AG$33,MATCH(BG62,'Distance Matrix'!$A$1:$AG$1,0),1),AND(BF62="@",BF63="@"),VLOOKUP(BG62,'Distance Matrix'!$A$2:$AG$33,MATCH(BG63,'Distance Matrix'!$A$1:$AG$1,0),1))</f>
        <v>808</v>
      </c>
      <c r="BI63" s="56">
        <v>61</v>
      </c>
      <c r="BJ63" s="64" t="s">
        <v>182</v>
      </c>
      <c r="BK63" t="s">
        <v>59</v>
      </c>
      <c r="BL63">
        <f>_xlfn.IFS(AND(BJ62="",BJ63=""),0,AND(BJ62="",BJ63="@"),VLOOKUP(BI$1,'Distance Matrix'!$A$2:$AG$33,MATCH(BK63,'Distance Matrix'!$A$1:$AG$1,0),1),AND(BJ62="@",BJ63=""),VLOOKUP(BI$1,'Distance Matrix'!$A$2:$AG$33,MATCH(BK62,'Distance Matrix'!$A$1:$AG$1,0),1),AND(BJ62="@",BJ63="@"),VLOOKUP(BK62,'Distance Matrix'!$A$2:$AG$33,MATCH(BK63,'Distance Matrix'!$A$1:$AG$1,0),1))</f>
        <v>1018</v>
      </c>
      <c r="BM63" s="56">
        <v>61</v>
      </c>
      <c r="BN63" s="64"/>
      <c r="BO63" t="s">
        <v>57</v>
      </c>
      <c r="BP63">
        <f>_xlfn.IFS(AND(BN62="",BN63=""),0,AND(BN62="",BN63="@"),VLOOKUP(BM$1,'Distance Matrix'!$A$2:$AG$33,MATCH(BO63,'Distance Matrix'!$A$1:$AG$1,0),1),AND(BN62="@",BN63=""),VLOOKUP(BM$1,'Distance Matrix'!$A$2:$AG$33,MATCH(BO62,'Distance Matrix'!$A$1:$AG$1,0),1),AND(BN62="@",BN63="@"),VLOOKUP(BO62,'Distance Matrix'!$A$2:$AG$33,MATCH(BO63,'Distance Matrix'!$A$1:$AG$1,0),1))</f>
        <v>0</v>
      </c>
      <c r="BQ63" s="56">
        <v>61</v>
      </c>
      <c r="BR63" s="64" t="s">
        <v>182</v>
      </c>
      <c r="BS63" t="s">
        <v>66</v>
      </c>
      <c r="BT63">
        <f>_xlfn.IFS(AND(BR62="",BR63=""),0,AND(BR62="",BR63="@"),VLOOKUP(BQ$1,'Distance Matrix'!$A$2:$AG$33,MATCH(BS63,'Distance Matrix'!$A$1:$AG$1,0),1),AND(BR62="@",BR63=""),VLOOKUP(BQ$1,'Distance Matrix'!$A$2:$AG$33,MATCH(BS62,'Distance Matrix'!$A$1:$AG$1,0),1),AND(BR62="@",BR63="@"),VLOOKUP(BS62,'Distance Matrix'!$A$2:$AG$33,MATCH(BS63,'Distance Matrix'!$A$1:$AG$1,0),1))</f>
        <v>1585</v>
      </c>
      <c r="BU63" s="56">
        <v>61</v>
      </c>
      <c r="BV63" s="64"/>
      <c r="BW63" t="s">
        <v>58</v>
      </c>
      <c r="BX63">
        <f>_xlfn.IFS(AND(BV62="",BV63=""),0,AND(BV62="",BV63="@"),VLOOKUP(BU$1,'Distance Matrix'!$A$2:$AG$33,MATCH(BW63,'Distance Matrix'!$A$1:$AG$1,0),1),AND(BV62="@",BV63=""),VLOOKUP(BU$1,'Distance Matrix'!$A$2:$AG$33,MATCH(BW62,'Distance Matrix'!$A$1:$AG$1,0),1),AND(BV62="@",BV63="@"),VLOOKUP(BW62,'Distance Matrix'!$A$2:$AG$33,MATCH(BW63,'Distance Matrix'!$A$1:$AG$1,0),1))</f>
        <v>0</v>
      </c>
      <c r="BY63" s="56">
        <v>61</v>
      </c>
      <c r="BZ63" s="64" t="s">
        <v>182</v>
      </c>
      <c r="CA63" t="s">
        <v>50</v>
      </c>
      <c r="CB63">
        <f>_xlfn.IFS(AND(BZ62="",BZ63=""),0,AND(BZ62="",BZ63="@"),VLOOKUP(BY$1,'Distance Matrix'!$A$2:$AG$33,MATCH(CA63,'Distance Matrix'!$A$1:$AG$1,0),1),AND(BZ62="@",BZ63=""),VLOOKUP(BY$1,'Distance Matrix'!$A$2:$AG$33,MATCH(CA62,'Distance Matrix'!$A$1:$AG$1,0),1),AND(BZ62="@",BZ63="@"),VLOOKUP(CA62,'Distance Matrix'!$A$2:$AG$33,MATCH(CA63,'Distance Matrix'!$A$1:$AG$1,0),1))</f>
        <v>503</v>
      </c>
      <c r="CC63" s="56">
        <v>61</v>
      </c>
      <c r="CD63" s="64"/>
      <c r="CE63" t="s">
        <v>61</v>
      </c>
      <c r="CF63">
        <f>_xlfn.IFS(AND(CD62="",CD63=""),0,AND(CD62="",CD63="@"),VLOOKUP(CC$1,'Distance Matrix'!$A$2:$AG$33,MATCH(CE63,'Distance Matrix'!$A$1:$AG$1,0),1),AND(CD62="@",CD63=""),VLOOKUP(CC$1,'Distance Matrix'!$A$2:$AG$33,MATCH(CE62,'Distance Matrix'!$A$1:$AG$1,0),1),AND(CD62="@",CD63="@"),VLOOKUP(CE62,'Distance Matrix'!$A$2:$AG$33,MATCH(CE63,'Distance Matrix'!$A$1:$AG$1,0),1))</f>
        <v>0</v>
      </c>
      <c r="CG63" s="56">
        <v>61</v>
      </c>
      <c r="CH63" s="64"/>
      <c r="CI63" t="s">
        <v>71</v>
      </c>
      <c r="CJ63">
        <f>_xlfn.IFS(AND(CH62="",CH63=""),0,AND(CH62="",CH63="@"),VLOOKUP(CG$1,'Distance Matrix'!$A$2:$AG$33,MATCH(CI63,'Distance Matrix'!$A$1:$AG$1,0),1),AND(CH62="@",CH63=""),VLOOKUP(CG$1,'Distance Matrix'!$A$2:$AG$33,MATCH(CI62,'Distance Matrix'!$A$1:$AG$1,0),1),AND(CH62="@",CH63="@"),VLOOKUP(CI62,'Distance Matrix'!$A$2:$AG$33,MATCH(CI63,'Distance Matrix'!$A$1:$AG$1,0),1))</f>
        <v>329</v>
      </c>
      <c r="CK63" s="56">
        <v>61</v>
      </c>
      <c r="CL63" s="64" t="s">
        <v>182</v>
      </c>
      <c r="CM63" t="s">
        <v>63</v>
      </c>
      <c r="CN63">
        <f>_xlfn.IFS(AND(CL62="",CL63=""),0,AND(CL62="",CL63="@"),VLOOKUP(CK$1,'Distance Matrix'!$A$2:$AG$33,MATCH(CM63,'Distance Matrix'!$A$1:$AG$1,0),1),AND(CL62="@",CL63=""),VLOOKUP(CK$1,'Distance Matrix'!$A$2:$AG$33,MATCH(CM62,'Distance Matrix'!$A$1:$AG$1,0),1),AND(CL62="@",CL63="@"),VLOOKUP(CM62,'Distance Matrix'!$A$2:$AG$33,MATCH(CM63,'Distance Matrix'!$A$1:$AG$1,0),1))</f>
        <v>393</v>
      </c>
      <c r="CO63" s="56">
        <v>61</v>
      </c>
      <c r="CP63" s="64"/>
      <c r="CQ63" t="s">
        <v>55</v>
      </c>
      <c r="CR63">
        <f>_xlfn.IFS(AND(CP62="",CP63=""),0,AND(CP62="",CP63="@"),VLOOKUP(CO$1,'Distance Matrix'!$A$2:$AG$33,MATCH(CQ63,'Distance Matrix'!$A$1:$AG$1,0),1),AND(CP62="@",CP63=""),VLOOKUP(CO$1,'Distance Matrix'!$A$2:$AG$33,MATCH(CQ62,'Distance Matrix'!$A$1:$AG$1,0),1),AND(CP62="@",CP63="@"),VLOOKUP(CQ62,'Distance Matrix'!$A$2:$AG$33,MATCH(CQ63,'Distance Matrix'!$A$1:$AG$1,0),1))</f>
        <v>319</v>
      </c>
      <c r="CS63" s="56">
        <v>61</v>
      </c>
      <c r="CT63" s="64" t="s">
        <v>182</v>
      </c>
      <c r="CU63" t="s">
        <v>56</v>
      </c>
      <c r="CV63">
        <f>_xlfn.IFS(AND(CT62="",CT63=""),0,AND(CT62="",CT63="@"),VLOOKUP(CS$1,'Distance Matrix'!$A$2:$AG$33,MATCH(CU63,'Distance Matrix'!$A$1:$AG$1,0),1),AND(CT62="@",CT63=""),VLOOKUP(CS$1,'Distance Matrix'!$A$2:$AG$33,MATCH(CU62,'Distance Matrix'!$A$1:$AG$1,0),1),AND(CT62="@",CT63="@"),VLOOKUP(CU62,'Distance Matrix'!$A$2:$AG$33,MATCH(CU63,'Distance Matrix'!$A$1:$AG$1,0),1))</f>
        <v>2230</v>
      </c>
      <c r="CW63" s="56">
        <v>61</v>
      </c>
      <c r="CX63" s="64"/>
      <c r="CY63" t="s">
        <v>77</v>
      </c>
      <c r="CZ63">
        <f>_xlfn.IFS(AND(CX62="",CX63=""),0,AND(CX62="",CX63="@"),VLOOKUP(CW$1,'Distance Matrix'!$A$2:$AG$33,MATCH(CY63,'Distance Matrix'!$A$1:$AG$1,0),1),AND(CX62="@",CX63=""),VLOOKUP(CW$1,'Distance Matrix'!$A$2:$AG$33,MATCH(CY62,'Distance Matrix'!$A$1:$AG$1,0),1),AND(CX62="@",CX63="@"),VLOOKUP(CY62,'Distance Matrix'!$A$2:$AG$33,MATCH(CY63,'Distance Matrix'!$A$1:$AG$1,0),1))</f>
        <v>550</v>
      </c>
      <c r="DA63" s="56">
        <v>61</v>
      </c>
      <c r="DB63" s="64" t="s">
        <v>182</v>
      </c>
      <c r="DC63" t="s">
        <v>57</v>
      </c>
      <c r="DD63">
        <f>_xlfn.IFS(AND(DB62="",DB63=""),0,AND(DB62="",DB63="@"),VLOOKUP(DA$1,'Distance Matrix'!$A$2:$AG$33,MATCH(DC63,'Distance Matrix'!$A$1:$AG$1,0),1),AND(DB62="@",DB63=""),VLOOKUP(DA$1,'Distance Matrix'!$A$2:$AG$33,MATCH(DC62,'Distance Matrix'!$A$1:$AG$1,0),1),AND(DB62="@",DB63="@"),VLOOKUP(DC62,'Distance Matrix'!$A$2:$AG$33,MATCH(DC63,'Distance Matrix'!$A$1:$AG$1,0),1))</f>
        <v>405</v>
      </c>
      <c r="DE63" s="56">
        <v>61</v>
      </c>
      <c r="DF63" s="64"/>
      <c r="DG63" t="s">
        <v>63</v>
      </c>
      <c r="DH63">
        <f>_xlfn.IFS(AND(DF62="",DF63=""),0,AND(DF62="",DF63="@"),VLOOKUP(DE$1,'Distance Matrix'!$A$2:$AG$33,MATCH(DG63,'Distance Matrix'!$A$1:$AG$1,0),1),AND(DF62="@",DF63=""),VLOOKUP(DE$1,'Distance Matrix'!$A$2:$AG$33,MATCH(DG62,'Distance Matrix'!$A$1:$AG$1,0),1),AND(DF62="@",DF63="@"),VLOOKUP(DG62,'Distance Matrix'!$A$2:$AG$33,MATCH(DG63,'Distance Matrix'!$A$1:$AG$1,0),1))</f>
        <v>0</v>
      </c>
      <c r="DI63" s="56">
        <v>61</v>
      </c>
      <c r="DJ63" s="64"/>
      <c r="DK63" t="s">
        <v>78</v>
      </c>
      <c r="DL63">
        <f>_xlfn.IFS(AND(DJ62="",DJ63=""),0,AND(DJ62="",DJ63="@"),VLOOKUP(DI$1,'Distance Matrix'!$A$2:$AG$33,MATCH(DK63,'Distance Matrix'!$A$1:$AG$1,0),1),AND(DJ62="@",DJ63=""),VLOOKUP(DI$1,'Distance Matrix'!$A$2:$AG$33,MATCH(DK62,'Distance Matrix'!$A$1:$AG$1,0),1),AND(DJ62="@",DJ63="@"),VLOOKUP(DK62,'Distance Matrix'!$A$2:$AG$33,MATCH(DK63,'Distance Matrix'!$A$1:$AG$1,0),1))</f>
        <v>820</v>
      </c>
      <c r="DM63" s="56">
        <v>61</v>
      </c>
      <c r="DN63" s="64" t="s">
        <v>182</v>
      </c>
      <c r="DO63" t="s">
        <v>51</v>
      </c>
      <c r="DP63">
        <f>_xlfn.IFS(AND(DN62="",DN63=""),0,AND(DN62="",DN63="@"),VLOOKUP(DM$1,'Distance Matrix'!$A$2:$AG$33,MATCH(DO63,'Distance Matrix'!$A$1:$AG$1,0),1),AND(DN62="@",DN63=""),VLOOKUP(DM$1,'Distance Matrix'!$A$2:$AG$33,MATCH(DO62,'Distance Matrix'!$A$1:$AG$1,0),1),AND(DN62="@",DN63="@"),VLOOKUP(DO62,'Distance Matrix'!$A$2:$AG$33,MATCH(DO63,'Distance Matrix'!$A$1:$AG$1,0),1))</f>
        <v>2173</v>
      </c>
      <c r="DQ63" s="56">
        <v>61</v>
      </c>
      <c r="DR63" s="64" t="s">
        <v>182</v>
      </c>
      <c r="DS63" t="s">
        <v>66</v>
      </c>
      <c r="DT63" s="72">
        <f>_xlfn.IFS(AND(DR62="",DR63=""),0,AND(DR62="",DR63="@"),VLOOKUP(DQ$1,'Distance Matrix'!$A$2:$AG$33,MATCH(DS63,'Distance Matrix'!$A$1:$AG$1,0),1),AND(DR62="@",DR63=""),VLOOKUP(DQ$1,'Distance Matrix'!$A$2:$AG$33,MATCH(DS62,'Distance Matrix'!$A$1:$AG$1,0),1),AND(DR62="@",DR63="@"),VLOOKUP(DS62,'Distance Matrix'!$A$2:$AG$33,MATCH(DS63,'Distance Matrix'!$A$1:$AG$1,0),1))</f>
        <v>627</v>
      </c>
    </row>
    <row r="64" spans="1:124" ht="15.75" thickBot="1" x14ac:dyDescent="0.3">
      <c r="A64" s="52">
        <v>62</v>
      </c>
      <c r="B64" s="62" t="s">
        <v>182</v>
      </c>
      <c r="C64" t="s">
        <v>68</v>
      </c>
      <c r="D64">
        <f>_xlfn.IFS(AND(B63="",B64=""),0,AND(B63="",B64="@"),VLOOKUP(A$1,'Distance Matrix'!$A$2:$AG$33,MATCH(C64,'Distance Matrix'!$A$1:$AG$1,0),1),AND(B63="@",B64=""),VLOOKUP(A$1,'Distance Matrix'!$A$2:$AG$33,MATCH(C63,'Distance Matrix'!$A$1:$AG$1,0),1),AND(B63="@",B64="@"),VLOOKUP(C63,'Distance Matrix'!$A$2:$AG$33,MATCH(C64,'Distance Matrix'!$A$1:$AG$1,0),1))</f>
        <v>152</v>
      </c>
      <c r="E64" s="52">
        <v>62</v>
      </c>
      <c r="F64" s="62"/>
      <c r="G64" t="s">
        <v>48</v>
      </c>
      <c r="H64">
        <f>_xlfn.IFS(AND(F63="",F64=""),0,AND(F63="",F64="@"),VLOOKUP(E$1,'Distance Matrix'!$A$2:$AG$33,MATCH(G64,'Distance Matrix'!$A$1:$AG$1,0),1),AND(F63="@",F64=""),VLOOKUP(E$1,'Distance Matrix'!$A$2:$AG$33,MATCH(G63,'Distance Matrix'!$A$1:$AG$1,0),1),AND(F63="@",F64="@"),VLOOKUP(G63,'Distance Matrix'!$A$2:$AG$33,MATCH(G64,'Distance Matrix'!$A$1:$AG$1,0),1))</f>
        <v>1231</v>
      </c>
      <c r="I64" s="52">
        <v>62</v>
      </c>
      <c r="J64" s="62" t="s">
        <v>182</v>
      </c>
      <c r="K64" s="54" t="s">
        <v>53</v>
      </c>
      <c r="L64">
        <f>_xlfn.IFS(AND(J63="",J64=""),0,AND(J63="",J64="@"),VLOOKUP(I$1,'Distance Matrix'!$A$2:$AG$33,MATCH(K64,'Distance Matrix'!$A$1:$AG$1,0),1),AND(J63="@",J64=""),VLOOKUP(I$1,'Distance Matrix'!$A$2:$AG$33,MATCH(K63,'Distance Matrix'!$A$1:$AG$1,0),1),AND(J63="@",J64="@"),VLOOKUP(K63,'Distance Matrix'!$A$2:$AG$33,MATCH(K64,'Distance Matrix'!$A$1:$AG$1,0),1))</f>
        <v>1369</v>
      </c>
      <c r="M64" s="52">
        <v>62</v>
      </c>
      <c r="N64" s="62" t="s">
        <v>182</v>
      </c>
      <c r="O64" t="s">
        <v>51</v>
      </c>
      <c r="P64">
        <f>_xlfn.IFS(AND(N63="",N64=""),0,AND(N63="",N64="@"),VLOOKUP(M$1,'Distance Matrix'!$A$2:$AG$33,MATCH(O64,'Distance Matrix'!$A$1:$AG$1,0),1),AND(N63="@",N64=""),VLOOKUP(M$1,'Distance Matrix'!$A$2:$AG$33,MATCH(O63,'Distance Matrix'!$A$1:$AG$1,0),1),AND(N63="@",N64="@"),VLOOKUP(O63,'Distance Matrix'!$A$2:$AG$33,MATCH(O64,'Distance Matrix'!$A$1:$AG$1,0),1))</f>
        <v>68</v>
      </c>
      <c r="Q64" s="52">
        <v>62</v>
      </c>
      <c r="R64" s="62" t="s">
        <v>182</v>
      </c>
      <c r="S64" t="s">
        <v>58</v>
      </c>
      <c r="T64">
        <f>_xlfn.IFS(AND(R63="",R64=""),0,AND(R63="",R64="@"),VLOOKUP(Q$1,'Distance Matrix'!$A$2:$AG$33,MATCH(S64,'Distance Matrix'!$A$1:$AG$1,0),1),AND(R63="@",R64=""),VLOOKUP(Q$1,'Distance Matrix'!$A$2:$AG$33,MATCH(S63,'Distance Matrix'!$A$1:$AG$1,0),1),AND(R63="@",R64="@"),VLOOKUP(S63,'Distance Matrix'!$A$2:$AG$33,MATCH(S64,'Distance Matrix'!$A$1:$AG$1,0),1))</f>
        <v>1789</v>
      </c>
      <c r="U64" s="56">
        <v>62</v>
      </c>
      <c r="V64" s="64" t="s">
        <v>182</v>
      </c>
      <c r="W64" t="s">
        <v>70</v>
      </c>
      <c r="X64">
        <f>_xlfn.IFS(AND(V63="",V64=""),0,AND(V63="",V64="@"),VLOOKUP(U$1,'Distance Matrix'!$A$2:$AG$33,MATCH(W64,'Distance Matrix'!$A$1:$AG$1,0),1),AND(V63="@",V64=""),VLOOKUP(U$1,'Distance Matrix'!$A$2:$AG$33,MATCH(W63,'Distance Matrix'!$A$1:$AG$1,0),1),AND(V63="@",V64="@"),VLOOKUP(W63,'Distance Matrix'!$A$2:$AG$33,MATCH(W64,'Distance Matrix'!$A$1:$AG$1,0),1))</f>
        <v>1121</v>
      </c>
      <c r="Y64" s="56">
        <v>62</v>
      </c>
      <c r="Z64" s="64"/>
      <c r="AA64" t="s">
        <v>72</v>
      </c>
      <c r="AB64">
        <f>_xlfn.IFS(AND(Z63="",Z64=""),0,AND(Z63="",Z64="@"),VLOOKUP(Y$1,'Distance Matrix'!$A$2:$AG$33,MATCH(AA64,'Distance Matrix'!$A$1:$AG$1,0),1),AND(Z63="@",Z64=""),VLOOKUP(Y$1,'Distance Matrix'!$A$2:$AG$33,MATCH(AA63,'Distance Matrix'!$A$1:$AG$1,0),1),AND(Z63="@",Z64="@"),VLOOKUP(AA63,'Distance Matrix'!$A$2:$AG$33,MATCH(AA64,'Distance Matrix'!$A$1:$AG$1,0),1))</f>
        <v>227</v>
      </c>
      <c r="AC64" s="56">
        <v>62</v>
      </c>
      <c r="AD64" s="64" t="s">
        <v>182</v>
      </c>
      <c r="AE64" t="s">
        <v>62</v>
      </c>
      <c r="AF64">
        <f>_xlfn.IFS(AND(AD63="",AD64=""),0,AND(AD63="",AD64="@"),VLOOKUP(AC$1,'Distance Matrix'!$A$2:$AG$33,MATCH(AE64,'Distance Matrix'!$A$1:$AG$1,0),1),AND(AD63="@",AD64=""),VLOOKUP(AC$1,'Distance Matrix'!$A$2:$AG$33,MATCH(AE63,'Distance Matrix'!$A$1:$AG$1,0),1),AND(AD63="@",AD64="@"),VLOOKUP(AE63,'Distance Matrix'!$A$2:$AG$33,MATCH(AE64,'Distance Matrix'!$A$1:$AG$1,0),1))</f>
        <v>395</v>
      </c>
      <c r="AG64" s="56">
        <v>62</v>
      </c>
      <c r="AH64" s="64"/>
      <c r="AI64" t="s">
        <v>56</v>
      </c>
      <c r="AJ64">
        <f>_xlfn.IFS(AND(AH63="",AH64=""),0,AND(AH63="",AH64="@"),VLOOKUP(AG$1,'Distance Matrix'!$A$2:$AG$33,MATCH(AI64,'Distance Matrix'!$A$1:$AG$1,0),1),AND(AH63="@",AH64=""),VLOOKUP(AG$1,'Distance Matrix'!$A$2:$AG$33,MATCH(AI63,'Distance Matrix'!$A$1:$AG$1,0),1),AND(AH63="@",AH64="@"),VLOOKUP(AI63,'Distance Matrix'!$A$2:$AG$33,MATCH(AI64,'Distance Matrix'!$A$1:$AG$1,0),1))</f>
        <v>0</v>
      </c>
      <c r="AK64" s="56">
        <v>62</v>
      </c>
      <c r="AL64" s="64" t="s">
        <v>182</v>
      </c>
      <c r="AM64" t="s">
        <v>73</v>
      </c>
      <c r="AN64">
        <f>_xlfn.IFS(AND(AL63="",AL64=""),0,AND(AL63="",AL64="@"),VLOOKUP(AK$1,'Distance Matrix'!$A$2:$AG$33,MATCH(AM64,'Distance Matrix'!$A$1:$AG$1,0),1),AND(AL63="@",AL64=""),VLOOKUP(AK$1,'Distance Matrix'!$A$2:$AG$33,MATCH(AM63,'Distance Matrix'!$A$1:$AG$1,0),1),AND(AL63="@",AL64="@"),VLOOKUP(AM63,'Distance Matrix'!$A$2:$AG$33,MATCH(AM64,'Distance Matrix'!$A$1:$AG$1,0),1))</f>
        <v>798</v>
      </c>
      <c r="AO64" s="56">
        <v>62</v>
      </c>
      <c r="AP64" s="64"/>
      <c r="AQ64" t="s">
        <v>64</v>
      </c>
      <c r="AR64">
        <f>_xlfn.IFS(AND(AP63="",AP64=""),0,AND(AP63="",AP64="@"),VLOOKUP(AO$1,'Distance Matrix'!$A$2:$AG$33,MATCH(AQ64,'Distance Matrix'!$A$1:$AG$1,0),1),AND(AP63="@",AP64=""),VLOOKUP(AO$1,'Distance Matrix'!$A$2:$AG$33,MATCH(AQ63,'Distance Matrix'!$A$1:$AG$1,0),1),AND(AP63="@",AP64="@"),VLOOKUP(AQ63,'Distance Matrix'!$A$2:$AG$33,MATCH(AQ64,'Distance Matrix'!$A$1:$AG$1,0),1))</f>
        <v>0</v>
      </c>
      <c r="AS64" s="56">
        <v>62</v>
      </c>
      <c r="AT64" s="64" t="s">
        <v>182</v>
      </c>
      <c r="AU64" t="s">
        <v>62</v>
      </c>
      <c r="AV64">
        <f>_xlfn.IFS(AND(AT63="",AT64=""),0,AND(AT63="",AT64="@"),VLOOKUP(AS$1,'Distance Matrix'!$A$2:$AG$33,MATCH(AU64,'Distance Matrix'!$A$1:$AG$1,0),1),AND(AT63="@",AT64=""),VLOOKUP(AS$1,'Distance Matrix'!$A$2:$AG$33,MATCH(AU63,'Distance Matrix'!$A$1:$AG$1,0),1),AND(AT63="@",AT64="@"),VLOOKUP(AU63,'Distance Matrix'!$A$2:$AG$33,MATCH(AU64,'Distance Matrix'!$A$1:$AG$1,0),1))</f>
        <v>1757</v>
      </c>
      <c r="AW64" s="56">
        <v>62</v>
      </c>
      <c r="AX64" s="64" t="s">
        <v>182</v>
      </c>
      <c r="AY64" t="s">
        <v>78</v>
      </c>
      <c r="AZ64">
        <f>_xlfn.IFS(AND(AX63="",AX64=""),0,AND(AX63="",AX64="@"),VLOOKUP(AW$1,'Distance Matrix'!$A$2:$AG$33,MATCH(AY64,'Distance Matrix'!$A$1:$AG$1,0),1),AND(AX63="@",AX64=""),VLOOKUP(AW$1,'Distance Matrix'!$A$2:$AG$33,MATCH(AY63,'Distance Matrix'!$A$1:$AG$1,0),1),AND(AX63="@",AX64="@"),VLOOKUP(AY63,'Distance Matrix'!$A$2:$AG$33,MATCH(AY64,'Distance Matrix'!$A$1:$AG$1,0),1))</f>
        <v>601</v>
      </c>
      <c r="BA64" s="56">
        <v>62</v>
      </c>
      <c r="BB64" s="64"/>
      <c r="BC64" t="s">
        <v>77</v>
      </c>
      <c r="BD64">
        <f>_xlfn.IFS(AND(BB63="",BB64=""),0,AND(BB63="",BB64="@"),VLOOKUP(BA$1,'Distance Matrix'!$A$2:$AG$33,MATCH(BC64,'Distance Matrix'!$A$1:$AG$1,0),1),AND(BB63="@",BB64=""),VLOOKUP(BA$1,'Distance Matrix'!$A$2:$AG$33,MATCH(BC63,'Distance Matrix'!$A$1:$AG$1,0),1),AND(BB63="@",BB64="@"),VLOOKUP(BC63,'Distance Matrix'!$A$2:$AG$33,MATCH(BC64,'Distance Matrix'!$A$1:$AG$1,0),1))</f>
        <v>627</v>
      </c>
      <c r="BE64" s="56">
        <v>62</v>
      </c>
      <c r="BF64" s="64" t="s">
        <v>182</v>
      </c>
      <c r="BG64" t="s">
        <v>52</v>
      </c>
      <c r="BH64">
        <f>_xlfn.IFS(AND(BF63="",BF64=""),0,AND(BF63="",BF64="@"),VLOOKUP(BE$1,'Distance Matrix'!$A$2:$AG$33,MATCH(BG64,'Distance Matrix'!$A$1:$AG$1,0),1),AND(BF63="@",BF64=""),VLOOKUP(BE$1,'Distance Matrix'!$A$2:$AG$33,MATCH(BG63,'Distance Matrix'!$A$1:$AG$1,0),1),AND(BF63="@",BF64="@"),VLOOKUP(BG63,'Distance Matrix'!$A$2:$AG$33,MATCH(BG64,'Distance Matrix'!$A$1:$AG$1,0),1))</f>
        <v>205</v>
      </c>
      <c r="BI64" s="56">
        <v>62</v>
      </c>
      <c r="BJ64" s="64" t="s">
        <v>182</v>
      </c>
      <c r="BK64" t="s">
        <v>69</v>
      </c>
      <c r="BL64">
        <f>_xlfn.IFS(AND(BJ63="",BJ64=""),0,AND(BJ63="",BJ64="@"),VLOOKUP(BI$1,'Distance Matrix'!$A$2:$AG$33,MATCH(BK64,'Distance Matrix'!$A$1:$AG$1,0),1),AND(BJ63="@",BJ64=""),VLOOKUP(BI$1,'Distance Matrix'!$A$2:$AG$33,MATCH(BK63,'Distance Matrix'!$A$1:$AG$1,0),1),AND(BJ63="@",BJ64="@"),VLOOKUP(BK63,'Distance Matrix'!$A$2:$AG$33,MATCH(BK64,'Distance Matrix'!$A$1:$AG$1,0),1))</f>
        <v>501</v>
      </c>
      <c r="BM64" s="56">
        <v>62</v>
      </c>
      <c r="BN64" s="64" t="s">
        <v>182</v>
      </c>
      <c r="BO64" t="s">
        <v>51</v>
      </c>
      <c r="BP64">
        <f>_xlfn.IFS(AND(BN63="",BN64=""),0,AND(BN63="",BN64="@"),VLOOKUP(BM$1,'Distance Matrix'!$A$2:$AG$33,MATCH(BO64,'Distance Matrix'!$A$1:$AG$1,0),1),AND(BN63="@",BN64=""),VLOOKUP(BM$1,'Distance Matrix'!$A$2:$AG$33,MATCH(BO63,'Distance Matrix'!$A$1:$AG$1,0),1),AND(BN63="@",BN64="@"),VLOOKUP(BO63,'Distance Matrix'!$A$2:$AG$33,MATCH(BO64,'Distance Matrix'!$A$1:$AG$1,0),1))</f>
        <v>314</v>
      </c>
      <c r="BQ64" s="56">
        <v>62</v>
      </c>
      <c r="BR64" s="64" t="s">
        <v>182</v>
      </c>
      <c r="BS64" t="s">
        <v>70</v>
      </c>
      <c r="BT64">
        <f>_xlfn.IFS(AND(BR63="",BR64=""),0,AND(BR63="",BR64="@"),VLOOKUP(BQ$1,'Distance Matrix'!$A$2:$AG$33,MATCH(BS64,'Distance Matrix'!$A$1:$AG$1,0),1),AND(BR63="@",BR64=""),VLOOKUP(BQ$1,'Distance Matrix'!$A$2:$AG$33,MATCH(BS63,'Distance Matrix'!$A$1:$AG$1,0),1),AND(BR63="@",BR64="@"),VLOOKUP(BS63,'Distance Matrix'!$A$2:$AG$33,MATCH(BS64,'Distance Matrix'!$A$1:$AG$1,0),1))</f>
        <v>1053</v>
      </c>
      <c r="BU64" s="56">
        <v>62</v>
      </c>
      <c r="BV64" s="64" t="s">
        <v>182</v>
      </c>
      <c r="BW64" t="s">
        <v>59</v>
      </c>
      <c r="BX64">
        <f>_xlfn.IFS(AND(BV63="",BV64=""),0,AND(BV63="",BV64="@"),VLOOKUP(BU$1,'Distance Matrix'!$A$2:$AG$33,MATCH(BW64,'Distance Matrix'!$A$1:$AG$1,0),1),AND(BV63="@",BV64=""),VLOOKUP(BU$1,'Distance Matrix'!$A$2:$AG$33,MATCH(BW63,'Distance Matrix'!$A$1:$AG$1,0),1),AND(BV63="@",BV64="@"),VLOOKUP(BW63,'Distance Matrix'!$A$2:$AG$33,MATCH(BW64,'Distance Matrix'!$A$1:$AG$1,0),1))</f>
        <v>17</v>
      </c>
      <c r="BY64" s="56">
        <v>62</v>
      </c>
      <c r="BZ64" s="64"/>
      <c r="CA64" t="s">
        <v>75</v>
      </c>
      <c r="CB64">
        <f>_xlfn.IFS(AND(BZ63="",BZ64=""),0,AND(BZ63="",BZ64="@"),VLOOKUP(BY$1,'Distance Matrix'!$A$2:$AG$33,MATCH(CA64,'Distance Matrix'!$A$1:$AG$1,0),1),AND(BZ63="@",BZ64=""),VLOOKUP(BY$1,'Distance Matrix'!$A$2:$AG$33,MATCH(CA63,'Distance Matrix'!$A$1:$AG$1,0),1),AND(BZ63="@",BZ64="@"),VLOOKUP(CA63,'Distance Matrix'!$A$2:$AG$33,MATCH(CA64,'Distance Matrix'!$A$1:$AG$1,0),1))</f>
        <v>2434</v>
      </c>
      <c r="CC64" s="56">
        <v>62</v>
      </c>
      <c r="CD64" s="64" t="s">
        <v>182</v>
      </c>
      <c r="CE64" t="s">
        <v>49</v>
      </c>
      <c r="CF64">
        <f>_xlfn.IFS(AND(CD63="",CD64=""),0,AND(CD63="",CD64="@"),VLOOKUP(CC$1,'Distance Matrix'!$A$2:$AG$33,MATCH(CE64,'Distance Matrix'!$A$1:$AG$1,0),1),AND(CD63="@",CD64=""),VLOOKUP(CC$1,'Distance Matrix'!$A$2:$AG$33,MATCH(CE63,'Distance Matrix'!$A$1:$AG$1,0),1),AND(CD63="@",CD64="@"),VLOOKUP(CE63,'Distance Matrix'!$A$2:$AG$33,MATCH(CE64,'Distance Matrix'!$A$1:$AG$1,0),1))</f>
        <v>215</v>
      </c>
      <c r="CG64" s="56">
        <v>62</v>
      </c>
      <c r="CH64" s="64"/>
      <c r="CI64" t="s">
        <v>75</v>
      </c>
      <c r="CJ64">
        <f>_xlfn.IFS(AND(CH63="",CH64=""),0,AND(CH63="",CH64="@"),VLOOKUP(CG$1,'Distance Matrix'!$A$2:$AG$33,MATCH(CI64,'Distance Matrix'!$A$1:$AG$1,0),1),AND(CH63="@",CH64=""),VLOOKUP(CG$1,'Distance Matrix'!$A$2:$AG$33,MATCH(CI63,'Distance Matrix'!$A$1:$AG$1,0),1),AND(CH63="@",CH64="@"),VLOOKUP(CI63,'Distance Matrix'!$A$2:$AG$33,MATCH(CI64,'Distance Matrix'!$A$1:$AG$1,0),1))</f>
        <v>0</v>
      </c>
      <c r="CK64" s="56">
        <v>62</v>
      </c>
      <c r="CL64" s="64"/>
      <c r="CM64" t="s">
        <v>56</v>
      </c>
      <c r="CN64">
        <f>_xlfn.IFS(AND(CL63="",CL64=""),0,AND(CL63="",CL64="@"),VLOOKUP(CK$1,'Distance Matrix'!$A$2:$AG$33,MATCH(CM64,'Distance Matrix'!$A$1:$AG$1,0),1),AND(CL63="@",CL64=""),VLOOKUP(CK$1,'Distance Matrix'!$A$2:$AG$33,MATCH(CM63,'Distance Matrix'!$A$1:$AG$1,0),1),AND(CL63="@",CL64="@"),VLOOKUP(CM63,'Distance Matrix'!$A$2:$AG$33,MATCH(CM64,'Distance Matrix'!$A$1:$AG$1,0),1))</f>
        <v>393</v>
      </c>
      <c r="CO64" s="56">
        <v>62</v>
      </c>
      <c r="CP64" s="64" t="s">
        <v>182</v>
      </c>
      <c r="CQ64" t="s">
        <v>57</v>
      </c>
      <c r="CR64">
        <f>_xlfn.IFS(AND(CP63="",CP64=""),0,AND(CP63="",CP64="@"),VLOOKUP(CO$1,'Distance Matrix'!$A$2:$AG$33,MATCH(CQ64,'Distance Matrix'!$A$1:$AG$1,0),1),AND(CP63="@",CP64=""),VLOOKUP(CO$1,'Distance Matrix'!$A$2:$AG$33,MATCH(CQ63,'Distance Matrix'!$A$1:$AG$1,0),1),AND(CP63="@",CP64="@"),VLOOKUP(CQ63,'Distance Matrix'!$A$2:$AG$33,MATCH(CQ64,'Distance Matrix'!$A$1:$AG$1,0),1))</f>
        <v>268</v>
      </c>
      <c r="CS64" s="56">
        <v>62</v>
      </c>
      <c r="CT64" s="64" t="s">
        <v>182</v>
      </c>
      <c r="CU64" t="s">
        <v>71</v>
      </c>
      <c r="CV64">
        <f>_xlfn.IFS(AND(CT63="",CT64=""),0,AND(CT63="",CT64="@"),VLOOKUP(CS$1,'Distance Matrix'!$A$2:$AG$33,MATCH(CU64,'Distance Matrix'!$A$1:$AG$1,0),1),AND(CT63="@",CT64=""),VLOOKUP(CS$1,'Distance Matrix'!$A$2:$AG$33,MATCH(CU63,'Distance Matrix'!$A$1:$AG$1,0),1),AND(CT63="@",CT64="@"),VLOOKUP(CU63,'Distance Matrix'!$A$2:$AG$33,MATCH(CU64,'Distance Matrix'!$A$1:$AG$1,0),1))</f>
        <v>143</v>
      </c>
      <c r="CW64" s="56">
        <v>62</v>
      </c>
      <c r="CX64" s="64" t="s">
        <v>182</v>
      </c>
      <c r="CY64" t="s">
        <v>64</v>
      </c>
      <c r="CZ64">
        <f>_xlfn.IFS(AND(CX63="",CX64=""),0,AND(CX63="",CX64="@"),VLOOKUP(CW$1,'Distance Matrix'!$A$2:$AG$33,MATCH(CY64,'Distance Matrix'!$A$1:$AG$1,0),1),AND(CX63="@",CX64=""),VLOOKUP(CW$1,'Distance Matrix'!$A$2:$AG$33,MATCH(CY63,'Distance Matrix'!$A$1:$AG$1,0),1),AND(CX63="@",CX64="@"),VLOOKUP(CY63,'Distance Matrix'!$A$2:$AG$33,MATCH(CY64,'Distance Matrix'!$A$1:$AG$1,0),1))</f>
        <v>449</v>
      </c>
      <c r="DA64" s="56">
        <v>62</v>
      </c>
      <c r="DB64" s="64"/>
      <c r="DC64" t="s">
        <v>76</v>
      </c>
      <c r="DD64">
        <f>_xlfn.IFS(AND(DB63="",DB64=""),0,AND(DB63="",DB64="@"),VLOOKUP(DA$1,'Distance Matrix'!$A$2:$AG$33,MATCH(DC64,'Distance Matrix'!$A$1:$AG$1,0),1),AND(DB63="@",DB64=""),VLOOKUP(DA$1,'Distance Matrix'!$A$2:$AG$33,MATCH(DC63,'Distance Matrix'!$A$1:$AG$1,0),1),AND(DB63="@",DB64="@"),VLOOKUP(DC63,'Distance Matrix'!$A$2:$AG$33,MATCH(DC64,'Distance Matrix'!$A$1:$AG$1,0),1))</f>
        <v>922</v>
      </c>
      <c r="DE64" s="56">
        <v>62</v>
      </c>
      <c r="DF64" s="64"/>
      <c r="DG64" t="s">
        <v>76</v>
      </c>
      <c r="DH64">
        <f>_xlfn.IFS(AND(DF63="",DF64=""),0,AND(DF63="",DF64="@"),VLOOKUP(DE$1,'Distance Matrix'!$A$2:$AG$33,MATCH(DG64,'Distance Matrix'!$A$1:$AG$1,0),1),AND(DF63="@",DF64=""),VLOOKUP(DE$1,'Distance Matrix'!$A$2:$AG$33,MATCH(DG63,'Distance Matrix'!$A$1:$AG$1,0),1),AND(DF63="@",DF64="@"),VLOOKUP(DG63,'Distance Matrix'!$A$2:$AG$33,MATCH(DG64,'Distance Matrix'!$A$1:$AG$1,0),1))</f>
        <v>0</v>
      </c>
      <c r="DI64" s="56">
        <v>62</v>
      </c>
      <c r="DJ64" s="64"/>
      <c r="DK64" t="s">
        <v>60</v>
      </c>
      <c r="DL64">
        <f>_xlfn.IFS(AND(DJ63="",DJ64=""),0,AND(DJ63="",DJ64="@"),VLOOKUP(DI$1,'Distance Matrix'!$A$2:$AG$33,MATCH(DK64,'Distance Matrix'!$A$1:$AG$1,0),1),AND(DJ63="@",DJ64=""),VLOOKUP(DI$1,'Distance Matrix'!$A$2:$AG$33,MATCH(DK63,'Distance Matrix'!$A$1:$AG$1,0),1),AND(DJ63="@",DJ64="@"),VLOOKUP(DK63,'Distance Matrix'!$A$2:$AG$33,MATCH(DK64,'Distance Matrix'!$A$1:$AG$1,0),1))</f>
        <v>0</v>
      </c>
      <c r="DM64" s="56">
        <v>62</v>
      </c>
      <c r="DN64" s="64" t="s">
        <v>182</v>
      </c>
      <c r="DO64" t="s">
        <v>76</v>
      </c>
      <c r="DP64">
        <f>_xlfn.IFS(AND(DN63="",DN64=""),0,AND(DN63="",DN64="@"),VLOOKUP(DM$1,'Distance Matrix'!$A$2:$AG$33,MATCH(DO64,'Distance Matrix'!$A$1:$AG$1,0),1),AND(DN63="@",DN64=""),VLOOKUP(DM$1,'Distance Matrix'!$A$2:$AG$33,MATCH(DO63,'Distance Matrix'!$A$1:$AG$1,0),1),AND(DN63="@",DN64="@"),VLOOKUP(DO63,'Distance Matrix'!$A$2:$AG$33,MATCH(DO64,'Distance Matrix'!$A$1:$AG$1,0),1))</f>
        <v>68</v>
      </c>
      <c r="DQ64" s="56">
        <v>62</v>
      </c>
      <c r="DR64" s="64" t="s">
        <v>182</v>
      </c>
      <c r="DS64" t="s">
        <v>78</v>
      </c>
      <c r="DT64" s="72">
        <f>_xlfn.IFS(AND(DR63="",DR64=""),0,AND(DR63="",DR64="@"),VLOOKUP(DQ$1,'Distance Matrix'!$A$2:$AG$33,MATCH(DS64,'Distance Matrix'!$A$1:$AG$1,0),1),AND(DR63="@",DR64=""),VLOOKUP(DQ$1,'Distance Matrix'!$A$2:$AG$33,MATCH(DS63,'Distance Matrix'!$A$1:$AG$1,0),1),AND(DR63="@",DR64="@"),VLOOKUP(DS63,'Distance Matrix'!$A$2:$AG$33,MATCH(DS64,'Distance Matrix'!$A$1:$AG$1,0),1))</f>
        <v>256</v>
      </c>
    </row>
    <row r="65" spans="1:124" ht="15.75" thickBot="1" x14ac:dyDescent="0.3">
      <c r="A65" s="52">
        <v>63</v>
      </c>
      <c r="B65" s="62" t="s">
        <v>182</v>
      </c>
      <c r="C65" t="s">
        <v>50</v>
      </c>
      <c r="D65">
        <f>_xlfn.IFS(AND(B64="",B65=""),0,AND(B64="",B65="@"),VLOOKUP(A$1,'Distance Matrix'!$A$2:$AG$33,MATCH(C65,'Distance Matrix'!$A$1:$AG$1,0),1),AND(B64="@",B65=""),VLOOKUP(A$1,'Distance Matrix'!$A$2:$AG$33,MATCH(C64,'Distance Matrix'!$A$1:$AG$1,0),1),AND(B64="@",B65="@"),VLOOKUP(C64,'Distance Matrix'!$A$2:$AG$33,MATCH(C65,'Distance Matrix'!$A$1:$AG$1,0),1))</f>
        <v>503</v>
      </c>
      <c r="E65" s="52">
        <v>63</v>
      </c>
      <c r="F65" s="62"/>
      <c r="G65" t="s">
        <v>67</v>
      </c>
      <c r="H65">
        <f>_xlfn.IFS(AND(F64="",F65=""),0,AND(F64="",F65="@"),VLOOKUP(E$1,'Distance Matrix'!$A$2:$AG$33,MATCH(G65,'Distance Matrix'!$A$1:$AG$1,0),1),AND(F64="@",F65=""),VLOOKUP(E$1,'Distance Matrix'!$A$2:$AG$33,MATCH(G64,'Distance Matrix'!$A$1:$AG$1,0),1),AND(F64="@",F65="@"),VLOOKUP(G64,'Distance Matrix'!$A$2:$AG$33,MATCH(G65,'Distance Matrix'!$A$1:$AG$1,0),1))</f>
        <v>0</v>
      </c>
      <c r="I65" s="52">
        <v>63</v>
      </c>
      <c r="J65" s="62"/>
      <c r="K65" s="54" t="s">
        <v>55</v>
      </c>
      <c r="L65">
        <f>_xlfn.IFS(AND(J64="",J65=""),0,AND(J64="",J65="@"),VLOOKUP(I$1,'Distance Matrix'!$A$2:$AG$33,MATCH(K65,'Distance Matrix'!$A$1:$AG$1,0),1),AND(J64="@",J65=""),VLOOKUP(I$1,'Distance Matrix'!$A$2:$AG$33,MATCH(K64,'Distance Matrix'!$A$1:$AG$1,0),1),AND(J64="@",J65="@"),VLOOKUP(K64,'Distance Matrix'!$A$2:$AG$33,MATCH(K65,'Distance Matrix'!$A$1:$AG$1,0),1))</f>
        <v>1044</v>
      </c>
      <c r="M65" s="52">
        <v>63</v>
      </c>
      <c r="N65" s="62" t="s">
        <v>182</v>
      </c>
      <c r="O65" t="s">
        <v>57</v>
      </c>
      <c r="P65">
        <f>_xlfn.IFS(AND(N64="",N65=""),0,AND(N64="",N65="@"),VLOOKUP(M$1,'Distance Matrix'!$A$2:$AG$33,MATCH(O65,'Distance Matrix'!$A$1:$AG$1,0),1),AND(N64="@",N65=""),VLOOKUP(M$1,'Distance Matrix'!$A$2:$AG$33,MATCH(O64,'Distance Matrix'!$A$1:$AG$1,0),1),AND(N64="@",N65="@"),VLOOKUP(O64,'Distance Matrix'!$A$2:$AG$33,MATCH(O65,'Distance Matrix'!$A$1:$AG$1,0),1))</f>
        <v>346</v>
      </c>
      <c r="Q65" s="52">
        <v>63</v>
      </c>
      <c r="R65" s="62" t="s">
        <v>182</v>
      </c>
      <c r="S65" t="s">
        <v>61</v>
      </c>
      <c r="T65">
        <f>_xlfn.IFS(AND(R64="",R65=""),0,AND(R64="",R65="@"),VLOOKUP(Q$1,'Distance Matrix'!$A$2:$AG$33,MATCH(S65,'Distance Matrix'!$A$1:$AG$1,0),1),AND(R64="@",R65=""),VLOOKUP(Q$1,'Distance Matrix'!$A$2:$AG$33,MATCH(S64,'Distance Matrix'!$A$1:$AG$1,0),1),AND(R64="@",R65="@"),VLOOKUP(S64,'Distance Matrix'!$A$2:$AG$33,MATCH(S65,'Distance Matrix'!$A$1:$AG$1,0),1))</f>
        <v>329</v>
      </c>
      <c r="U65" s="56">
        <v>63</v>
      </c>
      <c r="V65" s="64"/>
      <c r="W65" t="s">
        <v>65</v>
      </c>
      <c r="X65">
        <f>_xlfn.IFS(AND(V64="",V65=""),0,AND(V64="",V65="@"),VLOOKUP(U$1,'Distance Matrix'!$A$2:$AG$33,MATCH(W65,'Distance Matrix'!$A$1:$AG$1,0),1),AND(V64="@",V65=""),VLOOKUP(U$1,'Distance Matrix'!$A$2:$AG$33,MATCH(W64,'Distance Matrix'!$A$1:$AG$1,0),1),AND(V64="@",V65="@"),VLOOKUP(W64,'Distance Matrix'!$A$2:$AG$33,MATCH(W65,'Distance Matrix'!$A$1:$AG$1,0),1))</f>
        <v>1059</v>
      </c>
      <c r="Y65" s="56">
        <v>63</v>
      </c>
      <c r="Z65" s="64"/>
      <c r="AA65" t="s">
        <v>70</v>
      </c>
      <c r="AB65">
        <f>_xlfn.IFS(AND(Z64="",Z65=""),0,AND(Z64="",Z65="@"),VLOOKUP(Y$1,'Distance Matrix'!$A$2:$AG$33,MATCH(AA65,'Distance Matrix'!$A$1:$AG$1,0),1),AND(Z64="@",Z65=""),VLOOKUP(Y$1,'Distance Matrix'!$A$2:$AG$33,MATCH(AA64,'Distance Matrix'!$A$1:$AG$1,0),1),AND(Z64="@",Z65="@"),VLOOKUP(AA64,'Distance Matrix'!$A$2:$AG$33,MATCH(AA65,'Distance Matrix'!$A$1:$AG$1,0),1))</f>
        <v>0</v>
      </c>
      <c r="AC65" s="56">
        <v>63</v>
      </c>
      <c r="AD65" s="64"/>
      <c r="AE65" t="s">
        <v>67</v>
      </c>
      <c r="AF65">
        <f>_xlfn.IFS(AND(AD64="",AD65=""),0,AND(AD64="",AD65="@"),VLOOKUP(AC$1,'Distance Matrix'!$A$2:$AG$33,MATCH(AE65,'Distance Matrix'!$A$1:$AG$1,0),1),AND(AD64="@",AD65=""),VLOOKUP(AC$1,'Distance Matrix'!$A$2:$AG$33,MATCH(AE64,'Distance Matrix'!$A$1:$AG$1,0),1),AND(AD64="@",AD65="@"),VLOOKUP(AE64,'Distance Matrix'!$A$2:$AG$33,MATCH(AE65,'Distance Matrix'!$A$1:$AG$1,0),1))</f>
        <v>1012</v>
      </c>
      <c r="AG65" s="56">
        <v>63</v>
      </c>
      <c r="AH65" s="64"/>
      <c r="AI65" t="s">
        <v>57</v>
      </c>
      <c r="AJ65">
        <f>_xlfn.IFS(AND(AH64="",AH65=""),0,AND(AH64="",AH65="@"),VLOOKUP(AG$1,'Distance Matrix'!$A$2:$AG$33,MATCH(AI65,'Distance Matrix'!$A$1:$AG$1,0),1),AND(AH64="@",AH65=""),VLOOKUP(AG$1,'Distance Matrix'!$A$2:$AG$33,MATCH(AI64,'Distance Matrix'!$A$1:$AG$1,0),1),AND(AH64="@",AH65="@"),VLOOKUP(AI64,'Distance Matrix'!$A$2:$AG$33,MATCH(AI65,'Distance Matrix'!$A$1:$AG$1,0),1))</f>
        <v>0</v>
      </c>
      <c r="AK65" s="56">
        <v>63</v>
      </c>
      <c r="AL65" s="64" t="s">
        <v>182</v>
      </c>
      <c r="AM65" t="s">
        <v>66</v>
      </c>
      <c r="AN65">
        <f>_xlfn.IFS(AND(AL64="",AL65=""),0,AND(AL64="",AL65="@"),VLOOKUP(AK$1,'Distance Matrix'!$A$2:$AG$33,MATCH(AM65,'Distance Matrix'!$A$1:$AG$1,0),1),AND(AL64="@",AL65=""),VLOOKUP(AK$1,'Distance Matrix'!$A$2:$AG$33,MATCH(AM64,'Distance Matrix'!$A$1:$AG$1,0),1),AND(AL64="@",AL65="@"),VLOOKUP(AM64,'Distance Matrix'!$A$2:$AG$33,MATCH(AM65,'Distance Matrix'!$A$1:$AG$1,0),1))</f>
        <v>1518</v>
      </c>
      <c r="AO65" s="56">
        <v>63</v>
      </c>
      <c r="AP65" s="64"/>
      <c r="AQ65" t="s">
        <v>55</v>
      </c>
      <c r="AR65">
        <f>_xlfn.IFS(AND(AP64="",AP65=""),0,AND(AP64="",AP65="@"),VLOOKUP(AO$1,'Distance Matrix'!$A$2:$AG$33,MATCH(AQ65,'Distance Matrix'!$A$1:$AG$1,0),1),AND(AP64="@",AP65=""),VLOOKUP(AO$1,'Distance Matrix'!$A$2:$AG$33,MATCH(AQ64,'Distance Matrix'!$A$1:$AG$1,0),1),AND(AP64="@",AP65="@"),VLOOKUP(AQ64,'Distance Matrix'!$A$2:$AG$33,MATCH(AQ65,'Distance Matrix'!$A$1:$AG$1,0),1))</f>
        <v>0</v>
      </c>
      <c r="AS65" s="56">
        <v>63</v>
      </c>
      <c r="AT65" s="64" t="s">
        <v>182</v>
      </c>
      <c r="AU65" t="s">
        <v>51</v>
      </c>
      <c r="AV65">
        <f>_xlfn.IFS(AND(AT64="",AT65=""),0,AND(AT64="",AT65="@"),VLOOKUP(AS$1,'Distance Matrix'!$A$2:$AG$33,MATCH(AU65,'Distance Matrix'!$A$1:$AG$1,0),1),AND(AT64="@",AT65=""),VLOOKUP(AS$1,'Distance Matrix'!$A$2:$AG$33,MATCH(AU64,'Distance Matrix'!$A$1:$AG$1,0),1),AND(AT64="@",AT65="@"),VLOOKUP(AU64,'Distance Matrix'!$A$2:$AG$33,MATCH(AU65,'Distance Matrix'!$A$1:$AG$1,0),1))</f>
        <v>641</v>
      </c>
      <c r="AW65" s="56">
        <v>63</v>
      </c>
      <c r="AX65" s="64" t="s">
        <v>182</v>
      </c>
      <c r="AY65" t="s">
        <v>66</v>
      </c>
      <c r="AZ65">
        <f>_xlfn.IFS(AND(AX64="",AX65=""),0,AND(AX64="",AX65="@"),VLOOKUP(AW$1,'Distance Matrix'!$A$2:$AG$33,MATCH(AY65,'Distance Matrix'!$A$1:$AG$1,0),1),AND(AX64="@",AX65=""),VLOOKUP(AW$1,'Distance Matrix'!$A$2:$AG$33,MATCH(AY64,'Distance Matrix'!$A$1:$AG$1,0),1),AND(AX64="@",AX65="@"),VLOOKUP(AY64,'Distance Matrix'!$A$2:$AG$33,MATCH(AY65,'Distance Matrix'!$A$1:$AG$1,0),1))</f>
        <v>256</v>
      </c>
      <c r="BA65" s="56">
        <v>63</v>
      </c>
      <c r="BB65" s="64"/>
      <c r="BC65" t="s">
        <v>48</v>
      </c>
      <c r="BD65">
        <f>_xlfn.IFS(AND(BB64="",BB65=""),0,AND(BB64="",BB65="@"),VLOOKUP(BA$1,'Distance Matrix'!$A$2:$AG$33,MATCH(BC65,'Distance Matrix'!$A$1:$AG$1,0),1),AND(BB64="@",BB65=""),VLOOKUP(BA$1,'Distance Matrix'!$A$2:$AG$33,MATCH(BC64,'Distance Matrix'!$A$1:$AG$1,0),1),AND(BB64="@",BB65="@"),VLOOKUP(BC64,'Distance Matrix'!$A$2:$AG$33,MATCH(BC65,'Distance Matrix'!$A$1:$AG$1,0),1))</f>
        <v>0</v>
      </c>
      <c r="BE65" s="56">
        <v>63</v>
      </c>
      <c r="BF65" s="64" t="s">
        <v>182</v>
      </c>
      <c r="BG65" t="s">
        <v>74</v>
      </c>
      <c r="BH65">
        <f>_xlfn.IFS(AND(BF64="",BF65=""),0,AND(BF64="",BF65="@"),VLOOKUP(BE$1,'Distance Matrix'!$A$2:$AG$33,MATCH(BG65,'Distance Matrix'!$A$1:$AG$1,0),1),AND(BF64="@",BF65=""),VLOOKUP(BE$1,'Distance Matrix'!$A$2:$AG$33,MATCH(BG64,'Distance Matrix'!$A$1:$AG$1,0),1),AND(BF64="@",BF65="@"),VLOOKUP(BG64,'Distance Matrix'!$A$2:$AG$33,MATCH(BG65,'Distance Matrix'!$A$1:$AG$1,0),1))</f>
        <v>588</v>
      </c>
      <c r="BI65" s="56">
        <v>63</v>
      </c>
      <c r="BJ65" s="64"/>
      <c r="BK65" t="s">
        <v>53</v>
      </c>
      <c r="BL65">
        <f>_xlfn.IFS(AND(BJ64="",BJ65=""),0,AND(BJ64="",BJ65="@"),VLOOKUP(BI$1,'Distance Matrix'!$A$2:$AG$33,MATCH(BK65,'Distance Matrix'!$A$1:$AG$1,0),1),AND(BJ64="@",BJ65=""),VLOOKUP(BI$1,'Distance Matrix'!$A$2:$AG$33,MATCH(BK64,'Distance Matrix'!$A$1:$AG$1,0),1),AND(BJ64="@",BJ65="@"),VLOOKUP(BK64,'Distance Matrix'!$A$2:$AG$33,MATCH(BK65,'Distance Matrix'!$A$1:$AG$1,0),1))</f>
        <v>527</v>
      </c>
      <c r="BM65" s="56">
        <v>63</v>
      </c>
      <c r="BN65" s="64" t="s">
        <v>182</v>
      </c>
      <c r="BO65" t="s">
        <v>61</v>
      </c>
      <c r="BP65">
        <f>_xlfn.IFS(AND(BN64="",BN65=""),0,AND(BN64="",BN65="@"),VLOOKUP(BM$1,'Distance Matrix'!$A$2:$AG$33,MATCH(BO65,'Distance Matrix'!$A$1:$AG$1,0),1),AND(BN64="@",BN65=""),VLOOKUP(BM$1,'Distance Matrix'!$A$2:$AG$33,MATCH(BO64,'Distance Matrix'!$A$1:$AG$1,0),1),AND(BN64="@",BN65="@"),VLOOKUP(BO64,'Distance Matrix'!$A$2:$AG$33,MATCH(BO65,'Distance Matrix'!$A$1:$AG$1,0),1))</f>
        <v>347</v>
      </c>
      <c r="BQ65" s="56">
        <v>63</v>
      </c>
      <c r="BR65" s="64"/>
      <c r="BS65" t="s">
        <v>65</v>
      </c>
      <c r="BT65">
        <f>_xlfn.IFS(AND(BR64="",BR65=""),0,AND(BR64="",BR65="@"),VLOOKUP(BQ$1,'Distance Matrix'!$A$2:$AG$33,MATCH(BS65,'Distance Matrix'!$A$1:$AG$1,0),1),AND(BR64="@",BR65=""),VLOOKUP(BQ$1,'Distance Matrix'!$A$2:$AG$33,MATCH(BS64,'Distance Matrix'!$A$1:$AG$1,0),1),AND(BR64="@",BR65="@"),VLOOKUP(BS64,'Distance Matrix'!$A$2:$AG$33,MATCH(BS65,'Distance Matrix'!$A$1:$AG$1,0),1))</f>
        <v>631</v>
      </c>
      <c r="BU65" s="56">
        <v>63</v>
      </c>
      <c r="BV65" s="64"/>
      <c r="BW65" t="s">
        <v>63</v>
      </c>
      <c r="BX65">
        <f>_xlfn.IFS(AND(BV64="",BV65=""),0,AND(BV64="",BV65="@"),VLOOKUP(BU$1,'Distance Matrix'!$A$2:$AG$33,MATCH(BW65,'Distance Matrix'!$A$1:$AG$1,0),1),AND(BV64="@",BV65=""),VLOOKUP(BU$1,'Distance Matrix'!$A$2:$AG$33,MATCH(BW64,'Distance Matrix'!$A$1:$AG$1,0),1),AND(BV64="@",BV65="@"),VLOOKUP(BW64,'Distance Matrix'!$A$2:$AG$33,MATCH(BW65,'Distance Matrix'!$A$1:$AG$1,0),1))</f>
        <v>17</v>
      </c>
      <c r="BY65" s="56">
        <v>63</v>
      </c>
      <c r="BZ65" s="64"/>
      <c r="CA65" t="s">
        <v>51</v>
      </c>
      <c r="CB65">
        <f>_xlfn.IFS(AND(BZ64="",BZ65=""),0,AND(BZ64="",BZ65="@"),VLOOKUP(BY$1,'Distance Matrix'!$A$2:$AG$33,MATCH(CA65,'Distance Matrix'!$A$1:$AG$1,0),1),AND(BZ64="@",BZ65=""),VLOOKUP(BY$1,'Distance Matrix'!$A$2:$AG$33,MATCH(CA64,'Distance Matrix'!$A$1:$AG$1,0),1),AND(BZ64="@",BZ65="@"),VLOOKUP(CA64,'Distance Matrix'!$A$2:$AG$33,MATCH(CA65,'Distance Matrix'!$A$1:$AG$1,0),1))</f>
        <v>0</v>
      </c>
      <c r="CC65" s="56">
        <v>63</v>
      </c>
      <c r="CD65" s="64"/>
      <c r="CE65" t="s">
        <v>52</v>
      </c>
      <c r="CF65">
        <f>_xlfn.IFS(AND(CD64="",CD65=""),0,AND(CD64="",CD65="@"),VLOOKUP(CC$1,'Distance Matrix'!$A$2:$AG$33,MATCH(CE65,'Distance Matrix'!$A$1:$AG$1,0),1),AND(CD64="@",CD65=""),VLOOKUP(CC$1,'Distance Matrix'!$A$2:$AG$33,MATCH(CE64,'Distance Matrix'!$A$1:$AG$1,0),1),AND(CD64="@",CD65="@"),VLOOKUP(CE64,'Distance Matrix'!$A$2:$AG$33,MATCH(CE65,'Distance Matrix'!$A$1:$AG$1,0),1))</f>
        <v>215</v>
      </c>
      <c r="CG65" s="56">
        <v>63</v>
      </c>
      <c r="CH65" s="64" t="s">
        <v>182</v>
      </c>
      <c r="CI65" t="s">
        <v>49</v>
      </c>
      <c r="CJ65">
        <f>_xlfn.IFS(AND(CH64="",CH65=""),0,AND(CH64="",CH65="@"),VLOOKUP(CG$1,'Distance Matrix'!$A$2:$AG$33,MATCH(CI65,'Distance Matrix'!$A$1:$AG$1,0),1),AND(CH64="@",CH65=""),VLOOKUP(CG$1,'Distance Matrix'!$A$2:$AG$33,MATCH(CI64,'Distance Matrix'!$A$1:$AG$1,0),1),AND(CH64="@",CH65="@"),VLOOKUP(CI64,'Distance Matrix'!$A$2:$AG$33,MATCH(CI65,'Distance Matrix'!$A$1:$AG$1,0),1))</f>
        <v>453</v>
      </c>
      <c r="CK65" s="56">
        <v>63</v>
      </c>
      <c r="CL65" s="64"/>
      <c r="CM65" t="s">
        <v>76</v>
      </c>
      <c r="CN65">
        <f>_xlfn.IFS(AND(CL64="",CL65=""),0,AND(CL64="",CL65="@"),VLOOKUP(CK$1,'Distance Matrix'!$A$2:$AG$33,MATCH(CM65,'Distance Matrix'!$A$1:$AG$1,0),1),AND(CL64="@",CL65=""),VLOOKUP(CK$1,'Distance Matrix'!$A$2:$AG$33,MATCH(CM64,'Distance Matrix'!$A$1:$AG$1,0),1),AND(CL64="@",CL65="@"),VLOOKUP(CM64,'Distance Matrix'!$A$2:$AG$33,MATCH(CM65,'Distance Matrix'!$A$1:$AG$1,0),1))</f>
        <v>0</v>
      </c>
      <c r="CO65" s="56">
        <v>63</v>
      </c>
      <c r="CP65" s="64" t="s">
        <v>182</v>
      </c>
      <c r="CQ65" t="s">
        <v>71</v>
      </c>
      <c r="CR65">
        <f>_xlfn.IFS(AND(CP64="",CP65=""),0,AND(CP64="",CP65="@"),VLOOKUP(CO$1,'Distance Matrix'!$A$2:$AG$33,MATCH(CQ65,'Distance Matrix'!$A$1:$AG$1,0),1),AND(CP64="@",CP65=""),VLOOKUP(CO$1,'Distance Matrix'!$A$2:$AG$33,MATCH(CQ64,'Distance Matrix'!$A$1:$AG$1,0),1),AND(CP64="@",CP65="@"),VLOOKUP(CQ64,'Distance Matrix'!$A$2:$AG$33,MATCH(CQ65,'Distance Matrix'!$A$1:$AG$1,0),1))</f>
        <v>405</v>
      </c>
      <c r="CS65" s="56">
        <v>63</v>
      </c>
      <c r="CT65" s="64" t="s">
        <v>182</v>
      </c>
      <c r="CU65" t="s">
        <v>69</v>
      </c>
      <c r="CV65">
        <f>_xlfn.IFS(AND(CT64="",CT65=""),0,AND(CT64="",CT65="@"),VLOOKUP(CS$1,'Distance Matrix'!$A$2:$AG$33,MATCH(CU65,'Distance Matrix'!$A$1:$AG$1,0),1),AND(CT64="@",CT65=""),VLOOKUP(CS$1,'Distance Matrix'!$A$2:$AG$33,MATCH(CU64,'Distance Matrix'!$A$1:$AG$1,0),1),AND(CT64="@",CT65="@"),VLOOKUP(CU64,'Distance Matrix'!$A$2:$AG$33,MATCH(CU65,'Distance Matrix'!$A$1:$AG$1,0),1))</f>
        <v>155</v>
      </c>
      <c r="CW65" s="56">
        <v>63</v>
      </c>
      <c r="CX65" s="64"/>
      <c r="CY65" t="s">
        <v>62</v>
      </c>
      <c r="CZ65">
        <f>_xlfn.IFS(AND(CX64="",CX65=""),0,AND(CX64="",CX65="@"),VLOOKUP(CW$1,'Distance Matrix'!$A$2:$AG$33,MATCH(CY65,'Distance Matrix'!$A$1:$AG$1,0),1),AND(CX64="@",CX65=""),VLOOKUP(CW$1,'Distance Matrix'!$A$2:$AG$33,MATCH(CY64,'Distance Matrix'!$A$1:$AG$1,0),1),AND(CX64="@",CX65="@"),VLOOKUP(CY64,'Distance Matrix'!$A$2:$AG$33,MATCH(CY65,'Distance Matrix'!$A$1:$AG$1,0),1))</f>
        <v>449</v>
      </c>
      <c r="DA65" s="56">
        <v>63</v>
      </c>
      <c r="DB65" s="64"/>
      <c r="DC65" t="s">
        <v>65</v>
      </c>
      <c r="DD65">
        <f>_xlfn.IFS(AND(DB64="",DB65=""),0,AND(DB64="",DB65="@"),VLOOKUP(DA$1,'Distance Matrix'!$A$2:$AG$33,MATCH(DC65,'Distance Matrix'!$A$1:$AG$1,0),1),AND(DB64="@",DB65=""),VLOOKUP(DA$1,'Distance Matrix'!$A$2:$AG$33,MATCH(DC64,'Distance Matrix'!$A$1:$AG$1,0),1),AND(DB64="@",DB65="@"),VLOOKUP(DC64,'Distance Matrix'!$A$2:$AG$33,MATCH(DC65,'Distance Matrix'!$A$1:$AG$1,0),1))</f>
        <v>0</v>
      </c>
      <c r="DE65" s="56">
        <v>63</v>
      </c>
      <c r="DF65" s="64"/>
      <c r="DG65" t="s">
        <v>68</v>
      </c>
      <c r="DH65">
        <f>_xlfn.IFS(AND(DF64="",DF65=""),0,AND(DF64="",DF65="@"),VLOOKUP(DE$1,'Distance Matrix'!$A$2:$AG$33,MATCH(DG65,'Distance Matrix'!$A$1:$AG$1,0),1),AND(DF64="@",DF65=""),VLOOKUP(DE$1,'Distance Matrix'!$A$2:$AG$33,MATCH(DG64,'Distance Matrix'!$A$1:$AG$1,0),1),AND(DF64="@",DF65="@"),VLOOKUP(DG64,'Distance Matrix'!$A$2:$AG$33,MATCH(DG65,'Distance Matrix'!$A$1:$AG$1,0),1))</f>
        <v>0</v>
      </c>
      <c r="DI65" s="56">
        <v>63</v>
      </c>
      <c r="DJ65" s="64"/>
      <c r="DK65" t="s">
        <v>79</v>
      </c>
      <c r="DL65">
        <f>_xlfn.IFS(AND(DJ64="",DJ65=""),0,AND(DJ64="",DJ65="@"),VLOOKUP(DI$1,'Distance Matrix'!$A$2:$AG$33,MATCH(DK65,'Distance Matrix'!$A$1:$AG$1,0),1),AND(DJ64="@",DJ65=""),VLOOKUP(DI$1,'Distance Matrix'!$A$2:$AG$33,MATCH(DK64,'Distance Matrix'!$A$1:$AG$1,0),1),AND(DJ64="@",DJ65="@"),VLOOKUP(DK64,'Distance Matrix'!$A$2:$AG$33,MATCH(DK65,'Distance Matrix'!$A$1:$AG$1,0),1))</f>
        <v>0</v>
      </c>
      <c r="DM65" s="56">
        <v>63</v>
      </c>
      <c r="DN65" s="64"/>
      <c r="DO65" t="s">
        <v>59</v>
      </c>
      <c r="DP65">
        <f>_xlfn.IFS(AND(DN64="",DN65=""),0,AND(DN64="",DN65="@"),VLOOKUP(DM$1,'Distance Matrix'!$A$2:$AG$33,MATCH(DO65,'Distance Matrix'!$A$1:$AG$1,0),1),AND(DN64="@",DN65=""),VLOOKUP(DM$1,'Distance Matrix'!$A$2:$AG$33,MATCH(DO64,'Distance Matrix'!$A$1:$AG$1,0),1),AND(DN64="@",DN65="@"),VLOOKUP(DO64,'Distance Matrix'!$A$2:$AG$33,MATCH(DO65,'Distance Matrix'!$A$1:$AG$1,0),1))</f>
        <v>296</v>
      </c>
      <c r="DQ65" s="56">
        <v>63</v>
      </c>
      <c r="DR65" s="64"/>
      <c r="DS65" t="s">
        <v>64</v>
      </c>
      <c r="DT65" s="72">
        <f>_xlfn.IFS(AND(DR64="",DR65=""),0,AND(DR64="",DR65="@"),VLOOKUP(DQ$1,'Distance Matrix'!$A$2:$AG$33,MATCH(DS65,'Distance Matrix'!$A$1:$AG$1,0),1),AND(DR64="@",DR65=""),VLOOKUP(DQ$1,'Distance Matrix'!$A$2:$AG$33,MATCH(DS64,'Distance Matrix'!$A$1:$AG$1,0),1),AND(DR64="@",DR65="@"),VLOOKUP(DS64,'Distance Matrix'!$A$2:$AG$33,MATCH(DS65,'Distance Matrix'!$A$1:$AG$1,0),1))</f>
        <v>1365</v>
      </c>
    </row>
    <row r="66" spans="1:124" ht="15.75" thickBot="1" x14ac:dyDescent="0.3">
      <c r="A66" s="52">
        <v>64</v>
      </c>
      <c r="B66" s="62"/>
      <c r="C66" t="s">
        <v>73</v>
      </c>
      <c r="D66">
        <f>_xlfn.IFS(AND(B65="",B66=""),0,AND(B65="",B66="@"),VLOOKUP(A$1,'Distance Matrix'!$A$2:$AG$33,MATCH(C66,'Distance Matrix'!$A$1:$AG$1,0),1),AND(B65="@",B66=""),VLOOKUP(A$1,'Distance Matrix'!$A$2:$AG$33,MATCH(C65,'Distance Matrix'!$A$1:$AG$1,0),1),AND(B65="@",B66="@"),VLOOKUP(C65,'Distance Matrix'!$A$2:$AG$33,MATCH(C66,'Distance Matrix'!$A$1:$AG$1,0),1))</f>
        <v>1106</v>
      </c>
      <c r="E66" s="52">
        <v>64</v>
      </c>
      <c r="F66" s="62"/>
      <c r="G66" t="s">
        <v>50</v>
      </c>
      <c r="H66">
        <f>_xlfn.IFS(AND(F65="",F66=""),0,AND(F65="",F66="@"),VLOOKUP(E$1,'Distance Matrix'!$A$2:$AG$33,MATCH(G66,'Distance Matrix'!$A$1:$AG$1,0),1),AND(F65="@",F66=""),VLOOKUP(E$1,'Distance Matrix'!$A$2:$AG$33,MATCH(G65,'Distance Matrix'!$A$1:$AG$1,0),1),AND(F65="@",F66="@"),VLOOKUP(G65,'Distance Matrix'!$A$2:$AG$33,MATCH(G66,'Distance Matrix'!$A$1:$AG$1,0),1))</f>
        <v>0</v>
      </c>
      <c r="I66" s="52">
        <v>64</v>
      </c>
      <c r="J66" s="62"/>
      <c r="K66" s="54" t="s">
        <v>52</v>
      </c>
      <c r="L66">
        <f>_xlfn.IFS(AND(J65="",J66=""),0,AND(J65="",J66="@"),VLOOKUP(I$1,'Distance Matrix'!$A$2:$AG$33,MATCH(K66,'Distance Matrix'!$A$1:$AG$1,0),1),AND(J65="@",J66=""),VLOOKUP(I$1,'Distance Matrix'!$A$2:$AG$33,MATCH(K65,'Distance Matrix'!$A$1:$AG$1,0),1),AND(J65="@",J66="@"),VLOOKUP(K65,'Distance Matrix'!$A$2:$AG$33,MATCH(K66,'Distance Matrix'!$A$1:$AG$1,0),1))</f>
        <v>0</v>
      </c>
      <c r="M66" s="52">
        <v>64</v>
      </c>
      <c r="N66" s="62"/>
      <c r="O66" t="s">
        <v>56</v>
      </c>
      <c r="P66">
        <f>_xlfn.IFS(AND(N65="",N66=""),0,AND(N65="",N66="@"),VLOOKUP(M$1,'Distance Matrix'!$A$2:$AG$33,MATCH(O66,'Distance Matrix'!$A$1:$AG$1,0),1),AND(N65="@",N66=""),VLOOKUP(M$1,'Distance Matrix'!$A$2:$AG$33,MATCH(O65,'Distance Matrix'!$A$1:$AG$1,0),1),AND(N65="@",N66="@"),VLOOKUP(O65,'Distance Matrix'!$A$2:$AG$33,MATCH(O66,'Distance Matrix'!$A$1:$AG$1,0),1))</f>
        <v>278</v>
      </c>
      <c r="Q66" s="52">
        <v>64</v>
      </c>
      <c r="R66" s="62" t="s">
        <v>182</v>
      </c>
      <c r="S66" t="s">
        <v>61</v>
      </c>
      <c r="T66">
        <f>_xlfn.IFS(AND(R65="",R66=""),0,AND(R65="",R66="@"),VLOOKUP(Q$1,'Distance Matrix'!$A$2:$AG$33,MATCH(S66,'Distance Matrix'!$A$1:$AG$1,0),1),AND(R65="@",R66=""),VLOOKUP(Q$1,'Distance Matrix'!$A$2:$AG$33,MATCH(S65,'Distance Matrix'!$A$1:$AG$1,0),1),AND(R65="@",R66="@"),VLOOKUP(S65,'Distance Matrix'!$A$2:$AG$33,MATCH(S66,'Distance Matrix'!$A$1:$AG$1,0),1))</f>
        <v>0</v>
      </c>
      <c r="U66" s="56">
        <v>64</v>
      </c>
      <c r="V66" s="64"/>
      <c r="W66" t="s">
        <v>53</v>
      </c>
      <c r="X66">
        <f>_xlfn.IFS(AND(V65="",V66=""),0,AND(V65="",V66="@"),VLOOKUP(U$1,'Distance Matrix'!$A$2:$AG$33,MATCH(W66,'Distance Matrix'!$A$1:$AG$1,0),1),AND(V65="@",V66=""),VLOOKUP(U$1,'Distance Matrix'!$A$2:$AG$33,MATCH(W65,'Distance Matrix'!$A$1:$AG$1,0),1),AND(V65="@",V66="@"),VLOOKUP(W65,'Distance Matrix'!$A$2:$AG$33,MATCH(W66,'Distance Matrix'!$A$1:$AG$1,0),1))</f>
        <v>0</v>
      </c>
      <c r="Y66" s="56">
        <v>64</v>
      </c>
      <c r="Z66" s="64" t="s">
        <v>182</v>
      </c>
      <c r="AA66" t="s">
        <v>79</v>
      </c>
      <c r="AB66">
        <f>_xlfn.IFS(AND(Z65="",Z66=""),0,AND(Z65="",Z66="@"),VLOOKUP(Y$1,'Distance Matrix'!$A$2:$AG$33,MATCH(AA66,'Distance Matrix'!$A$1:$AG$1,0),1),AND(Z65="@",Z66=""),VLOOKUP(Y$1,'Distance Matrix'!$A$2:$AG$33,MATCH(AA65,'Distance Matrix'!$A$1:$AG$1,0),1),AND(Z65="@",Z66="@"),VLOOKUP(AA65,'Distance Matrix'!$A$2:$AG$33,MATCH(AA66,'Distance Matrix'!$A$1:$AG$1,0),1))</f>
        <v>1729</v>
      </c>
      <c r="AC66" s="56">
        <v>64</v>
      </c>
      <c r="AD66" s="64"/>
      <c r="AE66" t="s">
        <v>50</v>
      </c>
      <c r="AF66">
        <f>_xlfn.IFS(AND(AD65="",AD66=""),0,AND(AD65="",AD66="@"),VLOOKUP(AC$1,'Distance Matrix'!$A$2:$AG$33,MATCH(AE66,'Distance Matrix'!$A$1:$AG$1,0),1),AND(AD65="@",AD66=""),VLOOKUP(AC$1,'Distance Matrix'!$A$2:$AG$33,MATCH(AE65,'Distance Matrix'!$A$1:$AG$1,0),1),AND(AD65="@",AD66="@"),VLOOKUP(AE65,'Distance Matrix'!$A$2:$AG$33,MATCH(AE66,'Distance Matrix'!$A$1:$AG$1,0),1))</f>
        <v>0</v>
      </c>
      <c r="AG66" s="56">
        <v>64</v>
      </c>
      <c r="AH66" s="64"/>
      <c r="AI66" t="s">
        <v>68</v>
      </c>
      <c r="AJ66">
        <f>_xlfn.IFS(AND(AH65="",AH66=""),0,AND(AH65="",AH66="@"),VLOOKUP(AG$1,'Distance Matrix'!$A$2:$AG$33,MATCH(AI66,'Distance Matrix'!$A$1:$AG$1,0),1),AND(AH65="@",AH66=""),VLOOKUP(AG$1,'Distance Matrix'!$A$2:$AG$33,MATCH(AI65,'Distance Matrix'!$A$1:$AG$1,0),1),AND(AH65="@",AH66="@"),VLOOKUP(AI65,'Distance Matrix'!$A$2:$AG$33,MATCH(AI66,'Distance Matrix'!$A$1:$AG$1,0),1))</f>
        <v>0</v>
      </c>
      <c r="AK66" s="56">
        <v>64</v>
      </c>
      <c r="AL66" s="64" t="s">
        <v>182</v>
      </c>
      <c r="AM66" t="s">
        <v>65</v>
      </c>
      <c r="AN66">
        <f>_xlfn.IFS(AND(AL65="",AL66=""),0,AND(AL65="",AL66="@"),VLOOKUP(AK$1,'Distance Matrix'!$A$2:$AG$33,MATCH(AM66,'Distance Matrix'!$A$1:$AG$1,0),1),AND(AL65="@",AL66=""),VLOOKUP(AK$1,'Distance Matrix'!$A$2:$AG$33,MATCH(AM65,'Distance Matrix'!$A$1:$AG$1,0),1),AND(AL65="@",AL66="@"),VLOOKUP(AM65,'Distance Matrix'!$A$2:$AG$33,MATCH(AM66,'Distance Matrix'!$A$1:$AG$1,0),1))</f>
        <v>237</v>
      </c>
      <c r="AO66" s="56">
        <v>64</v>
      </c>
      <c r="AP66" s="64"/>
      <c r="AQ66" t="s">
        <v>63</v>
      </c>
      <c r="AR66">
        <f>_xlfn.IFS(AND(AP65="",AP66=""),0,AND(AP65="",AP66="@"),VLOOKUP(AO$1,'Distance Matrix'!$A$2:$AG$33,MATCH(AQ66,'Distance Matrix'!$A$1:$AG$1,0),1),AND(AP65="@",AP66=""),VLOOKUP(AO$1,'Distance Matrix'!$A$2:$AG$33,MATCH(AQ65,'Distance Matrix'!$A$1:$AG$1,0),1),AND(AP65="@",AP66="@"),VLOOKUP(AQ65,'Distance Matrix'!$A$2:$AG$33,MATCH(AQ66,'Distance Matrix'!$A$1:$AG$1,0),1))</f>
        <v>0</v>
      </c>
      <c r="AS66" s="56">
        <v>64</v>
      </c>
      <c r="AT66" s="64" t="s">
        <v>182</v>
      </c>
      <c r="AU66" t="s">
        <v>58</v>
      </c>
      <c r="AV66">
        <f>_xlfn.IFS(AND(AT65="",AT66=""),0,AND(AT65="",AT66="@"),VLOOKUP(AS$1,'Distance Matrix'!$A$2:$AG$33,MATCH(AU66,'Distance Matrix'!$A$1:$AG$1,0),1),AND(AT65="@",AT66=""),VLOOKUP(AS$1,'Distance Matrix'!$A$2:$AG$33,MATCH(AU65,'Distance Matrix'!$A$1:$AG$1,0),1),AND(AT65="@",AT66="@"),VLOOKUP(AU65,'Distance Matrix'!$A$2:$AG$33,MATCH(AU66,'Distance Matrix'!$A$1:$AG$1,0),1))</f>
        <v>225</v>
      </c>
      <c r="AW66" s="56">
        <v>64</v>
      </c>
      <c r="AX66" s="64"/>
      <c r="AY66" t="s">
        <v>74</v>
      </c>
      <c r="AZ66">
        <f>_xlfn.IFS(AND(AX65="",AX66=""),0,AND(AX65="",AX66="@"),VLOOKUP(AW$1,'Distance Matrix'!$A$2:$AG$33,MATCH(AY66,'Distance Matrix'!$A$1:$AG$1,0),1),AND(AX65="@",AX66=""),VLOOKUP(AW$1,'Distance Matrix'!$A$2:$AG$33,MATCH(AY65,'Distance Matrix'!$A$1:$AG$1,0),1),AND(AX65="@",AX66="@"),VLOOKUP(AY65,'Distance Matrix'!$A$2:$AG$33,MATCH(AY66,'Distance Matrix'!$A$1:$AG$1,0),1))</f>
        <v>2173</v>
      </c>
      <c r="BA66" s="56">
        <v>64</v>
      </c>
      <c r="BB66" s="64"/>
      <c r="BC66" t="s">
        <v>70</v>
      </c>
      <c r="BD66">
        <f>_xlfn.IFS(AND(BB65="",BB66=""),0,AND(BB65="",BB66="@"),VLOOKUP(BA$1,'Distance Matrix'!$A$2:$AG$33,MATCH(BC66,'Distance Matrix'!$A$1:$AG$1,0),1),AND(BB65="@",BB66=""),VLOOKUP(BA$1,'Distance Matrix'!$A$2:$AG$33,MATCH(BC65,'Distance Matrix'!$A$1:$AG$1,0),1),AND(BB65="@",BB66="@"),VLOOKUP(BC65,'Distance Matrix'!$A$2:$AG$33,MATCH(BC66,'Distance Matrix'!$A$1:$AG$1,0),1))</f>
        <v>0</v>
      </c>
      <c r="BE66" s="56">
        <v>64</v>
      </c>
      <c r="BF66" s="64"/>
      <c r="BG66" t="s">
        <v>70</v>
      </c>
      <c r="BH66">
        <f>_xlfn.IFS(AND(BF65="",BF66=""),0,AND(BF65="",BF66="@"),VLOOKUP(BE$1,'Distance Matrix'!$A$2:$AG$33,MATCH(BG66,'Distance Matrix'!$A$1:$AG$1,0),1),AND(BF65="@",BF66=""),VLOOKUP(BE$1,'Distance Matrix'!$A$2:$AG$33,MATCH(BG65,'Distance Matrix'!$A$1:$AG$1,0),1),AND(BF65="@",BF66="@"),VLOOKUP(BG65,'Distance Matrix'!$A$2:$AG$33,MATCH(BG66,'Distance Matrix'!$A$1:$AG$1,0),1))</f>
        <v>2234</v>
      </c>
      <c r="BI66" s="56">
        <v>64</v>
      </c>
      <c r="BJ66" s="64" t="s">
        <v>182</v>
      </c>
      <c r="BK66" t="s">
        <v>48</v>
      </c>
      <c r="BL66">
        <f>_xlfn.IFS(AND(BJ65="",BJ66=""),0,AND(BJ65="",BJ66="@"),VLOOKUP(BI$1,'Distance Matrix'!$A$2:$AG$33,MATCH(BK66,'Distance Matrix'!$A$1:$AG$1,0),1),AND(BJ65="@",BJ66=""),VLOOKUP(BI$1,'Distance Matrix'!$A$2:$AG$33,MATCH(BK65,'Distance Matrix'!$A$1:$AG$1,0),1),AND(BJ65="@",BJ66="@"),VLOOKUP(BK65,'Distance Matrix'!$A$2:$AG$33,MATCH(BK66,'Distance Matrix'!$A$1:$AG$1,0),1))</f>
        <v>395</v>
      </c>
      <c r="BM66" s="56">
        <v>64</v>
      </c>
      <c r="BN66" s="64" t="s">
        <v>182</v>
      </c>
      <c r="BO66" t="s">
        <v>69</v>
      </c>
      <c r="BP66">
        <f>_xlfn.IFS(AND(BN65="",BN66=""),0,AND(BN65="",BN66="@"),VLOOKUP(BM$1,'Distance Matrix'!$A$2:$AG$33,MATCH(BO66,'Distance Matrix'!$A$1:$AG$1,0),1),AND(BN65="@",BN66=""),VLOOKUP(BM$1,'Distance Matrix'!$A$2:$AG$33,MATCH(BO65,'Distance Matrix'!$A$1:$AG$1,0),1),AND(BN65="@",BN66="@"),VLOOKUP(BO65,'Distance Matrix'!$A$2:$AG$33,MATCH(BO66,'Distance Matrix'!$A$1:$AG$1,0),1))</f>
        <v>487</v>
      </c>
      <c r="BQ66" s="56">
        <v>64</v>
      </c>
      <c r="BR66" s="64"/>
      <c r="BS66" t="s">
        <v>72</v>
      </c>
      <c r="BT66">
        <f>_xlfn.IFS(AND(BR65="",BR66=""),0,AND(BR65="",BR66="@"),VLOOKUP(BQ$1,'Distance Matrix'!$A$2:$AG$33,MATCH(BS66,'Distance Matrix'!$A$1:$AG$1,0),1),AND(BR65="@",BR66=""),VLOOKUP(BQ$1,'Distance Matrix'!$A$2:$AG$33,MATCH(BS65,'Distance Matrix'!$A$1:$AG$1,0),1),AND(BR65="@",BR66="@"),VLOOKUP(BS65,'Distance Matrix'!$A$2:$AG$33,MATCH(BS66,'Distance Matrix'!$A$1:$AG$1,0),1))</f>
        <v>0</v>
      </c>
      <c r="BU66" s="56">
        <v>64</v>
      </c>
      <c r="BV66" s="64"/>
      <c r="BW66" t="s">
        <v>75</v>
      </c>
      <c r="BX66">
        <f>_xlfn.IFS(AND(BV65="",BV66=""),0,AND(BV65="",BV66="@"),VLOOKUP(BU$1,'Distance Matrix'!$A$2:$AG$33,MATCH(BW66,'Distance Matrix'!$A$1:$AG$1,0),1),AND(BV65="@",BV66=""),VLOOKUP(BU$1,'Distance Matrix'!$A$2:$AG$33,MATCH(BW65,'Distance Matrix'!$A$1:$AG$1,0),1),AND(BV65="@",BV66="@"),VLOOKUP(BW65,'Distance Matrix'!$A$2:$AG$33,MATCH(BW66,'Distance Matrix'!$A$1:$AG$1,0),1))</f>
        <v>0</v>
      </c>
      <c r="BY66" s="56">
        <v>64</v>
      </c>
      <c r="BZ66" s="64"/>
      <c r="CA66" t="s">
        <v>49</v>
      </c>
      <c r="CB66">
        <f>_xlfn.IFS(AND(BZ65="",BZ66=""),0,AND(BZ65="",BZ66="@"),VLOOKUP(BY$1,'Distance Matrix'!$A$2:$AG$33,MATCH(CA66,'Distance Matrix'!$A$1:$AG$1,0),1),AND(BZ65="@",BZ66=""),VLOOKUP(BY$1,'Distance Matrix'!$A$2:$AG$33,MATCH(CA65,'Distance Matrix'!$A$1:$AG$1,0),1),AND(BZ65="@",BZ66="@"),VLOOKUP(CA65,'Distance Matrix'!$A$2:$AG$33,MATCH(CA66,'Distance Matrix'!$A$1:$AG$1,0),1))</f>
        <v>0</v>
      </c>
      <c r="CC66" s="56">
        <v>64</v>
      </c>
      <c r="CD66" s="64"/>
      <c r="CE66" t="s">
        <v>63</v>
      </c>
      <c r="CF66">
        <f>_xlfn.IFS(AND(CD65="",CD66=""),0,AND(CD65="",CD66="@"),VLOOKUP(CC$1,'Distance Matrix'!$A$2:$AG$33,MATCH(CE66,'Distance Matrix'!$A$1:$AG$1,0),1),AND(CD65="@",CD66=""),VLOOKUP(CC$1,'Distance Matrix'!$A$2:$AG$33,MATCH(CE65,'Distance Matrix'!$A$1:$AG$1,0),1),AND(CD65="@",CD66="@"),VLOOKUP(CE65,'Distance Matrix'!$A$2:$AG$33,MATCH(CE66,'Distance Matrix'!$A$1:$AG$1,0),1))</f>
        <v>0</v>
      </c>
      <c r="CG66" s="56">
        <v>64</v>
      </c>
      <c r="CH66" s="64"/>
      <c r="CI66" t="s">
        <v>68</v>
      </c>
      <c r="CJ66">
        <f>_xlfn.IFS(AND(CH65="",CH66=""),0,AND(CH65="",CH66="@"),VLOOKUP(CG$1,'Distance Matrix'!$A$2:$AG$33,MATCH(CI66,'Distance Matrix'!$A$1:$AG$1,0),1),AND(CH65="@",CH66=""),VLOOKUP(CG$1,'Distance Matrix'!$A$2:$AG$33,MATCH(CI65,'Distance Matrix'!$A$1:$AG$1,0),1),AND(CH65="@",CH66="@"),VLOOKUP(CI65,'Distance Matrix'!$A$2:$AG$33,MATCH(CI66,'Distance Matrix'!$A$1:$AG$1,0),1))</f>
        <v>453</v>
      </c>
      <c r="CK66" s="56">
        <v>64</v>
      </c>
      <c r="CL66" s="64" t="s">
        <v>182</v>
      </c>
      <c r="CM66" t="s">
        <v>71</v>
      </c>
      <c r="CN66">
        <f>_xlfn.IFS(AND(CL65="",CL66=""),0,AND(CL65="",CL66="@"),VLOOKUP(CK$1,'Distance Matrix'!$A$2:$AG$33,MATCH(CM66,'Distance Matrix'!$A$1:$AG$1,0),1),AND(CL65="@",CL66=""),VLOOKUP(CK$1,'Distance Matrix'!$A$2:$AG$33,MATCH(CM65,'Distance Matrix'!$A$1:$AG$1,0),1),AND(CL65="@",CL66="@"),VLOOKUP(CM65,'Distance Matrix'!$A$2:$AG$33,MATCH(CM66,'Distance Matrix'!$A$1:$AG$1,0),1))</f>
        <v>405</v>
      </c>
      <c r="CO66" s="56">
        <v>64</v>
      </c>
      <c r="CP66" s="64" t="s">
        <v>182</v>
      </c>
      <c r="CQ66" t="s">
        <v>76</v>
      </c>
      <c r="CR66">
        <f>_xlfn.IFS(AND(CP65="",CP66=""),0,AND(CP65="",CP66="@"),VLOOKUP(CO$1,'Distance Matrix'!$A$2:$AG$33,MATCH(CQ66,'Distance Matrix'!$A$1:$AG$1,0),1),AND(CP65="@",CP66=""),VLOOKUP(CO$1,'Distance Matrix'!$A$2:$AG$33,MATCH(CQ65,'Distance Matrix'!$A$1:$AG$1,0),1),AND(CP65="@",CP66="@"),VLOOKUP(CQ65,'Distance Matrix'!$A$2:$AG$33,MATCH(CQ66,'Distance Matrix'!$A$1:$AG$1,0),1))</f>
        <v>296</v>
      </c>
      <c r="CS66" s="56">
        <v>64</v>
      </c>
      <c r="CT66" s="64" t="s">
        <v>182</v>
      </c>
      <c r="CU66" t="s">
        <v>77</v>
      </c>
      <c r="CV66">
        <f>_xlfn.IFS(AND(CT65="",CT66=""),0,AND(CT65="",CT66="@"),VLOOKUP(CS$1,'Distance Matrix'!$A$2:$AG$33,MATCH(CU66,'Distance Matrix'!$A$1:$AG$1,0),1),AND(CT65="@",CT66=""),VLOOKUP(CS$1,'Distance Matrix'!$A$2:$AG$33,MATCH(CU65,'Distance Matrix'!$A$1:$AG$1,0),1),AND(CT65="@",CT66="@"),VLOOKUP(CU65,'Distance Matrix'!$A$2:$AG$33,MATCH(CU66,'Distance Matrix'!$A$1:$AG$1,0),1))</f>
        <v>631</v>
      </c>
      <c r="CW66" s="56">
        <v>64</v>
      </c>
      <c r="CX66" s="64" t="s">
        <v>182</v>
      </c>
      <c r="CY66" t="s">
        <v>74</v>
      </c>
      <c r="CZ66">
        <f>_xlfn.IFS(AND(CX65="",CX66=""),0,AND(CX65="",CX66="@"),VLOOKUP(CW$1,'Distance Matrix'!$A$2:$AG$33,MATCH(CY66,'Distance Matrix'!$A$1:$AG$1,0),1),AND(CX65="@",CX66=""),VLOOKUP(CW$1,'Distance Matrix'!$A$2:$AG$33,MATCH(CY65,'Distance Matrix'!$A$1:$AG$1,0),1),AND(CX65="@",CX66="@"),VLOOKUP(CY65,'Distance Matrix'!$A$2:$AG$33,MATCH(CY66,'Distance Matrix'!$A$1:$AG$1,0),1))</f>
        <v>666</v>
      </c>
      <c r="DA66" s="56">
        <v>64</v>
      </c>
      <c r="DB66" s="64" t="s">
        <v>182</v>
      </c>
      <c r="DC66" t="s">
        <v>59</v>
      </c>
      <c r="DD66">
        <f>_xlfn.IFS(AND(DB65="",DB66=""),0,AND(DB65="",DB66="@"),VLOOKUP(DA$1,'Distance Matrix'!$A$2:$AG$33,MATCH(DC66,'Distance Matrix'!$A$1:$AG$1,0),1),AND(DB65="@",DB66=""),VLOOKUP(DA$1,'Distance Matrix'!$A$2:$AG$33,MATCH(DC65,'Distance Matrix'!$A$1:$AG$1,0),1),AND(DB65="@",DB66="@"),VLOOKUP(DC65,'Distance Matrix'!$A$2:$AG$33,MATCH(DC66,'Distance Matrix'!$A$1:$AG$1,0),1))</f>
        <v>1012</v>
      </c>
      <c r="DE66" s="56">
        <v>64</v>
      </c>
      <c r="DF66" s="64" t="s">
        <v>182</v>
      </c>
      <c r="DG66" t="s">
        <v>60</v>
      </c>
      <c r="DH66">
        <f>_xlfn.IFS(AND(DF65="",DF66=""),0,AND(DF65="",DF66="@"),VLOOKUP(DE$1,'Distance Matrix'!$A$2:$AG$33,MATCH(DG66,'Distance Matrix'!$A$1:$AG$1,0),1),AND(DF65="@",DF66=""),VLOOKUP(DE$1,'Distance Matrix'!$A$2:$AG$33,MATCH(DG65,'Distance Matrix'!$A$1:$AG$1,0),1),AND(DF65="@",DF66="@"),VLOOKUP(DG65,'Distance Matrix'!$A$2:$AG$33,MATCH(DG66,'Distance Matrix'!$A$1:$AG$1,0),1))</f>
        <v>356</v>
      </c>
      <c r="DI66" s="56">
        <v>64</v>
      </c>
      <c r="DJ66" s="64" t="s">
        <v>182</v>
      </c>
      <c r="DK66" t="s">
        <v>72</v>
      </c>
      <c r="DL66">
        <f>_xlfn.IFS(AND(DJ65="",DJ66=""),0,AND(DJ65="",DJ66="@"),VLOOKUP(DI$1,'Distance Matrix'!$A$2:$AG$33,MATCH(DK66,'Distance Matrix'!$A$1:$AG$1,0),1),AND(DJ65="@",DJ66=""),VLOOKUP(DI$1,'Distance Matrix'!$A$2:$AG$33,MATCH(DK65,'Distance Matrix'!$A$1:$AG$1,0),1),AND(DJ65="@",DJ66="@"),VLOOKUP(DK65,'Distance Matrix'!$A$2:$AG$33,MATCH(DK66,'Distance Matrix'!$A$1:$AG$1,0),1))</f>
        <v>1113</v>
      </c>
      <c r="DM66" s="56">
        <v>64</v>
      </c>
      <c r="DN66" s="64"/>
      <c r="DO66" t="s">
        <v>58</v>
      </c>
      <c r="DP66">
        <f>_xlfn.IFS(AND(DN65="",DN66=""),0,AND(DN65="",DN66="@"),VLOOKUP(DM$1,'Distance Matrix'!$A$2:$AG$33,MATCH(DO66,'Distance Matrix'!$A$1:$AG$1,0),1),AND(DN65="@",DN66=""),VLOOKUP(DM$1,'Distance Matrix'!$A$2:$AG$33,MATCH(DO65,'Distance Matrix'!$A$1:$AG$1,0),1),AND(DN65="@",DN66="@"),VLOOKUP(DO65,'Distance Matrix'!$A$2:$AG$33,MATCH(DO66,'Distance Matrix'!$A$1:$AG$1,0),1))</f>
        <v>0</v>
      </c>
      <c r="DQ66" s="56">
        <v>64</v>
      </c>
      <c r="DR66" s="64"/>
      <c r="DS66" t="s">
        <v>62</v>
      </c>
      <c r="DT66" s="72">
        <f>_xlfn.IFS(AND(DR65="",DR66=""),0,AND(DR65="",DR66="@"),VLOOKUP(DQ$1,'Distance Matrix'!$A$2:$AG$33,MATCH(DS66,'Distance Matrix'!$A$1:$AG$1,0),1),AND(DR65="@",DR66=""),VLOOKUP(DQ$1,'Distance Matrix'!$A$2:$AG$33,MATCH(DS65,'Distance Matrix'!$A$1:$AG$1,0),1),AND(DR65="@",DR66="@"),VLOOKUP(DS65,'Distance Matrix'!$A$2:$AG$33,MATCH(DS66,'Distance Matrix'!$A$1:$AG$1,0),1))</f>
        <v>0</v>
      </c>
    </row>
    <row r="67" spans="1:124" ht="15.75" thickBot="1" x14ac:dyDescent="0.3">
      <c r="A67" s="52">
        <v>65</v>
      </c>
      <c r="B67" s="62"/>
      <c r="C67" t="s">
        <v>66</v>
      </c>
      <c r="D67">
        <f>_xlfn.IFS(AND(B66="",B67=""),0,AND(B66="",B67="@"),VLOOKUP(A$1,'Distance Matrix'!$A$2:$AG$33,MATCH(C67,'Distance Matrix'!$A$1:$AG$1,0),1),AND(B66="@",B67=""),VLOOKUP(A$1,'Distance Matrix'!$A$2:$AG$33,MATCH(C66,'Distance Matrix'!$A$1:$AG$1,0),1),AND(B66="@",B67="@"),VLOOKUP(C66,'Distance Matrix'!$A$2:$AG$33,MATCH(C67,'Distance Matrix'!$A$1:$AG$1,0),1))</f>
        <v>0</v>
      </c>
      <c r="E67" s="52">
        <v>65</v>
      </c>
      <c r="F67" s="62"/>
      <c r="G67" t="s">
        <v>69</v>
      </c>
      <c r="H67">
        <f>_xlfn.IFS(AND(F66="",F67=""),0,AND(F66="",F67="@"),VLOOKUP(E$1,'Distance Matrix'!$A$2:$AG$33,MATCH(G67,'Distance Matrix'!$A$1:$AG$1,0),1),AND(F66="@",F67=""),VLOOKUP(E$1,'Distance Matrix'!$A$2:$AG$33,MATCH(G66,'Distance Matrix'!$A$1:$AG$1,0),1),AND(F66="@",F67="@"),VLOOKUP(G66,'Distance Matrix'!$A$2:$AG$33,MATCH(G67,'Distance Matrix'!$A$1:$AG$1,0),1))</f>
        <v>0</v>
      </c>
      <c r="I67" s="52">
        <v>65</v>
      </c>
      <c r="J67" s="62"/>
      <c r="K67" s="54" t="s">
        <v>61</v>
      </c>
      <c r="L67">
        <f>_xlfn.IFS(AND(J66="",J67=""),0,AND(J66="",J67="@"),VLOOKUP(I$1,'Distance Matrix'!$A$2:$AG$33,MATCH(K67,'Distance Matrix'!$A$1:$AG$1,0),1),AND(J66="@",J67=""),VLOOKUP(I$1,'Distance Matrix'!$A$2:$AG$33,MATCH(K66,'Distance Matrix'!$A$1:$AG$1,0),1),AND(J66="@",J67="@"),VLOOKUP(K66,'Distance Matrix'!$A$2:$AG$33,MATCH(K67,'Distance Matrix'!$A$1:$AG$1,0),1))</f>
        <v>0</v>
      </c>
      <c r="M67" s="52">
        <v>65</v>
      </c>
      <c r="N67" s="62" t="s">
        <v>182</v>
      </c>
      <c r="O67" t="s">
        <v>51</v>
      </c>
      <c r="P67">
        <f>_xlfn.IFS(AND(N66="",N67=""),0,AND(N66="",N67="@"),VLOOKUP(M$1,'Distance Matrix'!$A$2:$AG$33,MATCH(O67,'Distance Matrix'!$A$1:$AG$1,0),1),AND(N66="@",N67=""),VLOOKUP(M$1,'Distance Matrix'!$A$2:$AG$33,MATCH(O66,'Distance Matrix'!$A$1:$AG$1,0),1),AND(N66="@",N67="@"),VLOOKUP(O66,'Distance Matrix'!$A$2:$AG$33,MATCH(O67,'Distance Matrix'!$A$1:$AG$1,0),1))</f>
        <v>68</v>
      </c>
      <c r="Q67" s="52">
        <v>65</v>
      </c>
      <c r="R67" s="62"/>
      <c r="S67" t="s">
        <v>64</v>
      </c>
      <c r="T67">
        <f>_xlfn.IFS(AND(R66="",R67=""),0,AND(R66="",R67="@"),VLOOKUP(Q$1,'Distance Matrix'!$A$2:$AG$33,MATCH(S67,'Distance Matrix'!$A$1:$AG$1,0),1),AND(R66="@",R67=""),VLOOKUP(Q$1,'Distance Matrix'!$A$2:$AG$33,MATCH(S66,'Distance Matrix'!$A$1:$AG$1,0),1),AND(R66="@",R67="@"),VLOOKUP(S66,'Distance Matrix'!$A$2:$AG$33,MATCH(S67,'Distance Matrix'!$A$1:$AG$1,0),1))</f>
        <v>2017</v>
      </c>
      <c r="U67" s="56">
        <v>65</v>
      </c>
      <c r="V67" s="64" t="s">
        <v>182</v>
      </c>
      <c r="W67" t="s">
        <v>67</v>
      </c>
      <c r="X67">
        <f>_xlfn.IFS(AND(V66="",V67=""),0,AND(V66="",V67="@"),VLOOKUP(U$1,'Distance Matrix'!$A$2:$AG$33,MATCH(W67,'Distance Matrix'!$A$1:$AG$1,0),1),AND(V66="@",V67=""),VLOOKUP(U$1,'Distance Matrix'!$A$2:$AG$33,MATCH(W66,'Distance Matrix'!$A$1:$AG$1,0),1),AND(V66="@",V67="@"),VLOOKUP(W66,'Distance Matrix'!$A$2:$AG$33,MATCH(W67,'Distance Matrix'!$A$1:$AG$1,0),1))</f>
        <v>702</v>
      </c>
      <c r="Y67" s="56">
        <v>65</v>
      </c>
      <c r="Z67" s="64" t="s">
        <v>182</v>
      </c>
      <c r="AA67" t="s">
        <v>65</v>
      </c>
      <c r="AB67">
        <f>_xlfn.IFS(AND(Z66="",Z67=""),0,AND(Z66="",Z67="@"),VLOOKUP(Y$1,'Distance Matrix'!$A$2:$AG$33,MATCH(AA67,'Distance Matrix'!$A$1:$AG$1,0),1),AND(Z66="@",Z67=""),VLOOKUP(Y$1,'Distance Matrix'!$A$2:$AG$33,MATCH(AA66,'Distance Matrix'!$A$1:$AG$1,0),1),AND(Z66="@",Z67="@"),VLOOKUP(AA66,'Distance Matrix'!$A$2:$AG$33,MATCH(AA67,'Distance Matrix'!$A$1:$AG$1,0),1))</f>
        <v>36</v>
      </c>
      <c r="AC67" s="56">
        <v>65</v>
      </c>
      <c r="AD67" s="64" t="s">
        <v>182</v>
      </c>
      <c r="AE67" t="s">
        <v>55</v>
      </c>
      <c r="AF67">
        <f>_xlfn.IFS(AND(AD66="",AD67=""),0,AND(AD66="",AD67="@"),VLOOKUP(AC$1,'Distance Matrix'!$A$2:$AG$33,MATCH(AE67,'Distance Matrix'!$A$1:$AG$1,0),1),AND(AD66="@",AD67=""),VLOOKUP(AC$1,'Distance Matrix'!$A$2:$AG$33,MATCH(AE66,'Distance Matrix'!$A$1:$AG$1,0),1),AND(AD66="@",AD67="@"),VLOOKUP(AE66,'Distance Matrix'!$A$2:$AG$33,MATCH(AE67,'Distance Matrix'!$A$1:$AG$1,0),1))</f>
        <v>956</v>
      </c>
      <c r="AG67" s="56">
        <v>65</v>
      </c>
      <c r="AH67" s="64"/>
      <c r="AI67" t="s">
        <v>48</v>
      </c>
      <c r="AJ67">
        <f>_xlfn.IFS(AND(AH66="",AH67=""),0,AND(AH66="",AH67="@"),VLOOKUP(AG$1,'Distance Matrix'!$A$2:$AG$33,MATCH(AI67,'Distance Matrix'!$A$1:$AG$1,0),1),AND(AH66="@",AH67=""),VLOOKUP(AG$1,'Distance Matrix'!$A$2:$AG$33,MATCH(AI66,'Distance Matrix'!$A$1:$AG$1,0),1),AND(AH66="@",AH67="@"),VLOOKUP(AI66,'Distance Matrix'!$A$2:$AG$33,MATCH(AI67,'Distance Matrix'!$A$1:$AG$1,0),1))</f>
        <v>0</v>
      </c>
      <c r="AK67" s="56">
        <v>65</v>
      </c>
      <c r="AL67" s="64" t="s">
        <v>182</v>
      </c>
      <c r="AM67" t="s">
        <v>53</v>
      </c>
      <c r="AN67">
        <f>_xlfn.IFS(AND(AL66="",AL67=""),0,AND(AL66="",AL67="@"),VLOOKUP(AK$1,'Distance Matrix'!$A$2:$AG$33,MATCH(AM67,'Distance Matrix'!$A$1:$AG$1,0),1),AND(AL66="@",AL67=""),VLOOKUP(AK$1,'Distance Matrix'!$A$2:$AG$33,MATCH(AM66,'Distance Matrix'!$A$1:$AG$1,0),1),AND(AL66="@",AL67="@"),VLOOKUP(AM66,'Distance Matrix'!$A$2:$AG$33,MATCH(AM67,'Distance Matrix'!$A$1:$AG$1,0),1))</f>
        <v>1589</v>
      </c>
      <c r="AO67" s="56">
        <v>65</v>
      </c>
      <c r="AP67" s="64" t="s">
        <v>182</v>
      </c>
      <c r="AQ67" t="s">
        <v>78</v>
      </c>
      <c r="AR67">
        <f>_xlfn.IFS(AND(AP66="",AP67=""),0,AND(AP66="",AP67="@"),VLOOKUP(AO$1,'Distance Matrix'!$A$2:$AG$33,MATCH(AQ67,'Distance Matrix'!$A$1:$AG$1,0),1),AND(AP66="@",AP67=""),VLOOKUP(AO$1,'Distance Matrix'!$A$2:$AG$33,MATCH(AQ66,'Distance Matrix'!$A$1:$AG$1,0),1),AND(AP66="@",AP67="@"),VLOOKUP(AQ66,'Distance Matrix'!$A$2:$AG$33,MATCH(AQ67,'Distance Matrix'!$A$1:$AG$1,0),1))</f>
        <v>1668</v>
      </c>
      <c r="AS67" s="56">
        <v>65</v>
      </c>
      <c r="AT67" s="64" t="s">
        <v>182</v>
      </c>
      <c r="AU67" t="s">
        <v>71</v>
      </c>
      <c r="AV67">
        <f>_xlfn.IFS(AND(AT66="",AT67=""),0,AND(AT66="",AT67="@"),VLOOKUP(AS$1,'Distance Matrix'!$A$2:$AG$33,MATCH(AU67,'Distance Matrix'!$A$1:$AG$1,0),1),AND(AT66="@",AT67=""),VLOOKUP(AS$1,'Distance Matrix'!$A$2:$AG$33,MATCH(AU66,'Distance Matrix'!$A$1:$AG$1,0),1),AND(AT66="@",AT67="@"),VLOOKUP(AU66,'Distance Matrix'!$A$2:$AG$33,MATCH(AU67,'Distance Matrix'!$A$1:$AG$1,0),1))</f>
        <v>519</v>
      </c>
      <c r="AW67" s="56">
        <v>65</v>
      </c>
      <c r="AX67" s="64"/>
      <c r="AY67" t="s">
        <v>58</v>
      </c>
      <c r="AZ67">
        <f>_xlfn.IFS(AND(AX66="",AX67=""),0,AND(AX66="",AX67="@"),VLOOKUP(AW$1,'Distance Matrix'!$A$2:$AG$33,MATCH(AY67,'Distance Matrix'!$A$1:$AG$1,0),1),AND(AX66="@",AX67=""),VLOOKUP(AW$1,'Distance Matrix'!$A$2:$AG$33,MATCH(AY66,'Distance Matrix'!$A$1:$AG$1,0),1),AND(AX66="@",AX67="@"),VLOOKUP(AY66,'Distance Matrix'!$A$2:$AG$33,MATCH(AY67,'Distance Matrix'!$A$1:$AG$1,0),1))</f>
        <v>0</v>
      </c>
      <c r="BA67" s="56">
        <v>65</v>
      </c>
      <c r="BB67" s="64"/>
      <c r="BC67" t="s">
        <v>67</v>
      </c>
      <c r="BD67">
        <f>_xlfn.IFS(AND(BB66="",BB67=""),0,AND(BB66="",BB67="@"),VLOOKUP(BA$1,'Distance Matrix'!$A$2:$AG$33,MATCH(BC67,'Distance Matrix'!$A$1:$AG$1,0),1),AND(BB66="@",BB67=""),VLOOKUP(BA$1,'Distance Matrix'!$A$2:$AG$33,MATCH(BC66,'Distance Matrix'!$A$1:$AG$1,0),1),AND(BB66="@",BB67="@"),VLOOKUP(BC66,'Distance Matrix'!$A$2:$AG$33,MATCH(BC67,'Distance Matrix'!$A$1:$AG$1,0),1))</f>
        <v>0</v>
      </c>
      <c r="BE67" s="56">
        <v>65</v>
      </c>
      <c r="BF67" s="64"/>
      <c r="BG67" t="s">
        <v>73</v>
      </c>
      <c r="BH67">
        <f>_xlfn.IFS(AND(BF66="",BF67=""),0,AND(BF66="",BF67="@"),VLOOKUP(BE$1,'Distance Matrix'!$A$2:$AG$33,MATCH(BG67,'Distance Matrix'!$A$1:$AG$1,0),1),AND(BF66="@",BF67=""),VLOOKUP(BE$1,'Distance Matrix'!$A$2:$AG$33,MATCH(BG66,'Distance Matrix'!$A$1:$AG$1,0),1),AND(BF66="@",BF67="@"),VLOOKUP(BG66,'Distance Matrix'!$A$2:$AG$33,MATCH(BG67,'Distance Matrix'!$A$1:$AG$1,0),1))</f>
        <v>0</v>
      </c>
      <c r="BI67" s="56">
        <v>65</v>
      </c>
      <c r="BJ67" s="64" t="s">
        <v>182</v>
      </c>
      <c r="BK67" t="s">
        <v>75</v>
      </c>
      <c r="BL67">
        <f>_xlfn.IFS(AND(BJ66="",BJ67=""),0,AND(BJ66="",BJ67="@"),VLOOKUP(BI$1,'Distance Matrix'!$A$2:$AG$33,MATCH(BK67,'Distance Matrix'!$A$1:$AG$1,0),1),AND(BJ66="@",BJ67=""),VLOOKUP(BI$1,'Distance Matrix'!$A$2:$AG$33,MATCH(BK66,'Distance Matrix'!$A$1:$AG$1,0),1),AND(BJ66="@",BJ67="@"),VLOOKUP(BK66,'Distance Matrix'!$A$2:$AG$33,MATCH(BK67,'Distance Matrix'!$A$1:$AG$1,0),1))</f>
        <v>741</v>
      </c>
      <c r="BM67" s="56">
        <v>65</v>
      </c>
      <c r="BN67" s="64" t="s">
        <v>182</v>
      </c>
      <c r="BO67" t="s">
        <v>59</v>
      </c>
      <c r="BP67">
        <f>_xlfn.IFS(AND(BN66="",BN67=""),0,AND(BN66="",BN67="@"),VLOOKUP(BM$1,'Distance Matrix'!$A$2:$AG$33,MATCH(BO67,'Distance Matrix'!$A$1:$AG$1,0),1),AND(BN66="@",BN67=""),VLOOKUP(BM$1,'Distance Matrix'!$A$2:$AG$33,MATCH(BO66,'Distance Matrix'!$A$1:$AG$1,0),1),AND(BN66="@",BN67="@"),VLOOKUP(BO66,'Distance Matrix'!$A$2:$AG$33,MATCH(BO67,'Distance Matrix'!$A$1:$AG$1,0),1))</f>
        <v>501</v>
      </c>
      <c r="BQ67" s="56">
        <v>65</v>
      </c>
      <c r="BR67" s="64"/>
      <c r="BS67" t="s">
        <v>68</v>
      </c>
      <c r="BT67">
        <f>_xlfn.IFS(AND(BR66="",BR67=""),0,AND(BR66="",BR67="@"),VLOOKUP(BQ$1,'Distance Matrix'!$A$2:$AG$33,MATCH(BS67,'Distance Matrix'!$A$1:$AG$1,0),1),AND(BR66="@",BR67=""),VLOOKUP(BQ$1,'Distance Matrix'!$A$2:$AG$33,MATCH(BS66,'Distance Matrix'!$A$1:$AG$1,0),1),AND(BR66="@",BR67="@"),VLOOKUP(BS66,'Distance Matrix'!$A$2:$AG$33,MATCH(BS67,'Distance Matrix'!$A$1:$AG$1,0),1))</f>
        <v>0</v>
      </c>
      <c r="BU67" s="56">
        <v>65</v>
      </c>
      <c r="BV67" s="64"/>
      <c r="BW67" t="s">
        <v>57</v>
      </c>
      <c r="BX67">
        <f>_xlfn.IFS(AND(BV66="",BV67=""),0,AND(BV66="",BV67="@"),VLOOKUP(BU$1,'Distance Matrix'!$A$2:$AG$33,MATCH(BW67,'Distance Matrix'!$A$1:$AG$1,0),1),AND(BV66="@",BV67=""),VLOOKUP(BU$1,'Distance Matrix'!$A$2:$AG$33,MATCH(BW66,'Distance Matrix'!$A$1:$AG$1,0),1),AND(BV66="@",BV67="@"),VLOOKUP(BW66,'Distance Matrix'!$A$2:$AG$33,MATCH(BW67,'Distance Matrix'!$A$1:$AG$1,0),1))</f>
        <v>0</v>
      </c>
      <c r="BY67" s="56">
        <v>65</v>
      </c>
      <c r="BZ67" s="64"/>
      <c r="CA67" t="s">
        <v>57</v>
      </c>
      <c r="CB67">
        <f>_xlfn.IFS(AND(BZ66="",BZ67=""),0,AND(BZ66="",BZ67="@"),VLOOKUP(BY$1,'Distance Matrix'!$A$2:$AG$33,MATCH(CA67,'Distance Matrix'!$A$1:$AG$1,0),1),AND(BZ66="@",BZ67=""),VLOOKUP(BY$1,'Distance Matrix'!$A$2:$AG$33,MATCH(CA66,'Distance Matrix'!$A$1:$AG$1,0),1),AND(BZ66="@",BZ67="@"),VLOOKUP(CA66,'Distance Matrix'!$A$2:$AG$33,MATCH(CA67,'Distance Matrix'!$A$1:$AG$1,0),1))</f>
        <v>0</v>
      </c>
      <c r="CC67" s="56">
        <v>65</v>
      </c>
      <c r="CD67" s="64"/>
      <c r="CE67" t="s">
        <v>49</v>
      </c>
      <c r="CF67">
        <f>_xlfn.IFS(AND(CD66="",CD67=""),0,AND(CD66="",CD67="@"),VLOOKUP(CC$1,'Distance Matrix'!$A$2:$AG$33,MATCH(CE67,'Distance Matrix'!$A$1:$AG$1,0),1),AND(CD66="@",CD67=""),VLOOKUP(CC$1,'Distance Matrix'!$A$2:$AG$33,MATCH(CE66,'Distance Matrix'!$A$1:$AG$1,0),1),AND(CD66="@",CD67="@"),VLOOKUP(CE66,'Distance Matrix'!$A$2:$AG$33,MATCH(CE67,'Distance Matrix'!$A$1:$AG$1,0),1))</f>
        <v>0</v>
      </c>
      <c r="CG67" s="56">
        <v>65</v>
      </c>
      <c r="CH67" s="64" t="s">
        <v>182</v>
      </c>
      <c r="CI67" t="s">
        <v>52</v>
      </c>
      <c r="CJ67">
        <f>_xlfn.IFS(AND(CH66="",CH67=""),0,AND(CH66="",CH67="@"),VLOOKUP(CG$1,'Distance Matrix'!$A$2:$AG$33,MATCH(CI67,'Distance Matrix'!$A$1:$AG$1,0),1),AND(CH66="@",CH67=""),VLOOKUP(CG$1,'Distance Matrix'!$A$2:$AG$33,MATCH(CI66,'Distance Matrix'!$A$1:$AG$1,0),1),AND(CH66="@",CH67="@"),VLOOKUP(CI66,'Distance Matrix'!$A$2:$AG$33,MATCH(CI67,'Distance Matrix'!$A$1:$AG$1,0),1))</f>
        <v>1257</v>
      </c>
      <c r="CK67" s="56">
        <v>65</v>
      </c>
      <c r="CL67" s="64" t="s">
        <v>182</v>
      </c>
      <c r="CM67" t="s">
        <v>61</v>
      </c>
      <c r="CN67">
        <f>_xlfn.IFS(AND(CL66="",CL67=""),0,AND(CL66="",CL67="@"),VLOOKUP(CK$1,'Distance Matrix'!$A$2:$AG$33,MATCH(CM67,'Distance Matrix'!$A$1:$AG$1,0),1),AND(CL66="@",CL67=""),VLOOKUP(CK$1,'Distance Matrix'!$A$2:$AG$33,MATCH(CM66,'Distance Matrix'!$A$1:$AG$1,0),1),AND(CL66="@",CL67="@"),VLOOKUP(CM66,'Distance Matrix'!$A$2:$AG$33,MATCH(CM67,'Distance Matrix'!$A$1:$AG$1,0),1))</f>
        <v>461</v>
      </c>
      <c r="CO67" s="56">
        <v>65</v>
      </c>
      <c r="CP67" s="64" t="s">
        <v>182</v>
      </c>
      <c r="CQ67" t="s">
        <v>63</v>
      </c>
      <c r="CR67">
        <f>_xlfn.IFS(AND(CP66="",CP67=""),0,AND(CP66="",CP67="@"),VLOOKUP(CO$1,'Distance Matrix'!$A$2:$AG$33,MATCH(CQ67,'Distance Matrix'!$A$1:$AG$1,0),1),AND(CP66="@",CP67=""),VLOOKUP(CO$1,'Distance Matrix'!$A$2:$AG$33,MATCH(CQ66,'Distance Matrix'!$A$1:$AG$1,0),1),AND(CP66="@",CP67="@"),VLOOKUP(CQ66,'Distance Matrix'!$A$2:$AG$33,MATCH(CQ67,'Distance Matrix'!$A$1:$AG$1,0),1))</f>
        <v>302</v>
      </c>
      <c r="CS67" s="56">
        <v>65</v>
      </c>
      <c r="CT67" s="64"/>
      <c r="CU67" t="s">
        <v>72</v>
      </c>
      <c r="CV67">
        <f>_xlfn.IFS(AND(CT66="",CT67=""),0,AND(CT66="",CT67="@"),VLOOKUP(CS$1,'Distance Matrix'!$A$2:$AG$33,MATCH(CU67,'Distance Matrix'!$A$1:$AG$1,0),1),AND(CT66="@",CT67=""),VLOOKUP(CS$1,'Distance Matrix'!$A$2:$AG$33,MATCH(CU66,'Distance Matrix'!$A$1:$AG$1,0),1),AND(CT66="@",CT67="@"),VLOOKUP(CU66,'Distance Matrix'!$A$2:$AG$33,MATCH(CU67,'Distance Matrix'!$A$1:$AG$1,0),1))</f>
        <v>2683</v>
      </c>
      <c r="CW67" s="56">
        <v>65</v>
      </c>
      <c r="CX67" s="64"/>
      <c r="CY67" t="s">
        <v>70</v>
      </c>
      <c r="CZ67">
        <f>_xlfn.IFS(AND(CX66="",CX67=""),0,AND(CX66="",CX67="@"),VLOOKUP(CW$1,'Distance Matrix'!$A$2:$AG$33,MATCH(CY67,'Distance Matrix'!$A$1:$AG$1,0),1),AND(CX66="@",CX67=""),VLOOKUP(CW$1,'Distance Matrix'!$A$2:$AG$33,MATCH(CY66,'Distance Matrix'!$A$1:$AG$1,0),1),AND(CX66="@",CX67="@"),VLOOKUP(CY66,'Distance Matrix'!$A$2:$AG$33,MATCH(CY67,'Distance Matrix'!$A$1:$AG$1,0),1))</f>
        <v>666</v>
      </c>
      <c r="DA67" s="56">
        <v>65</v>
      </c>
      <c r="DB67" s="64" t="s">
        <v>182</v>
      </c>
      <c r="DC67" t="s">
        <v>77</v>
      </c>
      <c r="DD67">
        <f>_xlfn.IFS(AND(DB66="",DB67=""),0,AND(DB66="",DB67="@"),VLOOKUP(DA$1,'Distance Matrix'!$A$2:$AG$33,MATCH(DC67,'Distance Matrix'!$A$1:$AG$1,0),1),AND(DB66="@",DB67=""),VLOOKUP(DA$1,'Distance Matrix'!$A$2:$AG$33,MATCH(DC66,'Distance Matrix'!$A$1:$AG$1,0),1),AND(DB66="@",DB67="@"),VLOOKUP(DC66,'Distance Matrix'!$A$2:$AG$33,MATCH(DC67,'Distance Matrix'!$A$1:$AG$1,0),1))</f>
        <v>184</v>
      </c>
      <c r="DE67" s="56">
        <v>65</v>
      </c>
      <c r="DF67" s="64"/>
      <c r="DG67" t="s">
        <v>76</v>
      </c>
      <c r="DH67">
        <f>_xlfn.IFS(AND(DF66="",DF67=""),0,AND(DF66="",DF67="@"),VLOOKUP(DE$1,'Distance Matrix'!$A$2:$AG$33,MATCH(DG67,'Distance Matrix'!$A$1:$AG$1,0),1),AND(DF66="@",DF67=""),VLOOKUP(DE$1,'Distance Matrix'!$A$2:$AG$33,MATCH(DG66,'Distance Matrix'!$A$1:$AG$1,0),1),AND(DF66="@",DF67="@"),VLOOKUP(DG66,'Distance Matrix'!$A$2:$AG$33,MATCH(DG67,'Distance Matrix'!$A$1:$AG$1,0),1))</f>
        <v>356</v>
      </c>
      <c r="DI67" s="56">
        <v>65</v>
      </c>
      <c r="DJ67" s="64" t="s">
        <v>182</v>
      </c>
      <c r="DK67" t="s">
        <v>78</v>
      </c>
      <c r="DL67">
        <f>_xlfn.IFS(AND(DJ66="",DJ67=""),0,AND(DJ66="",DJ67="@"),VLOOKUP(DI$1,'Distance Matrix'!$A$2:$AG$33,MATCH(DK67,'Distance Matrix'!$A$1:$AG$1,0),1),AND(DJ66="@",DJ67=""),VLOOKUP(DI$1,'Distance Matrix'!$A$2:$AG$33,MATCH(DK66,'Distance Matrix'!$A$1:$AG$1,0),1),AND(DJ66="@",DJ67="@"),VLOOKUP(DK66,'Distance Matrix'!$A$2:$AG$33,MATCH(DK67,'Distance Matrix'!$A$1:$AG$1,0),1))</f>
        <v>601</v>
      </c>
      <c r="DM67" s="56">
        <v>65</v>
      </c>
      <c r="DN67" s="64" t="s">
        <v>182</v>
      </c>
      <c r="DO67" t="s">
        <v>60</v>
      </c>
      <c r="DP67">
        <f>_xlfn.IFS(AND(DN66="",DN67=""),0,AND(DN66="",DN67="@"),VLOOKUP(DM$1,'Distance Matrix'!$A$2:$AG$33,MATCH(DO67,'Distance Matrix'!$A$1:$AG$1,0),1),AND(DN66="@",DN67=""),VLOOKUP(DM$1,'Distance Matrix'!$A$2:$AG$33,MATCH(DO66,'Distance Matrix'!$A$1:$AG$1,0),1),AND(DN66="@",DN67="@"),VLOOKUP(DO66,'Distance Matrix'!$A$2:$AG$33,MATCH(DO67,'Distance Matrix'!$A$1:$AG$1,0),1))</f>
        <v>215</v>
      </c>
      <c r="DQ67" s="56">
        <v>65</v>
      </c>
      <c r="DR67" s="64" t="s">
        <v>182</v>
      </c>
      <c r="DS67" t="s">
        <v>71</v>
      </c>
      <c r="DT67" s="72">
        <f>_xlfn.IFS(AND(DR66="",DR67=""),0,AND(DR66="",DR67="@"),VLOOKUP(DQ$1,'Distance Matrix'!$A$2:$AG$33,MATCH(DS67,'Distance Matrix'!$A$1:$AG$1,0),1),AND(DR66="@",DR67=""),VLOOKUP(DQ$1,'Distance Matrix'!$A$2:$AG$33,MATCH(DS66,'Distance Matrix'!$A$1:$AG$1,0),1),AND(DR66="@",DR67="@"),VLOOKUP(DS66,'Distance Matrix'!$A$2:$AG$33,MATCH(DS67,'Distance Matrix'!$A$1:$AG$1,0),1))</f>
        <v>977</v>
      </c>
    </row>
    <row r="68" spans="1:124" ht="15.75" thickBot="1" x14ac:dyDescent="0.3">
      <c r="A68" s="52">
        <v>66</v>
      </c>
      <c r="B68" s="62"/>
      <c r="C68" t="s">
        <v>72</v>
      </c>
      <c r="D68">
        <f>_xlfn.IFS(AND(B67="",B68=""),0,AND(B67="",B68="@"),VLOOKUP(A$1,'Distance Matrix'!$A$2:$AG$33,MATCH(C68,'Distance Matrix'!$A$1:$AG$1,0),1),AND(B67="@",B68=""),VLOOKUP(A$1,'Distance Matrix'!$A$2:$AG$33,MATCH(C67,'Distance Matrix'!$A$1:$AG$1,0),1),AND(B67="@",B68="@"),VLOOKUP(C67,'Distance Matrix'!$A$2:$AG$33,MATCH(C68,'Distance Matrix'!$A$1:$AG$1,0),1))</f>
        <v>0</v>
      </c>
      <c r="E68" s="52">
        <v>66</v>
      </c>
      <c r="F68" s="62"/>
      <c r="G68" t="s">
        <v>79</v>
      </c>
      <c r="H68">
        <f>_xlfn.IFS(AND(F67="",F68=""),0,AND(F67="",F68="@"),VLOOKUP(E$1,'Distance Matrix'!$A$2:$AG$33,MATCH(G68,'Distance Matrix'!$A$1:$AG$1,0),1),AND(F67="@",F68=""),VLOOKUP(E$1,'Distance Matrix'!$A$2:$AG$33,MATCH(G67,'Distance Matrix'!$A$1:$AG$1,0),1),AND(F67="@",F68="@"),VLOOKUP(G67,'Distance Matrix'!$A$2:$AG$33,MATCH(G68,'Distance Matrix'!$A$1:$AG$1,0),1))</f>
        <v>0</v>
      </c>
      <c r="I68" s="52">
        <v>66</v>
      </c>
      <c r="J68" s="62"/>
      <c r="K68" s="54" t="s">
        <v>74</v>
      </c>
      <c r="L68">
        <f>_xlfn.IFS(AND(J67="",J68=""),0,AND(J67="",J68="@"),VLOOKUP(I$1,'Distance Matrix'!$A$2:$AG$33,MATCH(K68,'Distance Matrix'!$A$1:$AG$1,0),1),AND(J67="@",J68=""),VLOOKUP(I$1,'Distance Matrix'!$A$2:$AG$33,MATCH(K67,'Distance Matrix'!$A$1:$AG$1,0),1),AND(J67="@",J68="@"),VLOOKUP(K67,'Distance Matrix'!$A$2:$AG$33,MATCH(K68,'Distance Matrix'!$A$1:$AG$1,0),1))</f>
        <v>0</v>
      </c>
      <c r="M68" s="52">
        <v>66</v>
      </c>
      <c r="N68" s="62"/>
      <c r="O68" t="s">
        <v>68</v>
      </c>
      <c r="P68">
        <f>_xlfn.IFS(AND(N67="",N68=""),0,AND(N67="",N68="@"),VLOOKUP(M$1,'Distance Matrix'!$A$2:$AG$33,MATCH(O68,'Distance Matrix'!$A$1:$AG$1,0),1),AND(N67="@",N68=""),VLOOKUP(M$1,'Distance Matrix'!$A$2:$AG$33,MATCH(O67,'Distance Matrix'!$A$1:$AG$1,0),1),AND(N67="@",N68="@"),VLOOKUP(O67,'Distance Matrix'!$A$2:$AG$33,MATCH(O68,'Distance Matrix'!$A$1:$AG$1,0),1))</f>
        <v>68</v>
      </c>
      <c r="Q68" s="52">
        <v>66</v>
      </c>
      <c r="R68" s="62"/>
      <c r="S68" t="s">
        <v>51</v>
      </c>
      <c r="T68">
        <f>_xlfn.IFS(AND(R67="",R68=""),0,AND(R67="",R68="@"),VLOOKUP(Q$1,'Distance Matrix'!$A$2:$AG$33,MATCH(S68,'Distance Matrix'!$A$1:$AG$1,0),1),AND(R67="@",R68=""),VLOOKUP(Q$1,'Distance Matrix'!$A$2:$AG$33,MATCH(S67,'Distance Matrix'!$A$1:$AG$1,0),1),AND(R67="@",R68="@"),VLOOKUP(S67,'Distance Matrix'!$A$2:$AG$33,MATCH(S68,'Distance Matrix'!$A$1:$AG$1,0),1))</f>
        <v>0</v>
      </c>
      <c r="U68" s="56">
        <v>66</v>
      </c>
      <c r="V68" s="64" t="s">
        <v>182</v>
      </c>
      <c r="W68" t="s">
        <v>77</v>
      </c>
      <c r="X68">
        <f>_xlfn.IFS(AND(V67="",V68=""),0,AND(V67="",V68="@"),VLOOKUP(U$1,'Distance Matrix'!$A$2:$AG$33,MATCH(W68,'Distance Matrix'!$A$1:$AG$1,0),1),AND(V67="@",V68=""),VLOOKUP(U$1,'Distance Matrix'!$A$2:$AG$33,MATCH(W67,'Distance Matrix'!$A$1:$AG$1,0),1),AND(V67="@",V68="@"),VLOOKUP(W67,'Distance Matrix'!$A$2:$AG$33,MATCH(W68,'Distance Matrix'!$A$1:$AG$1,0),1))</f>
        <v>1260</v>
      </c>
      <c r="Y68" s="56">
        <v>66</v>
      </c>
      <c r="Z68" s="64" t="s">
        <v>182</v>
      </c>
      <c r="AA68" t="s">
        <v>55</v>
      </c>
      <c r="AB68">
        <f>_xlfn.IFS(AND(Z67="",Z68=""),0,AND(Z67="",Z68="@"),VLOOKUP(Y$1,'Distance Matrix'!$A$2:$AG$33,MATCH(AA68,'Distance Matrix'!$A$1:$AG$1,0),1),AND(Z67="@",Z68=""),VLOOKUP(Y$1,'Distance Matrix'!$A$2:$AG$33,MATCH(AA67,'Distance Matrix'!$A$1:$AG$1,0),1),AND(Z67="@",Z68="@"),VLOOKUP(AA67,'Distance Matrix'!$A$2:$AG$33,MATCH(AA68,'Distance Matrix'!$A$1:$AG$1,0),1))</f>
        <v>308</v>
      </c>
      <c r="AC68" s="56">
        <v>66</v>
      </c>
      <c r="AD68" s="64" t="s">
        <v>182</v>
      </c>
      <c r="AE68" t="s">
        <v>79</v>
      </c>
      <c r="AF68">
        <f>_xlfn.IFS(AND(AD67="",AD68=""),0,AND(AD67="",AD68="@"),VLOOKUP(AC$1,'Distance Matrix'!$A$2:$AG$33,MATCH(AE68,'Distance Matrix'!$A$1:$AG$1,0),1),AND(AD67="@",AD68=""),VLOOKUP(AC$1,'Distance Matrix'!$A$2:$AG$33,MATCH(AE67,'Distance Matrix'!$A$1:$AG$1,0),1),AND(AD67="@",AD68="@"),VLOOKUP(AE67,'Distance Matrix'!$A$2:$AG$33,MATCH(AE68,'Distance Matrix'!$A$1:$AG$1,0),1))</f>
        <v>342</v>
      </c>
      <c r="AG68" s="56">
        <v>66</v>
      </c>
      <c r="AH68" s="64" t="s">
        <v>182</v>
      </c>
      <c r="AI68" t="s">
        <v>61</v>
      </c>
      <c r="AJ68">
        <f>_xlfn.IFS(AND(AH67="",AH68=""),0,AND(AH67="",AH68="@"),VLOOKUP(AG$1,'Distance Matrix'!$A$2:$AG$33,MATCH(AI68,'Distance Matrix'!$A$1:$AG$1,0),1),AND(AH67="@",AH68=""),VLOOKUP(AG$1,'Distance Matrix'!$A$2:$AG$33,MATCH(AI67,'Distance Matrix'!$A$1:$AG$1,0),1),AND(AH67="@",AH68="@"),VLOOKUP(AI67,'Distance Matrix'!$A$2:$AG$33,MATCH(AI68,'Distance Matrix'!$A$1:$AG$1,0),1))</f>
        <v>461</v>
      </c>
      <c r="AK68" s="56">
        <v>66</v>
      </c>
      <c r="AL68" s="64"/>
      <c r="AM68" t="s">
        <v>59</v>
      </c>
      <c r="AN68">
        <f>_xlfn.IFS(AND(AL67="",AL68=""),0,AND(AL67="",AL68="@"),VLOOKUP(AK$1,'Distance Matrix'!$A$2:$AG$33,MATCH(AM68,'Distance Matrix'!$A$1:$AG$1,0),1),AND(AL67="@",AL68=""),VLOOKUP(AK$1,'Distance Matrix'!$A$2:$AG$33,MATCH(AM67,'Distance Matrix'!$A$1:$AG$1,0),1),AND(AL67="@",AL68="@"),VLOOKUP(AM67,'Distance Matrix'!$A$2:$AG$33,MATCH(AM68,'Distance Matrix'!$A$1:$AG$1,0),1))</f>
        <v>550</v>
      </c>
      <c r="AO68" s="56">
        <v>66</v>
      </c>
      <c r="AP68" s="64" t="s">
        <v>182</v>
      </c>
      <c r="AQ68" t="s">
        <v>72</v>
      </c>
      <c r="AR68">
        <f>_xlfn.IFS(AND(AP67="",AP68=""),0,AND(AP67="",AP68="@"),VLOOKUP(AO$1,'Distance Matrix'!$A$2:$AG$33,MATCH(AQ68,'Distance Matrix'!$A$1:$AG$1,0),1),AND(AP67="@",AP68=""),VLOOKUP(AO$1,'Distance Matrix'!$A$2:$AG$33,MATCH(AQ67,'Distance Matrix'!$A$1:$AG$1,0),1),AND(AP67="@",AP68="@"),VLOOKUP(AQ67,'Distance Matrix'!$A$2:$AG$33,MATCH(AQ68,'Distance Matrix'!$A$1:$AG$1,0),1))</f>
        <v>601</v>
      </c>
      <c r="AS68" s="56">
        <v>66</v>
      </c>
      <c r="AT68" s="64" t="s">
        <v>182</v>
      </c>
      <c r="AU68" t="s">
        <v>76</v>
      </c>
      <c r="AV68">
        <f>_xlfn.IFS(AND(AT67="",AT68=""),0,AND(AT67="",AT68="@"),VLOOKUP(AS$1,'Distance Matrix'!$A$2:$AG$33,MATCH(AU68,'Distance Matrix'!$A$1:$AG$1,0),1),AND(AT67="@",AT68=""),VLOOKUP(AS$1,'Distance Matrix'!$A$2:$AG$33,MATCH(AU67,'Distance Matrix'!$A$1:$AG$1,0),1),AND(AT67="@",AT68="@"),VLOOKUP(AU67,'Distance Matrix'!$A$2:$AG$33,MATCH(AU68,'Distance Matrix'!$A$1:$AG$1,0),1))</f>
        <v>296</v>
      </c>
      <c r="AW68" s="56">
        <v>66</v>
      </c>
      <c r="AX68" s="64" t="s">
        <v>182</v>
      </c>
      <c r="AY68" t="s">
        <v>56</v>
      </c>
      <c r="AZ68">
        <f>_xlfn.IFS(AND(AX67="",AX68=""),0,AND(AX67="",AX68="@"),VLOOKUP(AW$1,'Distance Matrix'!$A$2:$AG$33,MATCH(AY68,'Distance Matrix'!$A$1:$AG$1,0),1),AND(AX67="@",AX68=""),VLOOKUP(AW$1,'Distance Matrix'!$A$2:$AG$33,MATCH(AY67,'Distance Matrix'!$A$1:$AG$1,0),1),AND(AX67="@",AX68="@"),VLOOKUP(AY67,'Distance Matrix'!$A$2:$AG$33,MATCH(AY68,'Distance Matrix'!$A$1:$AG$1,0),1))</f>
        <v>1016</v>
      </c>
      <c r="BA68" s="56">
        <v>66</v>
      </c>
      <c r="BB68" s="64" t="s">
        <v>182</v>
      </c>
      <c r="BC68" t="s">
        <v>79</v>
      </c>
      <c r="BD68">
        <f>_xlfn.IFS(AND(BB67="",BB68=""),0,AND(BB67="",BB68="@"),VLOOKUP(BA$1,'Distance Matrix'!$A$2:$AG$33,MATCH(BC68,'Distance Matrix'!$A$1:$AG$1,0),1),AND(BB67="@",BB68=""),VLOOKUP(BA$1,'Distance Matrix'!$A$2:$AG$33,MATCH(BC67,'Distance Matrix'!$A$1:$AG$1,0),1),AND(BB67="@",BB68="@"),VLOOKUP(BC67,'Distance Matrix'!$A$2:$AG$33,MATCH(BC68,'Distance Matrix'!$A$1:$AG$1,0),1))</f>
        <v>226</v>
      </c>
      <c r="BE68" s="56">
        <v>66</v>
      </c>
      <c r="BF68" s="64"/>
      <c r="BG68" t="s">
        <v>63</v>
      </c>
      <c r="BH68">
        <f>_xlfn.IFS(AND(BF67="",BF68=""),0,AND(BF67="",BF68="@"),VLOOKUP(BE$1,'Distance Matrix'!$A$2:$AG$33,MATCH(BG68,'Distance Matrix'!$A$1:$AG$1,0),1),AND(BF67="@",BF68=""),VLOOKUP(BE$1,'Distance Matrix'!$A$2:$AG$33,MATCH(BG67,'Distance Matrix'!$A$1:$AG$1,0),1),AND(BF67="@",BF68="@"),VLOOKUP(BG67,'Distance Matrix'!$A$2:$AG$33,MATCH(BG68,'Distance Matrix'!$A$1:$AG$1,0),1))</f>
        <v>0</v>
      </c>
      <c r="BI68" s="56">
        <v>66</v>
      </c>
      <c r="BJ68" s="64"/>
      <c r="BK68" t="s">
        <v>62</v>
      </c>
      <c r="BL68">
        <f>_xlfn.IFS(AND(BJ67="",BJ68=""),0,AND(BJ67="",BJ68="@"),VLOOKUP(BI$1,'Distance Matrix'!$A$2:$AG$33,MATCH(BK68,'Distance Matrix'!$A$1:$AG$1,0),1),AND(BJ67="@",BJ68=""),VLOOKUP(BI$1,'Distance Matrix'!$A$2:$AG$33,MATCH(BK67,'Distance Matrix'!$A$1:$AG$1,0),1),AND(BJ67="@",BJ68="@"),VLOOKUP(BK67,'Distance Matrix'!$A$2:$AG$33,MATCH(BK68,'Distance Matrix'!$A$1:$AG$1,0),1))</f>
        <v>1049</v>
      </c>
      <c r="BM68" s="56">
        <v>66</v>
      </c>
      <c r="BN68" s="64"/>
      <c r="BO68" t="s">
        <v>56</v>
      </c>
      <c r="BP68">
        <f>_xlfn.IFS(AND(BN67="",BN68=""),0,AND(BN67="",BN68="@"),VLOOKUP(BM$1,'Distance Matrix'!$A$2:$AG$33,MATCH(BO68,'Distance Matrix'!$A$1:$AG$1,0),1),AND(BN67="@",BN68=""),VLOOKUP(BM$1,'Distance Matrix'!$A$2:$AG$33,MATCH(BO67,'Distance Matrix'!$A$1:$AG$1,0),1),AND(BN67="@",BN68="@"),VLOOKUP(BO67,'Distance Matrix'!$A$2:$AG$33,MATCH(BO68,'Distance Matrix'!$A$1:$AG$1,0),1))</f>
        <v>324</v>
      </c>
      <c r="BQ68" s="56">
        <v>66</v>
      </c>
      <c r="BR68" s="64" t="s">
        <v>182</v>
      </c>
      <c r="BS68" t="s">
        <v>53</v>
      </c>
      <c r="BT68">
        <f>_xlfn.IFS(AND(BR67="",BR68=""),0,AND(BR67="",BR68="@"),VLOOKUP(BQ$1,'Distance Matrix'!$A$2:$AG$33,MATCH(BS68,'Distance Matrix'!$A$1:$AG$1,0),1),AND(BR67="@",BR68=""),VLOOKUP(BQ$1,'Distance Matrix'!$A$2:$AG$33,MATCH(BS67,'Distance Matrix'!$A$1:$AG$1,0),1),AND(BR67="@",BR68="@"),VLOOKUP(BS67,'Distance Matrix'!$A$2:$AG$33,MATCH(BS68,'Distance Matrix'!$A$1:$AG$1,0),1))</f>
        <v>271</v>
      </c>
      <c r="BU68" s="56">
        <v>66</v>
      </c>
      <c r="BV68" s="64" t="s">
        <v>182</v>
      </c>
      <c r="BW68" t="s">
        <v>77</v>
      </c>
      <c r="BX68">
        <f>_xlfn.IFS(AND(BV67="",BV68=""),0,AND(BV67="",BV68="@"),VLOOKUP(BU$1,'Distance Matrix'!$A$2:$AG$33,MATCH(BW68,'Distance Matrix'!$A$1:$AG$1,0),1),AND(BV67="@",BV68=""),VLOOKUP(BU$1,'Distance Matrix'!$A$2:$AG$33,MATCH(BW67,'Distance Matrix'!$A$1:$AG$1,0),1),AND(BV67="@",BV68="@"),VLOOKUP(BW67,'Distance Matrix'!$A$2:$AG$33,MATCH(BW68,'Distance Matrix'!$A$1:$AG$1,0),1))</f>
        <v>201</v>
      </c>
      <c r="BY68" s="56">
        <v>66</v>
      </c>
      <c r="BZ68" s="64"/>
      <c r="CA68" t="s">
        <v>58</v>
      </c>
      <c r="CB68">
        <f>_xlfn.IFS(AND(BZ67="",BZ68=""),0,AND(BZ67="",BZ68="@"),VLOOKUP(BY$1,'Distance Matrix'!$A$2:$AG$33,MATCH(CA68,'Distance Matrix'!$A$1:$AG$1,0),1),AND(BZ67="@",BZ68=""),VLOOKUP(BY$1,'Distance Matrix'!$A$2:$AG$33,MATCH(CA67,'Distance Matrix'!$A$1:$AG$1,0),1),AND(BZ67="@",BZ68="@"),VLOOKUP(CA67,'Distance Matrix'!$A$2:$AG$33,MATCH(CA68,'Distance Matrix'!$A$1:$AG$1,0),1))</f>
        <v>0</v>
      </c>
      <c r="CC68" s="56">
        <v>66</v>
      </c>
      <c r="CD68" s="64" t="s">
        <v>182</v>
      </c>
      <c r="CE68" t="s">
        <v>70</v>
      </c>
      <c r="CF68">
        <f>_xlfn.IFS(AND(CD67="",CD68=""),0,AND(CD67="",CD68="@"),VLOOKUP(CC$1,'Distance Matrix'!$A$2:$AG$33,MATCH(CE68,'Distance Matrix'!$A$1:$AG$1,0),1),AND(CD67="@",CD68=""),VLOOKUP(CC$1,'Distance Matrix'!$A$2:$AG$33,MATCH(CE67,'Distance Matrix'!$A$1:$AG$1,0),1),AND(CD67="@",CD68="@"),VLOOKUP(CE67,'Distance Matrix'!$A$2:$AG$33,MATCH(CE68,'Distance Matrix'!$A$1:$AG$1,0),1))</f>
        <v>1837</v>
      </c>
      <c r="CG68" s="56">
        <v>66</v>
      </c>
      <c r="CH68" s="64" t="s">
        <v>182</v>
      </c>
      <c r="CI68" t="s">
        <v>67</v>
      </c>
      <c r="CJ68">
        <f>_xlfn.IFS(AND(CH67="",CH68=""),0,AND(CH67="",CH68="@"),VLOOKUP(CG$1,'Distance Matrix'!$A$2:$AG$33,MATCH(CI68,'Distance Matrix'!$A$1:$AG$1,0),1),AND(CH67="@",CH68=""),VLOOKUP(CG$1,'Distance Matrix'!$A$2:$AG$33,MATCH(CI67,'Distance Matrix'!$A$1:$AG$1,0),1),AND(CH67="@",CH68="@"),VLOOKUP(CI67,'Distance Matrix'!$A$2:$AG$33,MATCH(CI68,'Distance Matrix'!$A$1:$AG$1,0),1))</f>
        <v>205</v>
      </c>
      <c r="CK68" s="56">
        <v>66</v>
      </c>
      <c r="CL68" s="64" t="s">
        <v>182</v>
      </c>
      <c r="CM68" t="s">
        <v>60</v>
      </c>
      <c r="CN68">
        <f>_xlfn.IFS(AND(CL67="",CL68=""),0,AND(CL67="",CL68="@"),VLOOKUP(CK$1,'Distance Matrix'!$A$2:$AG$33,MATCH(CM68,'Distance Matrix'!$A$1:$AG$1,0),1),AND(CL67="@",CL68=""),VLOOKUP(CK$1,'Distance Matrix'!$A$2:$AG$33,MATCH(CM67,'Distance Matrix'!$A$1:$AG$1,0),1),AND(CL67="@",CL68="@"),VLOOKUP(CM67,'Distance Matrix'!$A$2:$AG$33,MATCH(CM68,'Distance Matrix'!$A$1:$AG$1,0),1))</f>
        <v>17</v>
      </c>
      <c r="CO68" s="56">
        <v>66</v>
      </c>
      <c r="CP68" s="64"/>
      <c r="CQ68" t="s">
        <v>67</v>
      </c>
      <c r="CR68">
        <f>_xlfn.IFS(AND(CP67="",CP68=""),0,AND(CP67="",CP68="@"),VLOOKUP(CO$1,'Distance Matrix'!$A$2:$AG$33,MATCH(CQ68,'Distance Matrix'!$A$1:$AG$1,0),1),AND(CP67="@",CP68=""),VLOOKUP(CO$1,'Distance Matrix'!$A$2:$AG$33,MATCH(CQ67,'Distance Matrix'!$A$1:$AG$1,0),1),AND(CP67="@",CP68="@"),VLOOKUP(CQ67,'Distance Matrix'!$A$2:$AG$33,MATCH(CQ68,'Distance Matrix'!$A$1:$AG$1,0),1))</f>
        <v>475</v>
      </c>
      <c r="CS68" s="56">
        <v>66</v>
      </c>
      <c r="CT68" s="64"/>
      <c r="CU68" t="s">
        <v>73</v>
      </c>
      <c r="CV68">
        <f>_xlfn.IFS(AND(CT67="",CT68=""),0,AND(CT67="",CT68="@"),VLOOKUP(CS$1,'Distance Matrix'!$A$2:$AG$33,MATCH(CU68,'Distance Matrix'!$A$1:$AG$1,0),1),AND(CT67="@",CT68=""),VLOOKUP(CS$1,'Distance Matrix'!$A$2:$AG$33,MATCH(CU67,'Distance Matrix'!$A$1:$AG$1,0),1),AND(CT67="@",CT68="@"),VLOOKUP(CU67,'Distance Matrix'!$A$2:$AG$33,MATCH(CU68,'Distance Matrix'!$A$1:$AG$1,0),1))</f>
        <v>0</v>
      </c>
      <c r="CW68" s="56">
        <v>66</v>
      </c>
      <c r="CX68" s="64" t="s">
        <v>182</v>
      </c>
      <c r="CY68" t="s">
        <v>79</v>
      </c>
      <c r="CZ68">
        <f>_xlfn.IFS(AND(CX67="",CX68=""),0,AND(CX67="",CX68="@"),VLOOKUP(CW$1,'Distance Matrix'!$A$2:$AG$33,MATCH(CY68,'Distance Matrix'!$A$1:$AG$1,0),1),AND(CX67="@",CX68=""),VLOOKUP(CW$1,'Distance Matrix'!$A$2:$AG$33,MATCH(CY67,'Distance Matrix'!$A$1:$AG$1,0),1),AND(CX67="@",CX68="@"),VLOOKUP(CY67,'Distance Matrix'!$A$2:$AG$33,MATCH(CY68,'Distance Matrix'!$A$1:$AG$1,0),1))</f>
        <v>1566</v>
      </c>
      <c r="DA68" s="56">
        <v>66</v>
      </c>
      <c r="DB68" s="64"/>
      <c r="DC68" t="s">
        <v>58</v>
      </c>
      <c r="DD68">
        <f>_xlfn.IFS(AND(DB67="",DB68=""),0,AND(DB67="",DB68="@"),VLOOKUP(DA$1,'Distance Matrix'!$A$2:$AG$33,MATCH(DC68,'Distance Matrix'!$A$1:$AG$1,0),1),AND(DB67="@",DB68=""),VLOOKUP(DA$1,'Distance Matrix'!$A$2:$AG$33,MATCH(DC67,'Distance Matrix'!$A$1:$AG$1,0),1),AND(DB67="@",DB68="@"),VLOOKUP(DC67,'Distance Matrix'!$A$2:$AG$33,MATCH(DC68,'Distance Matrix'!$A$1:$AG$1,0),1))</f>
        <v>1186</v>
      </c>
      <c r="DE68" s="56">
        <v>66</v>
      </c>
      <c r="DF68" s="64" t="s">
        <v>182</v>
      </c>
      <c r="DG68" t="s">
        <v>75</v>
      </c>
      <c r="DH68">
        <f>_xlfn.IFS(AND(DF67="",DF68=""),0,AND(DF67="",DF68="@"),VLOOKUP(DE$1,'Distance Matrix'!$A$2:$AG$33,MATCH(DG68,'Distance Matrix'!$A$1:$AG$1,0),1),AND(DF67="@",DF68=""),VLOOKUP(DE$1,'Distance Matrix'!$A$2:$AG$33,MATCH(DG67,'Distance Matrix'!$A$1:$AG$1,0),1),AND(DF67="@",DF68="@"),VLOOKUP(DG67,'Distance Matrix'!$A$2:$AG$33,MATCH(DG68,'Distance Matrix'!$A$1:$AG$1,0),1))</f>
        <v>1684</v>
      </c>
      <c r="DI68" s="56">
        <v>66</v>
      </c>
      <c r="DJ68" s="64" t="s">
        <v>182</v>
      </c>
      <c r="DK68" t="s">
        <v>66</v>
      </c>
      <c r="DL68">
        <f>_xlfn.IFS(AND(DJ67="",DJ68=""),0,AND(DJ67="",DJ68="@"),VLOOKUP(DI$1,'Distance Matrix'!$A$2:$AG$33,MATCH(DK68,'Distance Matrix'!$A$1:$AG$1,0),1),AND(DJ67="@",DJ68=""),VLOOKUP(DI$1,'Distance Matrix'!$A$2:$AG$33,MATCH(DK67,'Distance Matrix'!$A$1:$AG$1,0),1),AND(DJ67="@",DJ68="@"),VLOOKUP(DK67,'Distance Matrix'!$A$2:$AG$33,MATCH(DK68,'Distance Matrix'!$A$1:$AG$1,0),1))</f>
        <v>256</v>
      </c>
      <c r="DM68" s="56">
        <v>66</v>
      </c>
      <c r="DN68" s="64" t="s">
        <v>182</v>
      </c>
      <c r="DO68" t="s">
        <v>59</v>
      </c>
      <c r="DP68">
        <f>_xlfn.IFS(AND(DN67="",DN68=""),0,AND(DN67="",DN68="@"),VLOOKUP(DM$1,'Distance Matrix'!$A$2:$AG$33,MATCH(DO68,'Distance Matrix'!$A$1:$AG$1,0),1),AND(DN67="@",DN68=""),VLOOKUP(DM$1,'Distance Matrix'!$A$2:$AG$33,MATCH(DO67,'Distance Matrix'!$A$1:$AG$1,0),1),AND(DN67="@",DN68="@"),VLOOKUP(DO67,'Distance Matrix'!$A$2:$AG$33,MATCH(DO68,'Distance Matrix'!$A$1:$AG$1,0),1))</f>
        <v>1</v>
      </c>
      <c r="DQ68" s="56">
        <v>66</v>
      </c>
      <c r="DR68" s="64" t="s">
        <v>182</v>
      </c>
      <c r="DS68" t="s">
        <v>52</v>
      </c>
      <c r="DT68" s="72">
        <f>_xlfn.IFS(AND(DR67="",DR68=""),0,AND(DR67="",DR68="@"),VLOOKUP(DQ$1,'Distance Matrix'!$A$2:$AG$33,MATCH(DS68,'Distance Matrix'!$A$1:$AG$1,0),1),AND(DR67="@",DR68=""),VLOOKUP(DQ$1,'Distance Matrix'!$A$2:$AG$33,MATCH(DS67,'Distance Matrix'!$A$1:$AG$1,0),1),AND(DR67="@",DR68="@"),VLOOKUP(DS67,'Distance Matrix'!$A$2:$AG$33,MATCH(DS68,'Distance Matrix'!$A$1:$AG$1,0),1))</f>
        <v>831</v>
      </c>
    </row>
    <row r="69" spans="1:124" ht="15.75" thickBot="1" x14ac:dyDescent="0.3">
      <c r="A69" s="52">
        <v>67</v>
      </c>
      <c r="B69" s="62" t="s">
        <v>182</v>
      </c>
      <c r="C69" t="s">
        <v>78</v>
      </c>
      <c r="D69">
        <f>_xlfn.IFS(AND(B68="",B69=""),0,AND(B68="",B69="@"),VLOOKUP(A$1,'Distance Matrix'!$A$2:$AG$33,MATCH(C69,'Distance Matrix'!$A$1:$AG$1,0),1),AND(B68="@",B69=""),VLOOKUP(A$1,'Distance Matrix'!$A$2:$AG$33,MATCH(C68,'Distance Matrix'!$A$1:$AG$1,0),1),AND(B68="@",B69="@"),VLOOKUP(C68,'Distance Matrix'!$A$2:$AG$33,MATCH(C69,'Distance Matrix'!$A$1:$AG$1,0),1))</f>
        <v>338</v>
      </c>
      <c r="E69" s="52">
        <v>67</v>
      </c>
      <c r="F69" s="62"/>
      <c r="G69" t="s">
        <v>75</v>
      </c>
      <c r="H69">
        <f>_xlfn.IFS(AND(F68="",F69=""),0,AND(F68="",F69="@"),VLOOKUP(E$1,'Distance Matrix'!$A$2:$AG$33,MATCH(G69,'Distance Matrix'!$A$1:$AG$1,0),1),AND(F68="@",F69=""),VLOOKUP(E$1,'Distance Matrix'!$A$2:$AG$33,MATCH(G68,'Distance Matrix'!$A$1:$AG$1,0),1),AND(F68="@",F69="@"),VLOOKUP(G68,'Distance Matrix'!$A$2:$AG$33,MATCH(G69,'Distance Matrix'!$A$1:$AG$1,0),1))</f>
        <v>0</v>
      </c>
      <c r="I69" s="52">
        <v>67</v>
      </c>
      <c r="J69" s="62"/>
      <c r="K69" s="54" t="s">
        <v>67</v>
      </c>
      <c r="L69">
        <f>_xlfn.IFS(AND(J68="",J69=""),0,AND(J68="",J69="@"),VLOOKUP(I$1,'Distance Matrix'!$A$2:$AG$33,MATCH(K69,'Distance Matrix'!$A$1:$AG$1,0),1),AND(J68="@",J69=""),VLOOKUP(I$1,'Distance Matrix'!$A$2:$AG$33,MATCH(K68,'Distance Matrix'!$A$1:$AG$1,0),1),AND(J68="@",J69="@"),VLOOKUP(K68,'Distance Matrix'!$A$2:$AG$33,MATCH(K69,'Distance Matrix'!$A$1:$AG$1,0),1))</f>
        <v>0</v>
      </c>
      <c r="M69" s="52">
        <v>67</v>
      </c>
      <c r="N69" s="62" t="s">
        <v>182</v>
      </c>
      <c r="O69" t="s">
        <v>73</v>
      </c>
      <c r="P69">
        <f>_xlfn.IFS(AND(N68="",N69=""),0,AND(N68="",N69="@"),VLOOKUP(M$1,'Distance Matrix'!$A$2:$AG$33,MATCH(O69,'Distance Matrix'!$A$1:$AG$1,0),1),AND(N68="@",N69=""),VLOOKUP(M$1,'Distance Matrix'!$A$2:$AG$33,MATCH(O68,'Distance Matrix'!$A$1:$AG$1,0),1),AND(N68="@",N69="@"),VLOOKUP(O68,'Distance Matrix'!$A$2:$AG$33,MATCH(O69,'Distance Matrix'!$A$1:$AG$1,0),1))</f>
        <v>467</v>
      </c>
      <c r="Q69" s="52">
        <v>67</v>
      </c>
      <c r="R69" s="62" t="s">
        <v>182</v>
      </c>
      <c r="S69" t="s">
        <v>66</v>
      </c>
      <c r="T69">
        <f>_xlfn.IFS(AND(R68="",R69=""),0,AND(R68="",R69="@"),VLOOKUP(Q$1,'Distance Matrix'!$A$2:$AG$33,MATCH(S69,'Distance Matrix'!$A$1:$AG$1,0),1),AND(R68="@",R69=""),VLOOKUP(Q$1,'Distance Matrix'!$A$2:$AG$33,MATCH(S68,'Distance Matrix'!$A$1:$AG$1,0),1),AND(R68="@",R69="@"),VLOOKUP(S68,'Distance Matrix'!$A$2:$AG$33,MATCH(S69,'Distance Matrix'!$A$1:$AG$1,0),1))</f>
        <v>1041</v>
      </c>
      <c r="U69" s="56">
        <v>67</v>
      </c>
      <c r="V69" s="64"/>
      <c r="W69" t="s">
        <v>48</v>
      </c>
      <c r="X69">
        <f>_xlfn.IFS(AND(V68="",V69=""),0,AND(V68="",V69="@"),VLOOKUP(U$1,'Distance Matrix'!$A$2:$AG$33,MATCH(W69,'Distance Matrix'!$A$1:$AG$1,0),1),AND(V68="@",V69=""),VLOOKUP(U$1,'Distance Matrix'!$A$2:$AG$33,MATCH(W68,'Distance Matrix'!$A$1:$AG$1,0),1),AND(V68="@",V69="@"),VLOOKUP(W68,'Distance Matrix'!$A$2:$AG$33,MATCH(W69,'Distance Matrix'!$A$1:$AG$1,0),1))</f>
        <v>612</v>
      </c>
      <c r="Y69" s="56">
        <v>67</v>
      </c>
      <c r="Z69" s="64"/>
      <c r="AA69" t="s">
        <v>76</v>
      </c>
      <c r="AB69">
        <f>_xlfn.IFS(AND(Z68="",Z69=""),0,AND(Z68="",Z69="@"),VLOOKUP(Y$1,'Distance Matrix'!$A$2:$AG$33,MATCH(AA69,'Distance Matrix'!$A$1:$AG$1,0),1),AND(Z68="@",Z69=""),VLOOKUP(Y$1,'Distance Matrix'!$A$2:$AG$33,MATCH(AA68,'Distance Matrix'!$A$1:$AG$1,0),1),AND(Z68="@",Z69="@"),VLOOKUP(AA68,'Distance Matrix'!$A$2:$AG$33,MATCH(AA69,'Distance Matrix'!$A$1:$AG$1,0),1))</f>
        <v>1834</v>
      </c>
      <c r="AC69" s="56">
        <v>67</v>
      </c>
      <c r="AD69" s="64"/>
      <c r="AE69" t="s">
        <v>69</v>
      </c>
      <c r="AF69">
        <f>_xlfn.IFS(AND(AD68="",AD69=""),0,AND(AD68="",AD69="@"),VLOOKUP(AC$1,'Distance Matrix'!$A$2:$AG$33,MATCH(AE69,'Distance Matrix'!$A$1:$AG$1,0),1),AND(AD68="@",AD69=""),VLOOKUP(AC$1,'Distance Matrix'!$A$2:$AG$33,MATCH(AE68,'Distance Matrix'!$A$1:$AG$1,0),1),AND(AD68="@",AD69="@"),VLOOKUP(AE68,'Distance Matrix'!$A$2:$AG$33,MATCH(AE69,'Distance Matrix'!$A$1:$AG$1,0),1))</f>
        <v>844</v>
      </c>
      <c r="AG69" s="56">
        <v>67</v>
      </c>
      <c r="AH69" s="64" t="s">
        <v>182</v>
      </c>
      <c r="AI69" t="s">
        <v>56</v>
      </c>
      <c r="AJ69">
        <f>_xlfn.IFS(AND(AH68="",AH69=""),0,AND(AH68="",AH69="@"),VLOOKUP(AG$1,'Distance Matrix'!$A$2:$AG$33,MATCH(AI69,'Distance Matrix'!$A$1:$AG$1,0),1),AND(AH68="@",AH69=""),VLOOKUP(AG$1,'Distance Matrix'!$A$2:$AG$33,MATCH(AI68,'Distance Matrix'!$A$1:$AG$1,0),1),AND(AH68="@",AH69="@"),VLOOKUP(AI68,'Distance Matrix'!$A$2:$AG$33,MATCH(AI69,'Distance Matrix'!$A$1:$AG$1,0),1))</f>
        <v>319</v>
      </c>
      <c r="AK69" s="56">
        <v>67</v>
      </c>
      <c r="AL69" s="64"/>
      <c r="AM69" t="s">
        <v>72</v>
      </c>
      <c r="AN69">
        <f>_xlfn.IFS(AND(AL68="",AL69=""),0,AND(AL68="",AL69="@"),VLOOKUP(AK$1,'Distance Matrix'!$A$2:$AG$33,MATCH(AM69,'Distance Matrix'!$A$1:$AG$1,0),1),AND(AL68="@",AL69=""),VLOOKUP(AK$1,'Distance Matrix'!$A$2:$AG$33,MATCH(AM68,'Distance Matrix'!$A$1:$AG$1,0),1),AND(AL68="@",AL69="@"),VLOOKUP(AM68,'Distance Matrix'!$A$2:$AG$33,MATCH(AM69,'Distance Matrix'!$A$1:$AG$1,0),1))</f>
        <v>0</v>
      </c>
      <c r="AO69" s="56">
        <v>67</v>
      </c>
      <c r="AP69" s="64"/>
      <c r="AQ69" t="s">
        <v>59</v>
      </c>
      <c r="AR69">
        <f>_xlfn.IFS(AND(AP68="",AP69=""),0,AND(AP68="",AP69="@"),VLOOKUP(AO$1,'Distance Matrix'!$A$2:$AG$33,MATCH(AQ69,'Distance Matrix'!$A$1:$AG$1,0),1),AND(AP68="@",AP69=""),VLOOKUP(AO$1,'Distance Matrix'!$A$2:$AG$33,MATCH(AQ68,'Distance Matrix'!$A$1:$AG$1,0),1),AND(AP68="@",AP69="@"),VLOOKUP(AQ68,'Distance Matrix'!$A$2:$AG$33,MATCH(AQ69,'Distance Matrix'!$A$1:$AG$1,0),1))</f>
        <v>1120</v>
      </c>
      <c r="AS69" s="56">
        <v>67</v>
      </c>
      <c r="AT69" s="64"/>
      <c r="AU69" t="s">
        <v>50</v>
      </c>
      <c r="AV69">
        <f>_xlfn.IFS(AND(AT68="",AT69=""),0,AND(AT68="",AT69="@"),VLOOKUP(AS$1,'Distance Matrix'!$A$2:$AG$33,MATCH(AU69,'Distance Matrix'!$A$1:$AG$1,0),1),AND(AT68="@",AT69=""),VLOOKUP(AS$1,'Distance Matrix'!$A$2:$AG$33,MATCH(AU68,'Distance Matrix'!$A$1:$AG$1,0),1),AND(AT68="@",AT69="@"),VLOOKUP(AU68,'Distance Matrix'!$A$2:$AG$33,MATCH(AU69,'Distance Matrix'!$A$1:$AG$1,0),1))</f>
        <v>1738</v>
      </c>
      <c r="AW69" s="56">
        <v>67</v>
      </c>
      <c r="AX69" s="64" t="s">
        <v>182</v>
      </c>
      <c r="AY69" t="s">
        <v>77</v>
      </c>
      <c r="AZ69">
        <f>_xlfn.IFS(AND(AX68="",AX69=""),0,AND(AX68="",AX69="@"),VLOOKUP(AW$1,'Distance Matrix'!$A$2:$AG$33,MATCH(AY69,'Distance Matrix'!$A$1:$AG$1,0),1),AND(AX68="@",AX69=""),VLOOKUP(AW$1,'Distance Matrix'!$A$2:$AG$33,MATCH(AY68,'Distance Matrix'!$A$1:$AG$1,0),1),AND(AX68="@",AX69="@"),VLOOKUP(AY68,'Distance Matrix'!$A$2:$AG$33,MATCH(AY69,'Distance Matrix'!$A$1:$AG$1,0),1))</f>
        <v>496</v>
      </c>
      <c r="BA69" s="56">
        <v>67</v>
      </c>
      <c r="BB69" s="64"/>
      <c r="BC69" t="s">
        <v>50</v>
      </c>
      <c r="BD69">
        <f>_xlfn.IFS(AND(BB68="",BB69=""),0,AND(BB68="",BB69="@"),VLOOKUP(BA$1,'Distance Matrix'!$A$2:$AG$33,MATCH(BC69,'Distance Matrix'!$A$1:$AG$1,0),1),AND(BB68="@",BB69=""),VLOOKUP(BA$1,'Distance Matrix'!$A$2:$AG$33,MATCH(BC68,'Distance Matrix'!$A$1:$AG$1,0),1),AND(BB68="@",BB69="@"),VLOOKUP(BC68,'Distance Matrix'!$A$2:$AG$33,MATCH(BC69,'Distance Matrix'!$A$1:$AG$1,0),1))</f>
        <v>226</v>
      </c>
      <c r="BE69" s="56">
        <v>67</v>
      </c>
      <c r="BF69" s="64"/>
      <c r="BG69" t="s">
        <v>53</v>
      </c>
      <c r="BH69">
        <f>_xlfn.IFS(AND(BF68="",BF69=""),0,AND(BF68="",BF69="@"),VLOOKUP(BE$1,'Distance Matrix'!$A$2:$AG$33,MATCH(BG69,'Distance Matrix'!$A$1:$AG$1,0),1),AND(BF68="@",BF69=""),VLOOKUP(BE$1,'Distance Matrix'!$A$2:$AG$33,MATCH(BG68,'Distance Matrix'!$A$1:$AG$1,0),1),AND(BF68="@",BF69="@"),VLOOKUP(BG68,'Distance Matrix'!$A$2:$AG$33,MATCH(BG69,'Distance Matrix'!$A$1:$AG$1,0),1))</f>
        <v>0</v>
      </c>
      <c r="BI69" s="56">
        <v>67</v>
      </c>
      <c r="BJ69" s="64" t="s">
        <v>182</v>
      </c>
      <c r="BK69" t="s">
        <v>62</v>
      </c>
      <c r="BL69">
        <f>_xlfn.IFS(AND(BJ68="",BJ69=""),0,AND(BJ68="",BJ69="@"),VLOOKUP(BI$1,'Distance Matrix'!$A$2:$AG$33,MATCH(BK69,'Distance Matrix'!$A$1:$AG$1,0),1),AND(BJ68="@",BJ69=""),VLOOKUP(BI$1,'Distance Matrix'!$A$2:$AG$33,MATCH(BK68,'Distance Matrix'!$A$1:$AG$1,0),1),AND(BJ68="@",BJ69="@"),VLOOKUP(BK68,'Distance Matrix'!$A$2:$AG$33,MATCH(BK69,'Distance Matrix'!$A$1:$AG$1,0),1))</f>
        <v>695</v>
      </c>
      <c r="BM69" s="56">
        <v>67</v>
      </c>
      <c r="BN69" s="64" t="s">
        <v>182</v>
      </c>
      <c r="BO69" t="s">
        <v>65</v>
      </c>
      <c r="BP69">
        <f>_xlfn.IFS(AND(BN68="",BN69=""),0,AND(BN68="",BN69="@"),VLOOKUP(BM$1,'Distance Matrix'!$A$2:$AG$33,MATCH(BO69,'Distance Matrix'!$A$1:$AG$1,0),1),AND(BN68="@",BN69=""),VLOOKUP(BM$1,'Distance Matrix'!$A$2:$AG$33,MATCH(BO68,'Distance Matrix'!$A$1:$AG$1,0),1),AND(BN68="@",BN69="@"),VLOOKUP(BO68,'Distance Matrix'!$A$2:$AG$33,MATCH(BO69,'Distance Matrix'!$A$1:$AG$1,0),1))</f>
        <v>2469</v>
      </c>
      <c r="BQ69" s="56">
        <v>67</v>
      </c>
      <c r="BR69" s="64" t="s">
        <v>182</v>
      </c>
      <c r="BS69" t="s">
        <v>48</v>
      </c>
      <c r="BT69">
        <f>_xlfn.IFS(AND(BR68="",BR69=""),0,AND(BR68="",BR69="@"),VLOOKUP(BQ$1,'Distance Matrix'!$A$2:$AG$33,MATCH(BS69,'Distance Matrix'!$A$1:$AG$1,0),1),AND(BR68="@",BR69=""),VLOOKUP(BQ$1,'Distance Matrix'!$A$2:$AG$33,MATCH(BS68,'Distance Matrix'!$A$1:$AG$1,0),1),AND(BR68="@",BR69="@"),VLOOKUP(BS68,'Distance Matrix'!$A$2:$AG$33,MATCH(BS69,'Distance Matrix'!$A$1:$AG$1,0),1))</f>
        <v>842</v>
      </c>
      <c r="BU69" s="56">
        <v>67</v>
      </c>
      <c r="BV69" s="64"/>
      <c r="BW69" t="s">
        <v>71</v>
      </c>
      <c r="BX69">
        <f>_xlfn.IFS(AND(BV68="",BV69=""),0,AND(BV68="",BV69="@"),VLOOKUP(BU$1,'Distance Matrix'!$A$2:$AG$33,MATCH(BW69,'Distance Matrix'!$A$1:$AG$1,0),1),AND(BV68="@",BV69=""),VLOOKUP(BU$1,'Distance Matrix'!$A$2:$AG$33,MATCH(BW68,'Distance Matrix'!$A$1:$AG$1,0),1),AND(BV68="@",BV69="@"),VLOOKUP(BW68,'Distance Matrix'!$A$2:$AG$33,MATCH(BW69,'Distance Matrix'!$A$1:$AG$1,0),1))</f>
        <v>201</v>
      </c>
      <c r="BY69" s="56">
        <v>67</v>
      </c>
      <c r="BZ69" s="64" t="s">
        <v>182</v>
      </c>
      <c r="CA69" t="s">
        <v>58</v>
      </c>
      <c r="CB69">
        <f>_xlfn.IFS(AND(BZ68="",BZ69=""),0,AND(BZ68="",BZ69="@"),VLOOKUP(BY$1,'Distance Matrix'!$A$2:$AG$33,MATCH(CA69,'Distance Matrix'!$A$1:$AG$1,0),1),AND(BZ68="@",BZ69=""),VLOOKUP(BY$1,'Distance Matrix'!$A$2:$AG$33,MATCH(CA68,'Distance Matrix'!$A$1:$AG$1,0),1),AND(BZ68="@",BZ69="@"),VLOOKUP(CA68,'Distance Matrix'!$A$2:$AG$33,MATCH(CA69,'Distance Matrix'!$A$1:$AG$1,0),1))</f>
        <v>327</v>
      </c>
      <c r="CC69" s="56">
        <v>67</v>
      </c>
      <c r="CD69" s="64" t="s">
        <v>182</v>
      </c>
      <c r="CE69" t="s">
        <v>69</v>
      </c>
      <c r="CF69">
        <f>_xlfn.IFS(AND(CD68="",CD69=""),0,AND(CD68="",CD69="@"),VLOOKUP(CC$1,'Distance Matrix'!$A$2:$AG$33,MATCH(CE69,'Distance Matrix'!$A$1:$AG$1,0),1),AND(CD68="@",CD69=""),VLOOKUP(CC$1,'Distance Matrix'!$A$2:$AG$33,MATCH(CE68,'Distance Matrix'!$A$1:$AG$1,0),1),AND(CD68="@",CD69="@"),VLOOKUP(CE68,'Distance Matrix'!$A$2:$AG$33,MATCH(CE69,'Distance Matrix'!$A$1:$AG$1,0),1))</f>
        <v>986</v>
      </c>
      <c r="CG69" s="56">
        <v>67</v>
      </c>
      <c r="CH69" s="64" t="s">
        <v>182</v>
      </c>
      <c r="CI69" t="s">
        <v>60</v>
      </c>
      <c r="CJ69">
        <f>_xlfn.IFS(AND(CH68="",CH69=""),0,AND(CH68="",CH69="@"),VLOOKUP(CG$1,'Distance Matrix'!$A$2:$AG$33,MATCH(CI69,'Distance Matrix'!$A$1:$AG$1,0),1),AND(CH68="@",CH69=""),VLOOKUP(CG$1,'Distance Matrix'!$A$2:$AG$33,MATCH(CI68,'Distance Matrix'!$A$1:$AG$1,0),1),AND(CH68="@",CH69="@"),VLOOKUP(CI68,'Distance Matrix'!$A$2:$AG$33,MATCH(CI69,'Distance Matrix'!$A$1:$AG$1,0),1))</f>
        <v>1099</v>
      </c>
      <c r="CK69" s="56">
        <v>67</v>
      </c>
      <c r="CL69" s="64"/>
      <c r="CM69" t="s">
        <v>49</v>
      </c>
      <c r="CN69">
        <f>_xlfn.IFS(AND(CL68="",CL69=""),0,AND(CL68="",CL69="@"),VLOOKUP(CK$1,'Distance Matrix'!$A$2:$AG$33,MATCH(CM69,'Distance Matrix'!$A$1:$AG$1,0),1),AND(CL68="@",CL69=""),VLOOKUP(CK$1,'Distance Matrix'!$A$2:$AG$33,MATCH(CM68,'Distance Matrix'!$A$1:$AG$1,0),1),AND(CL68="@",CL69="@"),VLOOKUP(CM68,'Distance Matrix'!$A$2:$AG$33,MATCH(CM69,'Distance Matrix'!$A$1:$AG$1,0),1))</f>
        <v>96</v>
      </c>
      <c r="CO69" s="56">
        <v>67</v>
      </c>
      <c r="CP69" s="64"/>
      <c r="CQ69" t="s">
        <v>71</v>
      </c>
      <c r="CR69">
        <f>_xlfn.IFS(AND(CP68="",CP69=""),0,AND(CP68="",CP69="@"),VLOOKUP(CO$1,'Distance Matrix'!$A$2:$AG$33,MATCH(CQ69,'Distance Matrix'!$A$1:$AG$1,0),1),AND(CP68="@",CP69=""),VLOOKUP(CO$1,'Distance Matrix'!$A$2:$AG$33,MATCH(CQ68,'Distance Matrix'!$A$1:$AG$1,0),1),AND(CP68="@",CP69="@"),VLOOKUP(CQ68,'Distance Matrix'!$A$2:$AG$33,MATCH(CQ69,'Distance Matrix'!$A$1:$AG$1,0),1))</f>
        <v>0</v>
      </c>
      <c r="CS69" s="56">
        <v>67</v>
      </c>
      <c r="CT69" s="64"/>
      <c r="CU69" t="s">
        <v>63</v>
      </c>
      <c r="CV69">
        <f>_xlfn.IFS(AND(CT68="",CT69=""),0,AND(CT68="",CT69="@"),VLOOKUP(CS$1,'Distance Matrix'!$A$2:$AG$33,MATCH(CU69,'Distance Matrix'!$A$1:$AG$1,0),1),AND(CT68="@",CT69=""),VLOOKUP(CS$1,'Distance Matrix'!$A$2:$AG$33,MATCH(CU68,'Distance Matrix'!$A$1:$AG$1,0),1),AND(CT68="@",CT69="@"),VLOOKUP(CU68,'Distance Matrix'!$A$2:$AG$33,MATCH(CU69,'Distance Matrix'!$A$1:$AG$1,0),1))</f>
        <v>0</v>
      </c>
      <c r="CW69" s="56">
        <v>67</v>
      </c>
      <c r="CX69" s="64" t="s">
        <v>182</v>
      </c>
      <c r="CY69" t="s">
        <v>65</v>
      </c>
      <c r="CZ69">
        <f>_xlfn.IFS(AND(CX68="",CX69=""),0,AND(CX68="",CX69="@"),VLOOKUP(CW$1,'Distance Matrix'!$A$2:$AG$33,MATCH(CY69,'Distance Matrix'!$A$1:$AG$1,0),1),AND(CX68="@",CX69=""),VLOOKUP(CW$1,'Distance Matrix'!$A$2:$AG$33,MATCH(CY68,'Distance Matrix'!$A$1:$AG$1,0),1),AND(CX68="@",CX69="@"),VLOOKUP(CY68,'Distance Matrix'!$A$2:$AG$33,MATCH(CY69,'Distance Matrix'!$A$1:$AG$1,0),1))</f>
        <v>36</v>
      </c>
      <c r="DA69" s="56">
        <v>67</v>
      </c>
      <c r="DB69" s="64"/>
      <c r="DC69" t="s">
        <v>48</v>
      </c>
      <c r="DD69">
        <f>_xlfn.IFS(AND(DB68="",DB69=""),0,AND(DB68="",DB69="@"),VLOOKUP(DA$1,'Distance Matrix'!$A$2:$AG$33,MATCH(DC69,'Distance Matrix'!$A$1:$AG$1,0),1),AND(DB68="@",DB69=""),VLOOKUP(DA$1,'Distance Matrix'!$A$2:$AG$33,MATCH(DC68,'Distance Matrix'!$A$1:$AG$1,0),1),AND(DB68="@",DB69="@"),VLOOKUP(DC68,'Distance Matrix'!$A$2:$AG$33,MATCH(DC69,'Distance Matrix'!$A$1:$AG$1,0),1))</f>
        <v>0</v>
      </c>
      <c r="DE69" s="56">
        <v>67</v>
      </c>
      <c r="DF69" s="64" t="s">
        <v>182</v>
      </c>
      <c r="DG69" t="s">
        <v>50</v>
      </c>
      <c r="DH69">
        <f>_xlfn.IFS(AND(DF68="",DF69=""),0,AND(DF68="",DF69="@"),VLOOKUP(DE$1,'Distance Matrix'!$A$2:$AG$33,MATCH(DG69,'Distance Matrix'!$A$1:$AG$1,0),1),AND(DF68="@",DF69=""),VLOOKUP(DE$1,'Distance Matrix'!$A$2:$AG$33,MATCH(DG68,'Distance Matrix'!$A$1:$AG$1,0),1),AND(DF68="@",DF69="@"),VLOOKUP(DG68,'Distance Matrix'!$A$2:$AG$33,MATCH(DG69,'Distance Matrix'!$A$1:$AG$1,0),1))</f>
        <v>427</v>
      </c>
      <c r="DI69" s="56">
        <v>67</v>
      </c>
      <c r="DJ69" s="64"/>
      <c r="DK69" t="s">
        <v>51</v>
      </c>
      <c r="DL69">
        <f>_xlfn.IFS(AND(DJ68="",DJ69=""),0,AND(DJ68="",DJ69="@"),VLOOKUP(DI$1,'Distance Matrix'!$A$2:$AG$33,MATCH(DK69,'Distance Matrix'!$A$1:$AG$1,0),1),AND(DJ68="@",DJ69=""),VLOOKUP(DI$1,'Distance Matrix'!$A$2:$AG$33,MATCH(DK68,'Distance Matrix'!$A$1:$AG$1,0),1),AND(DJ68="@",DJ69="@"),VLOOKUP(DK68,'Distance Matrix'!$A$2:$AG$33,MATCH(DK69,'Distance Matrix'!$A$1:$AG$1,0),1))</f>
        <v>992</v>
      </c>
      <c r="DM69" s="56">
        <v>67</v>
      </c>
      <c r="DN69" s="64" t="s">
        <v>182</v>
      </c>
      <c r="DO69" t="s">
        <v>57</v>
      </c>
      <c r="DP69">
        <f>_xlfn.IFS(AND(DN68="",DN69=""),0,AND(DN68="",DN69="@"),VLOOKUP(DM$1,'Distance Matrix'!$A$2:$AG$33,MATCH(DO69,'Distance Matrix'!$A$1:$AG$1,0),1),AND(DN68="@",DN69=""),VLOOKUP(DM$1,'Distance Matrix'!$A$2:$AG$33,MATCH(DO68,'Distance Matrix'!$A$1:$AG$1,0),1),AND(DN68="@",DN69="@"),VLOOKUP(DO68,'Distance Matrix'!$A$2:$AG$33,MATCH(DO69,'Distance Matrix'!$A$1:$AG$1,0),1))</f>
        <v>96</v>
      </c>
      <c r="DQ69" s="56">
        <v>67</v>
      </c>
      <c r="DR69" s="64" t="s">
        <v>182</v>
      </c>
      <c r="DS69" t="s">
        <v>74</v>
      </c>
      <c r="DT69" s="72">
        <f>_xlfn.IFS(AND(DR68="",DR69=""),0,AND(DR68="",DR69="@"),VLOOKUP(DQ$1,'Distance Matrix'!$A$2:$AG$33,MATCH(DS69,'Distance Matrix'!$A$1:$AG$1,0),1),AND(DR68="@",DR69=""),VLOOKUP(DQ$1,'Distance Matrix'!$A$2:$AG$33,MATCH(DS68,'Distance Matrix'!$A$1:$AG$1,0),1),AND(DR68="@",DR69="@"),VLOOKUP(DS68,'Distance Matrix'!$A$2:$AG$33,MATCH(DS69,'Distance Matrix'!$A$1:$AG$1,0),1))</f>
        <v>588</v>
      </c>
    </row>
    <row r="70" spans="1:124" ht="15.75" thickBot="1" x14ac:dyDescent="0.3">
      <c r="A70" s="52">
        <v>68</v>
      </c>
      <c r="B70" s="62"/>
      <c r="C70" t="s">
        <v>53</v>
      </c>
      <c r="D70">
        <f>_xlfn.IFS(AND(B69="",B70=""),0,AND(B69="",B70="@"),VLOOKUP(A$1,'Distance Matrix'!$A$2:$AG$33,MATCH(C70,'Distance Matrix'!$A$1:$AG$1,0),1),AND(B69="@",B70=""),VLOOKUP(A$1,'Distance Matrix'!$A$2:$AG$33,MATCH(C69,'Distance Matrix'!$A$1:$AG$1,0),1),AND(B69="@",B70="@"),VLOOKUP(C69,'Distance Matrix'!$A$2:$AG$33,MATCH(C70,'Distance Matrix'!$A$1:$AG$1,0),1))</f>
        <v>338</v>
      </c>
      <c r="E70" s="52">
        <v>68</v>
      </c>
      <c r="F70" s="62"/>
      <c r="G70" t="s">
        <v>65</v>
      </c>
      <c r="H70">
        <f>_xlfn.IFS(AND(F69="",F70=""),0,AND(F69="",F70="@"),VLOOKUP(E$1,'Distance Matrix'!$A$2:$AG$33,MATCH(G70,'Distance Matrix'!$A$1:$AG$1,0),1),AND(F69="@",F70=""),VLOOKUP(E$1,'Distance Matrix'!$A$2:$AG$33,MATCH(G69,'Distance Matrix'!$A$1:$AG$1,0),1),AND(F69="@",F70="@"),VLOOKUP(G69,'Distance Matrix'!$A$2:$AG$33,MATCH(G70,'Distance Matrix'!$A$1:$AG$1,0),1))</f>
        <v>0</v>
      </c>
      <c r="I70" s="52">
        <v>68</v>
      </c>
      <c r="J70" s="62"/>
      <c r="K70" s="54" t="s">
        <v>58</v>
      </c>
      <c r="L70">
        <f>_xlfn.IFS(AND(J69="",J70=""),0,AND(J69="",J70="@"),VLOOKUP(I$1,'Distance Matrix'!$A$2:$AG$33,MATCH(K70,'Distance Matrix'!$A$1:$AG$1,0),1),AND(J69="@",J70=""),VLOOKUP(I$1,'Distance Matrix'!$A$2:$AG$33,MATCH(K69,'Distance Matrix'!$A$1:$AG$1,0),1),AND(J69="@",J70="@"),VLOOKUP(K69,'Distance Matrix'!$A$2:$AG$33,MATCH(K70,'Distance Matrix'!$A$1:$AG$1,0),1))</f>
        <v>0</v>
      </c>
      <c r="M70" s="52">
        <v>68</v>
      </c>
      <c r="N70" s="62" t="s">
        <v>182</v>
      </c>
      <c r="O70" t="s">
        <v>72</v>
      </c>
      <c r="P70">
        <f>_xlfn.IFS(AND(N69="",N70=""),0,AND(N69="",N70="@"),VLOOKUP(M$1,'Distance Matrix'!$A$2:$AG$33,MATCH(O70,'Distance Matrix'!$A$1:$AG$1,0),1),AND(N69="@",N70=""),VLOOKUP(M$1,'Distance Matrix'!$A$2:$AG$33,MATCH(O69,'Distance Matrix'!$A$1:$AG$1,0),1),AND(N69="@",N70="@"),VLOOKUP(O69,'Distance Matrix'!$A$2:$AG$33,MATCH(O70,'Distance Matrix'!$A$1:$AG$1,0),1))</f>
        <v>894</v>
      </c>
      <c r="Q70" s="52">
        <v>68</v>
      </c>
      <c r="R70" s="62" t="s">
        <v>182</v>
      </c>
      <c r="S70" t="s">
        <v>78</v>
      </c>
      <c r="T70">
        <f>_xlfn.IFS(AND(R69="",R70=""),0,AND(R69="",R70="@"),VLOOKUP(Q$1,'Distance Matrix'!$A$2:$AG$33,MATCH(S70,'Distance Matrix'!$A$1:$AG$1,0),1),AND(R69="@",R70=""),VLOOKUP(Q$1,'Distance Matrix'!$A$2:$AG$33,MATCH(S69,'Distance Matrix'!$A$1:$AG$1,0),1),AND(R69="@",R70="@"),VLOOKUP(S69,'Distance Matrix'!$A$2:$AG$33,MATCH(S70,'Distance Matrix'!$A$1:$AG$1,0),1))</f>
        <v>256</v>
      </c>
      <c r="U70" s="56">
        <v>68</v>
      </c>
      <c r="V70" s="64" t="s">
        <v>182</v>
      </c>
      <c r="W70" t="s">
        <v>62</v>
      </c>
      <c r="X70">
        <f>_xlfn.IFS(AND(V69="",V70=""),0,AND(V69="",V70="@"),VLOOKUP(U$1,'Distance Matrix'!$A$2:$AG$33,MATCH(W70,'Distance Matrix'!$A$1:$AG$1,0),1),AND(V69="@",V70=""),VLOOKUP(U$1,'Distance Matrix'!$A$2:$AG$33,MATCH(W69,'Distance Matrix'!$A$1:$AG$1,0),1),AND(V69="@",V70="@"),VLOOKUP(W69,'Distance Matrix'!$A$2:$AG$33,MATCH(W70,'Distance Matrix'!$A$1:$AG$1,0),1))</f>
        <v>441</v>
      </c>
      <c r="Y70" s="56">
        <v>68</v>
      </c>
      <c r="Z70" s="64" t="s">
        <v>182</v>
      </c>
      <c r="AA70" t="s">
        <v>70</v>
      </c>
      <c r="AB70">
        <f>_xlfn.IFS(AND(Z69="",Z70=""),0,AND(Z69="",Z70="@"),VLOOKUP(Y$1,'Distance Matrix'!$A$2:$AG$33,MATCH(AA70,'Distance Matrix'!$A$1:$AG$1,0),1),AND(Z69="@",Z70=""),VLOOKUP(Y$1,'Distance Matrix'!$A$2:$AG$33,MATCH(AA69,'Distance Matrix'!$A$1:$AG$1,0),1),AND(Z69="@",Z70="@"),VLOOKUP(AA69,'Distance Matrix'!$A$2:$AG$33,MATCH(AA70,'Distance Matrix'!$A$1:$AG$1,0),1))</f>
        <v>798</v>
      </c>
      <c r="AC70" s="56">
        <v>68</v>
      </c>
      <c r="AD70" s="64" t="s">
        <v>182</v>
      </c>
      <c r="AE70" t="s">
        <v>70</v>
      </c>
      <c r="AF70">
        <f>_xlfn.IFS(AND(AD69="",AD70=""),0,AND(AD69="",AD70="@"),VLOOKUP(AC$1,'Distance Matrix'!$A$2:$AG$33,MATCH(AE70,'Distance Matrix'!$A$1:$AG$1,0),1),AND(AD69="@",AD70=""),VLOOKUP(AC$1,'Distance Matrix'!$A$2:$AG$33,MATCH(AE69,'Distance Matrix'!$A$1:$AG$1,0),1),AND(AD69="@",AD70="@"),VLOOKUP(AE69,'Distance Matrix'!$A$2:$AG$33,MATCH(AE70,'Distance Matrix'!$A$1:$AG$1,0),1))</f>
        <v>641</v>
      </c>
      <c r="AG70" s="56">
        <v>68</v>
      </c>
      <c r="AH70" s="64"/>
      <c r="AI70" t="s">
        <v>56</v>
      </c>
      <c r="AJ70">
        <f>_xlfn.IFS(AND(AH69="",AH70=""),0,AND(AH69="",AH70="@"),VLOOKUP(AG$1,'Distance Matrix'!$A$2:$AG$33,MATCH(AI70,'Distance Matrix'!$A$1:$AG$1,0),1),AND(AH69="@",AH70=""),VLOOKUP(AG$1,'Distance Matrix'!$A$2:$AG$33,MATCH(AI69,'Distance Matrix'!$A$1:$AG$1,0),1),AND(AH69="@",AH70="@"),VLOOKUP(AI69,'Distance Matrix'!$A$2:$AG$33,MATCH(AI70,'Distance Matrix'!$A$1:$AG$1,0),1))</f>
        <v>143</v>
      </c>
      <c r="AK70" s="56">
        <v>68</v>
      </c>
      <c r="AL70" s="64"/>
      <c r="AM70" t="s">
        <v>73</v>
      </c>
      <c r="AN70">
        <f>_xlfn.IFS(AND(AL69="",AL70=""),0,AND(AL69="",AL70="@"),VLOOKUP(AK$1,'Distance Matrix'!$A$2:$AG$33,MATCH(AM70,'Distance Matrix'!$A$1:$AG$1,0),1),AND(AL69="@",AL70=""),VLOOKUP(AK$1,'Distance Matrix'!$A$2:$AG$33,MATCH(AM69,'Distance Matrix'!$A$1:$AG$1,0),1),AND(AL69="@",AL70="@"),VLOOKUP(AM69,'Distance Matrix'!$A$2:$AG$33,MATCH(AM70,'Distance Matrix'!$A$1:$AG$1,0),1))</f>
        <v>0</v>
      </c>
      <c r="AO70" s="56">
        <v>68</v>
      </c>
      <c r="AP70" s="64" t="s">
        <v>182</v>
      </c>
      <c r="AQ70" t="s">
        <v>52</v>
      </c>
      <c r="AR70">
        <f>_xlfn.IFS(AND(AP69="",AP70=""),0,AND(AP69="",AP70="@"),VLOOKUP(AO$1,'Distance Matrix'!$A$2:$AG$33,MATCH(AQ70,'Distance Matrix'!$A$1:$AG$1,0),1),AND(AP69="@",AP70=""),VLOOKUP(AO$1,'Distance Matrix'!$A$2:$AG$33,MATCH(AQ69,'Distance Matrix'!$A$1:$AG$1,0),1),AND(AP69="@",AP70="@"),VLOOKUP(AQ69,'Distance Matrix'!$A$2:$AG$33,MATCH(AQ70,'Distance Matrix'!$A$1:$AG$1,0),1))</f>
        <v>985</v>
      </c>
      <c r="AS70" s="56">
        <v>68</v>
      </c>
      <c r="AT70" s="64"/>
      <c r="AU70" t="s">
        <v>51</v>
      </c>
      <c r="AV70">
        <f>_xlfn.IFS(AND(AT69="",AT70=""),0,AND(AT69="",AT70="@"),VLOOKUP(AS$1,'Distance Matrix'!$A$2:$AG$33,MATCH(AU70,'Distance Matrix'!$A$1:$AG$1,0),1),AND(AT69="@",AT70=""),VLOOKUP(AS$1,'Distance Matrix'!$A$2:$AG$33,MATCH(AU69,'Distance Matrix'!$A$1:$AG$1,0),1),AND(AT69="@",AT70="@"),VLOOKUP(AU69,'Distance Matrix'!$A$2:$AG$33,MATCH(AU70,'Distance Matrix'!$A$1:$AG$1,0),1))</f>
        <v>0</v>
      </c>
      <c r="AW70" s="56">
        <v>68</v>
      </c>
      <c r="AX70" s="64"/>
      <c r="AY70" t="s">
        <v>64</v>
      </c>
      <c r="AZ70">
        <f>_xlfn.IFS(AND(AX69="",AX70=""),0,AND(AX69="",AX70="@"),VLOOKUP(AW$1,'Distance Matrix'!$A$2:$AG$33,MATCH(AY70,'Distance Matrix'!$A$1:$AG$1,0),1),AND(AX69="@",AX70=""),VLOOKUP(AW$1,'Distance Matrix'!$A$2:$AG$33,MATCH(AY69,'Distance Matrix'!$A$1:$AG$1,0),1),AND(AX69="@",AX70="@"),VLOOKUP(AY69,'Distance Matrix'!$A$2:$AG$33,MATCH(AY70,'Distance Matrix'!$A$1:$AG$1,0),1))</f>
        <v>1260</v>
      </c>
      <c r="BA70" s="56">
        <v>68</v>
      </c>
      <c r="BB70" s="64"/>
      <c r="BC70" t="s">
        <v>75</v>
      </c>
      <c r="BD70">
        <f>_xlfn.IFS(AND(BB69="",BB70=""),0,AND(BB69="",BB70="@"),VLOOKUP(BA$1,'Distance Matrix'!$A$2:$AG$33,MATCH(BC70,'Distance Matrix'!$A$1:$AG$1,0),1),AND(BB69="@",BB70=""),VLOOKUP(BA$1,'Distance Matrix'!$A$2:$AG$33,MATCH(BC69,'Distance Matrix'!$A$1:$AG$1,0),1),AND(BB69="@",BB70="@"),VLOOKUP(BC69,'Distance Matrix'!$A$2:$AG$33,MATCH(BC70,'Distance Matrix'!$A$1:$AG$1,0),1))</f>
        <v>0</v>
      </c>
      <c r="BE70" s="56">
        <v>68</v>
      </c>
      <c r="BF70" s="64" t="s">
        <v>182</v>
      </c>
      <c r="BG70" t="s">
        <v>78</v>
      </c>
      <c r="BH70">
        <f>_xlfn.IFS(AND(BF69="",BF70=""),0,AND(BF69="",BF70="@"),VLOOKUP(BE$1,'Distance Matrix'!$A$2:$AG$33,MATCH(BG70,'Distance Matrix'!$A$1:$AG$1,0),1),AND(BF69="@",BF70=""),VLOOKUP(BE$1,'Distance Matrix'!$A$2:$AG$33,MATCH(BG69,'Distance Matrix'!$A$1:$AG$1,0),1),AND(BF69="@",BF70="@"),VLOOKUP(BG69,'Distance Matrix'!$A$2:$AG$33,MATCH(BG70,'Distance Matrix'!$A$1:$AG$1,0),1))</f>
        <v>370</v>
      </c>
      <c r="BI70" s="56">
        <v>68</v>
      </c>
      <c r="BJ70" s="64" t="s">
        <v>182</v>
      </c>
      <c r="BK70" t="s">
        <v>52</v>
      </c>
      <c r="BL70">
        <f>_xlfn.IFS(AND(BJ69="",BJ70=""),0,AND(BJ69="",BJ70="@"),VLOOKUP(BI$1,'Distance Matrix'!$A$2:$AG$33,MATCH(BK70,'Distance Matrix'!$A$1:$AG$1,0),1),AND(BJ69="@",BJ70=""),VLOOKUP(BI$1,'Distance Matrix'!$A$2:$AG$33,MATCH(BK69,'Distance Matrix'!$A$1:$AG$1,0),1),AND(BJ69="@",BJ70="@"),VLOOKUP(BK69,'Distance Matrix'!$A$2:$AG$33,MATCH(BK70,'Distance Matrix'!$A$1:$AG$1,0),1))</f>
        <v>613</v>
      </c>
      <c r="BM70" s="56">
        <v>68</v>
      </c>
      <c r="BN70" s="64" t="s">
        <v>182</v>
      </c>
      <c r="BO70" t="s">
        <v>55</v>
      </c>
      <c r="BP70">
        <f>_xlfn.IFS(AND(BN69="",BN70=""),0,AND(BN69="",BN70="@"),VLOOKUP(BM$1,'Distance Matrix'!$A$2:$AG$33,MATCH(BO70,'Distance Matrix'!$A$1:$AG$1,0),1),AND(BN69="@",BN70=""),VLOOKUP(BM$1,'Distance Matrix'!$A$2:$AG$33,MATCH(BO69,'Distance Matrix'!$A$1:$AG$1,0),1),AND(BN69="@",BN70="@"),VLOOKUP(BO69,'Distance Matrix'!$A$2:$AG$33,MATCH(BO70,'Distance Matrix'!$A$1:$AG$1,0),1))</f>
        <v>308</v>
      </c>
      <c r="BQ70" s="56">
        <v>68</v>
      </c>
      <c r="BR70" s="64" t="s">
        <v>182</v>
      </c>
      <c r="BS70" t="s">
        <v>64</v>
      </c>
      <c r="BT70">
        <f>_xlfn.IFS(AND(BR69="",BR70=""),0,AND(BR69="",BR70="@"),VLOOKUP(BQ$1,'Distance Matrix'!$A$2:$AG$33,MATCH(BS70,'Distance Matrix'!$A$1:$AG$1,0),1),AND(BR69="@",BR70=""),VLOOKUP(BQ$1,'Distance Matrix'!$A$2:$AG$33,MATCH(BS69,'Distance Matrix'!$A$1:$AG$1,0),1),AND(BR69="@",BR70="@"),VLOOKUP(BS69,'Distance Matrix'!$A$2:$AG$33,MATCH(BS70,'Distance Matrix'!$A$1:$AG$1,0),1))</f>
        <v>395</v>
      </c>
      <c r="BU70" s="56">
        <v>68</v>
      </c>
      <c r="BV70" s="64" t="s">
        <v>182</v>
      </c>
      <c r="BW70" t="s">
        <v>49</v>
      </c>
      <c r="BX70">
        <f>_xlfn.IFS(AND(BV69="",BV70=""),0,AND(BV69="",BV70="@"),VLOOKUP(BU$1,'Distance Matrix'!$A$2:$AG$33,MATCH(BW70,'Distance Matrix'!$A$1:$AG$1,0),1),AND(BV69="@",BV70=""),VLOOKUP(BU$1,'Distance Matrix'!$A$2:$AG$33,MATCH(BW69,'Distance Matrix'!$A$1:$AG$1,0),1),AND(BV69="@",BV70="@"),VLOOKUP(BW69,'Distance Matrix'!$A$2:$AG$33,MATCH(BW70,'Distance Matrix'!$A$1:$AG$1,0),1))</f>
        <v>198</v>
      </c>
      <c r="BY70" s="56">
        <v>68</v>
      </c>
      <c r="BZ70" s="64"/>
      <c r="CA70" t="s">
        <v>57</v>
      </c>
      <c r="CB70">
        <f>_xlfn.IFS(AND(BZ69="",BZ70=""),0,AND(BZ69="",BZ70="@"),VLOOKUP(BY$1,'Distance Matrix'!$A$2:$AG$33,MATCH(CA70,'Distance Matrix'!$A$1:$AG$1,0),1),AND(BZ69="@",BZ70=""),VLOOKUP(BY$1,'Distance Matrix'!$A$2:$AG$33,MATCH(CA69,'Distance Matrix'!$A$1:$AG$1,0),1),AND(BZ69="@",BZ70="@"),VLOOKUP(CA69,'Distance Matrix'!$A$2:$AG$33,MATCH(CA70,'Distance Matrix'!$A$1:$AG$1,0),1))</f>
        <v>327</v>
      </c>
      <c r="CC70" s="56">
        <v>68</v>
      </c>
      <c r="CD70" s="64"/>
      <c r="CE70" t="s">
        <v>61</v>
      </c>
      <c r="CF70">
        <f>_xlfn.IFS(AND(CD69="",CD70=""),0,AND(CD69="",CD70="@"),VLOOKUP(CC$1,'Distance Matrix'!$A$2:$AG$33,MATCH(CE70,'Distance Matrix'!$A$1:$AG$1,0),1),AND(CD69="@",CD70=""),VLOOKUP(CC$1,'Distance Matrix'!$A$2:$AG$33,MATCH(CE69,'Distance Matrix'!$A$1:$AG$1,0),1),AND(CD69="@",CD70="@"),VLOOKUP(CE69,'Distance Matrix'!$A$2:$AG$33,MATCH(CE70,'Distance Matrix'!$A$1:$AG$1,0),1))</f>
        <v>501</v>
      </c>
      <c r="CG70" s="56">
        <v>68</v>
      </c>
      <c r="CH70" s="64"/>
      <c r="CI70" t="s">
        <v>60</v>
      </c>
      <c r="CJ70">
        <f>_xlfn.IFS(AND(CH69="",CH70=""),0,AND(CH69="",CH70="@"),VLOOKUP(CG$1,'Distance Matrix'!$A$2:$AG$33,MATCH(CI70,'Distance Matrix'!$A$1:$AG$1,0),1),AND(CH69="@",CH70=""),VLOOKUP(CG$1,'Distance Matrix'!$A$2:$AG$33,MATCH(CI69,'Distance Matrix'!$A$1:$AG$1,0),1),AND(CH69="@",CH70="@"),VLOOKUP(CI69,'Distance Matrix'!$A$2:$AG$33,MATCH(CI70,'Distance Matrix'!$A$1:$AG$1,0),1))</f>
        <v>327</v>
      </c>
      <c r="CK70" s="56">
        <v>68</v>
      </c>
      <c r="CL70" s="64" t="s">
        <v>182</v>
      </c>
      <c r="CM70" t="s">
        <v>60</v>
      </c>
      <c r="CN70">
        <f>_xlfn.IFS(AND(CL69="",CL70=""),0,AND(CL69="",CL70="@"),VLOOKUP(CK$1,'Distance Matrix'!$A$2:$AG$33,MATCH(CM70,'Distance Matrix'!$A$1:$AG$1,0),1),AND(CL69="@",CL70=""),VLOOKUP(CK$1,'Distance Matrix'!$A$2:$AG$33,MATCH(CM69,'Distance Matrix'!$A$1:$AG$1,0),1),AND(CL69="@",CL70="@"),VLOOKUP(CM69,'Distance Matrix'!$A$2:$AG$33,MATCH(CM70,'Distance Matrix'!$A$1:$AG$1,0),1))</f>
        <v>96</v>
      </c>
      <c r="CO70" s="56">
        <v>68</v>
      </c>
      <c r="CP70" s="64" t="s">
        <v>182</v>
      </c>
      <c r="CQ70" t="s">
        <v>71</v>
      </c>
      <c r="CR70">
        <f>_xlfn.IFS(AND(CP69="",CP70=""),0,AND(CP69="",CP70="@"),VLOOKUP(CO$1,'Distance Matrix'!$A$2:$AG$33,MATCH(CQ70,'Distance Matrix'!$A$1:$AG$1,0),1),AND(CP69="@",CP70=""),VLOOKUP(CO$1,'Distance Matrix'!$A$2:$AG$33,MATCH(CQ69,'Distance Matrix'!$A$1:$AG$1,0),1),AND(CP69="@",CP70="@"),VLOOKUP(CQ69,'Distance Matrix'!$A$2:$AG$33,MATCH(CQ70,'Distance Matrix'!$A$1:$AG$1,0),1))</f>
        <v>143</v>
      </c>
      <c r="CS70" s="56">
        <v>68</v>
      </c>
      <c r="CT70" s="64"/>
      <c r="CU70" t="s">
        <v>53</v>
      </c>
      <c r="CV70">
        <f>_xlfn.IFS(AND(CT69="",CT70=""),0,AND(CT69="",CT70="@"),VLOOKUP(CS$1,'Distance Matrix'!$A$2:$AG$33,MATCH(CU70,'Distance Matrix'!$A$1:$AG$1,0),1),AND(CT69="@",CT70=""),VLOOKUP(CS$1,'Distance Matrix'!$A$2:$AG$33,MATCH(CU69,'Distance Matrix'!$A$1:$AG$1,0),1),AND(CT69="@",CT70="@"),VLOOKUP(CU69,'Distance Matrix'!$A$2:$AG$33,MATCH(CU70,'Distance Matrix'!$A$1:$AG$1,0),1))</f>
        <v>0</v>
      </c>
      <c r="CW70" s="56">
        <v>68</v>
      </c>
      <c r="CX70" s="64" t="s">
        <v>182</v>
      </c>
      <c r="CY70" t="s">
        <v>55</v>
      </c>
      <c r="CZ70">
        <f>_xlfn.IFS(AND(CX69="",CX70=""),0,AND(CX69="",CX70="@"),VLOOKUP(CW$1,'Distance Matrix'!$A$2:$AG$33,MATCH(CY70,'Distance Matrix'!$A$1:$AG$1,0),1),AND(CX69="@",CX70=""),VLOOKUP(CW$1,'Distance Matrix'!$A$2:$AG$33,MATCH(CY69,'Distance Matrix'!$A$1:$AG$1,0),1),AND(CX69="@",CX70="@"),VLOOKUP(CY69,'Distance Matrix'!$A$2:$AG$33,MATCH(CY70,'Distance Matrix'!$A$1:$AG$1,0),1))</f>
        <v>308</v>
      </c>
      <c r="DA70" s="56">
        <v>68</v>
      </c>
      <c r="DB70" s="64"/>
      <c r="DC70" t="s">
        <v>64</v>
      </c>
      <c r="DD70">
        <f>_xlfn.IFS(AND(DB69="",DB70=""),0,AND(DB69="",DB70="@"),VLOOKUP(DA$1,'Distance Matrix'!$A$2:$AG$33,MATCH(DC70,'Distance Matrix'!$A$1:$AG$1,0),1),AND(DB69="@",DB70=""),VLOOKUP(DA$1,'Distance Matrix'!$A$2:$AG$33,MATCH(DC69,'Distance Matrix'!$A$1:$AG$1,0),1),AND(DB69="@",DB70="@"),VLOOKUP(DC69,'Distance Matrix'!$A$2:$AG$33,MATCH(DC70,'Distance Matrix'!$A$1:$AG$1,0),1))</f>
        <v>0</v>
      </c>
      <c r="DE70" s="56">
        <v>68</v>
      </c>
      <c r="DF70" s="64" t="s">
        <v>182</v>
      </c>
      <c r="DG70" t="s">
        <v>68</v>
      </c>
      <c r="DH70">
        <f>_xlfn.IFS(AND(DF69="",DF70=""),0,AND(DF69="",DF70="@"),VLOOKUP(DE$1,'Distance Matrix'!$A$2:$AG$33,MATCH(DG70,'Distance Matrix'!$A$1:$AG$1,0),1),AND(DF69="@",DF70=""),VLOOKUP(DE$1,'Distance Matrix'!$A$2:$AG$33,MATCH(DG69,'Distance Matrix'!$A$1:$AG$1,0),1),AND(DF69="@",DF70="@"),VLOOKUP(DG69,'Distance Matrix'!$A$2:$AG$33,MATCH(DG70,'Distance Matrix'!$A$1:$AG$1,0),1))</f>
        <v>503</v>
      </c>
      <c r="DI70" s="56">
        <v>68</v>
      </c>
      <c r="DJ70" s="64" t="s">
        <v>182</v>
      </c>
      <c r="DK70" t="s">
        <v>68</v>
      </c>
      <c r="DL70">
        <f>_xlfn.IFS(AND(DJ69="",DJ70=""),0,AND(DJ69="",DJ70="@"),VLOOKUP(DI$1,'Distance Matrix'!$A$2:$AG$33,MATCH(DK70,'Distance Matrix'!$A$1:$AG$1,0),1),AND(DJ69="@",DJ70=""),VLOOKUP(DI$1,'Distance Matrix'!$A$2:$AG$33,MATCH(DK69,'Distance Matrix'!$A$1:$AG$1,0),1),AND(DJ69="@",DJ70="@"),VLOOKUP(DK69,'Distance Matrix'!$A$2:$AG$33,MATCH(DK70,'Distance Matrix'!$A$1:$AG$1,0),1))</f>
        <v>503</v>
      </c>
      <c r="DM70" s="56">
        <v>68</v>
      </c>
      <c r="DN70" s="64"/>
      <c r="DO70" t="s">
        <v>61</v>
      </c>
      <c r="DP70">
        <f>_xlfn.IFS(AND(DN69="",DN70=""),0,AND(DN69="",DN70="@"),VLOOKUP(DM$1,'Distance Matrix'!$A$2:$AG$33,MATCH(DO70,'Distance Matrix'!$A$1:$AG$1,0),1),AND(DN69="@",DN70=""),VLOOKUP(DM$1,'Distance Matrix'!$A$2:$AG$33,MATCH(DO69,'Distance Matrix'!$A$1:$AG$1,0),1),AND(DN69="@",DN70="@"),VLOOKUP(DO69,'Distance Matrix'!$A$2:$AG$33,MATCH(DO70,'Distance Matrix'!$A$1:$AG$1,0),1))</f>
        <v>119</v>
      </c>
      <c r="DQ70" s="56">
        <v>68</v>
      </c>
      <c r="DR70" s="64" t="s">
        <v>182</v>
      </c>
      <c r="DS70" t="s">
        <v>49</v>
      </c>
      <c r="DT70" s="72">
        <f>_xlfn.IFS(AND(DR69="",DR70=""),0,AND(DR69="",DR70="@"),VLOOKUP(DQ$1,'Distance Matrix'!$A$2:$AG$33,MATCH(DS70,'Distance Matrix'!$A$1:$AG$1,0),1),AND(DR69="@",DR70=""),VLOOKUP(DQ$1,'Distance Matrix'!$A$2:$AG$33,MATCH(DS69,'Distance Matrix'!$A$1:$AG$1,0),1),AND(DR69="@",DR70="@"),VLOOKUP(DS69,'Distance Matrix'!$A$2:$AG$33,MATCH(DS70,'Distance Matrix'!$A$1:$AG$1,0),1))</f>
        <v>227</v>
      </c>
    </row>
    <row r="71" spans="1:124" ht="15.75" thickBot="1" x14ac:dyDescent="0.3">
      <c r="A71" s="52">
        <v>69</v>
      </c>
      <c r="B71" s="62"/>
      <c r="C71" t="s">
        <v>63</v>
      </c>
      <c r="D71">
        <f>_xlfn.IFS(AND(B70="",B71=""),0,AND(B70="",B71="@"),VLOOKUP(A$1,'Distance Matrix'!$A$2:$AG$33,MATCH(C71,'Distance Matrix'!$A$1:$AG$1,0),1),AND(B70="@",B71=""),VLOOKUP(A$1,'Distance Matrix'!$A$2:$AG$33,MATCH(C70,'Distance Matrix'!$A$1:$AG$1,0),1),AND(B70="@",B71="@"),VLOOKUP(C70,'Distance Matrix'!$A$2:$AG$33,MATCH(C71,'Distance Matrix'!$A$1:$AG$1,0),1))</f>
        <v>0</v>
      </c>
      <c r="E71" s="52">
        <v>69</v>
      </c>
      <c r="F71" s="62" t="s">
        <v>182</v>
      </c>
      <c r="G71" t="s">
        <v>73</v>
      </c>
      <c r="H71">
        <f>_xlfn.IFS(AND(F70="",F71=""),0,AND(F70="",F71="@"),VLOOKUP(E$1,'Distance Matrix'!$A$2:$AG$33,MATCH(G71,'Distance Matrix'!$A$1:$AG$1,0),1),AND(F70="@",F71=""),VLOOKUP(E$1,'Distance Matrix'!$A$2:$AG$33,MATCH(G70,'Distance Matrix'!$A$1:$AG$1,0),1),AND(F70="@",F71="@"),VLOOKUP(G70,'Distance Matrix'!$A$2:$AG$33,MATCH(G71,'Distance Matrix'!$A$1:$AG$1,0),1))</f>
        <v>1442</v>
      </c>
      <c r="I71" s="52">
        <v>69</v>
      </c>
      <c r="J71" s="62" t="s">
        <v>182</v>
      </c>
      <c r="K71" s="54" t="s">
        <v>56</v>
      </c>
      <c r="L71">
        <f>_xlfn.IFS(AND(J70="",J71=""),0,AND(J70="",J71="@"),VLOOKUP(I$1,'Distance Matrix'!$A$2:$AG$33,MATCH(K71,'Distance Matrix'!$A$1:$AG$1,0),1),AND(J70="@",J71=""),VLOOKUP(I$1,'Distance Matrix'!$A$2:$AG$33,MATCH(K70,'Distance Matrix'!$A$1:$AG$1,0),1),AND(J70="@",J71="@"),VLOOKUP(K70,'Distance Matrix'!$A$2:$AG$33,MATCH(K71,'Distance Matrix'!$A$1:$AG$1,0),1))</f>
        <v>496</v>
      </c>
      <c r="M71" s="52">
        <v>69</v>
      </c>
      <c r="N71" s="62"/>
      <c r="O71" t="s">
        <v>70</v>
      </c>
      <c r="P71">
        <f>_xlfn.IFS(AND(N70="",N71=""),0,AND(N70="",N71="@"),VLOOKUP(M$1,'Distance Matrix'!$A$2:$AG$33,MATCH(O71,'Distance Matrix'!$A$1:$AG$1,0),1),AND(N70="@",N71=""),VLOOKUP(M$1,'Distance Matrix'!$A$2:$AG$33,MATCH(O70,'Distance Matrix'!$A$1:$AG$1,0),1),AND(N70="@",N71="@"),VLOOKUP(O70,'Distance Matrix'!$A$2:$AG$33,MATCH(O71,'Distance Matrix'!$A$1:$AG$1,0),1))</f>
        <v>1357</v>
      </c>
      <c r="Q71" s="52">
        <v>69</v>
      </c>
      <c r="R71" s="62"/>
      <c r="S71" t="s">
        <v>66</v>
      </c>
      <c r="T71">
        <f>_xlfn.IFS(AND(R70="",R71=""),0,AND(R70="",R71="@"),VLOOKUP(Q$1,'Distance Matrix'!$A$2:$AG$33,MATCH(S71,'Distance Matrix'!$A$1:$AG$1,0),1),AND(R70="@",R71=""),VLOOKUP(Q$1,'Distance Matrix'!$A$2:$AG$33,MATCH(S70,'Distance Matrix'!$A$1:$AG$1,0),1),AND(R70="@",R71="@"),VLOOKUP(S70,'Distance Matrix'!$A$2:$AG$33,MATCH(S71,'Distance Matrix'!$A$1:$AG$1,0),1))</f>
        <v>1227</v>
      </c>
      <c r="U71" s="56">
        <v>69</v>
      </c>
      <c r="V71" s="64" t="s">
        <v>182</v>
      </c>
      <c r="W71" t="s">
        <v>72</v>
      </c>
      <c r="X71">
        <f>_xlfn.IFS(AND(V70="",V71=""),0,AND(V70="",V71="@"),VLOOKUP(U$1,'Distance Matrix'!$A$2:$AG$33,MATCH(W71,'Distance Matrix'!$A$1:$AG$1,0),1),AND(V70="@",V71=""),VLOOKUP(U$1,'Distance Matrix'!$A$2:$AG$33,MATCH(W70,'Distance Matrix'!$A$1:$AG$1,0),1),AND(V70="@",V71="@"),VLOOKUP(W70,'Distance Matrix'!$A$2:$AG$33,MATCH(W71,'Distance Matrix'!$A$1:$AG$1,0),1))</f>
        <v>1012</v>
      </c>
      <c r="Y71" s="56">
        <v>69</v>
      </c>
      <c r="Z71" s="64"/>
      <c r="AA71" t="s">
        <v>78</v>
      </c>
      <c r="AB71">
        <f>_xlfn.IFS(AND(Z70="",Z71=""),0,AND(Z70="",Z71="@"),VLOOKUP(Y$1,'Distance Matrix'!$A$2:$AG$33,MATCH(AA71,'Distance Matrix'!$A$1:$AG$1,0),1),AND(Z70="@",Z71=""),VLOOKUP(Y$1,'Distance Matrix'!$A$2:$AG$33,MATCH(AA70,'Distance Matrix'!$A$1:$AG$1,0),1),AND(Z70="@",Z71="@"),VLOOKUP(AA70,'Distance Matrix'!$A$2:$AG$33,MATCH(AA71,'Distance Matrix'!$A$1:$AG$1,0),1))</f>
        <v>798</v>
      </c>
      <c r="AC71" s="56">
        <v>69</v>
      </c>
      <c r="AD71" s="64"/>
      <c r="AE71" t="s">
        <v>76</v>
      </c>
      <c r="AF71">
        <f>_xlfn.IFS(AND(AD70="",AD71=""),0,AND(AD70="",AD71="@"),VLOOKUP(AC$1,'Distance Matrix'!$A$2:$AG$33,MATCH(AE71,'Distance Matrix'!$A$1:$AG$1,0),1),AND(AD70="@",AD71=""),VLOOKUP(AC$1,'Distance Matrix'!$A$2:$AG$33,MATCH(AE70,'Distance Matrix'!$A$1:$AG$1,0),1),AND(AD70="@",AD71="@"),VLOOKUP(AE70,'Distance Matrix'!$A$2:$AG$33,MATCH(AE71,'Distance Matrix'!$A$1:$AG$1,0),1))</f>
        <v>641</v>
      </c>
      <c r="AG71" s="56">
        <v>69</v>
      </c>
      <c r="AH71" s="64" t="s">
        <v>182</v>
      </c>
      <c r="AI71" t="s">
        <v>60</v>
      </c>
      <c r="AJ71">
        <f>_xlfn.IFS(AND(AH70="",AH71=""),0,AND(AH70="",AH71="@"),VLOOKUP(AG$1,'Distance Matrix'!$A$2:$AG$33,MATCH(AI71,'Distance Matrix'!$A$1:$AG$1,0),1),AND(AH70="@",AH71=""),VLOOKUP(AG$1,'Distance Matrix'!$A$2:$AG$33,MATCH(AI70,'Distance Matrix'!$A$1:$AG$1,0),1),AND(AH70="@",AH71="@"),VLOOKUP(AI70,'Distance Matrix'!$A$2:$AG$33,MATCH(AI71,'Distance Matrix'!$A$1:$AG$1,0),1))</f>
        <v>477</v>
      </c>
      <c r="AK71" s="56">
        <v>69</v>
      </c>
      <c r="AL71" s="64" t="s">
        <v>182</v>
      </c>
      <c r="AM71" t="s">
        <v>76</v>
      </c>
      <c r="AN71">
        <f>_xlfn.IFS(AND(AL70="",AL71=""),0,AND(AL70="",AL71="@"),VLOOKUP(AK$1,'Distance Matrix'!$A$2:$AG$33,MATCH(AM71,'Distance Matrix'!$A$1:$AG$1,0),1),AND(AL70="@",AL71=""),VLOOKUP(AK$1,'Distance Matrix'!$A$2:$AG$33,MATCH(AM70,'Distance Matrix'!$A$1:$AG$1,0),1),AND(AL70="@",AL71="@"),VLOOKUP(AM70,'Distance Matrix'!$A$2:$AG$33,MATCH(AM71,'Distance Matrix'!$A$1:$AG$1,0),1))</f>
        <v>1212</v>
      </c>
      <c r="AO71" s="56">
        <v>69</v>
      </c>
      <c r="AP71" s="64" t="s">
        <v>182</v>
      </c>
      <c r="AQ71" t="s">
        <v>67</v>
      </c>
      <c r="AR71">
        <f>_xlfn.IFS(AND(AP70="",AP71=""),0,AND(AP70="",AP71="@"),VLOOKUP(AO$1,'Distance Matrix'!$A$2:$AG$33,MATCH(AQ71,'Distance Matrix'!$A$1:$AG$1,0),1),AND(AP70="@",AP71=""),VLOOKUP(AO$1,'Distance Matrix'!$A$2:$AG$33,MATCH(AQ70,'Distance Matrix'!$A$1:$AG$1,0),1),AND(AP70="@",AP71="@"),VLOOKUP(AQ70,'Distance Matrix'!$A$2:$AG$33,MATCH(AQ71,'Distance Matrix'!$A$1:$AG$1,0),1))</f>
        <v>205</v>
      </c>
      <c r="AS71" s="56">
        <v>69</v>
      </c>
      <c r="AT71" s="64"/>
      <c r="AU71" t="s">
        <v>59</v>
      </c>
      <c r="AV71">
        <f>_xlfn.IFS(AND(AT70="",AT71=""),0,AND(AT70="",AT71="@"),VLOOKUP(AS$1,'Distance Matrix'!$A$2:$AG$33,MATCH(AU71,'Distance Matrix'!$A$1:$AG$1,0),1),AND(AT70="@",AT71=""),VLOOKUP(AS$1,'Distance Matrix'!$A$2:$AG$33,MATCH(AU70,'Distance Matrix'!$A$1:$AG$1,0),1),AND(AT70="@",AT71="@"),VLOOKUP(AU70,'Distance Matrix'!$A$2:$AG$33,MATCH(AU71,'Distance Matrix'!$A$1:$AG$1,0),1))</f>
        <v>0</v>
      </c>
      <c r="AW71" s="56">
        <v>69</v>
      </c>
      <c r="AX71" s="64"/>
      <c r="AY71" t="s">
        <v>69</v>
      </c>
      <c r="AZ71">
        <f>_xlfn.IFS(AND(AX70="",AX71=""),0,AND(AX70="",AX71="@"),VLOOKUP(AW$1,'Distance Matrix'!$A$2:$AG$33,MATCH(AY71,'Distance Matrix'!$A$1:$AG$1,0),1),AND(AX70="@",AX71=""),VLOOKUP(AW$1,'Distance Matrix'!$A$2:$AG$33,MATCH(AY70,'Distance Matrix'!$A$1:$AG$1,0),1),AND(AX70="@",AX71="@"),VLOOKUP(AY70,'Distance Matrix'!$A$2:$AG$33,MATCH(AY71,'Distance Matrix'!$A$1:$AG$1,0),1))</f>
        <v>0</v>
      </c>
      <c r="BA71" s="56">
        <v>69</v>
      </c>
      <c r="BB71" s="64" t="s">
        <v>182</v>
      </c>
      <c r="BC71" t="s">
        <v>50</v>
      </c>
      <c r="BD71">
        <f>_xlfn.IFS(AND(BB70="",BB71=""),0,AND(BB70="",BB71="@"),VLOOKUP(BA$1,'Distance Matrix'!$A$2:$AG$33,MATCH(BC71,'Distance Matrix'!$A$1:$AG$1,0),1),AND(BB70="@",BB71=""),VLOOKUP(BA$1,'Distance Matrix'!$A$2:$AG$33,MATCH(BC70,'Distance Matrix'!$A$1:$AG$1,0),1),AND(BB70="@",BB71="@"),VLOOKUP(BC70,'Distance Matrix'!$A$2:$AG$33,MATCH(BC71,'Distance Matrix'!$A$1:$AG$1,0),1))</f>
        <v>992</v>
      </c>
      <c r="BE71" s="56">
        <v>69</v>
      </c>
      <c r="BF71" s="64" t="s">
        <v>182</v>
      </c>
      <c r="BG71" t="s">
        <v>79</v>
      </c>
      <c r="BH71">
        <f>_xlfn.IFS(AND(BF70="",BF71=""),0,AND(BF70="",BF71="@"),VLOOKUP(BE$1,'Distance Matrix'!$A$2:$AG$33,MATCH(BG71,'Distance Matrix'!$A$1:$AG$1,0),1),AND(BF70="@",BF71=""),VLOOKUP(BE$1,'Distance Matrix'!$A$2:$AG$33,MATCH(BG70,'Distance Matrix'!$A$1:$AG$1,0),1),AND(BF70="@",BF71="@"),VLOOKUP(BG70,'Distance Matrix'!$A$2:$AG$33,MATCH(BG71,'Distance Matrix'!$A$1:$AG$1,0),1))</f>
        <v>338</v>
      </c>
      <c r="BI71" s="56">
        <v>69</v>
      </c>
      <c r="BJ71" s="64" t="s">
        <v>182</v>
      </c>
      <c r="BK71" t="s">
        <v>67</v>
      </c>
      <c r="BL71">
        <f>_xlfn.IFS(AND(BJ70="",BJ71=""),0,AND(BJ70="",BJ71="@"),VLOOKUP(BI$1,'Distance Matrix'!$A$2:$AG$33,MATCH(BK71,'Distance Matrix'!$A$1:$AG$1,0),1),AND(BJ70="@",BJ71=""),VLOOKUP(BI$1,'Distance Matrix'!$A$2:$AG$33,MATCH(BK70,'Distance Matrix'!$A$1:$AG$1,0),1),AND(BJ70="@",BJ71="@"),VLOOKUP(BK70,'Distance Matrix'!$A$2:$AG$33,MATCH(BK71,'Distance Matrix'!$A$1:$AG$1,0),1))</f>
        <v>205</v>
      </c>
      <c r="BM71" s="56">
        <v>69</v>
      </c>
      <c r="BN71" s="64" t="s">
        <v>182</v>
      </c>
      <c r="BO71" t="s">
        <v>79</v>
      </c>
      <c r="BP71">
        <f>_xlfn.IFS(AND(BN70="",BN71=""),0,AND(BN70="",BN71="@"),VLOOKUP(BM$1,'Distance Matrix'!$A$2:$AG$33,MATCH(BO71,'Distance Matrix'!$A$1:$AG$1,0),1),AND(BN70="@",BN71=""),VLOOKUP(BM$1,'Distance Matrix'!$A$2:$AG$33,MATCH(BO70,'Distance Matrix'!$A$1:$AG$1,0),1),AND(BN70="@",BN71="@"),VLOOKUP(BO70,'Distance Matrix'!$A$2:$AG$33,MATCH(BO71,'Distance Matrix'!$A$1:$AG$1,0),1))</f>
        <v>342</v>
      </c>
      <c r="BQ71" s="56">
        <v>69</v>
      </c>
      <c r="BR71" s="64"/>
      <c r="BS71" t="s">
        <v>64</v>
      </c>
      <c r="BT71">
        <f>_xlfn.IFS(AND(BR70="",BR71=""),0,AND(BR70="",BR71="@"),VLOOKUP(BQ$1,'Distance Matrix'!$A$2:$AG$33,MATCH(BS71,'Distance Matrix'!$A$1:$AG$1,0),1),AND(BR70="@",BR71=""),VLOOKUP(BQ$1,'Distance Matrix'!$A$2:$AG$33,MATCH(BS70,'Distance Matrix'!$A$1:$AG$1,0),1),AND(BR70="@",BR71="@"),VLOOKUP(BS70,'Distance Matrix'!$A$2:$AG$33,MATCH(BS71,'Distance Matrix'!$A$1:$AG$1,0),1))</f>
        <v>695</v>
      </c>
      <c r="BU71" s="56">
        <v>69</v>
      </c>
      <c r="BV71" s="64" t="s">
        <v>182</v>
      </c>
      <c r="BW71" t="s">
        <v>59</v>
      </c>
      <c r="BX71">
        <f>_xlfn.IFS(AND(BV70="",BV71=""),0,AND(BV70="",BV71="@"),VLOOKUP(BU$1,'Distance Matrix'!$A$2:$AG$33,MATCH(BW71,'Distance Matrix'!$A$1:$AG$1,0),1),AND(BV70="@",BV71=""),VLOOKUP(BU$1,'Distance Matrix'!$A$2:$AG$33,MATCH(BW70,'Distance Matrix'!$A$1:$AG$1,0),1),AND(BV70="@",BV71="@"),VLOOKUP(BW70,'Distance Matrix'!$A$2:$AG$33,MATCH(BW71,'Distance Matrix'!$A$1:$AG$1,0),1))</f>
        <v>215</v>
      </c>
      <c r="BY71" s="56">
        <v>69</v>
      </c>
      <c r="BZ71" s="64"/>
      <c r="CA71" t="s">
        <v>71</v>
      </c>
      <c r="CB71">
        <f>_xlfn.IFS(AND(BZ70="",BZ71=""),0,AND(BZ70="",BZ71="@"),VLOOKUP(BY$1,'Distance Matrix'!$A$2:$AG$33,MATCH(CA71,'Distance Matrix'!$A$1:$AG$1,0),1),AND(BZ70="@",BZ71=""),VLOOKUP(BY$1,'Distance Matrix'!$A$2:$AG$33,MATCH(CA70,'Distance Matrix'!$A$1:$AG$1,0),1),AND(BZ70="@",BZ71="@"),VLOOKUP(CA70,'Distance Matrix'!$A$2:$AG$33,MATCH(CA71,'Distance Matrix'!$A$1:$AG$1,0),1))</f>
        <v>0</v>
      </c>
      <c r="CC71" s="56">
        <v>69</v>
      </c>
      <c r="CD71" s="64" t="s">
        <v>182</v>
      </c>
      <c r="CE71" t="s">
        <v>68</v>
      </c>
      <c r="CF71">
        <f>_xlfn.IFS(AND(CD70="",CD71=""),0,AND(CD70="",CD71="@"),VLOOKUP(CC$1,'Distance Matrix'!$A$2:$AG$33,MATCH(CE71,'Distance Matrix'!$A$1:$AG$1,0),1),AND(CD70="@",CD71=""),VLOOKUP(CC$1,'Distance Matrix'!$A$2:$AG$33,MATCH(CE70,'Distance Matrix'!$A$1:$AG$1,0),1),AND(CD70="@",CD71="@"),VLOOKUP(CE70,'Distance Matrix'!$A$2:$AG$33,MATCH(CE71,'Distance Matrix'!$A$1:$AG$1,0),1))</f>
        <v>2027</v>
      </c>
      <c r="CG71" s="56">
        <v>69</v>
      </c>
      <c r="CH71" s="64" t="s">
        <v>182</v>
      </c>
      <c r="CI71" t="s">
        <v>77</v>
      </c>
      <c r="CJ71">
        <f>_xlfn.IFS(AND(CH70="",CH71=""),0,AND(CH70="",CH71="@"),VLOOKUP(CG$1,'Distance Matrix'!$A$2:$AG$33,MATCH(CI71,'Distance Matrix'!$A$1:$AG$1,0),1),AND(CH70="@",CH71=""),VLOOKUP(CG$1,'Distance Matrix'!$A$2:$AG$33,MATCH(CI70,'Distance Matrix'!$A$1:$AG$1,0),1),AND(CH70="@",CH71="@"),VLOOKUP(CI70,'Distance Matrix'!$A$2:$AG$33,MATCH(CI71,'Distance Matrix'!$A$1:$AG$1,0),1))</f>
        <v>309</v>
      </c>
      <c r="CK71" s="56">
        <v>69</v>
      </c>
      <c r="CL71" s="64"/>
      <c r="CM71" t="s">
        <v>58</v>
      </c>
      <c r="CN71">
        <f>_xlfn.IFS(AND(CL70="",CL71=""),0,AND(CL70="",CL71="@"),VLOOKUP(CK$1,'Distance Matrix'!$A$2:$AG$33,MATCH(CM71,'Distance Matrix'!$A$1:$AG$1,0),1),AND(CL70="@",CL71=""),VLOOKUP(CK$1,'Distance Matrix'!$A$2:$AG$33,MATCH(CM70,'Distance Matrix'!$A$1:$AG$1,0),1),AND(CL70="@",CL71="@"),VLOOKUP(CM70,'Distance Matrix'!$A$2:$AG$33,MATCH(CM71,'Distance Matrix'!$A$1:$AG$1,0),1))</f>
        <v>96</v>
      </c>
      <c r="CO71" s="56">
        <v>69</v>
      </c>
      <c r="CP71" s="64"/>
      <c r="CQ71" t="s">
        <v>77</v>
      </c>
      <c r="CR71">
        <f>_xlfn.IFS(AND(CP70="",CP71=""),0,AND(CP70="",CP71="@"),VLOOKUP(CO$1,'Distance Matrix'!$A$2:$AG$33,MATCH(CQ71,'Distance Matrix'!$A$1:$AG$1,0),1),AND(CP70="@",CP71=""),VLOOKUP(CO$1,'Distance Matrix'!$A$2:$AG$33,MATCH(CQ70,'Distance Matrix'!$A$1:$AG$1,0),1),AND(CP70="@",CP71="@"),VLOOKUP(CQ70,'Distance Matrix'!$A$2:$AG$33,MATCH(CQ71,'Distance Matrix'!$A$1:$AG$1,0),1))</f>
        <v>143</v>
      </c>
      <c r="CS71" s="56">
        <v>69</v>
      </c>
      <c r="CT71" s="64" t="s">
        <v>182</v>
      </c>
      <c r="CU71" t="s">
        <v>64</v>
      </c>
      <c r="CV71">
        <f>_xlfn.IFS(AND(CT70="",CT71=""),0,AND(CT70="",CT71="@"),VLOOKUP(CS$1,'Distance Matrix'!$A$2:$AG$33,MATCH(CU71,'Distance Matrix'!$A$1:$AG$1,0),1),AND(CT70="@",CT71=""),VLOOKUP(CS$1,'Distance Matrix'!$A$2:$AG$33,MATCH(CU70,'Distance Matrix'!$A$1:$AG$1,0),1),AND(CT70="@",CT71="@"),VLOOKUP(CU70,'Distance Matrix'!$A$2:$AG$33,MATCH(CU71,'Distance Matrix'!$A$1:$AG$1,0),1))</f>
        <v>1572</v>
      </c>
      <c r="CW71" s="56">
        <v>69</v>
      </c>
      <c r="CX71" s="64"/>
      <c r="CY71" t="s">
        <v>78</v>
      </c>
      <c r="CZ71">
        <f>_xlfn.IFS(AND(CX70="",CX71=""),0,AND(CX70="",CX71="@"),VLOOKUP(CW$1,'Distance Matrix'!$A$2:$AG$33,MATCH(CY71,'Distance Matrix'!$A$1:$AG$1,0),1),AND(CX70="@",CX71=""),VLOOKUP(CW$1,'Distance Matrix'!$A$2:$AG$33,MATCH(CY70,'Distance Matrix'!$A$1:$AG$1,0),1),AND(CX70="@",CX71="@"),VLOOKUP(CY70,'Distance Matrix'!$A$2:$AG$33,MATCH(CY71,'Distance Matrix'!$A$1:$AG$1,0),1))</f>
        <v>1712</v>
      </c>
      <c r="DA71" s="56">
        <v>69</v>
      </c>
      <c r="DB71" s="64"/>
      <c r="DC71" t="s">
        <v>69</v>
      </c>
      <c r="DD71">
        <f>_xlfn.IFS(AND(DB70="",DB71=""),0,AND(DB70="",DB71="@"),VLOOKUP(DA$1,'Distance Matrix'!$A$2:$AG$33,MATCH(DC71,'Distance Matrix'!$A$1:$AG$1,0),1),AND(DB70="@",DB71=""),VLOOKUP(DA$1,'Distance Matrix'!$A$2:$AG$33,MATCH(DC70,'Distance Matrix'!$A$1:$AG$1,0),1),AND(DB70="@",DB71="@"),VLOOKUP(DC70,'Distance Matrix'!$A$2:$AG$33,MATCH(DC71,'Distance Matrix'!$A$1:$AG$1,0),1))</f>
        <v>0</v>
      </c>
      <c r="DE71" s="56">
        <v>69</v>
      </c>
      <c r="DF71" s="64"/>
      <c r="DG71" t="s">
        <v>52</v>
      </c>
      <c r="DH71">
        <f>_xlfn.IFS(AND(DF70="",DF71=""),0,AND(DF70="",DF71="@"),VLOOKUP(DE$1,'Distance Matrix'!$A$2:$AG$33,MATCH(DG71,'Distance Matrix'!$A$1:$AG$1,0),1),AND(DF70="@",DF71=""),VLOOKUP(DE$1,'Distance Matrix'!$A$2:$AG$33,MATCH(DG70,'Distance Matrix'!$A$1:$AG$1,0),1),AND(DF70="@",DF71="@"),VLOOKUP(DG70,'Distance Matrix'!$A$2:$AG$33,MATCH(DG71,'Distance Matrix'!$A$1:$AG$1,0),1))</f>
        <v>1683</v>
      </c>
      <c r="DI71" s="56">
        <v>69</v>
      </c>
      <c r="DJ71" s="64"/>
      <c r="DK71" t="s">
        <v>66</v>
      </c>
      <c r="DL71">
        <f>_xlfn.IFS(AND(DJ70="",DJ71=""),0,AND(DJ70="",DJ71="@"),VLOOKUP(DI$1,'Distance Matrix'!$A$2:$AG$33,MATCH(DK71,'Distance Matrix'!$A$1:$AG$1,0),1),AND(DJ70="@",DJ71=""),VLOOKUP(DI$1,'Distance Matrix'!$A$2:$AG$33,MATCH(DK70,'Distance Matrix'!$A$1:$AG$1,0),1),AND(DJ70="@",DJ71="@"),VLOOKUP(DK70,'Distance Matrix'!$A$2:$AG$33,MATCH(DK71,'Distance Matrix'!$A$1:$AG$1,0),1))</f>
        <v>503</v>
      </c>
      <c r="DM71" s="56">
        <v>69</v>
      </c>
      <c r="DN71" s="64"/>
      <c r="DO71" t="s">
        <v>48</v>
      </c>
      <c r="DP71">
        <f>_xlfn.IFS(AND(DN70="",DN71=""),0,AND(DN70="",DN71="@"),VLOOKUP(DM$1,'Distance Matrix'!$A$2:$AG$33,MATCH(DO71,'Distance Matrix'!$A$1:$AG$1,0),1),AND(DN70="@",DN71=""),VLOOKUP(DM$1,'Distance Matrix'!$A$2:$AG$33,MATCH(DO70,'Distance Matrix'!$A$1:$AG$1,0),1),AND(DN70="@",DN71="@"),VLOOKUP(DO70,'Distance Matrix'!$A$2:$AG$33,MATCH(DO71,'Distance Matrix'!$A$1:$AG$1,0),1))</f>
        <v>0</v>
      </c>
      <c r="DQ71" s="56">
        <v>69</v>
      </c>
      <c r="DR71" s="64"/>
      <c r="DS71" t="s">
        <v>55</v>
      </c>
      <c r="DT71" s="72">
        <f>_xlfn.IFS(AND(DR70="",DR71=""),0,AND(DR70="",DR71="@"),VLOOKUP(DQ$1,'Distance Matrix'!$A$2:$AG$33,MATCH(DS71,'Distance Matrix'!$A$1:$AG$1,0),1),AND(DR70="@",DR71=""),VLOOKUP(DQ$1,'Distance Matrix'!$A$2:$AG$33,MATCH(DS70,'Distance Matrix'!$A$1:$AG$1,0),1),AND(DR70="@",DR71="@"),VLOOKUP(DS70,'Distance Matrix'!$A$2:$AG$33,MATCH(DS71,'Distance Matrix'!$A$1:$AG$1,0),1))</f>
        <v>1249</v>
      </c>
    </row>
    <row r="72" spans="1:124" ht="15.75" thickBot="1" x14ac:dyDescent="0.3">
      <c r="A72" s="52">
        <v>70</v>
      </c>
      <c r="B72" s="62"/>
      <c r="C72" t="s">
        <v>65</v>
      </c>
      <c r="D72">
        <f>_xlfn.IFS(AND(B71="",B72=""),0,AND(B71="",B72="@"),VLOOKUP(A$1,'Distance Matrix'!$A$2:$AG$33,MATCH(C72,'Distance Matrix'!$A$1:$AG$1,0),1),AND(B71="@",B72=""),VLOOKUP(A$1,'Distance Matrix'!$A$2:$AG$33,MATCH(C71,'Distance Matrix'!$A$1:$AG$1,0),1),AND(B71="@",B72="@"),VLOOKUP(C71,'Distance Matrix'!$A$2:$AG$33,MATCH(C72,'Distance Matrix'!$A$1:$AG$1,0),1))</f>
        <v>0</v>
      </c>
      <c r="E72" s="52">
        <v>70</v>
      </c>
      <c r="F72" s="62" t="s">
        <v>182</v>
      </c>
      <c r="G72" t="s">
        <v>53</v>
      </c>
      <c r="H72">
        <f>_xlfn.IFS(AND(F71="",F72=""),0,AND(F71="",F72="@"),VLOOKUP(E$1,'Distance Matrix'!$A$2:$AG$33,MATCH(G72,'Distance Matrix'!$A$1:$AG$1,0),1),AND(F71="@",F72=""),VLOOKUP(E$1,'Distance Matrix'!$A$2:$AG$33,MATCH(G71,'Distance Matrix'!$A$1:$AG$1,0),1),AND(F71="@",F72="@"),VLOOKUP(G71,'Distance Matrix'!$A$2:$AG$33,MATCH(G72,'Distance Matrix'!$A$1:$AG$1,0),1))</f>
        <v>252</v>
      </c>
      <c r="I72" s="52">
        <v>70</v>
      </c>
      <c r="J72" s="62" t="s">
        <v>182</v>
      </c>
      <c r="K72" s="54" t="s">
        <v>71</v>
      </c>
      <c r="L72">
        <f>_xlfn.IFS(AND(J71="",J72=""),0,AND(J71="",J72="@"),VLOOKUP(I$1,'Distance Matrix'!$A$2:$AG$33,MATCH(K72,'Distance Matrix'!$A$1:$AG$1,0),1),AND(J71="@",J72=""),VLOOKUP(I$1,'Distance Matrix'!$A$2:$AG$33,MATCH(K71,'Distance Matrix'!$A$1:$AG$1,0),1),AND(J71="@",J72="@"),VLOOKUP(K71,'Distance Matrix'!$A$2:$AG$33,MATCH(K72,'Distance Matrix'!$A$1:$AG$1,0),1))</f>
        <v>143</v>
      </c>
      <c r="M72" s="52">
        <v>70</v>
      </c>
      <c r="N72" s="62"/>
      <c r="O72" t="s">
        <v>56</v>
      </c>
      <c r="P72">
        <f>_xlfn.IFS(AND(N71="",N72=""),0,AND(N71="",N72="@"),VLOOKUP(M$1,'Distance Matrix'!$A$2:$AG$33,MATCH(O72,'Distance Matrix'!$A$1:$AG$1,0),1),AND(N71="@",N72=""),VLOOKUP(M$1,'Distance Matrix'!$A$2:$AG$33,MATCH(O71,'Distance Matrix'!$A$1:$AG$1,0),1),AND(N71="@",N72="@"),VLOOKUP(O71,'Distance Matrix'!$A$2:$AG$33,MATCH(O72,'Distance Matrix'!$A$1:$AG$1,0),1))</f>
        <v>0</v>
      </c>
      <c r="Q72" s="52">
        <v>70</v>
      </c>
      <c r="R72" s="62"/>
      <c r="S72" t="s">
        <v>61</v>
      </c>
      <c r="T72">
        <f>_xlfn.IFS(AND(R71="",R72=""),0,AND(R71="",R72="@"),VLOOKUP(Q$1,'Distance Matrix'!$A$2:$AG$33,MATCH(S72,'Distance Matrix'!$A$1:$AG$1,0),1),AND(R71="@",R72=""),VLOOKUP(Q$1,'Distance Matrix'!$A$2:$AG$33,MATCH(S71,'Distance Matrix'!$A$1:$AG$1,0),1),AND(R71="@",R72="@"),VLOOKUP(S71,'Distance Matrix'!$A$2:$AG$33,MATCH(S72,'Distance Matrix'!$A$1:$AG$1,0),1))</f>
        <v>0</v>
      </c>
      <c r="U72" s="56">
        <v>70</v>
      </c>
      <c r="V72" s="64" t="s">
        <v>182</v>
      </c>
      <c r="W72" t="s">
        <v>71</v>
      </c>
      <c r="X72">
        <f>_xlfn.IFS(AND(V71="",V72=""),0,AND(V71="",V72="@"),VLOOKUP(U$1,'Distance Matrix'!$A$2:$AG$33,MATCH(W72,'Distance Matrix'!$A$1:$AG$1,0),1),AND(V71="@",V72=""),VLOOKUP(U$1,'Distance Matrix'!$A$2:$AG$33,MATCH(W71,'Distance Matrix'!$A$1:$AG$1,0),1),AND(V71="@",V72="@"),VLOOKUP(W71,'Distance Matrix'!$A$2:$AG$33,MATCH(W72,'Distance Matrix'!$A$1:$AG$1,0),1))</f>
        <v>1152</v>
      </c>
      <c r="Y72" s="56">
        <v>70</v>
      </c>
      <c r="Z72" s="64" t="s">
        <v>182</v>
      </c>
      <c r="AA72" t="s">
        <v>51</v>
      </c>
      <c r="AB72">
        <f>_xlfn.IFS(AND(Z71="",Z72=""),0,AND(Z71="",Z72="@"),VLOOKUP(Y$1,'Distance Matrix'!$A$2:$AG$33,MATCH(AA72,'Distance Matrix'!$A$1:$AG$1,0),1),AND(Z71="@",Z72=""),VLOOKUP(Y$1,'Distance Matrix'!$A$2:$AG$33,MATCH(AA71,'Distance Matrix'!$A$1:$AG$1,0),1),AND(Z71="@",Z72="@"),VLOOKUP(AA71,'Distance Matrix'!$A$2:$AG$33,MATCH(AA72,'Distance Matrix'!$A$1:$AG$1,0),1))</f>
        <v>427</v>
      </c>
      <c r="AC72" s="56">
        <v>70</v>
      </c>
      <c r="AD72" s="64"/>
      <c r="AE72" t="s">
        <v>74</v>
      </c>
      <c r="AF72">
        <f>_xlfn.IFS(AND(AD71="",AD72=""),0,AND(AD71="",AD72="@"),VLOOKUP(AC$1,'Distance Matrix'!$A$2:$AG$33,MATCH(AE72,'Distance Matrix'!$A$1:$AG$1,0),1),AND(AD71="@",AD72=""),VLOOKUP(AC$1,'Distance Matrix'!$A$2:$AG$33,MATCH(AE71,'Distance Matrix'!$A$1:$AG$1,0),1),AND(AD71="@",AD72="@"),VLOOKUP(AE71,'Distance Matrix'!$A$2:$AG$33,MATCH(AE72,'Distance Matrix'!$A$1:$AG$1,0),1))</f>
        <v>0</v>
      </c>
      <c r="AG72" s="56">
        <v>70</v>
      </c>
      <c r="AH72" s="64"/>
      <c r="AI72" t="s">
        <v>77</v>
      </c>
      <c r="AJ72">
        <f>_xlfn.IFS(AND(AH71="",AH72=""),0,AND(AH71="",AH72="@"),VLOOKUP(AG$1,'Distance Matrix'!$A$2:$AG$33,MATCH(AI72,'Distance Matrix'!$A$1:$AG$1,0),1),AND(AH71="@",AH72=""),VLOOKUP(AG$1,'Distance Matrix'!$A$2:$AG$33,MATCH(AI71,'Distance Matrix'!$A$1:$AG$1,0),1),AND(AH71="@",AH72="@"),VLOOKUP(AI71,'Distance Matrix'!$A$2:$AG$33,MATCH(AI72,'Distance Matrix'!$A$1:$AG$1,0),1))</f>
        <v>477</v>
      </c>
      <c r="AK72" s="56">
        <v>70</v>
      </c>
      <c r="AL72" s="64" t="s">
        <v>182</v>
      </c>
      <c r="AM72" t="s">
        <v>64</v>
      </c>
      <c r="AN72">
        <f>_xlfn.IFS(AND(AL71="",AL72=""),0,AND(AL71="",AL72="@"),VLOOKUP(AK$1,'Distance Matrix'!$A$2:$AG$33,MATCH(AM72,'Distance Matrix'!$A$1:$AG$1,0),1),AND(AL71="@",AL72=""),VLOOKUP(AK$1,'Distance Matrix'!$A$2:$AG$33,MATCH(AM71,'Distance Matrix'!$A$1:$AG$1,0),1),AND(AL71="@",AL72="@"),VLOOKUP(AM71,'Distance Matrix'!$A$2:$AG$33,MATCH(AM72,'Distance Matrix'!$A$1:$AG$1,0),1))</f>
        <v>733</v>
      </c>
      <c r="AO72" s="56">
        <v>70</v>
      </c>
      <c r="AP72" s="64" t="s">
        <v>182</v>
      </c>
      <c r="AQ72" t="s">
        <v>63</v>
      </c>
      <c r="AR72">
        <f>_xlfn.IFS(AND(AP71="",AP72=""),0,AND(AP71="",AP72="@"),VLOOKUP(AO$1,'Distance Matrix'!$A$2:$AG$33,MATCH(AQ72,'Distance Matrix'!$A$1:$AG$1,0),1),AND(AP71="@",AP72=""),VLOOKUP(AO$1,'Distance Matrix'!$A$2:$AG$33,MATCH(AQ71,'Distance Matrix'!$A$1:$AG$1,0),1),AND(AP71="@",AP72="@"),VLOOKUP(AQ71,'Distance Matrix'!$A$2:$AG$33,MATCH(AQ72,'Distance Matrix'!$A$1:$AG$1,0),1))</f>
        <v>1406</v>
      </c>
      <c r="AS72" s="56">
        <v>70</v>
      </c>
      <c r="AT72" s="64"/>
      <c r="AU72" t="s">
        <v>61</v>
      </c>
      <c r="AV72">
        <f>_xlfn.IFS(AND(AT71="",AT72=""),0,AND(AT71="",AT72="@"),VLOOKUP(AS$1,'Distance Matrix'!$A$2:$AG$33,MATCH(AU72,'Distance Matrix'!$A$1:$AG$1,0),1),AND(AT71="@",AT72=""),VLOOKUP(AS$1,'Distance Matrix'!$A$2:$AG$33,MATCH(AU71,'Distance Matrix'!$A$1:$AG$1,0),1),AND(AT71="@",AT72="@"),VLOOKUP(AU71,'Distance Matrix'!$A$2:$AG$33,MATCH(AU72,'Distance Matrix'!$A$1:$AG$1,0),1))</f>
        <v>0</v>
      </c>
      <c r="AW72" s="56">
        <v>70</v>
      </c>
      <c r="AX72" s="64" t="s">
        <v>182</v>
      </c>
      <c r="AY72" t="s">
        <v>55</v>
      </c>
      <c r="AZ72">
        <f>_xlfn.IFS(AND(AX71="",AX72=""),0,AND(AX71="",AX72="@"),VLOOKUP(AW$1,'Distance Matrix'!$A$2:$AG$33,MATCH(AY72,'Distance Matrix'!$A$1:$AG$1,0),1),AND(AX71="@",AX72=""),VLOOKUP(AW$1,'Distance Matrix'!$A$2:$AG$33,MATCH(AY71,'Distance Matrix'!$A$1:$AG$1,0),1),AND(AX71="@",AX72="@"),VLOOKUP(AY71,'Distance Matrix'!$A$2:$AG$33,MATCH(AY72,'Distance Matrix'!$A$1:$AG$1,0),1))</f>
        <v>2556</v>
      </c>
      <c r="BA72" s="56">
        <v>70</v>
      </c>
      <c r="BB72" s="64" t="s">
        <v>182</v>
      </c>
      <c r="BC72" t="s">
        <v>75</v>
      </c>
      <c r="BD72">
        <f>_xlfn.IFS(AND(BB71="",BB72=""),0,AND(BB71="",BB72="@"),VLOOKUP(BA$1,'Distance Matrix'!$A$2:$AG$33,MATCH(BC72,'Distance Matrix'!$A$1:$AG$1,0),1),AND(BB71="@",BB72=""),VLOOKUP(BA$1,'Distance Matrix'!$A$2:$AG$33,MATCH(BC71,'Distance Matrix'!$A$1:$AG$1,0),1),AND(BB71="@",BB72="@"),VLOOKUP(BC71,'Distance Matrix'!$A$2:$AG$33,MATCH(BC72,'Distance Matrix'!$A$1:$AG$1,0),1))</f>
        <v>427</v>
      </c>
      <c r="BE72" s="56">
        <v>70</v>
      </c>
      <c r="BF72" s="64"/>
      <c r="BG72" t="s">
        <v>62</v>
      </c>
      <c r="BH72">
        <f>_xlfn.IFS(AND(BF71="",BF72=""),0,AND(BF71="",BF72="@"),VLOOKUP(BE$1,'Distance Matrix'!$A$2:$AG$33,MATCH(BG72,'Distance Matrix'!$A$1:$AG$1,0),1),AND(BF71="@",BF72=""),VLOOKUP(BE$1,'Distance Matrix'!$A$2:$AG$33,MATCH(BG71,'Distance Matrix'!$A$1:$AG$1,0),1),AND(BF71="@",BF72="@"),VLOOKUP(BG71,'Distance Matrix'!$A$2:$AG$33,MATCH(BG72,'Distance Matrix'!$A$1:$AG$1,0),1))</f>
        <v>36</v>
      </c>
      <c r="BI72" s="56">
        <v>70</v>
      </c>
      <c r="BJ72" s="64"/>
      <c r="BK72" t="s">
        <v>55</v>
      </c>
      <c r="BL72">
        <f>_xlfn.IFS(AND(BJ71="",BJ72=""),0,AND(BJ71="",BJ72="@"),VLOOKUP(BI$1,'Distance Matrix'!$A$2:$AG$33,MATCH(BK72,'Distance Matrix'!$A$1:$AG$1,0),1),AND(BJ71="@",BJ72=""),VLOOKUP(BI$1,'Distance Matrix'!$A$2:$AG$33,MATCH(BK71,'Distance Matrix'!$A$1:$AG$1,0),1),AND(BJ71="@",BJ72="@"),VLOOKUP(BK71,'Distance Matrix'!$A$2:$AG$33,MATCH(BK72,'Distance Matrix'!$A$1:$AG$1,0),1))</f>
        <v>1503</v>
      </c>
      <c r="BM72" s="56">
        <v>70</v>
      </c>
      <c r="BN72" s="64"/>
      <c r="BO72" t="s">
        <v>69</v>
      </c>
      <c r="BP72">
        <f>_xlfn.IFS(AND(BN71="",BN72=""),0,AND(BN71="",BN72="@"),VLOOKUP(BM$1,'Distance Matrix'!$A$2:$AG$33,MATCH(BO72,'Distance Matrix'!$A$1:$AG$1,0),1),AND(BN71="@",BN72=""),VLOOKUP(BM$1,'Distance Matrix'!$A$2:$AG$33,MATCH(BO71,'Distance Matrix'!$A$1:$AG$1,0),1),AND(BN71="@",BN72="@"),VLOOKUP(BO71,'Distance Matrix'!$A$2:$AG$33,MATCH(BO72,'Distance Matrix'!$A$1:$AG$1,0),1))</f>
        <v>2452</v>
      </c>
      <c r="BQ72" s="56">
        <v>70</v>
      </c>
      <c r="BR72" s="64"/>
      <c r="BS72" t="s">
        <v>74</v>
      </c>
      <c r="BT72">
        <f>_xlfn.IFS(AND(BR71="",BR72=""),0,AND(BR71="",BR72="@"),VLOOKUP(BQ$1,'Distance Matrix'!$A$2:$AG$33,MATCH(BS72,'Distance Matrix'!$A$1:$AG$1,0),1),AND(BR71="@",BR72=""),VLOOKUP(BQ$1,'Distance Matrix'!$A$2:$AG$33,MATCH(BS71,'Distance Matrix'!$A$1:$AG$1,0),1),AND(BR71="@",BR72="@"),VLOOKUP(BS71,'Distance Matrix'!$A$2:$AG$33,MATCH(BS72,'Distance Matrix'!$A$1:$AG$1,0),1))</f>
        <v>0</v>
      </c>
      <c r="BU72" s="56">
        <v>70</v>
      </c>
      <c r="BV72" s="64" t="s">
        <v>182</v>
      </c>
      <c r="BW72" t="s">
        <v>75</v>
      </c>
      <c r="BX72">
        <f>_xlfn.IFS(AND(BV71="",BV72=""),0,AND(BV71="",BV72="@"),VLOOKUP(BU$1,'Distance Matrix'!$A$2:$AG$33,MATCH(BW72,'Distance Matrix'!$A$1:$AG$1,0),1),AND(BV71="@",BV72=""),VLOOKUP(BU$1,'Distance Matrix'!$A$2:$AG$33,MATCH(BW71,'Distance Matrix'!$A$1:$AG$1,0),1),AND(BV71="@",BV72="@"),VLOOKUP(BW71,'Distance Matrix'!$A$2:$AG$33,MATCH(BW72,'Distance Matrix'!$A$1:$AG$1,0),1))</f>
        <v>2027</v>
      </c>
      <c r="BY72" s="56">
        <v>70</v>
      </c>
      <c r="BZ72" s="64"/>
      <c r="CA72" t="s">
        <v>63</v>
      </c>
      <c r="CB72">
        <f>_xlfn.IFS(AND(BZ71="",BZ72=""),0,AND(BZ71="",BZ72="@"),VLOOKUP(BY$1,'Distance Matrix'!$A$2:$AG$33,MATCH(CA72,'Distance Matrix'!$A$1:$AG$1,0),1),AND(BZ71="@",BZ72=""),VLOOKUP(BY$1,'Distance Matrix'!$A$2:$AG$33,MATCH(CA71,'Distance Matrix'!$A$1:$AG$1,0),1),AND(BZ71="@",BZ72="@"),VLOOKUP(CA71,'Distance Matrix'!$A$2:$AG$33,MATCH(CA72,'Distance Matrix'!$A$1:$AG$1,0),1))</f>
        <v>0</v>
      </c>
      <c r="CC72" s="56">
        <v>70</v>
      </c>
      <c r="CD72" s="64" t="s">
        <v>182</v>
      </c>
      <c r="CE72" t="s">
        <v>50</v>
      </c>
      <c r="CF72">
        <f>_xlfn.IFS(AND(CD71="",CD72=""),0,AND(CD71="",CD72="@"),VLOOKUP(CC$1,'Distance Matrix'!$A$2:$AG$33,MATCH(CE72,'Distance Matrix'!$A$1:$AG$1,0),1),AND(CD71="@",CD72=""),VLOOKUP(CC$1,'Distance Matrix'!$A$2:$AG$33,MATCH(CE71,'Distance Matrix'!$A$1:$AG$1,0),1),AND(CD71="@",CD72="@"),VLOOKUP(CE71,'Distance Matrix'!$A$2:$AG$33,MATCH(CE72,'Distance Matrix'!$A$1:$AG$1,0),1))</f>
        <v>503</v>
      </c>
      <c r="CG72" s="56">
        <v>70</v>
      </c>
      <c r="CH72" s="64" t="s">
        <v>182</v>
      </c>
      <c r="CI72" t="s">
        <v>57</v>
      </c>
      <c r="CJ72">
        <f>_xlfn.IFS(AND(CH71="",CH72=""),0,AND(CH71="",CH72="@"),VLOOKUP(CG$1,'Distance Matrix'!$A$2:$AG$33,MATCH(CI72,'Distance Matrix'!$A$1:$AG$1,0),1),AND(CH71="@",CH72=""),VLOOKUP(CG$1,'Distance Matrix'!$A$2:$AG$33,MATCH(CI71,'Distance Matrix'!$A$1:$AG$1,0),1),AND(CH71="@",CH72="@"),VLOOKUP(CI71,'Distance Matrix'!$A$2:$AG$33,MATCH(CI72,'Distance Matrix'!$A$1:$AG$1,0),1))</f>
        <v>280</v>
      </c>
      <c r="CK72" s="56">
        <v>70</v>
      </c>
      <c r="CL72" s="64"/>
      <c r="CM72" t="s">
        <v>49</v>
      </c>
      <c r="CN72">
        <f>_xlfn.IFS(AND(CL71="",CL72=""),0,AND(CL71="",CL72="@"),VLOOKUP(CK$1,'Distance Matrix'!$A$2:$AG$33,MATCH(CM72,'Distance Matrix'!$A$1:$AG$1,0),1),AND(CL71="@",CL72=""),VLOOKUP(CK$1,'Distance Matrix'!$A$2:$AG$33,MATCH(CM71,'Distance Matrix'!$A$1:$AG$1,0),1),AND(CL71="@",CL72="@"),VLOOKUP(CM71,'Distance Matrix'!$A$2:$AG$33,MATCH(CM72,'Distance Matrix'!$A$1:$AG$1,0),1))</f>
        <v>0</v>
      </c>
      <c r="CO72" s="56">
        <v>70</v>
      </c>
      <c r="CP72" s="64"/>
      <c r="CQ72" t="s">
        <v>49</v>
      </c>
      <c r="CR72">
        <f>_xlfn.IFS(AND(CP71="",CP72=""),0,AND(CP71="",CP72="@"),VLOOKUP(CO$1,'Distance Matrix'!$A$2:$AG$33,MATCH(CQ72,'Distance Matrix'!$A$1:$AG$1,0),1),AND(CP71="@",CP72=""),VLOOKUP(CO$1,'Distance Matrix'!$A$2:$AG$33,MATCH(CQ71,'Distance Matrix'!$A$1:$AG$1,0),1),AND(CP71="@",CP72="@"),VLOOKUP(CQ71,'Distance Matrix'!$A$2:$AG$33,MATCH(CQ72,'Distance Matrix'!$A$1:$AG$1,0),1))</f>
        <v>0</v>
      </c>
      <c r="CS72" s="56">
        <v>70</v>
      </c>
      <c r="CT72" s="64" t="s">
        <v>182</v>
      </c>
      <c r="CU72" t="s">
        <v>48</v>
      </c>
      <c r="CV72">
        <f>_xlfn.IFS(AND(CT71="",CT72=""),0,AND(CT71="",CT72="@"),VLOOKUP(CS$1,'Distance Matrix'!$A$2:$AG$33,MATCH(CU72,'Distance Matrix'!$A$1:$AG$1,0),1),AND(CT71="@",CT72=""),VLOOKUP(CS$1,'Distance Matrix'!$A$2:$AG$33,MATCH(CU71,'Distance Matrix'!$A$1:$AG$1,0),1),AND(CT71="@",CT72="@"),VLOOKUP(CU71,'Distance Matrix'!$A$2:$AG$33,MATCH(CU72,'Distance Matrix'!$A$1:$AG$1,0),1))</f>
        <v>395</v>
      </c>
      <c r="CW72" s="56">
        <v>70</v>
      </c>
      <c r="CX72" s="64" t="s">
        <v>182</v>
      </c>
      <c r="CY72" t="s">
        <v>58</v>
      </c>
      <c r="CZ72">
        <f>_xlfn.IFS(AND(CX71="",CX72=""),0,AND(CX71="",CX72="@"),VLOOKUP(CW$1,'Distance Matrix'!$A$2:$AG$33,MATCH(CY72,'Distance Matrix'!$A$1:$AG$1,0),1),AND(CX71="@",CX72=""),VLOOKUP(CW$1,'Distance Matrix'!$A$2:$AG$33,MATCH(CY71,'Distance Matrix'!$A$1:$AG$1,0),1),AND(CX71="@",CX72="@"),VLOOKUP(CY71,'Distance Matrix'!$A$2:$AG$33,MATCH(CY72,'Distance Matrix'!$A$1:$AG$1,0),1))</f>
        <v>879</v>
      </c>
      <c r="DA72" s="56">
        <v>70</v>
      </c>
      <c r="DB72" s="64" t="s">
        <v>182</v>
      </c>
      <c r="DC72" t="s">
        <v>51</v>
      </c>
      <c r="DD72">
        <f>_xlfn.IFS(AND(DB71="",DB72=""),0,AND(DB71="",DB72="@"),VLOOKUP(DA$1,'Distance Matrix'!$A$2:$AG$33,MATCH(DC72,'Distance Matrix'!$A$1:$AG$1,0),1),AND(DB71="@",DB72=""),VLOOKUP(DA$1,'Distance Matrix'!$A$2:$AG$33,MATCH(DC71,'Distance Matrix'!$A$1:$AG$1,0),1),AND(DB71="@",DB72="@"),VLOOKUP(DC71,'Distance Matrix'!$A$2:$AG$33,MATCH(DC72,'Distance Matrix'!$A$1:$AG$1,0),1))</f>
        <v>1098</v>
      </c>
      <c r="DE72" s="56">
        <v>70</v>
      </c>
      <c r="DF72" s="64"/>
      <c r="DG72" t="s">
        <v>73</v>
      </c>
      <c r="DH72">
        <f>_xlfn.IFS(AND(DF71="",DF72=""),0,AND(DF71="",DF72="@"),VLOOKUP(DE$1,'Distance Matrix'!$A$2:$AG$33,MATCH(DG72,'Distance Matrix'!$A$1:$AG$1,0),1),AND(DF71="@",DF72=""),VLOOKUP(DE$1,'Distance Matrix'!$A$2:$AG$33,MATCH(DG71,'Distance Matrix'!$A$1:$AG$1,0),1),AND(DF71="@",DF72="@"),VLOOKUP(DG71,'Distance Matrix'!$A$2:$AG$33,MATCH(DG72,'Distance Matrix'!$A$1:$AG$1,0),1))</f>
        <v>0</v>
      </c>
      <c r="DI72" s="56">
        <v>70</v>
      </c>
      <c r="DJ72" s="64"/>
      <c r="DK72" t="s">
        <v>59</v>
      </c>
      <c r="DL72">
        <f>_xlfn.IFS(AND(DJ71="",DJ72=""),0,AND(DJ71="",DJ72="@"),VLOOKUP(DI$1,'Distance Matrix'!$A$2:$AG$33,MATCH(DK72,'Distance Matrix'!$A$1:$AG$1,0),1),AND(DJ71="@",DJ72=""),VLOOKUP(DI$1,'Distance Matrix'!$A$2:$AG$33,MATCH(DK71,'Distance Matrix'!$A$1:$AG$1,0),1),AND(DJ71="@",DJ72="@"),VLOOKUP(DK71,'Distance Matrix'!$A$2:$AG$33,MATCH(DK72,'Distance Matrix'!$A$1:$AG$1,0),1))</f>
        <v>0</v>
      </c>
      <c r="DM72" s="56">
        <v>70</v>
      </c>
      <c r="DN72" s="64" t="s">
        <v>182</v>
      </c>
      <c r="DO72" t="s">
        <v>56</v>
      </c>
      <c r="DP72">
        <f>_xlfn.IFS(AND(DN71="",DN72=""),0,AND(DN71="",DN72="@"),VLOOKUP(DM$1,'Distance Matrix'!$A$2:$AG$33,MATCH(DO72,'Distance Matrix'!$A$1:$AG$1,0),1),AND(DN71="@",DN72=""),VLOOKUP(DM$1,'Distance Matrix'!$A$2:$AG$33,MATCH(DO71,'Distance Matrix'!$A$1:$AG$1,0),1),AND(DN71="@",DN72="@"),VLOOKUP(DO71,'Distance Matrix'!$A$2:$AG$33,MATCH(DO72,'Distance Matrix'!$A$1:$AG$1,0),1))</f>
        <v>205</v>
      </c>
      <c r="DQ72" s="56">
        <v>70</v>
      </c>
      <c r="DR72" s="64"/>
      <c r="DS72" t="s">
        <v>77</v>
      </c>
      <c r="DT72" s="72">
        <f>_xlfn.IFS(AND(DR71="",DR72=""),0,AND(DR71="",DR72="@"),VLOOKUP(DQ$1,'Distance Matrix'!$A$2:$AG$33,MATCH(DS72,'Distance Matrix'!$A$1:$AG$1,0),1),AND(DR71="@",DR72=""),VLOOKUP(DQ$1,'Distance Matrix'!$A$2:$AG$33,MATCH(DS71,'Distance Matrix'!$A$1:$AG$1,0),1),AND(DR71="@",DR72="@"),VLOOKUP(DS71,'Distance Matrix'!$A$2:$AG$33,MATCH(DS72,'Distance Matrix'!$A$1:$AG$1,0),1))</f>
        <v>0</v>
      </c>
    </row>
    <row r="73" spans="1:124" ht="15.75" thickBot="1" x14ac:dyDescent="0.3">
      <c r="A73" s="52">
        <v>71</v>
      </c>
      <c r="B73" s="62"/>
      <c r="C73" t="s">
        <v>62</v>
      </c>
      <c r="D73">
        <f>_xlfn.IFS(AND(B72="",B73=""),0,AND(B72="",B73="@"),VLOOKUP(A$1,'Distance Matrix'!$A$2:$AG$33,MATCH(C73,'Distance Matrix'!$A$1:$AG$1,0),1),AND(B72="@",B73=""),VLOOKUP(A$1,'Distance Matrix'!$A$2:$AG$33,MATCH(C72,'Distance Matrix'!$A$1:$AG$1,0),1),AND(B72="@",B73="@"),VLOOKUP(C72,'Distance Matrix'!$A$2:$AG$33,MATCH(C73,'Distance Matrix'!$A$1:$AG$1,0),1))</f>
        <v>0</v>
      </c>
      <c r="E73" s="52">
        <v>71</v>
      </c>
      <c r="F73" s="62"/>
      <c r="G73" t="s">
        <v>79</v>
      </c>
      <c r="H73">
        <f>_xlfn.IFS(AND(F72="",F73=""),0,AND(F72="",F73="@"),VLOOKUP(E$1,'Distance Matrix'!$A$2:$AG$33,MATCH(G73,'Distance Matrix'!$A$1:$AG$1,0),1),AND(F72="@",F73=""),VLOOKUP(E$1,'Distance Matrix'!$A$2:$AG$33,MATCH(G72,'Distance Matrix'!$A$1:$AG$1,0),1),AND(F72="@",F73="@"),VLOOKUP(G72,'Distance Matrix'!$A$2:$AG$33,MATCH(G73,'Distance Matrix'!$A$1:$AG$1,0),1))</f>
        <v>1260</v>
      </c>
      <c r="I73" s="52">
        <v>71</v>
      </c>
      <c r="J73" s="62" t="s">
        <v>182</v>
      </c>
      <c r="K73" s="54" t="s">
        <v>48</v>
      </c>
      <c r="L73">
        <f>_xlfn.IFS(AND(J72="",J73=""),0,AND(J72="",J73="@"),VLOOKUP(I$1,'Distance Matrix'!$A$2:$AG$33,MATCH(K73,'Distance Matrix'!$A$1:$AG$1,0),1),AND(J72="@",J73=""),VLOOKUP(I$1,'Distance Matrix'!$A$2:$AG$33,MATCH(K72,'Distance Matrix'!$A$1:$AG$1,0),1),AND(J72="@",J73="@"),VLOOKUP(K72,'Distance Matrix'!$A$2:$AG$33,MATCH(K73,'Distance Matrix'!$A$1:$AG$1,0),1))</f>
        <v>977</v>
      </c>
      <c r="M73" s="52">
        <v>71</v>
      </c>
      <c r="N73" s="62" t="s">
        <v>182</v>
      </c>
      <c r="O73" t="s">
        <v>74</v>
      </c>
      <c r="P73">
        <f>_xlfn.IFS(AND(N72="",N73=""),0,AND(N72="",N73="@"),VLOOKUP(M$1,'Distance Matrix'!$A$2:$AG$33,MATCH(O73,'Distance Matrix'!$A$1:$AG$1,0),1),AND(N72="@",N73=""),VLOOKUP(M$1,'Distance Matrix'!$A$2:$AG$33,MATCH(O72,'Distance Matrix'!$A$1:$AG$1,0),1),AND(N72="@",N73="@"),VLOOKUP(O72,'Distance Matrix'!$A$2:$AG$33,MATCH(O73,'Distance Matrix'!$A$1:$AG$1,0),1))</f>
        <v>488</v>
      </c>
      <c r="Q73" s="52">
        <v>71</v>
      </c>
      <c r="R73" s="62"/>
      <c r="S73" t="s">
        <v>61</v>
      </c>
      <c r="T73">
        <f>_xlfn.IFS(AND(R72="",R73=""),0,AND(R72="",R73="@"),VLOOKUP(Q$1,'Distance Matrix'!$A$2:$AG$33,MATCH(S73,'Distance Matrix'!$A$1:$AG$1,0),1),AND(R72="@",R73=""),VLOOKUP(Q$1,'Distance Matrix'!$A$2:$AG$33,MATCH(S72,'Distance Matrix'!$A$1:$AG$1,0),1),AND(R72="@",R73="@"),VLOOKUP(S72,'Distance Matrix'!$A$2:$AG$33,MATCH(S73,'Distance Matrix'!$A$1:$AG$1,0),1))</f>
        <v>0</v>
      </c>
      <c r="U73" s="56">
        <v>71</v>
      </c>
      <c r="V73" s="64"/>
      <c r="W73" t="s">
        <v>76</v>
      </c>
      <c r="X73">
        <f>_xlfn.IFS(AND(V72="",V73=""),0,AND(V72="",V73="@"),VLOOKUP(U$1,'Distance Matrix'!$A$2:$AG$33,MATCH(W73,'Distance Matrix'!$A$1:$AG$1,0),1),AND(V72="@",V73=""),VLOOKUP(U$1,'Distance Matrix'!$A$2:$AG$33,MATCH(W72,'Distance Matrix'!$A$1:$AG$1,0),1),AND(V72="@",V73="@"),VLOOKUP(W72,'Distance Matrix'!$A$2:$AG$33,MATCH(W73,'Distance Matrix'!$A$1:$AG$1,0),1))</f>
        <v>362</v>
      </c>
      <c r="Y73" s="56">
        <v>71</v>
      </c>
      <c r="Z73" s="64" t="s">
        <v>182</v>
      </c>
      <c r="AA73" t="s">
        <v>63</v>
      </c>
      <c r="AB73">
        <f>_xlfn.IFS(AND(Z72="",Z73=""),0,AND(Z72="",Z73="@"),VLOOKUP(Y$1,'Distance Matrix'!$A$2:$AG$33,MATCH(AA73,'Distance Matrix'!$A$1:$AG$1,0),1),AND(Z72="@",Z73=""),VLOOKUP(Y$1,'Distance Matrix'!$A$2:$AG$33,MATCH(AA72,'Distance Matrix'!$A$1:$AG$1,0),1),AND(Z72="@",Z73="@"),VLOOKUP(AA72,'Distance Matrix'!$A$2:$AG$33,MATCH(AA73,'Distance Matrix'!$A$1:$AG$1,0),1))</f>
        <v>314</v>
      </c>
      <c r="AC73" s="56">
        <v>71</v>
      </c>
      <c r="AD73" s="64"/>
      <c r="AE73" t="s">
        <v>79</v>
      </c>
      <c r="AF73">
        <f>_xlfn.IFS(AND(AD72="",AD73=""),0,AND(AD72="",AD73="@"),VLOOKUP(AC$1,'Distance Matrix'!$A$2:$AG$33,MATCH(AE73,'Distance Matrix'!$A$1:$AG$1,0),1),AND(AD72="@",AD73=""),VLOOKUP(AC$1,'Distance Matrix'!$A$2:$AG$33,MATCH(AE72,'Distance Matrix'!$A$1:$AG$1,0),1),AND(AD72="@",AD73="@"),VLOOKUP(AE72,'Distance Matrix'!$A$2:$AG$33,MATCH(AE73,'Distance Matrix'!$A$1:$AG$1,0),1))</f>
        <v>0</v>
      </c>
      <c r="AG73" s="56">
        <v>71</v>
      </c>
      <c r="AH73" s="64"/>
      <c r="AI73" t="s">
        <v>74</v>
      </c>
      <c r="AJ73">
        <f>_xlfn.IFS(AND(AH72="",AH73=""),0,AND(AH72="",AH73="@"),VLOOKUP(AG$1,'Distance Matrix'!$A$2:$AG$33,MATCH(AI73,'Distance Matrix'!$A$1:$AG$1,0),1),AND(AH72="@",AH73=""),VLOOKUP(AG$1,'Distance Matrix'!$A$2:$AG$33,MATCH(AI72,'Distance Matrix'!$A$1:$AG$1,0),1),AND(AH72="@",AH73="@"),VLOOKUP(AI72,'Distance Matrix'!$A$2:$AG$33,MATCH(AI73,'Distance Matrix'!$A$1:$AG$1,0),1))</f>
        <v>0</v>
      </c>
      <c r="AK73" s="56">
        <v>71</v>
      </c>
      <c r="AL73" s="64"/>
      <c r="AM73" t="s">
        <v>66</v>
      </c>
      <c r="AN73">
        <f>_xlfn.IFS(AND(AL72="",AL73=""),0,AND(AL72="",AL73="@"),VLOOKUP(AK$1,'Distance Matrix'!$A$2:$AG$33,MATCH(AM73,'Distance Matrix'!$A$1:$AG$1,0),1),AND(AL72="@",AL73=""),VLOOKUP(AK$1,'Distance Matrix'!$A$2:$AG$33,MATCH(AM72,'Distance Matrix'!$A$1:$AG$1,0),1),AND(AL72="@",AL73="@"),VLOOKUP(AM72,'Distance Matrix'!$A$2:$AG$33,MATCH(AM73,'Distance Matrix'!$A$1:$AG$1,0),1))</f>
        <v>853</v>
      </c>
      <c r="AO73" s="56">
        <v>71</v>
      </c>
      <c r="AP73" s="64"/>
      <c r="AQ73" t="s">
        <v>52</v>
      </c>
      <c r="AR73">
        <f>_xlfn.IFS(AND(AP72="",AP73=""),0,AND(AP72="",AP73="@"),VLOOKUP(AO$1,'Distance Matrix'!$A$2:$AG$33,MATCH(AQ73,'Distance Matrix'!$A$1:$AG$1,0),1),AND(AP72="@",AP73=""),VLOOKUP(AO$1,'Distance Matrix'!$A$2:$AG$33,MATCH(AQ72,'Distance Matrix'!$A$1:$AG$1,0),1),AND(AP72="@",AP73="@"),VLOOKUP(AQ72,'Distance Matrix'!$A$2:$AG$33,MATCH(AQ73,'Distance Matrix'!$A$1:$AG$1,0),1))</f>
        <v>529</v>
      </c>
      <c r="AS73" s="56">
        <v>71</v>
      </c>
      <c r="AT73" s="64" t="s">
        <v>182</v>
      </c>
      <c r="AU73" t="s">
        <v>78</v>
      </c>
      <c r="AV73">
        <f>_xlfn.IFS(AND(AT72="",AT73=""),0,AND(AT72="",AT73="@"),VLOOKUP(AS$1,'Distance Matrix'!$A$2:$AG$33,MATCH(AU73,'Distance Matrix'!$A$1:$AG$1,0),1),AND(AT72="@",AT73=""),VLOOKUP(AS$1,'Distance Matrix'!$A$2:$AG$33,MATCH(AU72,'Distance Matrix'!$A$1:$AG$1,0),1),AND(AT72="@",AT73="@"),VLOOKUP(AU72,'Distance Matrix'!$A$2:$AG$33,MATCH(AU73,'Distance Matrix'!$A$1:$AG$1,0),1))</f>
        <v>1376</v>
      </c>
      <c r="AW73" s="56">
        <v>71</v>
      </c>
      <c r="AX73" s="64" t="s">
        <v>182</v>
      </c>
      <c r="AY73" t="s">
        <v>65</v>
      </c>
      <c r="AZ73">
        <f>_xlfn.IFS(AND(AX72="",AX73=""),0,AND(AX72="",AX73="@"),VLOOKUP(AW$1,'Distance Matrix'!$A$2:$AG$33,MATCH(AY73,'Distance Matrix'!$A$1:$AG$1,0),1),AND(AX72="@",AX73=""),VLOOKUP(AW$1,'Distance Matrix'!$A$2:$AG$33,MATCH(AY72,'Distance Matrix'!$A$1:$AG$1,0),1),AND(AX72="@",AX73="@"),VLOOKUP(AY72,'Distance Matrix'!$A$2:$AG$33,MATCH(AY73,'Distance Matrix'!$A$1:$AG$1,0),1))</f>
        <v>308</v>
      </c>
      <c r="BA73" s="56">
        <v>71</v>
      </c>
      <c r="BB73" s="64" t="s">
        <v>182</v>
      </c>
      <c r="BC73" t="s">
        <v>70</v>
      </c>
      <c r="BD73">
        <f>_xlfn.IFS(AND(BB72="",BB73=""),0,AND(BB72="",BB73="@"),VLOOKUP(BA$1,'Distance Matrix'!$A$2:$AG$33,MATCH(BC73,'Distance Matrix'!$A$1:$AG$1,0),1),AND(BB72="@",BB73=""),VLOOKUP(BA$1,'Distance Matrix'!$A$2:$AG$33,MATCH(BC72,'Distance Matrix'!$A$1:$AG$1,0),1),AND(BB72="@",BB73="@"),VLOOKUP(BC72,'Distance Matrix'!$A$2:$AG$33,MATCH(BC73,'Distance Matrix'!$A$1:$AG$1,0),1))</f>
        <v>1524</v>
      </c>
      <c r="BE73" s="56">
        <v>71</v>
      </c>
      <c r="BF73" s="64"/>
      <c r="BG73" t="s">
        <v>67</v>
      </c>
      <c r="BH73">
        <f>_xlfn.IFS(AND(BF72="",BF73=""),0,AND(BF72="",BF73="@"),VLOOKUP(BE$1,'Distance Matrix'!$A$2:$AG$33,MATCH(BG73,'Distance Matrix'!$A$1:$AG$1,0),1),AND(BF72="@",BF73=""),VLOOKUP(BE$1,'Distance Matrix'!$A$2:$AG$33,MATCH(BG72,'Distance Matrix'!$A$1:$AG$1,0),1),AND(BF72="@",BF73="@"),VLOOKUP(BG72,'Distance Matrix'!$A$2:$AG$33,MATCH(BG73,'Distance Matrix'!$A$1:$AG$1,0),1))</f>
        <v>0</v>
      </c>
      <c r="BI73" s="56">
        <v>71</v>
      </c>
      <c r="BJ73" s="64"/>
      <c r="BK73" t="s">
        <v>70</v>
      </c>
      <c r="BL73">
        <f>_xlfn.IFS(AND(BJ72="",BJ73=""),0,AND(BJ72="",BJ73="@"),VLOOKUP(BI$1,'Distance Matrix'!$A$2:$AG$33,MATCH(BK73,'Distance Matrix'!$A$1:$AG$1,0),1),AND(BJ72="@",BJ73=""),VLOOKUP(BI$1,'Distance Matrix'!$A$2:$AG$33,MATCH(BK72,'Distance Matrix'!$A$1:$AG$1,0),1),AND(BJ72="@",BJ73="@"),VLOOKUP(BK72,'Distance Matrix'!$A$2:$AG$33,MATCH(BK73,'Distance Matrix'!$A$1:$AG$1,0),1))</f>
        <v>0</v>
      </c>
      <c r="BM73" s="56">
        <v>71</v>
      </c>
      <c r="BN73" s="64" t="s">
        <v>182</v>
      </c>
      <c r="BO73" t="s">
        <v>60</v>
      </c>
      <c r="BP73">
        <f>_xlfn.IFS(AND(BN72="",BN73=""),0,AND(BN72="",BN73="@"),VLOOKUP(BM$1,'Distance Matrix'!$A$2:$AG$33,MATCH(BO73,'Distance Matrix'!$A$1:$AG$1,0),1),AND(BN72="@",BN73=""),VLOOKUP(BM$1,'Distance Matrix'!$A$2:$AG$33,MATCH(BO72,'Distance Matrix'!$A$1:$AG$1,0),1),AND(BN72="@",BN73="@"),VLOOKUP(BO72,'Distance Matrix'!$A$2:$AG$33,MATCH(BO73,'Distance Matrix'!$A$1:$AG$1,0),1))</f>
        <v>324</v>
      </c>
      <c r="BQ73" s="56">
        <v>71</v>
      </c>
      <c r="BR73" s="64" t="s">
        <v>182</v>
      </c>
      <c r="BS73" t="s">
        <v>79</v>
      </c>
      <c r="BT73">
        <f>_xlfn.IFS(AND(BR72="",BR73=""),0,AND(BR72="",BR73="@"),VLOOKUP(BQ$1,'Distance Matrix'!$A$2:$AG$33,MATCH(BS73,'Distance Matrix'!$A$1:$AG$1,0),1),AND(BR72="@",BR73=""),VLOOKUP(BQ$1,'Distance Matrix'!$A$2:$AG$33,MATCH(BS72,'Distance Matrix'!$A$1:$AG$1,0),1),AND(BR72="@",BR73="@"),VLOOKUP(BS72,'Distance Matrix'!$A$2:$AG$33,MATCH(BS73,'Distance Matrix'!$A$1:$AG$1,0),1))</f>
        <v>1768</v>
      </c>
      <c r="BU73" s="56">
        <v>71</v>
      </c>
      <c r="BV73" s="64" t="s">
        <v>182</v>
      </c>
      <c r="BW73" t="s">
        <v>68</v>
      </c>
      <c r="BX73">
        <f>_xlfn.IFS(AND(BV72="",BV73=""),0,AND(BV72="",BV73="@"),VLOOKUP(BU$1,'Distance Matrix'!$A$2:$AG$33,MATCH(BW73,'Distance Matrix'!$A$1:$AG$1,0),1),AND(BV72="@",BV73=""),VLOOKUP(BU$1,'Distance Matrix'!$A$2:$AG$33,MATCH(BW72,'Distance Matrix'!$A$1:$AG$1,0),1),AND(BV72="@",BV73="@"),VLOOKUP(BW72,'Distance Matrix'!$A$2:$AG$33,MATCH(BW73,'Distance Matrix'!$A$1:$AG$1,0),1))</f>
        <v>152</v>
      </c>
      <c r="BY73" s="56">
        <v>71</v>
      </c>
      <c r="BZ73" s="64" t="s">
        <v>182</v>
      </c>
      <c r="CA73" t="s">
        <v>69</v>
      </c>
      <c r="CB73">
        <f>_xlfn.IFS(AND(BZ72="",BZ73=""),0,AND(BZ72="",BZ73="@"),VLOOKUP(BY$1,'Distance Matrix'!$A$2:$AG$33,MATCH(CA73,'Distance Matrix'!$A$1:$AG$1,0),1),AND(BZ72="@",BZ73=""),VLOOKUP(BY$1,'Distance Matrix'!$A$2:$AG$33,MATCH(CA72,'Distance Matrix'!$A$1:$AG$1,0),1),AND(BZ72="@",BZ73="@"),VLOOKUP(CA72,'Distance Matrix'!$A$2:$AG$33,MATCH(CA73,'Distance Matrix'!$A$1:$AG$1,0),1))</f>
        <v>501</v>
      </c>
      <c r="CC73" s="56">
        <v>71</v>
      </c>
      <c r="CD73" s="64" t="s">
        <v>182</v>
      </c>
      <c r="CE73" t="s">
        <v>75</v>
      </c>
      <c r="CF73">
        <f>_xlfn.IFS(AND(CD72="",CD73=""),0,AND(CD72="",CD73="@"),VLOOKUP(CC$1,'Distance Matrix'!$A$2:$AG$33,MATCH(CE73,'Distance Matrix'!$A$1:$AG$1,0),1),AND(CD72="@",CD73=""),VLOOKUP(CC$1,'Distance Matrix'!$A$2:$AG$33,MATCH(CE72,'Distance Matrix'!$A$1:$AG$1,0),1),AND(CD72="@",CD73="@"),VLOOKUP(CE72,'Distance Matrix'!$A$2:$AG$33,MATCH(CE73,'Distance Matrix'!$A$1:$AG$1,0),1))</f>
        <v>427</v>
      </c>
      <c r="CG73" s="56">
        <v>71</v>
      </c>
      <c r="CH73" s="64"/>
      <c r="CI73" t="s">
        <v>53</v>
      </c>
      <c r="CJ73">
        <f>_xlfn.IFS(AND(CH72="",CH73=""),0,AND(CH72="",CH73="@"),VLOOKUP(CG$1,'Distance Matrix'!$A$2:$AG$33,MATCH(CI73,'Distance Matrix'!$A$1:$AG$1,0),1),AND(CH72="@",CH73=""),VLOOKUP(CG$1,'Distance Matrix'!$A$2:$AG$33,MATCH(CI72,'Distance Matrix'!$A$1:$AG$1,0),1),AND(CH72="@",CH73="@"),VLOOKUP(CI72,'Distance Matrix'!$A$2:$AG$33,MATCH(CI73,'Distance Matrix'!$A$1:$AG$1,0),1))</f>
        <v>377</v>
      </c>
      <c r="CK73" s="56">
        <v>71</v>
      </c>
      <c r="CL73" s="64" t="s">
        <v>182</v>
      </c>
      <c r="CM73" t="s">
        <v>51</v>
      </c>
      <c r="CN73">
        <f>_xlfn.IFS(AND(CL72="",CL73=""),0,AND(CL72="",CL73="@"),VLOOKUP(CK$1,'Distance Matrix'!$A$2:$AG$33,MATCH(CM73,'Distance Matrix'!$A$1:$AG$1,0),1),AND(CL72="@",CL73=""),VLOOKUP(CK$1,'Distance Matrix'!$A$2:$AG$33,MATCH(CM72,'Distance Matrix'!$A$1:$AG$1,0),1),AND(CL72="@",CL73="@"),VLOOKUP(CM72,'Distance Matrix'!$A$2:$AG$33,MATCH(CM73,'Distance Matrix'!$A$1:$AG$1,0),1))</f>
        <v>346</v>
      </c>
      <c r="CO73" s="56">
        <v>71</v>
      </c>
      <c r="CP73" s="64" t="s">
        <v>182</v>
      </c>
      <c r="CQ73" t="s">
        <v>76</v>
      </c>
      <c r="CR73">
        <f>_xlfn.IFS(AND(CP72="",CP73=""),0,AND(CP72="",CP73="@"),VLOOKUP(CO$1,'Distance Matrix'!$A$2:$AG$33,MATCH(CQ73,'Distance Matrix'!$A$1:$AG$1,0),1),AND(CP72="@",CP73=""),VLOOKUP(CO$1,'Distance Matrix'!$A$2:$AG$33,MATCH(CQ72,'Distance Matrix'!$A$1:$AG$1,0),1),AND(CP72="@",CP73="@"),VLOOKUP(CQ72,'Distance Matrix'!$A$2:$AG$33,MATCH(CQ73,'Distance Matrix'!$A$1:$AG$1,0),1))</f>
        <v>186</v>
      </c>
      <c r="CS73" s="56">
        <v>71</v>
      </c>
      <c r="CT73" s="64"/>
      <c r="CU73" t="s">
        <v>67</v>
      </c>
      <c r="CV73">
        <f>_xlfn.IFS(AND(CT72="",CT73=""),0,AND(CT72="",CT73="@"),VLOOKUP(CS$1,'Distance Matrix'!$A$2:$AG$33,MATCH(CU73,'Distance Matrix'!$A$1:$AG$1,0),1),AND(CT72="@",CT73=""),VLOOKUP(CS$1,'Distance Matrix'!$A$2:$AG$33,MATCH(CU72,'Distance Matrix'!$A$1:$AG$1,0),1),AND(CT72="@",CT73="@"),VLOOKUP(CU72,'Distance Matrix'!$A$2:$AG$33,MATCH(CU73,'Distance Matrix'!$A$1:$AG$1,0),1))</f>
        <v>1498</v>
      </c>
      <c r="CW73" s="56">
        <v>71</v>
      </c>
      <c r="CX73" s="64" t="s">
        <v>182</v>
      </c>
      <c r="CY73" t="s">
        <v>56</v>
      </c>
      <c r="CZ73">
        <f>_xlfn.IFS(AND(CX72="",CX73=""),0,AND(CX72="",CX73="@"),VLOOKUP(CW$1,'Distance Matrix'!$A$2:$AG$33,MATCH(CY73,'Distance Matrix'!$A$1:$AG$1,0),1),AND(CX72="@",CX73=""),VLOOKUP(CW$1,'Distance Matrix'!$A$2:$AG$33,MATCH(CY72,'Distance Matrix'!$A$1:$AG$1,0),1),AND(CX72="@",CX73="@"),VLOOKUP(CY72,'Distance Matrix'!$A$2:$AG$33,MATCH(CY73,'Distance Matrix'!$A$1:$AG$1,0),1))</f>
        <v>406</v>
      </c>
      <c r="DA73" s="56">
        <v>71</v>
      </c>
      <c r="DB73" s="64" t="s">
        <v>182</v>
      </c>
      <c r="DC73" t="s">
        <v>69</v>
      </c>
      <c r="DD73">
        <f>_xlfn.IFS(AND(DB72="",DB73=""),0,AND(DB72="",DB73="@"),VLOOKUP(DA$1,'Distance Matrix'!$A$2:$AG$33,MATCH(DC73,'Distance Matrix'!$A$1:$AG$1,0),1),AND(DB72="@",DB73=""),VLOOKUP(DA$1,'Distance Matrix'!$A$2:$AG$33,MATCH(DC72,'Distance Matrix'!$A$1:$AG$1,0),1),AND(DB72="@",DB73="@"),VLOOKUP(DC72,'Distance Matrix'!$A$2:$AG$33,MATCH(DC73,'Distance Matrix'!$A$1:$AG$1,0),1))</f>
        <v>215</v>
      </c>
      <c r="DE73" s="56">
        <v>71</v>
      </c>
      <c r="DF73" s="64"/>
      <c r="DG73" t="s">
        <v>57</v>
      </c>
      <c r="DH73">
        <f>_xlfn.IFS(AND(DF72="",DF73=""),0,AND(DF72="",DF73="@"),VLOOKUP(DE$1,'Distance Matrix'!$A$2:$AG$33,MATCH(DG73,'Distance Matrix'!$A$1:$AG$1,0),1),AND(DF72="@",DF73=""),VLOOKUP(DE$1,'Distance Matrix'!$A$2:$AG$33,MATCH(DG72,'Distance Matrix'!$A$1:$AG$1,0),1),AND(DF72="@",DF73="@"),VLOOKUP(DG72,'Distance Matrix'!$A$2:$AG$33,MATCH(DG73,'Distance Matrix'!$A$1:$AG$1,0),1))</f>
        <v>0</v>
      </c>
      <c r="DI73" s="56">
        <v>71</v>
      </c>
      <c r="DJ73" s="64"/>
      <c r="DK73" t="s">
        <v>61</v>
      </c>
      <c r="DL73">
        <f>_xlfn.IFS(AND(DJ72="",DJ73=""),0,AND(DJ72="",DJ73="@"),VLOOKUP(DI$1,'Distance Matrix'!$A$2:$AG$33,MATCH(DK73,'Distance Matrix'!$A$1:$AG$1,0),1),AND(DJ72="@",DJ73=""),VLOOKUP(DI$1,'Distance Matrix'!$A$2:$AG$33,MATCH(DK72,'Distance Matrix'!$A$1:$AG$1,0),1),AND(DJ72="@",DJ73="@"),VLOOKUP(DK72,'Distance Matrix'!$A$2:$AG$33,MATCH(DK73,'Distance Matrix'!$A$1:$AG$1,0),1))</f>
        <v>0</v>
      </c>
      <c r="DM73" s="56">
        <v>71</v>
      </c>
      <c r="DN73" s="64" t="s">
        <v>182</v>
      </c>
      <c r="DO73" t="s">
        <v>57</v>
      </c>
      <c r="DP73">
        <f>_xlfn.IFS(AND(DN72="",DN73=""),0,AND(DN72="",DN73="@"),VLOOKUP(DM$1,'Distance Matrix'!$A$2:$AG$33,MATCH(DO73,'Distance Matrix'!$A$1:$AG$1,0),1),AND(DN72="@",DN73=""),VLOOKUP(DM$1,'Distance Matrix'!$A$2:$AG$33,MATCH(DO72,'Distance Matrix'!$A$1:$AG$1,0),1),AND(DN72="@",DN73="@"),VLOOKUP(DO72,'Distance Matrix'!$A$2:$AG$33,MATCH(DO73,'Distance Matrix'!$A$1:$AG$1,0),1))</f>
        <v>268</v>
      </c>
      <c r="DQ73" s="56">
        <v>71</v>
      </c>
      <c r="DR73" s="64"/>
      <c r="DS73" t="s">
        <v>75</v>
      </c>
      <c r="DT73" s="72">
        <f>_xlfn.IFS(AND(DR72="",DR73=""),0,AND(DR72="",DR73="@"),VLOOKUP(DQ$1,'Distance Matrix'!$A$2:$AG$33,MATCH(DS73,'Distance Matrix'!$A$1:$AG$1,0),1),AND(DR72="@",DR73=""),VLOOKUP(DQ$1,'Distance Matrix'!$A$2:$AG$33,MATCH(DS72,'Distance Matrix'!$A$1:$AG$1,0),1),AND(DR72="@",DR73="@"),VLOOKUP(DS72,'Distance Matrix'!$A$2:$AG$33,MATCH(DS73,'Distance Matrix'!$A$1:$AG$1,0),1))</f>
        <v>0</v>
      </c>
    </row>
    <row r="74" spans="1:124" ht="15.75" thickBot="1" x14ac:dyDescent="0.3">
      <c r="A74" s="52">
        <v>72</v>
      </c>
      <c r="B74" s="62" t="s">
        <v>182</v>
      </c>
      <c r="C74" t="s">
        <v>78</v>
      </c>
      <c r="D74">
        <f>_xlfn.IFS(AND(B73="",B74=""),0,AND(B73="",B74="@"),VLOOKUP(A$1,'Distance Matrix'!$A$2:$AG$33,MATCH(C74,'Distance Matrix'!$A$1:$AG$1,0),1),AND(B73="@",B74=""),VLOOKUP(A$1,'Distance Matrix'!$A$2:$AG$33,MATCH(C73,'Distance Matrix'!$A$1:$AG$1,0),1),AND(B73="@",B74="@"),VLOOKUP(C73,'Distance Matrix'!$A$2:$AG$33,MATCH(C74,'Distance Matrix'!$A$1:$AG$1,0),1))</f>
        <v>338</v>
      </c>
      <c r="E74" s="52">
        <v>72</v>
      </c>
      <c r="F74" s="62"/>
      <c r="G74" t="s">
        <v>68</v>
      </c>
      <c r="H74">
        <f>_xlfn.IFS(AND(F73="",F74=""),0,AND(F73="",F74="@"),VLOOKUP(E$1,'Distance Matrix'!$A$2:$AG$33,MATCH(G74,'Distance Matrix'!$A$1:$AG$1,0),1),AND(F73="@",F74=""),VLOOKUP(E$1,'Distance Matrix'!$A$2:$AG$33,MATCH(G73,'Distance Matrix'!$A$1:$AG$1,0),1),AND(F73="@",F74="@"),VLOOKUP(G73,'Distance Matrix'!$A$2:$AG$33,MATCH(G74,'Distance Matrix'!$A$1:$AG$1,0),1))</f>
        <v>0</v>
      </c>
      <c r="I74" s="52">
        <v>72</v>
      </c>
      <c r="J74" s="62"/>
      <c r="K74" s="54" t="s">
        <v>71</v>
      </c>
      <c r="L74">
        <f>_xlfn.IFS(AND(J73="",J74=""),0,AND(J73="",J74="@"),VLOOKUP(I$1,'Distance Matrix'!$A$2:$AG$33,MATCH(K74,'Distance Matrix'!$A$1:$AG$1,0),1),AND(J73="@",J74=""),VLOOKUP(I$1,'Distance Matrix'!$A$2:$AG$33,MATCH(K73,'Distance Matrix'!$A$1:$AG$1,0),1),AND(J73="@",J74="@"),VLOOKUP(K73,'Distance Matrix'!$A$2:$AG$33,MATCH(K74,'Distance Matrix'!$A$1:$AG$1,0),1))</f>
        <v>1351</v>
      </c>
      <c r="M74" s="52">
        <v>72</v>
      </c>
      <c r="N74" s="62"/>
      <c r="O74" t="s">
        <v>53</v>
      </c>
      <c r="P74">
        <f>_xlfn.IFS(AND(N73="",N74=""),0,AND(N73="",N74="@"),VLOOKUP(M$1,'Distance Matrix'!$A$2:$AG$33,MATCH(O74,'Distance Matrix'!$A$1:$AG$1,0),1),AND(N73="@",N74=""),VLOOKUP(M$1,'Distance Matrix'!$A$2:$AG$33,MATCH(O73,'Distance Matrix'!$A$1:$AG$1,0),1),AND(N73="@",N74="@"),VLOOKUP(O73,'Distance Matrix'!$A$2:$AG$33,MATCH(O74,'Distance Matrix'!$A$1:$AG$1,0),1))</f>
        <v>488</v>
      </c>
      <c r="Q74" s="52">
        <v>72</v>
      </c>
      <c r="R74" s="62" t="s">
        <v>182</v>
      </c>
      <c r="S74" t="s">
        <v>48</v>
      </c>
      <c r="T74">
        <f>_xlfn.IFS(AND(R73="",R74=""),0,AND(R73="",R74="@"),VLOOKUP(Q$1,'Distance Matrix'!$A$2:$AG$33,MATCH(S74,'Distance Matrix'!$A$1:$AG$1,0),1),AND(R73="@",R74=""),VLOOKUP(Q$1,'Distance Matrix'!$A$2:$AG$33,MATCH(S73,'Distance Matrix'!$A$1:$AG$1,0),1),AND(R73="@",R74="@"),VLOOKUP(S73,'Distance Matrix'!$A$2:$AG$33,MATCH(S74,'Distance Matrix'!$A$1:$AG$1,0),1))</f>
        <v>741</v>
      </c>
      <c r="U74" s="56">
        <v>72</v>
      </c>
      <c r="V74" s="64"/>
      <c r="W74" t="s">
        <v>56</v>
      </c>
      <c r="X74">
        <f>_xlfn.IFS(AND(V73="",V74=""),0,AND(V73="",V74="@"),VLOOKUP(U$1,'Distance Matrix'!$A$2:$AG$33,MATCH(W74,'Distance Matrix'!$A$1:$AG$1,0),1),AND(V73="@",V74=""),VLOOKUP(U$1,'Distance Matrix'!$A$2:$AG$33,MATCH(W73,'Distance Matrix'!$A$1:$AG$1,0),1),AND(V73="@",V74="@"),VLOOKUP(W73,'Distance Matrix'!$A$2:$AG$33,MATCH(W74,'Distance Matrix'!$A$1:$AG$1,0),1))</f>
        <v>0</v>
      </c>
      <c r="Y74" s="56">
        <v>72</v>
      </c>
      <c r="Z74" s="64"/>
      <c r="AA74" t="s">
        <v>50</v>
      </c>
      <c r="AB74">
        <f>_xlfn.IFS(AND(Z73="",Z74=""),0,AND(Z73="",Z74="@"),VLOOKUP(Y$1,'Distance Matrix'!$A$2:$AG$33,MATCH(AA74,'Distance Matrix'!$A$1:$AG$1,0),1),AND(Z73="@",Z74=""),VLOOKUP(Y$1,'Distance Matrix'!$A$2:$AG$33,MATCH(AA73,'Distance Matrix'!$A$1:$AG$1,0),1),AND(Z73="@",Z74="@"),VLOOKUP(AA73,'Distance Matrix'!$A$2:$AG$33,MATCH(AA74,'Distance Matrix'!$A$1:$AG$1,0),1))</f>
        <v>743</v>
      </c>
      <c r="AC74" s="56">
        <v>72</v>
      </c>
      <c r="AD74" s="64"/>
      <c r="AE74" t="s">
        <v>61</v>
      </c>
      <c r="AF74">
        <f>_xlfn.IFS(AND(AD73="",AD74=""),0,AND(AD73="",AD74="@"),VLOOKUP(AC$1,'Distance Matrix'!$A$2:$AG$33,MATCH(AE74,'Distance Matrix'!$A$1:$AG$1,0),1),AND(AD73="@",AD74=""),VLOOKUP(AC$1,'Distance Matrix'!$A$2:$AG$33,MATCH(AE73,'Distance Matrix'!$A$1:$AG$1,0),1),AND(AD73="@",AD74="@"),VLOOKUP(AE73,'Distance Matrix'!$A$2:$AG$33,MATCH(AE74,'Distance Matrix'!$A$1:$AG$1,0),1))</f>
        <v>0</v>
      </c>
      <c r="AG74" s="56">
        <v>72</v>
      </c>
      <c r="AH74" s="64" t="s">
        <v>182</v>
      </c>
      <c r="AI74" t="s">
        <v>77</v>
      </c>
      <c r="AJ74">
        <f>_xlfn.IFS(AND(AH73="",AH74=""),0,AND(AH73="",AH74="@"),VLOOKUP(AG$1,'Distance Matrix'!$A$2:$AG$33,MATCH(AI74,'Distance Matrix'!$A$1:$AG$1,0),1),AND(AH73="@",AH74=""),VLOOKUP(AG$1,'Distance Matrix'!$A$2:$AG$33,MATCH(AI73,'Distance Matrix'!$A$1:$AG$1,0),1),AND(AH73="@",AH74="@"),VLOOKUP(AI73,'Distance Matrix'!$A$2:$AG$33,MATCH(AI74,'Distance Matrix'!$A$1:$AG$1,0),1))</f>
        <v>638</v>
      </c>
      <c r="AK74" s="56">
        <v>72</v>
      </c>
      <c r="AL74" s="64"/>
      <c r="AM74" t="s">
        <v>50</v>
      </c>
      <c r="AN74">
        <f>_xlfn.IFS(AND(AL73="",AL74=""),0,AND(AL73="",AL74="@"),VLOOKUP(AK$1,'Distance Matrix'!$A$2:$AG$33,MATCH(AM74,'Distance Matrix'!$A$1:$AG$1,0),1),AND(AL73="@",AL74=""),VLOOKUP(AK$1,'Distance Matrix'!$A$2:$AG$33,MATCH(AM73,'Distance Matrix'!$A$1:$AG$1,0),1),AND(AL73="@",AL74="@"),VLOOKUP(AM73,'Distance Matrix'!$A$2:$AG$33,MATCH(AM74,'Distance Matrix'!$A$1:$AG$1,0),1))</f>
        <v>0</v>
      </c>
      <c r="AO74" s="56">
        <v>72</v>
      </c>
      <c r="AP74" s="64"/>
      <c r="AQ74" t="s">
        <v>60</v>
      </c>
      <c r="AR74">
        <f>_xlfn.IFS(AND(AP73="",AP74=""),0,AND(AP73="",AP74="@"),VLOOKUP(AO$1,'Distance Matrix'!$A$2:$AG$33,MATCH(AQ74,'Distance Matrix'!$A$1:$AG$1,0),1),AND(AP73="@",AP74=""),VLOOKUP(AO$1,'Distance Matrix'!$A$2:$AG$33,MATCH(AQ73,'Distance Matrix'!$A$1:$AG$1,0),1),AND(AP73="@",AP74="@"),VLOOKUP(AQ73,'Distance Matrix'!$A$2:$AG$33,MATCH(AQ74,'Distance Matrix'!$A$1:$AG$1,0),1))</f>
        <v>0</v>
      </c>
      <c r="AS74" s="56">
        <v>72</v>
      </c>
      <c r="AT74" s="64" t="s">
        <v>182</v>
      </c>
      <c r="AU74" t="s">
        <v>66</v>
      </c>
      <c r="AV74">
        <f>_xlfn.IFS(AND(AT73="",AT74=""),0,AND(AT73="",AT74="@"),VLOOKUP(AS$1,'Distance Matrix'!$A$2:$AG$33,MATCH(AU74,'Distance Matrix'!$A$1:$AG$1,0),1),AND(AT73="@",AT74=""),VLOOKUP(AS$1,'Distance Matrix'!$A$2:$AG$33,MATCH(AU73,'Distance Matrix'!$A$1:$AG$1,0),1),AND(AT73="@",AT74="@"),VLOOKUP(AU73,'Distance Matrix'!$A$2:$AG$33,MATCH(AU74,'Distance Matrix'!$A$1:$AG$1,0),1))</f>
        <v>256</v>
      </c>
      <c r="AW74" s="56">
        <v>72</v>
      </c>
      <c r="AX74" s="64" t="s">
        <v>182</v>
      </c>
      <c r="AY74" t="s">
        <v>79</v>
      </c>
      <c r="AZ74">
        <f>_xlfn.IFS(AND(AX73="",AX74=""),0,AND(AX73="",AX74="@"),VLOOKUP(AW$1,'Distance Matrix'!$A$2:$AG$33,MATCH(AY74,'Distance Matrix'!$A$1:$AG$1,0),1),AND(AX73="@",AX74=""),VLOOKUP(AW$1,'Distance Matrix'!$A$2:$AG$33,MATCH(AY73,'Distance Matrix'!$A$1:$AG$1,0),1),AND(AX73="@",AX74="@"),VLOOKUP(AY73,'Distance Matrix'!$A$2:$AG$33,MATCH(AY74,'Distance Matrix'!$A$1:$AG$1,0),1))</f>
        <v>36</v>
      </c>
      <c r="BA74" s="56">
        <v>72</v>
      </c>
      <c r="BB74" s="64"/>
      <c r="BC74" t="s">
        <v>68</v>
      </c>
      <c r="BD74">
        <f>_xlfn.IFS(AND(BB73="",BB74=""),0,AND(BB73="",BB74="@"),VLOOKUP(BA$1,'Distance Matrix'!$A$2:$AG$33,MATCH(BC74,'Distance Matrix'!$A$1:$AG$1,0),1),AND(BB73="@",BB74=""),VLOOKUP(BA$1,'Distance Matrix'!$A$2:$AG$33,MATCH(BC73,'Distance Matrix'!$A$1:$AG$1,0),1),AND(BB73="@",BB74="@"),VLOOKUP(BC73,'Distance Matrix'!$A$2:$AG$33,MATCH(BC74,'Distance Matrix'!$A$1:$AG$1,0),1))</f>
        <v>1053</v>
      </c>
      <c r="BE74" s="56">
        <v>72</v>
      </c>
      <c r="BF74" s="64"/>
      <c r="BG74" t="s">
        <v>48</v>
      </c>
      <c r="BH74">
        <f>_xlfn.IFS(AND(BF73="",BF74=""),0,AND(BF73="",BF74="@"),VLOOKUP(BE$1,'Distance Matrix'!$A$2:$AG$33,MATCH(BG74,'Distance Matrix'!$A$1:$AG$1,0),1),AND(BF73="@",BF74=""),VLOOKUP(BE$1,'Distance Matrix'!$A$2:$AG$33,MATCH(BG73,'Distance Matrix'!$A$1:$AG$1,0),1),AND(BF73="@",BF74="@"),VLOOKUP(BG73,'Distance Matrix'!$A$2:$AG$33,MATCH(BG74,'Distance Matrix'!$A$1:$AG$1,0),1))</f>
        <v>0</v>
      </c>
      <c r="BI74" s="56">
        <v>72</v>
      </c>
      <c r="BJ74" s="64"/>
      <c r="BK74" t="s">
        <v>59</v>
      </c>
      <c r="BL74">
        <f>_xlfn.IFS(AND(BJ73="",BJ74=""),0,AND(BJ73="",BJ74="@"),VLOOKUP(BI$1,'Distance Matrix'!$A$2:$AG$33,MATCH(BK74,'Distance Matrix'!$A$1:$AG$1,0),1),AND(BJ73="@",BJ74=""),VLOOKUP(BI$1,'Distance Matrix'!$A$2:$AG$33,MATCH(BK73,'Distance Matrix'!$A$1:$AG$1,0),1),AND(BJ73="@",BJ74="@"),VLOOKUP(BK73,'Distance Matrix'!$A$2:$AG$33,MATCH(BK74,'Distance Matrix'!$A$1:$AG$1,0),1))</f>
        <v>0</v>
      </c>
      <c r="BM74" s="56">
        <v>72</v>
      </c>
      <c r="BN74" s="64"/>
      <c r="BO74" t="s">
        <v>73</v>
      </c>
      <c r="BP74">
        <f>_xlfn.IFS(AND(BN73="",BN74=""),0,AND(BN73="",BN74="@"),VLOOKUP(BM$1,'Distance Matrix'!$A$2:$AG$33,MATCH(BO74,'Distance Matrix'!$A$1:$AG$1,0),1),AND(BN73="@",BN74=""),VLOOKUP(BM$1,'Distance Matrix'!$A$2:$AG$33,MATCH(BO73,'Distance Matrix'!$A$1:$AG$1,0),1),AND(BN73="@",BN74="@"),VLOOKUP(BO73,'Distance Matrix'!$A$2:$AG$33,MATCH(BO74,'Distance Matrix'!$A$1:$AG$1,0),1))</f>
        <v>324</v>
      </c>
      <c r="BQ74" s="56">
        <v>72</v>
      </c>
      <c r="BR74" s="64" t="s">
        <v>182</v>
      </c>
      <c r="BS74" t="s">
        <v>65</v>
      </c>
      <c r="BT74">
        <f>_xlfn.IFS(AND(BR73="",BR74=""),0,AND(BR73="",BR74="@"),VLOOKUP(BQ$1,'Distance Matrix'!$A$2:$AG$33,MATCH(BS74,'Distance Matrix'!$A$1:$AG$1,0),1),AND(BR73="@",BR74=""),VLOOKUP(BQ$1,'Distance Matrix'!$A$2:$AG$33,MATCH(BS73,'Distance Matrix'!$A$1:$AG$1,0),1),AND(BR73="@",BR74="@"),VLOOKUP(BS73,'Distance Matrix'!$A$2:$AG$33,MATCH(BS74,'Distance Matrix'!$A$1:$AG$1,0),1))</f>
        <v>36</v>
      </c>
      <c r="BU74" s="56">
        <v>72</v>
      </c>
      <c r="BV74" s="64" t="s">
        <v>182</v>
      </c>
      <c r="BW74" t="s">
        <v>50</v>
      </c>
      <c r="BX74">
        <f>_xlfn.IFS(AND(BV73="",BV74=""),0,AND(BV73="",BV74="@"),VLOOKUP(BU$1,'Distance Matrix'!$A$2:$AG$33,MATCH(BW74,'Distance Matrix'!$A$1:$AG$1,0),1),AND(BV73="@",BV74=""),VLOOKUP(BU$1,'Distance Matrix'!$A$2:$AG$33,MATCH(BW73,'Distance Matrix'!$A$1:$AG$1,0),1),AND(BV73="@",BV74="@"),VLOOKUP(BW73,'Distance Matrix'!$A$2:$AG$33,MATCH(BW74,'Distance Matrix'!$A$1:$AG$1,0),1))</f>
        <v>503</v>
      </c>
      <c r="BY74" s="56">
        <v>72</v>
      </c>
      <c r="BZ74" s="64" t="s">
        <v>182</v>
      </c>
      <c r="CA74" t="s">
        <v>64</v>
      </c>
      <c r="CB74">
        <f>_xlfn.IFS(AND(BZ73="",BZ74=""),0,AND(BZ73="",BZ74="@"),VLOOKUP(BY$1,'Distance Matrix'!$A$2:$AG$33,MATCH(CA74,'Distance Matrix'!$A$1:$AG$1,0),1),AND(BZ73="@",BZ74=""),VLOOKUP(BY$1,'Distance Matrix'!$A$2:$AG$33,MATCH(CA73,'Distance Matrix'!$A$1:$AG$1,0),1),AND(BZ73="@",BZ74="@"),VLOOKUP(CA73,'Distance Matrix'!$A$2:$AG$33,MATCH(CA74,'Distance Matrix'!$A$1:$AG$1,0),1))</f>
        <v>527</v>
      </c>
      <c r="CC74" s="56">
        <v>72</v>
      </c>
      <c r="CD74" s="64" t="s">
        <v>182</v>
      </c>
      <c r="CE74" t="s">
        <v>64</v>
      </c>
      <c r="CF74">
        <f>_xlfn.IFS(AND(CD73="",CD74=""),0,AND(CD73="",CD74="@"),VLOOKUP(CC$1,'Distance Matrix'!$A$2:$AG$33,MATCH(CE74,'Distance Matrix'!$A$1:$AG$1,0),1),AND(CD73="@",CD74=""),VLOOKUP(CC$1,'Distance Matrix'!$A$2:$AG$33,MATCH(CE73,'Distance Matrix'!$A$1:$AG$1,0),1),AND(CD73="@",CD74="@"),VLOOKUP(CE73,'Distance Matrix'!$A$2:$AG$33,MATCH(CE74,'Distance Matrix'!$A$1:$AG$1,0),1))</f>
        <v>1049</v>
      </c>
      <c r="CG74" s="56">
        <v>72</v>
      </c>
      <c r="CH74" s="64"/>
      <c r="CI74" t="s">
        <v>51</v>
      </c>
      <c r="CJ74">
        <f>_xlfn.IFS(AND(CH73="",CH74=""),0,AND(CH73="",CH74="@"),VLOOKUP(CG$1,'Distance Matrix'!$A$2:$AG$33,MATCH(CI74,'Distance Matrix'!$A$1:$AG$1,0),1),AND(CH73="@",CH74=""),VLOOKUP(CG$1,'Distance Matrix'!$A$2:$AG$33,MATCH(CI73,'Distance Matrix'!$A$1:$AG$1,0),1),AND(CH73="@",CH74="@"),VLOOKUP(CI73,'Distance Matrix'!$A$2:$AG$33,MATCH(CI74,'Distance Matrix'!$A$1:$AG$1,0),1))</f>
        <v>0</v>
      </c>
      <c r="CK74" s="56">
        <v>72</v>
      </c>
      <c r="CL74" s="64" t="s">
        <v>182</v>
      </c>
      <c r="CM74" t="s">
        <v>56</v>
      </c>
      <c r="CN74">
        <f>_xlfn.IFS(AND(CL73="",CL74=""),0,AND(CL73="",CL74="@"),VLOOKUP(CK$1,'Distance Matrix'!$A$2:$AG$33,MATCH(CM74,'Distance Matrix'!$A$1:$AG$1,0),1),AND(CL73="@",CL74=""),VLOOKUP(CK$1,'Distance Matrix'!$A$2:$AG$33,MATCH(CM73,'Distance Matrix'!$A$1:$AG$1,0),1),AND(CL73="@",CL74="@"),VLOOKUP(CM73,'Distance Matrix'!$A$2:$AG$33,MATCH(CM74,'Distance Matrix'!$A$1:$AG$1,0),1))</f>
        <v>223</v>
      </c>
      <c r="CO74" s="56">
        <v>72</v>
      </c>
      <c r="CP74" s="64"/>
      <c r="CQ74" t="s">
        <v>53</v>
      </c>
      <c r="CR74">
        <f>_xlfn.IFS(AND(CP73="",CP74=""),0,AND(CP73="",CP74="@"),VLOOKUP(CO$1,'Distance Matrix'!$A$2:$AG$33,MATCH(CQ74,'Distance Matrix'!$A$1:$AG$1,0),1),AND(CP73="@",CP74=""),VLOOKUP(CO$1,'Distance Matrix'!$A$2:$AG$33,MATCH(CQ73,'Distance Matrix'!$A$1:$AG$1,0),1),AND(CP73="@",CP74="@"),VLOOKUP(CQ73,'Distance Matrix'!$A$2:$AG$33,MATCH(CQ74,'Distance Matrix'!$A$1:$AG$1,0),1))</f>
        <v>186</v>
      </c>
      <c r="CS74" s="56">
        <v>72</v>
      </c>
      <c r="CT74" s="64"/>
      <c r="CU74" t="s">
        <v>62</v>
      </c>
      <c r="CV74">
        <f>_xlfn.IFS(AND(CT73="",CT74=""),0,AND(CT73="",CT74="@"),VLOOKUP(CS$1,'Distance Matrix'!$A$2:$AG$33,MATCH(CU74,'Distance Matrix'!$A$1:$AG$1,0),1),AND(CT73="@",CT74=""),VLOOKUP(CS$1,'Distance Matrix'!$A$2:$AG$33,MATCH(CU73,'Distance Matrix'!$A$1:$AG$1,0),1),AND(CT73="@",CT74="@"),VLOOKUP(CU73,'Distance Matrix'!$A$2:$AG$33,MATCH(CU74,'Distance Matrix'!$A$1:$AG$1,0),1))</f>
        <v>0</v>
      </c>
      <c r="CW74" s="56">
        <v>72</v>
      </c>
      <c r="CX74" s="64" t="s">
        <v>182</v>
      </c>
      <c r="CY74" t="s">
        <v>76</v>
      </c>
      <c r="CZ74">
        <f>_xlfn.IFS(AND(CX73="",CX74=""),0,AND(CX73="",CX74="@"),VLOOKUP(CW$1,'Distance Matrix'!$A$2:$AG$33,MATCH(CY74,'Distance Matrix'!$A$1:$AG$1,0),1),AND(CX73="@",CX74=""),VLOOKUP(CW$1,'Distance Matrix'!$A$2:$AG$33,MATCH(CY73,'Distance Matrix'!$A$1:$AG$1,0),1),AND(CX73="@",CX74="@"),VLOOKUP(CY73,'Distance Matrix'!$A$2:$AG$33,MATCH(CY74,'Distance Matrix'!$A$1:$AG$1,0),1))</f>
        <v>186</v>
      </c>
      <c r="DA74" s="56">
        <v>72</v>
      </c>
      <c r="DB74" s="64"/>
      <c r="DC74" t="s">
        <v>49</v>
      </c>
      <c r="DD74">
        <f>_xlfn.IFS(AND(DB73="",DB74=""),0,AND(DB73="",DB74="@"),VLOOKUP(DA$1,'Distance Matrix'!$A$2:$AG$33,MATCH(DC74,'Distance Matrix'!$A$1:$AG$1,0),1),AND(DB73="@",DB74=""),VLOOKUP(DA$1,'Distance Matrix'!$A$2:$AG$33,MATCH(DC73,'Distance Matrix'!$A$1:$AG$1,0),1),AND(DB73="@",DB74="@"),VLOOKUP(DC73,'Distance Matrix'!$A$2:$AG$33,MATCH(DC74,'Distance Matrix'!$A$1:$AG$1,0),1))</f>
        <v>985</v>
      </c>
      <c r="DE74" s="56">
        <v>72</v>
      </c>
      <c r="DF74" s="64" t="s">
        <v>182</v>
      </c>
      <c r="DG74" t="s">
        <v>58</v>
      </c>
      <c r="DH74">
        <f>_xlfn.IFS(AND(DF73="",DF74=""),0,AND(DF73="",DF74="@"),VLOOKUP(DE$1,'Distance Matrix'!$A$2:$AG$33,MATCH(DG74,'Distance Matrix'!$A$1:$AG$1,0),1),AND(DF73="@",DF74=""),VLOOKUP(DE$1,'Distance Matrix'!$A$2:$AG$33,MATCH(DG73,'Distance Matrix'!$A$1:$AG$1,0),1),AND(DF73="@",DF74="@"),VLOOKUP(DG73,'Distance Matrix'!$A$2:$AG$33,MATCH(DG74,'Distance Matrix'!$A$1:$AG$1,0),1))</f>
        <v>225</v>
      </c>
      <c r="DI74" s="56">
        <v>72</v>
      </c>
      <c r="DJ74" s="64" t="s">
        <v>182</v>
      </c>
      <c r="DK74" t="s">
        <v>70</v>
      </c>
      <c r="DL74">
        <f>_xlfn.IFS(AND(DJ73="",DJ74=""),0,AND(DJ73="",DJ74="@"),VLOOKUP(DI$1,'Distance Matrix'!$A$2:$AG$33,MATCH(DK74,'Distance Matrix'!$A$1:$AG$1,0),1),AND(DJ73="@",DJ74=""),VLOOKUP(DI$1,'Distance Matrix'!$A$2:$AG$33,MATCH(DK73,'Distance Matrix'!$A$1:$AG$1,0),1),AND(DJ73="@",DJ74="@"),VLOOKUP(DK73,'Distance Matrix'!$A$2:$AG$33,MATCH(DK74,'Distance Matrix'!$A$1:$AG$1,0),1))</f>
        <v>1752</v>
      </c>
      <c r="DM74" s="56">
        <v>72</v>
      </c>
      <c r="DN74" s="64" t="s">
        <v>182</v>
      </c>
      <c r="DO74" t="s">
        <v>52</v>
      </c>
      <c r="DP74">
        <f>_xlfn.IFS(AND(DN73="",DN74=""),0,AND(DN73="",DN74="@"),VLOOKUP(DM$1,'Distance Matrix'!$A$2:$AG$33,MATCH(DO74,'Distance Matrix'!$A$1:$AG$1,0),1),AND(DN73="@",DN74=""),VLOOKUP(DM$1,'Distance Matrix'!$A$2:$AG$33,MATCH(DO73,'Distance Matrix'!$A$1:$AG$1,0),1),AND(DN73="@",DN74="@"),VLOOKUP(DO73,'Distance Matrix'!$A$2:$AG$33,MATCH(DO74,'Distance Matrix'!$A$1:$AG$1,0),1))</f>
        <v>922</v>
      </c>
      <c r="DQ74" s="56">
        <v>72</v>
      </c>
      <c r="DR74" s="64" t="s">
        <v>182</v>
      </c>
      <c r="DS74" t="s">
        <v>65</v>
      </c>
      <c r="DT74" s="72">
        <f>_xlfn.IFS(AND(DR73="",DR74=""),0,AND(DR73="",DR74="@"),VLOOKUP(DQ$1,'Distance Matrix'!$A$2:$AG$33,MATCH(DS74,'Distance Matrix'!$A$1:$AG$1,0),1),AND(DR73="@",DR74=""),VLOOKUP(DQ$1,'Distance Matrix'!$A$2:$AG$33,MATCH(DS73,'Distance Matrix'!$A$1:$AG$1,0),1),AND(DR73="@",DR74="@"),VLOOKUP(DS73,'Distance Matrix'!$A$2:$AG$33,MATCH(DS74,'Distance Matrix'!$A$1:$AG$1,0),1))</f>
        <v>1540</v>
      </c>
    </row>
    <row r="75" spans="1:124" ht="15.75" thickBot="1" x14ac:dyDescent="0.3">
      <c r="A75" s="52">
        <v>73</v>
      </c>
      <c r="B75" s="62" t="s">
        <v>182</v>
      </c>
      <c r="C75" t="s">
        <v>72</v>
      </c>
      <c r="D75">
        <f>_xlfn.IFS(AND(B74="",B75=""),0,AND(B74="",B75="@"),VLOOKUP(A$1,'Distance Matrix'!$A$2:$AG$33,MATCH(C75,'Distance Matrix'!$A$1:$AG$1,0),1),AND(B74="@",B75=""),VLOOKUP(A$1,'Distance Matrix'!$A$2:$AG$33,MATCH(C74,'Distance Matrix'!$A$1:$AG$1,0),1),AND(B74="@",B75="@"),VLOOKUP(C74,'Distance Matrix'!$A$2:$AG$33,MATCH(C75,'Distance Matrix'!$A$1:$AG$1,0),1))</f>
        <v>601</v>
      </c>
      <c r="E75" s="52">
        <v>73</v>
      </c>
      <c r="F75" s="62" t="s">
        <v>182</v>
      </c>
      <c r="G75" t="s">
        <v>52</v>
      </c>
      <c r="H75">
        <f>_xlfn.IFS(AND(F74="",F75=""),0,AND(F74="",F75="@"),VLOOKUP(E$1,'Distance Matrix'!$A$2:$AG$33,MATCH(G75,'Distance Matrix'!$A$1:$AG$1,0),1),AND(F74="@",F75=""),VLOOKUP(E$1,'Distance Matrix'!$A$2:$AG$33,MATCH(G74,'Distance Matrix'!$A$1:$AG$1,0),1),AND(F74="@",F75="@"),VLOOKUP(G74,'Distance Matrix'!$A$2:$AG$33,MATCH(G75,'Distance Matrix'!$A$1:$AG$1,0),1))</f>
        <v>1785</v>
      </c>
      <c r="I75" s="52">
        <v>73</v>
      </c>
      <c r="J75" s="62" t="s">
        <v>182</v>
      </c>
      <c r="K75" s="54" t="s">
        <v>60</v>
      </c>
      <c r="L75">
        <f>_xlfn.IFS(AND(J74="",J75=""),0,AND(J74="",J75="@"),VLOOKUP(I$1,'Distance Matrix'!$A$2:$AG$33,MATCH(K75,'Distance Matrix'!$A$1:$AG$1,0),1),AND(J74="@",J75=""),VLOOKUP(I$1,'Distance Matrix'!$A$2:$AG$33,MATCH(K74,'Distance Matrix'!$A$1:$AG$1,0),1),AND(J74="@",J75="@"),VLOOKUP(K74,'Distance Matrix'!$A$2:$AG$33,MATCH(K75,'Distance Matrix'!$A$1:$AG$1,0),1))</f>
        <v>184</v>
      </c>
      <c r="M75" s="52">
        <v>73</v>
      </c>
      <c r="N75" s="62"/>
      <c r="O75" t="s">
        <v>51</v>
      </c>
      <c r="P75">
        <f>_xlfn.IFS(AND(N74="",N75=""),0,AND(N74="",N75="@"),VLOOKUP(M$1,'Distance Matrix'!$A$2:$AG$33,MATCH(O75,'Distance Matrix'!$A$1:$AG$1,0),1),AND(N74="@",N75=""),VLOOKUP(M$1,'Distance Matrix'!$A$2:$AG$33,MATCH(O74,'Distance Matrix'!$A$1:$AG$1,0),1),AND(N74="@",N75="@"),VLOOKUP(O74,'Distance Matrix'!$A$2:$AG$33,MATCH(O75,'Distance Matrix'!$A$1:$AG$1,0),1))</f>
        <v>0</v>
      </c>
      <c r="Q75" s="52">
        <v>73</v>
      </c>
      <c r="R75" s="62"/>
      <c r="S75" t="s">
        <v>71</v>
      </c>
      <c r="T75">
        <f>_xlfn.IFS(AND(R74="",R75=""),0,AND(R74="",R75="@"),VLOOKUP(Q$1,'Distance Matrix'!$A$2:$AG$33,MATCH(S75,'Distance Matrix'!$A$1:$AG$1,0),1),AND(R74="@",R75=""),VLOOKUP(Q$1,'Distance Matrix'!$A$2:$AG$33,MATCH(S74,'Distance Matrix'!$A$1:$AG$1,0),1),AND(R74="@",R75="@"),VLOOKUP(S74,'Distance Matrix'!$A$2:$AG$33,MATCH(S75,'Distance Matrix'!$A$1:$AG$1,0),1))</f>
        <v>741</v>
      </c>
      <c r="U75" s="56">
        <v>73</v>
      </c>
      <c r="V75" s="64"/>
      <c r="W75" t="s">
        <v>52</v>
      </c>
      <c r="X75">
        <f>_xlfn.IFS(AND(V74="",V75=""),0,AND(V74="",V75="@"),VLOOKUP(U$1,'Distance Matrix'!$A$2:$AG$33,MATCH(W75,'Distance Matrix'!$A$1:$AG$1,0),1),AND(V74="@",V75=""),VLOOKUP(U$1,'Distance Matrix'!$A$2:$AG$33,MATCH(W74,'Distance Matrix'!$A$1:$AG$1,0),1),AND(V74="@",V75="@"),VLOOKUP(W74,'Distance Matrix'!$A$2:$AG$33,MATCH(W75,'Distance Matrix'!$A$1:$AG$1,0),1))</f>
        <v>0</v>
      </c>
      <c r="Y75" s="56">
        <v>73</v>
      </c>
      <c r="Z75" s="64"/>
      <c r="AA75" t="s">
        <v>57</v>
      </c>
      <c r="AB75">
        <f>_xlfn.IFS(AND(Z74="",Z75=""),0,AND(Z74="",Z75="@"),VLOOKUP(Y$1,'Distance Matrix'!$A$2:$AG$33,MATCH(AA75,'Distance Matrix'!$A$1:$AG$1,0),1),AND(Z74="@",Z75=""),VLOOKUP(Y$1,'Distance Matrix'!$A$2:$AG$33,MATCH(AA74,'Distance Matrix'!$A$1:$AG$1,0),1),AND(Z74="@",Z75="@"),VLOOKUP(AA74,'Distance Matrix'!$A$2:$AG$33,MATCH(AA75,'Distance Matrix'!$A$1:$AG$1,0),1))</f>
        <v>0</v>
      </c>
      <c r="AC75" s="56">
        <v>73</v>
      </c>
      <c r="AD75" s="64" t="s">
        <v>182</v>
      </c>
      <c r="AE75" t="s">
        <v>64</v>
      </c>
      <c r="AF75">
        <f>_xlfn.IFS(AND(AD74="",AD75=""),0,AND(AD74="",AD75="@"),VLOOKUP(AC$1,'Distance Matrix'!$A$2:$AG$33,MATCH(AE75,'Distance Matrix'!$A$1:$AG$1,0),1),AND(AD74="@",AD75=""),VLOOKUP(AC$1,'Distance Matrix'!$A$2:$AG$33,MATCH(AE74,'Distance Matrix'!$A$1:$AG$1,0),1),AND(AD74="@",AD75="@"),VLOOKUP(AE74,'Distance Matrix'!$A$2:$AG$33,MATCH(AE75,'Distance Matrix'!$A$1:$AG$1,0),1))</f>
        <v>680</v>
      </c>
      <c r="AG75" s="56">
        <v>73</v>
      </c>
      <c r="AH75" s="64" t="s">
        <v>182</v>
      </c>
      <c r="AI75" t="s">
        <v>75</v>
      </c>
      <c r="AJ75">
        <f>_xlfn.IFS(AND(AH74="",AH75=""),0,AND(AH74="",AH75="@"),VLOOKUP(AG$1,'Distance Matrix'!$A$2:$AG$33,MATCH(AI75,'Distance Matrix'!$A$1:$AG$1,0),1),AND(AH74="@",AH75=""),VLOOKUP(AG$1,'Distance Matrix'!$A$2:$AG$33,MATCH(AI74,'Distance Matrix'!$A$1:$AG$1,0),1),AND(AH74="@",AH75="@"),VLOOKUP(AI74,'Distance Matrix'!$A$2:$AG$33,MATCH(AI75,'Distance Matrix'!$A$1:$AG$1,0),1))</f>
        <v>2092</v>
      </c>
      <c r="AK75" s="56">
        <v>73</v>
      </c>
      <c r="AL75" s="64"/>
      <c r="AM75" t="s">
        <v>67</v>
      </c>
      <c r="AN75">
        <f>_xlfn.IFS(AND(AL74="",AL75=""),0,AND(AL74="",AL75="@"),VLOOKUP(AK$1,'Distance Matrix'!$A$2:$AG$33,MATCH(AM75,'Distance Matrix'!$A$1:$AG$1,0),1),AND(AL74="@",AL75=""),VLOOKUP(AK$1,'Distance Matrix'!$A$2:$AG$33,MATCH(AM74,'Distance Matrix'!$A$1:$AG$1,0),1),AND(AL74="@",AL75="@"),VLOOKUP(AM74,'Distance Matrix'!$A$2:$AG$33,MATCH(AM75,'Distance Matrix'!$A$1:$AG$1,0),1))</f>
        <v>0</v>
      </c>
      <c r="AO75" s="56">
        <v>73</v>
      </c>
      <c r="AP75" s="64" t="s">
        <v>182</v>
      </c>
      <c r="AQ75" t="s">
        <v>59</v>
      </c>
      <c r="AR75">
        <f>_xlfn.IFS(AND(AP74="",AP75=""),0,AND(AP74="",AP75="@"),VLOOKUP(AO$1,'Distance Matrix'!$A$2:$AG$33,MATCH(AQ75,'Distance Matrix'!$A$1:$AG$1,0),1),AND(AP74="@",AP75=""),VLOOKUP(AO$1,'Distance Matrix'!$A$2:$AG$33,MATCH(AQ74,'Distance Matrix'!$A$1:$AG$1,0),1),AND(AP74="@",AP75="@"),VLOOKUP(AQ74,'Distance Matrix'!$A$2:$AG$33,MATCH(AQ75,'Distance Matrix'!$A$1:$AG$1,0),1))</f>
        <v>501</v>
      </c>
      <c r="AS75" s="56">
        <v>73</v>
      </c>
      <c r="AT75" s="64" t="s">
        <v>182</v>
      </c>
      <c r="AU75" t="s">
        <v>53</v>
      </c>
      <c r="AV75">
        <f>_xlfn.IFS(AND(AT74="",AT75=""),0,AND(AT74="",AT75="@"),VLOOKUP(AS$1,'Distance Matrix'!$A$2:$AG$33,MATCH(AU75,'Distance Matrix'!$A$1:$AG$1,0),1),AND(AT74="@",AT75=""),VLOOKUP(AS$1,'Distance Matrix'!$A$2:$AG$33,MATCH(AU74,'Distance Matrix'!$A$1:$AG$1,0),1),AND(AT74="@",AT75="@"),VLOOKUP(AU74,'Distance Matrix'!$A$2:$AG$33,MATCH(AU75,'Distance Matrix'!$A$1:$AG$1,0),1))</f>
        <v>1369</v>
      </c>
      <c r="AW75" s="56">
        <v>73</v>
      </c>
      <c r="AX75" s="64" t="s">
        <v>182</v>
      </c>
      <c r="AY75" t="s">
        <v>70</v>
      </c>
      <c r="AZ75">
        <f>_xlfn.IFS(AND(AX74="",AX75=""),0,AND(AX74="",AX75="@"),VLOOKUP(AW$1,'Distance Matrix'!$A$2:$AG$33,MATCH(AY75,'Distance Matrix'!$A$1:$AG$1,0),1),AND(AX74="@",AX75=""),VLOOKUP(AW$1,'Distance Matrix'!$A$2:$AG$33,MATCH(AY74,'Distance Matrix'!$A$1:$AG$1,0),1),AND(AX74="@",AX75="@"),VLOOKUP(AY74,'Distance Matrix'!$A$2:$AG$33,MATCH(AY75,'Distance Matrix'!$A$1:$AG$1,0),1))</f>
        <v>1202</v>
      </c>
      <c r="BA75" s="56">
        <v>73</v>
      </c>
      <c r="BB75" s="64" t="s">
        <v>182</v>
      </c>
      <c r="BC75" t="s">
        <v>55</v>
      </c>
      <c r="BD75">
        <f>_xlfn.IFS(AND(BB74="",BB75=""),0,AND(BB74="",BB75="@"),VLOOKUP(BA$1,'Distance Matrix'!$A$2:$AG$33,MATCH(BC75,'Distance Matrix'!$A$1:$AG$1,0),1),AND(BB74="@",BB75=""),VLOOKUP(BA$1,'Distance Matrix'!$A$2:$AG$33,MATCH(BC74,'Distance Matrix'!$A$1:$AG$1,0),1),AND(BB74="@",BB75="@"),VLOOKUP(BC74,'Distance Matrix'!$A$2:$AG$33,MATCH(BC75,'Distance Matrix'!$A$1:$AG$1,0),1))</f>
        <v>386</v>
      </c>
      <c r="BE75" s="56">
        <v>73</v>
      </c>
      <c r="BF75" s="64"/>
      <c r="BG75" t="s">
        <v>55</v>
      </c>
      <c r="BH75">
        <f>_xlfn.IFS(AND(BF74="",BF75=""),0,AND(BF74="",BF75="@"),VLOOKUP(BE$1,'Distance Matrix'!$A$2:$AG$33,MATCH(BG75,'Distance Matrix'!$A$1:$AG$1,0),1),AND(BF74="@",BF75=""),VLOOKUP(BE$1,'Distance Matrix'!$A$2:$AG$33,MATCH(BG74,'Distance Matrix'!$A$1:$AG$1,0),1),AND(BF74="@",BF75="@"),VLOOKUP(BG74,'Distance Matrix'!$A$2:$AG$33,MATCH(BG75,'Distance Matrix'!$A$1:$AG$1,0),1))</f>
        <v>0</v>
      </c>
      <c r="BI75" s="56">
        <v>73</v>
      </c>
      <c r="BJ75" s="64"/>
      <c r="BK75" t="s">
        <v>60</v>
      </c>
      <c r="BL75">
        <f>_xlfn.IFS(AND(BJ74="",BJ75=""),0,AND(BJ74="",BJ75="@"),VLOOKUP(BI$1,'Distance Matrix'!$A$2:$AG$33,MATCH(BK75,'Distance Matrix'!$A$1:$AG$1,0),1),AND(BJ74="@",BJ75=""),VLOOKUP(BI$1,'Distance Matrix'!$A$2:$AG$33,MATCH(BK74,'Distance Matrix'!$A$1:$AG$1,0),1),AND(BJ74="@",BJ75="@"),VLOOKUP(BK74,'Distance Matrix'!$A$2:$AG$33,MATCH(BK75,'Distance Matrix'!$A$1:$AG$1,0),1))</f>
        <v>0</v>
      </c>
      <c r="BM75" s="56">
        <v>73</v>
      </c>
      <c r="BN75" s="64" t="s">
        <v>182</v>
      </c>
      <c r="BO75" t="s">
        <v>57</v>
      </c>
      <c r="BP75">
        <f>_xlfn.IFS(AND(BN74="",BN75=""),0,AND(BN74="",BN75="@"),VLOOKUP(BM$1,'Distance Matrix'!$A$2:$AG$33,MATCH(BO75,'Distance Matrix'!$A$1:$AG$1,0),1),AND(BN74="@",BN75=""),VLOOKUP(BM$1,'Distance Matrix'!$A$2:$AG$33,MATCH(BO74,'Distance Matrix'!$A$1:$AG$1,0),1),AND(BN74="@",BN75="@"),VLOOKUP(BO74,'Distance Matrix'!$A$2:$AG$33,MATCH(BO75,'Distance Matrix'!$A$1:$AG$1,0),1))</f>
        <v>393</v>
      </c>
      <c r="BQ75" s="56">
        <v>73</v>
      </c>
      <c r="BR75" s="64" t="s">
        <v>182</v>
      </c>
      <c r="BS75" t="s">
        <v>55</v>
      </c>
      <c r="BT75">
        <f>_xlfn.IFS(AND(BR74="",BR75=""),0,AND(BR74="",BR75="@"),VLOOKUP(BQ$1,'Distance Matrix'!$A$2:$AG$33,MATCH(BS75,'Distance Matrix'!$A$1:$AG$1,0),1),AND(BR74="@",BR75=""),VLOOKUP(BQ$1,'Distance Matrix'!$A$2:$AG$33,MATCH(BS74,'Distance Matrix'!$A$1:$AG$1,0),1),AND(BR74="@",BR75="@"),VLOOKUP(BS74,'Distance Matrix'!$A$2:$AG$33,MATCH(BS75,'Distance Matrix'!$A$1:$AG$1,0),1))</f>
        <v>308</v>
      </c>
      <c r="BU75" s="56">
        <v>73</v>
      </c>
      <c r="BV75" s="64" t="s">
        <v>182</v>
      </c>
      <c r="BW75" t="s">
        <v>72</v>
      </c>
      <c r="BX75">
        <f>_xlfn.IFS(AND(BV74="",BV75=""),0,AND(BV74="",BV75="@"),VLOOKUP(BU$1,'Distance Matrix'!$A$2:$AG$33,MATCH(BW75,'Distance Matrix'!$A$1:$AG$1,0),1),AND(BV74="@",BV75=""),VLOOKUP(BU$1,'Distance Matrix'!$A$2:$AG$33,MATCH(BW74,'Distance Matrix'!$A$1:$AG$1,0),1),AND(BV74="@",BV75="@"),VLOOKUP(BW74,'Distance Matrix'!$A$2:$AG$33,MATCH(BW75,'Distance Matrix'!$A$1:$AG$1,0),1))</f>
        <v>1113</v>
      </c>
      <c r="BY75" s="56">
        <v>73</v>
      </c>
      <c r="BZ75" s="64"/>
      <c r="CA75" t="s">
        <v>77</v>
      </c>
      <c r="CB75">
        <f>_xlfn.IFS(AND(BZ74="",BZ75=""),0,AND(BZ74="",BZ75="@"),VLOOKUP(BY$1,'Distance Matrix'!$A$2:$AG$33,MATCH(CA75,'Distance Matrix'!$A$1:$AG$1,0),1),AND(BZ74="@",BZ75=""),VLOOKUP(BY$1,'Distance Matrix'!$A$2:$AG$33,MATCH(CA74,'Distance Matrix'!$A$1:$AG$1,0),1),AND(BZ74="@",BZ75="@"),VLOOKUP(CA74,'Distance Matrix'!$A$2:$AG$33,MATCH(CA75,'Distance Matrix'!$A$1:$AG$1,0),1))</f>
        <v>1018</v>
      </c>
      <c r="CC75" s="56">
        <v>73</v>
      </c>
      <c r="CD75" s="64"/>
      <c r="CE75" t="s">
        <v>69</v>
      </c>
      <c r="CF75">
        <f>_xlfn.IFS(AND(CD74="",CD75=""),0,AND(CD74="",CD75="@"),VLOOKUP(CC$1,'Distance Matrix'!$A$2:$AG$33,MATCH(CE75,'Distance Matrix'!$A$1:$AG$1,0),1),AND(CD74="@",CD75=""),VLOOKUP(CC$1,'Distance Matrix'!$A$2:$AG$33,MATCH(CE74,'Distance Matrix'!$A$1:$AG$1,0),1),AND(CD74="@",CD75="@"),VLOOKUP(CE74,'Distance Matrix'!$A$2:$AG$33,MATCH(CE75,'Distance Matrix'!$A$1:$AG$1,0),1))</f>
        <v>1018</v>
      </c>
      <c r="CG75" s="56">
        <v>73</v>
      </c>
      <c r="CH75" s="64" t="s">
        <v>182</v>
      </c>
      <c r="CI75" t="s">
        <v>50</v>
      </c>
      <c r="CJ75">
        <f>_xlfn.IFS(AND(CH74="",CH75=""),0,AND(CH74="",CH75="@"),VLOOKUP(CG$1,'Distance Matrix'!$A$2:$AG$33,MATCH(CI75,'Distance Matrix'!$A$1:$AG$1,0),1),AND(CH74="@",CH75=""),VLOOKUP(CG$1,'Distance Matrix'!$A$2:$AG$33,MATCH(CI74,'Distance Matrix'!$A$1:$AG$1,0),1),AND(CH74="@",CH75="@"),VLOOKUP(CI74,'Distance Matrix'!$A$2:$AG$33,MATCH(CI75,'Distance Matrix'!$A$1:$AG$1,0),1))</f>
        <v>2208</v>
      </c>
      <c r="CK75" s="56">
        <v>73</v>
      </c>
      <c r="CL75" s="64"/>
      <c r="CM75" t="s">
        <v>63</v>
      </c>
      <c r="CN75">
        <f>_xlfn.IFS(AND(CL74="",CL75=""),0,AND(CL74="",CL75="@"),VLOOKUP(CK$1,'Distance Matrix'!$A$2:$AG$33,MATCH(CM75,'Distance Matrix'!$A$1:$AG$1,0),1),AND(CL74="@",CL75=""),VLOOKUP(CK$1,'Distance Matrix'!$A$2:$AG$33,MATCH(CM74,'Distance Matrix'!$A$1:$AG$1,0),1),AND(CL74="@",CL75="@"),VLOOKUP(CM74,'Distance Matrix'!$A$2:$AG$33,MATCH(CM75,'Distance Matrix'!$A$1:$AG$1,0),1))</f>
        <v>268</v>
      </c>
      <c r="CO75" s="56">
        <v>73</v>
      </c>
      <c r="CP75" s="64"/>
      <c r="CQ75" t="s">
        <v>57</v>
      </c>
      <c r="CR75">
        <f>_xlfn.IFS(AND(CP74="",CP75=""),0,AND(CP74="",CP75="@"),VLOOKUP(CO$1,'Distance Matrix'!$A$2:$AG$33,MATCH(CQ75,'Distance Matrix'!$A$1:$AG$1,0),1),AND(CP74="@",CP75=""),VLOOKUP(CO$1,'Distance Matrix'!$A$2:$AG$33,MATCH(CQ74,'Distance Matrix'!$A$1:$AG$1,0),1),AND(CP74="@",CP75="@"),VLOOKUP(CQ74,'Distance Matrix'!$A$2:$AG$33,MATCH(CQ75,'Distance Matrix'!$A$1:$AG$1,0),1))</f>
        <v>0</v>
      </c>
      <c r="CS75" s="56">
        <v>73</v>
      </c>
      <c r="CT75" s="64"/>
      <c r="CU75" t="s">
        <v>66</v>
      </c>
      <c r="CV75">
        <f>_xlfn.IFS(AND(CT74="",CT75=""),0,AND(CT74="",CT75="@"),VLOOKUP(CS$1,'Distance Matrix'!$A$2:$AG$33,MATCH(CU75,'Distance Matrix'!$A$1:$AG$1,0),1),AND(CT74="@",CT75=""),VLOOKUP(CS$1,'Distance Matrix'!$A$2:$AG$33,MATCH(CU74,'Distance Matrix'!$A$1:$AG$1,0),1),AND(CT74="@",CT75="@"),VLOOKUP(CU74,'Distance Matrix'!$A$2:$AG$33,MATCH(CU75,'Distance Matrix'!$A$1:$AG$1,0),1))</f>
        <v>0</v>
      </c>
      <c r="CW75" s="56">
        <v>73</v>
      </c>
      <c r="CX75" s="64"/>
      <c r="CY75" t="s">
        <v>68</v>
      </c>
      <c r="CZ75">
        <f>_xlfn.IFS(AND(CX74="",CX75=""),0,AND(CX74="",CX75="@"),VLOOKUP(CW$1,'Distance Matrix'!$A$2:$AG$33,MATCH(CY75,'Distance Matrix'!$A$1:$AG$1,0),1),AND(CX74="@",CX75=""),VLOOKUP(CW$1,'Distance Matrix'!$A$2:$AG$33,MATCH(CY74,'Distance Matrix'!$A$1:$AG$1,0),1),AND(CX74="@",CX75="@"),VLOOKUP(CY74,'Distance Matrix'!$A$2:$AG$33,MATCH(CY75,'Distance Matrix'!$A$1:$AG$1,0),1))</f>
        <v>673</v>
      </c>
      <c r="DA75" s="56">
        <v>73</v>
      </c>
      <c r="DB75" s="64"/>
      <c r="DC75" t="s">
        <v>78</v>
      </c>
      <c r="DD75">
        <f>_xlfn.IFS(AND(DB74="",DB75=""),0,AND(DB74="",DB75="@"),VLOOKUP(DA$1,'Distance Matrix'!$A$2:$AG$33,MATCH(DC75,'Distance Matrix'!$A$1:$AG$1,0),1),AND(DB74="@",DB75=""),VLOOKUP(DA$1,'Distance Matrix'!$A$2:$AG$33,MATCH(DC74,'Distance Matrix'!$A$1:$AG$1,0),1),AND(DB74="@",DB75="@"),VLOOKUP(DC74,'Distance Matrix'!$A$2:$AG$33,MATCH(DC75,'Distance Matrix'!$A$1:$AG$1,0),1))</f>
        <v>0</v>
      </c>
      <c r="DE75" s="56">
        <v>73</v>
      </c>
      <c r="DF75" s="64" t="s">
        <v>182</v>
      </c>
      <c r="DG75" t="s">
        <v>62</v>
      </c>
      <c r="DH75">
        <f>_xlfn.IFS(AND(DF74="",DF75=""),0,AND(DF74="",DF75="@"),VLOOKUP(DE$1,'Distance Matrix'!$A$2:$AG$33,MATCH(DG75,'Distance Matrix'!$A$1:$AG$1,0),1),AND(DF74="@",DF75=""),VLOOKUP(DE$1,'Distance Matrix'!$A$2:$AG$33,MATCH(DG74,'Distance Matrix'!$A$1:$AG$1,0),1),AND(DF74="@",DF75="@"),VLOOKUP(DG74,'Distance Matrix'!$A$2:$AG$33,MATCH(DG75,'Distance Matrix'!$A$1:$AG$1,0),1))</f>
        <v>856</v>
      </c>
      <c r="DI75" s="56">
        <v>73</v>
      </c>
      <c r="DJ75" s="64" t="s">
        <v>182</v>
      </c>
      <c r="DK75" t="s">
        <v>73</v>
      </c>
      <c r="DL75">
        <f>_xlfn.IFS(AND(DJ74="",DJ75=""),0,AND(DJ74="",DJ75="@"),VLOOKUP(DI$1,'Distance Matrix'!$A$2:$AG$33,MATCH(DK75,'Distance Matrix'!$A$1:$AG$1,0),1),AND(DJ74="@",DJ75=""),VLOOKUP(DI$1,'Distance Matrix'!$A$2:$AG$33,MATCH(DK74,'Distance Matrix'!$A$1:$AG$1,0),1),AND(DJ74="@",DJ75="@"),VLOOKUP(DK74,'Distance Matrix'!$A$2:$AG$33,MATCH(DK75,'Distance Matrix'!$A$1:$AG$1,0),1))</f>
        <v>798</v>
      </c>
      <c r="DM75" s="56">
        <v>73</v>
      </c>
      <c r="DN75" s="64" t="s">
        <v>182</v>
      </c>
      <c r="DO75" t="s">
        <v>61</v>
      </c>
      <c r="DP75">
        <f>_xlfn.IFS(AND(DN74="",DN75=""),0,AND(DN74="",DN75="@"),VLOOKUP(DM$1,'Distance Matrix'!$A$2:$AG$33,MATCH(DO75,'Distance Matrix'!$A$1:$AG$1,0),1),AND(DN74="@",DN75=""),VLOOKUP(DM$1,'Distance Matrix'!$A$2:$AG$33,MATCH(DO74,'Distance Matrix'!$A$1:$AG$1,0),1),AND(DN74="@",DN75="@"),VLOOKUP(DO74,'Distance Matrix'!$A$2:$AG$33,MATCH(DO75,'Distance Matrix'!$A$1:$AG$1,0),1))</f>
        <v>999</v>
      </c>
      <c r="DQ75" s="56">
        <v>73</v>
      </c>
      <c r="DR75" s="64" t="s">
        <v>182</v>
      </c>
      <c r="DS75" t="s">
        <v>79</v>
      </c>
      <c r="DT75" s="72">
        <f>_xlfn.IFS(AND(DR74="",DR75=""),0,AND(DR74="",DR75="@"),VLOOKUP(DQ$1,'Distance Matrix'!$A$2:$AG$33,MATCH(DS75,'Distance Matrix'!$A$1:$AG$1,0),1),AND(DR74="@",DR75=""),VLOOKUP(DQ$1,'Distance Matrix'!$A$2:$AG$33,MATCH(DS74,'Distance Matrix'!$A$1:$AG$1,0),1),AND(DR74="@",DR75="@"),VLOOKUP(DS74,'Distance Matrix'!$A$2:$AG$33,MATCH(DS75,'Distance Matrix'!$A$1:$AG$1,0),1))</f>
        <v>36</v>
      </c>
    </row>
    <row r="76" spans="1:124" ht="15.75" thickBot="1" x14ac:dyDescent="0.3">
      <c r="A76" s="52">
        <v>74</v>
      </c>
      <c r="B76" s="62"/>
      <c r="C76" t="s">
        <v>67</v>
      </c>
      <c r="D76">
        <f>_xlfn.IFS(AND(B75="",B76=""),0,AND(B75="",B76="@"),VLOOKUP(A$1,'Distance Matrix'!$A$2:$AG$33,MATCH(C76,'Distance Matrix'!$A$1:$AG$1,0),1),AND(B75="@",B76=""),VLOOKUP(A$1,'Distance Matrix'!$A$2:$AG$33,MATCH(C75,'Distance Matrix'!$A$1:$AG$1,0),1),AND(B75="@",B76="@"),VLOOKUP(C75,'Distance Matrix'!$A$2:$AG$33,MATCH(C76,'Distance Matrix'!$A$1:$AG$1,0),1))</f>
        <v>844</v>
      </c>
      <c r="E76" s="52">
        <v>74</v>
      </c>
      <c r="F76" s="62" t="s">
        <v>182</v>
      </c>
      <c r="G76" t="s">
        <v>67</v>
      </c>
      <c r="H76">
        <f>_xlfn.IFS(AND(F75="",F76=""),0,AND(F75="",F76="@"),VLOOKUP(E$1,'Distance Matrix'!$A$2:$AG$33,MATCH(G76,'Distance Matrix'!$A$1:$AG$1,0),1),AND(F75="@",F76=""),VLOOKUP(E$1,'Distance Matrix'!$A$2:$AG$33,MATCH(G75,'Distance Matrix'!$A$1:$AG$1,0),1),AND(F75="@",F76="@"),VLOOKUP(G75,'Distance Matrix'!$A$2:$AG$33,MATCH(G76,'Distance Matrix'!$A$1:$AG$1,0),1))</f>
        <v>205</v>
      </c>
      <c r="I76" s="52">
        <v>74</v>
      </c>
      <c r="J76" s="62" t="s">
        <v>182</v>
      </c>
      <c r="K76" s="54" t="s">
        <v>61</v>
      </c>
      <c r="L76">
        <f>_xlfn.IFS(AND(J75="",J76=""),0,AND(J75="",J76="@"),VLOOKUP(I$1,'Distance Matrix'!$A$2:$AG$33,MATCH(K76,'Distance Matrix'!$A$1:$AG$1,0),1),AND(J75="@",J76=""),VLOOKUP(I$1,'Distance Matrix'!$A$2:$AG$33,MATCH(K75,'Distance Matrix'!$A$1:$AG$1,0),1),AND(J75="@",J76="@"),VLOOKUP(K75,'Distance Matrix'!$A$2:$AG$33,MATCH(K76,'Distance Matrix'!$A$1:$AG$1,0),1))</f>
        <v>17</v>
      </c>
      <c r="M76" s="52">
        <v>74</v>
      </c>
      <c r="N76" s="62" t="s">
        <v>182</v>
      </c>
      <c r="O76" t="s">
        <v>63</v>
      </c>
      <c r="P76">
        <f>_xlfn.IFS(AND(N75="",N76=""),0,AND(N75="",N76="@"),VLOOKUP(M$1,'Distance Matrix'!$A$2:$AG$33,MATCH(O76,'Distance Matrix'!$A$1:$AG$1,0),1),AND(N75="@",N76=""),VLOOKUP(M$1,'Distance Matrix'!$A$2:$AG$33,MATCH(O75,'Distance Matrix'!$A$1:$AG$1,0),1),AND(N75="@",N76="@"),VLOOKUP(O75,'Distance Matrix'!$A$2:$AG$33,MATCH(O76,'Distance Matrix'!$A$1:$AG$1,0),1))</f>
        <v>302</v>
      </c>
      <c r="Q76" s="52">
        <v>74</v>
      </c>
      <c r="R76" s="62"/>
      <c r="S76" t="s">
        <v>58</v>
      </c>
      <c r="T76">
        <f>_xlfn.IFS(AND(R75="",R76=""),0,AND(R75="",R76="@"),VLOOKUP(Q$1,'Distance Matrix'!$A$2:$AG$33,MATCH(S76,'Distance Matrix'!$A$1:$AG$1,0),1),AND(R75="@",R76=""),VLOOKUP(Q$1,'Distance Matrix'!$A$2:$AG$33,MATCH(S75,'Distance Matrix'!$A$1:$AG$1,0),1),AND(R75="@",R76="@"),VLOOKUP(S75,'Distance Matrix'!$A$2:$AG$33,MATCH(S76,'Distance Matrix'!$A$1:$AG$1,0),1))</f>
        <v>0</v>
      </c>
      <c r="U76" s="56">
        <v>74</v>
      </c>
      <c r="V76" s="64"/>
      <c r="W76" t="s">
        <v>64</v>
      </c>
      <c r="X76">
        <f>_xlfn.IFS(AND(V75="",V76=""),0,AND(V75="",V76="@"),VLOOKUP(U$1,'Distance Matrix'!$A$2:$AG$33,MATCH(W76,'Distance Matrix'!$A$1:$AG$1,0),1),AND(V75="@",V76=""),VLOOKUP(U$1,'Distance Matrix'!$A$2:$AG$33,MATCH(W75,'Distance Matrix'!$A$1:$AG$1,0),1),AND(V75="@",V76="@"),VLOOKUP(W75,'Distance Matrix'!$A$2:$AG$33,MATCH(W76,'Distance Matrix'!$A$1:$AG$1,0),1))</f>
        <v>0</v>
      </c>
      <c r="Y76" s="56">
        <v>74</v>
      </c>
      <c r="Z76" s="64" t="s">
        <v>182</v>
      </c>
      <c r="AA76" t="s">
        <v>72</v>
      </c>
      <c r="AB76">
        <f>_xlfn.IFS(AND(Z75="",Z76=""),0,AND(Z75="",Z76="@"),VLOOKUP(Y$1,'Distance Matrix'!$A$2:$AG$33,MATCH(AA76,'Distance Matrix'!$A$1:$AG$1,0),1),AND(Z75="@",Z76=""),VLOOKUP(Y$1,'Distance Matrix'!$A$2:$AG$33,MATCH(AA75,'Distance Matrix'!$A$1:$AG$1,0),1),AND(Z75="@",Z76="@"),VLOOKUP(AA75,'Distance Matrix'!$A$2:$AG$33,MATCH(AA76,'Distance Matrix'!$A$1:$AG$1,0),1))</f>
        <v>894</v>
      </c>
      <c r="AC76" s="56">
        <v>74</v>
      </c>
      <c r="AD76" s="64" t="s">
        <v>182</v>
      </c>
      <c r="AE76" t="s">
        <v>70</v>
      </c>
      <c r="AF76">
        <f>_xlfn.IFS(AND(AD75="",AD76=""),0,AND(AD75="",AD76="@"),VLOOKUP(AC$1,'Distance Matrix'!$A$2:$AG$33,MATCH(AE76,'Distance Matrix'!$A$1:$AG$1,0),1),AND(AD75="@",AD76=""),VLOOKUP(AC$1,'Distance Matrix'!$A$2:$AG$33,MATCH(AE75,'Distance Matrix'!$A$1:$AG$1,0),1),AND(AD75="@",AD76="@"),VLOOKUP(AE75,'Distance Matrix'!$A$2:$AG$33,MATCH(AE76,'Distance Matrix'!$A$1:$AG$1,0),1))</f>
        <v>853</v>
      </c>
      <c r="AG76" s="56">
        <v>74</v>
      </c>
      <c r="AH76" s="64" t="s">
        <v>182</v>
      </c>
      <c r="AI76" t="s">
        <v>68</v>
      </c>
      <c r="AJ76">
        <f>_xlfn.IFS(AND(AH75="",AH76=""),0,AND(AH75="",AH76="@"),VLOOKUP(AG$1,'Distance Matrix'!$A$2:$AG$33,MATCH(AI76,'Distance Matrix'!$A$1:$AG$1,0),1),AND(AH75="@",AH76=""),VLOOKUP(AG$1,'Distance Matrix'!$A$2:$AG$33,MATCH(AI75,'Distance Matrix'!$A$1:$AG$1,0),1),AND(AH75="@",AH76="@"),VLOOKUP(AI75,'Distance Matrix'!$A$2:$AG$33,MATCH(AI76,'Distance Matrix'!$A$1:$AG$1,0),1))</f>
        <v>152</v>
      </c>
      <c r="AK76" s="56">
        <v>74</v>
      </c>
      <c r="AL76" s="64"/>
      <c r="AM76" t="s">
        <v>72</v>
      </c>
      <c r="AN76">
        <f>_xlfn.IFS(AND(AL75="",AL76=""),0,AND(AL75="",AL76="@"),VLOOKUP(AK$1,'Distance Matrix'!$A$2:$AG$33,MATCH(AM76,'Distance Matrix'!$A$1:$AG$1,0),1),AND(AL75="@",AL76=""),VLOOKUP(AK$1,'Distance Matrix'!$A$2:$AG$33,MATCH(AM75,'Distance Matrix'!$A$1:$AG$1,0),1),AND(AL75="@",AL76="@"),VLOOKUP(AM75,'Distance Matrix'!$A$2:$AG$33,MATCH(AM76,'Distance Matrix'!$A$1:$AG$1,0),1))</f>
        <v>0</v>
      </c>
      <c r="AO76" s="56">
        <v>74</v>
      </c>
      <c r="AP76" s="64" t="s">
        <v>182</v>
      </c>
      <c r="AQ76" t="s">
        <v>53</v>
      </c>
      <c r="AR76">
        <f>_xlfn.IFS(AND(AP75="",AP76=""),0,AND(AP75="",AP76="@"),VLOOKUP(AO$1,'Distance Matrix'!$A$2:$AG$33,MATCH(AQ76,'Distance Matrix'!$A$1:$AG$1,0),1),AND(AP75="@",AP76=""),VLOOKUP(AO$1,'Distance Matrix'!$A$2:$AG$33,MATCH(AQ75,'Distance Matrix'!$A$1:$AG$1,0),1),AND(AP75="@",AP76="@"),VLOOKUP(AQ75,'Distance Matrix'!$A$2:$AG$33,MATCH(AQ76,'Distance Matrix'!$A$1:$AG$1,0),1))</f>
        <v>886</v>
      </c>
      <c r="AS76" s="56">
        <v>74</v>
      </c>
      <c r="AT76" s="64"/>
      <c r="AU76" t="s">
        <v>71</v>
      </c>
      <c r="AV76">
        <f>_xlfn.IFS(AND(AT75="",AT76=""),0,AND(AT75="",AT76="@"),VLOOKUP(AS$1,'Distance Matrix'!$A$2:$AG$33,MATCH(AU76,'Distance Matrix'!$A$1:$AG$1,0),1),AND(AT75="@",AT76=""),VLOOKUP(AS$1,'Distance Matrix'!$A$2:$AG$33,MATCH(AU75,'Distance Matrix'!$A$1:$AG$1,0),1),AND(AT75="@",AT76="@"),VLOOKUP(AU75,'Distance Matrix'!$A$2:$AG$33,MATCH(AU76,'Distance Matrix'!$A$1:$AG$1,0),1))</f>
        <v>1489</v>
      </c>
      <c r="AW76" s="56">
        <v>74</v>
      </c>
      <c r="AX76" s="64"/>
      <c r="AY76" t="s">
        <v>78</v>
      </c>
      <c r="AZ76">
        <f>_xlfn.IFS(AND(AX75="",AX76=""),0,AND(AX75="",AX76="@"),VLOOKUP(AW$1,'Distance Matrix'!$A$2:$AG$33,MATCH(AY76,'Distance Matrix'!$A$1:$AG$1,0),1),AND(AX75="@",AX76=""),VLOOKUP(AW$1,'Distance Matrix'!$A$2:$AG$33,MATCH(AY75,'Distance Matrix'!$A$1:$AG$1,0),1),AND(AX75="@",AX76="@"),VLOOKUP(AY75,'Distance Matrix'!$A$2:$AG$33,MATCH(AY76,'Distance Matrix'!$A$1:$AG$1,0),1))</f>
        <v>1121</v>
      </c>
      <c r="BA76" s="56">
        <v>74</v>
      </c>
      <c r="BB76" s="64"/>
      <c r="BC76" t="s">
        <v>48</v>
      </c>
      <c r="BD76">
        <f>_xlfn.IFS(AND(BB75="",BB76=""),0,AND(BB75="",BB76="@"),VLOOKUP(BA$1,'Distance Matrix'!$A$2:$AG$33,MATCH(BC76,'Distance Matrix'!$A$1:$AG$1,0),1),AND(BB75="@",BB76=""),VLOOKUP(BA$1,'Distance Matrix'!$A$2:$AG$33,MATCH(BC75,'Distance Matrix'!$A$1:$AG$1,0),1),AND(BB75="@",BB76="@"),VLOOKUP(BC75,'Distance Matrix'!$A$2:$AG$33,MATCH(BC76,'Distance Matrix'!$A$1:$AG$1,0),1))</f>
        <v>386</v>
      </c>
      <c r="BE76" s="56">
        <v>74</v>
      </c>
      <c r="BF76" s="64"/>
      <c r="BG76" t="s">
        <v>79</v>
      </c>
      <c r="BH76">
        <f>_xlfn.IFS(AND(BF75="",BF76=""),0,AND(BF75="",BF76="@"),VLOOKUP(BE$1,'Distance Matrix'!$A$2:$AG$33,MATCH(BG76,'Distance Matrix'!$A$1:$AG$1,0),1),AND(BF75="@",BF76=""),VLOOKUP(BE$1,'Distance Matrix'!$A$2:$AG$33,MATCH(BG75,'Distance Matrix'!$A$1:$AG$1,0),1),AND(BF75="@",BF76="@"),VLOOKUP(BG75,'Distance Matrix'!$A$2:$AG$33,MATCH(BG76,'Distance Matrix'!$A$1:$AG$1,0),1))</f>
        <v>0</v>
      </c>
      <c r="BI76" s="56">
        <v>74</v>
      </c>
      <c r="BJ76" s="64"/>
      <c r="BK76" t="s">
        <v>72</v>
      </c>
      <c r="BL76">
        <f>_xlfn.IFS(AND(BJ75="",BJ76=""),0,AND(BJ75="",BJ76="@"),VLOOKUP(BI$1,'Distance Matrix'!$A$2:$AG$33,MATCH(BK76,'Distance Matrix'!$A$1:$AG$1,0),1),AND(BJ75="@",BJ76=""),VLOOKUP(BI$1,'Distance Matrix'!$A$2:$AG$33,MATCH(BK75,'Distance Matrix'!$A$1:$AG$1,0),1),AND(BJ75="@",BJ76="@"),VLOOKUP(BK75,'Distance Matrix'!$A$2:$AG$33,MATCH(BK76,'Distance Matrix'!$A$1:$AG$1,0),1))</f>
        <v>0</v>
      </c>
      <c r="BM76" s="56">
        <v>74</v>
      </c>
      <c r="BN76" s="64"/>
      <c r="BO76" t="s">
        <v>60</v>
      </c>
      <c r="BP76">
        <f>_xlfn.IFS(AND(BN75="",BN76=""),0,AND(BN75="",BN76="@"),VLOOKUP(BM$1,'Distance Matrix'!$A$2:$AG$33,MATCH(BO76,'Distance Matrix'!$A$1:$AG$1,0),1),AND(BN75="@",BN76=""),VLOOKUP(BM$1,'Distance Matrix'!$A$2:$AG$33,MATCH(BO75,'Distance Matrix'!$A$1:$AG$1,0),1),AND(BN75="@",BN76="@"),VLOOKUP(BO75,'Distance Matrix'!$A$2:$AG$33,MATCH(BO76,'Distance Matrix'!$A$1:$AG$1,0),1))</f>
        <v>393</v>
      </c>
      <c r="BQ76" s="56">
        <v>74</v>
      </c>
      <c r="BR76" s="64"/>
      <c r="BS76" t="s">
        <v>51</v>
      </c>
      <c r="BT76">
        <f>_xlfn.IFS(AND(BR75="",BR76=""),0,AND(BR75="",BR76="@"),VLOOKUP(BQ$1,'Distance Matrix'!$A$2:$AG$33,MATCH(BS76,'Distance Matrix'!$A$1:$AG$1,0),1),AND(BR75="@",BR76=""),VLOOKUP(BQ$1,'Distance Matrix'!$A$2:$AG$33,MATCH(BS75,'Distance Matrix'!$A$1:$AG$1,0),1),AND(BR75="@",BR76="@"),VLOOKUP(BS75,'Distance Matrix'!$A$2:$AG$33,MATCH(BS76,'Distance Matrix'!$A$1:$AG$1,0),1))</f>
        <v>1943</v>
      </c>
      <c r="BU76" s="56">
        <v>74</v>
      </c>
      <c r="BV76" s="64"/>
      <c r="BW76" t="s">
        <v>49</v>
      </c>
      <c r="BX76">
        <f>_xlfn.IFS(AND(BV75="",BV76=""),0,AND(BV75="",BV76="@"),VLOOKUP(BU$1,'Distance Matrix'!$A$2:$AG$33,MATCH(BW76,'Distance Matrix'!$A$1:$AG$1,0),1),AND(BV75="@",BV76=""),VLOOKUP(BU$1,'Distance Matrix'!$A$2:$AG$33,MATCH(BW75,'Distance Matrix'!$A$1:$AG$1,0),1),AND(BV75="@",BV76="@"),VLOOKUP(BW75,'Distance Matrix'!$A$2:$AG$33,MATCH(BW76,'Distance Matrix'!$A$1:$AG$1,0),1))</f>
        <v>1601</v>
      </c>
      <c r="BY76" s="56">
        <v>74</v>
      </c>
      <c r="BZ76" s="64" t="s">
        <v>182</v>
      </c>
      <c r="CA76" t="s">
        <v>63</v>
      </c>
      <c r="CB76">
        <f>_xlfn.IFS(AND(BZ75="",BZ76=""),0,AND(BZ75="",BZ76="@"),VLOOKUP(BY$1,'Distance Matrix'!$A$2:$AG$33,MATCH(CA76,'Distance Matrix'!$A$1:$AG$1,0),1),AND(BZ75="@",BZ76=""),VLOOKUP(BY$1,'Distance Matrix'!$A$2:$AG$33,MATCH(CA75,'Distance Matrix'!$A$1:$AG$1,0),1),AND(BZ75="@",BZ76="@"),VLOOKUP(CA75,'Distance Matrix'!$A$2:$AG$33,MATCH(CA76,'Distance Matrix'!$A$1:$AG$1,0),1))</f>
        <v>324</v>
      </c>
      <c r="CC76" s="56">
        <v>74</v>
      </c>
      <c r="CD76" s="64" t="s">
        <v>182</v>
      </c>
      <c r="CE76" t="s">
        <v>51</v>
      </c>
      <c r="CF76">
        <f>_xlfn.IFS(AND(CD75="",CD76=""),0,AND(CD75="",CD76="@"),VLOOKUP(CC$1,'Distance Matrix'!$A$2:$AG$33,MATCH(CE76,'Distance Matrix'!$A$1:$AG$1,0),1),AND(CD75="@",CD76=""),VLOOKUP(CC$1,'Distance Matrix'!$A$2:$AG$33,MATCH(CE75,'Distance Matrix'!$A$1:$AG$1,0),1),AND(CD75="@",CD76="@"),VLOOKUP(CE75,'Distance Matrix'!$A$2:$AG$33,MATCH(CE76,'Distance Matrix'!$A$1:$AG$1,0),1))</f>
        <v>356</v>
      </c>
      <c r="CG76" s="56">
        <v>74</v>
      </c>
      <c r="CH76" s="64" t="s">
        <v>182</v>
      </c>
      <c r="CI76" t="s">
        <v>75</v>
      </c>
      <c r="CJ76">
        <f>_xlfn.IFS(AND(CH75="",CH76=""),0,AND(CH75="",CH76="@"),VLOOKUP(CG$1,'Distance Matrix'!$A$2:$AG$33,MATCH(CI76,'Distance Matrix'!$A$1:$AG$1,0),1),AND(CH75="@",CH76=""),VLOOKUP(CG$1,'Distance Matrix'!$A$2:$AG$33,MATCH(CI75,'Distance Matrix'!$A$1:$AG$1,0),1),AND(CH75="@",CH76="@"),VLOOKUP(CI75,'Distance Matrix'!$A$2:$AG$33,MATCH(CI76,'Distance Matrix'!$A$1:$AG$1,0),1))</f>
        <v>427</v>
      </c>
      <c r="CK76" s="56">
        <v>74</v>
      </c>
      <c r="CL76" s="64" t="s">
        <v>182</v>
      </c>
      <c r="CM76" t="s">
        <v>73</v>
      </c>
      <c r="CN76">
        <f>_xlfn.IFS(AND(CL75="",CL76=""),0,AND(CL75="",CL76="@"),VLOOKUP(CK$1,'Distance Matrix'!$A$2:$AG$33,MATCH(CM76,'Distance Matrix'!$A$1:$AG$1,0),1),AND(CL75="@",CL76=""),VLOOKUP(CK$1,'Distance Matrix'!$A$2:$AG$33,MATCH(CM75,'Distance Matrix'!$A$1:$AG$1,0),1),AND(CL75="@",CL76="@"),VLOOKUP(CM75,'Distance Matrix'!$A$2:$AG$33,MATCH(CM76,'Distance Matrix'!$A$1:$AG$1,0),1))</f>
        <v>666</v>
      </c>
      <c r="CO76" s="56">
        <v>74</v>
      </c>
      <c r="CP76" s="64" t="s">
        <v>182</v>
      </c>
      <c r="CQ76" t="s">
        <v>74</v>
      </c>
      <c r="CR76">
        <f>_xlfn.IFS(AND(CP75="",CP76=""),0,AND(CP75="",CP76="@"),VLOOKUP(CO$1,'Distance Matrix'!$A$2:$AG$33,MATCH(CQ76,'Distance Matrix'!$A$1:$AG$1,0),1),AND(CP75="@",CP76=""),VLOOKUP(CO$1,'Distance Matrix'!$A$2:$AG$33,MATCH(CQ75,'Distance Matrix'!$A$1:$AG$1,0),1),AND(CP75="@",CP76="@"),VLOOKUP(CQ75,'Distance Matrix'!$A$2:$AG$33,MATCH(CQ76,'Distance Matrix'!$A$1:$AG$1,0),1))</f>
        <v>329</v>
      </c>
      <c r="CS76" s="56">
        <v>74</v>
      </c>
      <c r="CT76" s="64" t="s">
        <v>182</v>
      </c>
      <c r="CU76" t="s">
        <v>65</v>
      </c>
      <c r="CV76">
        <f>_xlfn.IFS(AND(CT75="",CT76=""),0,AND(CT75="",CT76="@"),VLOOKUP(CS$1,'Distance Matrix'!$A$2:$AG$33,MATCH(CU76,'Distance Matrix'!$A$1:$AG$1,0),1),AND(CT75="@",CT76=""),VLOOKUP(CS$1,'Distance Matrix'!$A$2:$AG$33,MATCH(CU75,'Distance Matrix'!$A$1:$AG$1,0),1),AND(CT75="@",CT76="@"),VLOOKUP(CU75,'Distance Matrix'!$A$2:$AG$33,MATCH(CU76,'Distance Matrix'!$A$1:$AG$1,0),1))</f>
        <v>308</v>
      </c>
      <c r="CW76" s="56">
        <v>74</v>
      </c>
      <c r="CX76" s="64"/>
      <c r="CY76" t="s">
        <v>69</v>
      </c>
      <c r="CZ76">
        <f>_xlfn.IFS(AND(CX75="",CX76=""),0,AND(CX75="",CX76="@"),VLOOKUP(CW$1,'Distance Matrix'!$A$2:$AG$33,MATCH(CY76,'Distance Matrix'!$A$1:$AG$1,0),1),AND(CX75="@",CX76=""),VLOOKUP(CW$1,'Distance Matrix'!$A$2:$AG$33,MATCH(CY75,'Distance Matrix'!$A$1:$AG$1,0),1),AND(CX75="@",CX76="@"),VLOOKUP(CY75,'Distance Matrix'!$A$2:$AG$33,MATCH(CY76,'Distance Matrix'!$A$1:$AG$1,0),1))</f>
        <v>0</v>
      </c>
      <c r="DA76" s="56">
        <v>74</v>
      </c>
      <c r="DB76" s="64" t="s">
        <v>182</v>
      </c>
      <c r="DC76" t="s">
        <v>49</v>
      </c>
      <c r="DD76">
        <f>_xlfn.IFS(AND(DB75="",DB76=""),0,AND(DB75="",DB76="@"),VLOOKUP(DA$1,'Distance Matrix'!$A$2:$AG$33,MATCH(DC76,'Distance Matrix'!$A$1:$AG$1,0),1),AND(DB75="@",DB76=""),VLOOKUP(DA$1,'Distance Matrix'!$A$2:$AG$33,MATCH(DC75,'Distance Matrix'!$A$1:$AG$1,0),1),AND(DB75="@",DB76="@"),VLOOKUP(DC75,'Distance Matrix'!$A$2:$AG$33,MATCH(DC76,'Distance Matrix'!$A$1:$AG$1,0),1))</f>
        <v>815</v>
      </c>
      <c r="DE76" s="56">
        <v>74</v>
      </c>
      <c r="DF76" s="64" t="s">
        <v>182</v>
      </c>
      <c r="DG76" t="s">
        <v>76</v>
      </c>
      <c r="DH76">
        <f>_xlfn.IFS(AND(DF75="",DF76=""),0,AND(DF75="",DF76="@"),VLOOKUP(DE$1,'Distance Matrix'!$A$2:$AG$33,MATCH(DG76,'Distance Matrix'!$A$1:$AG$1,0),1),AND(DF75="@",DF76=""),VLOOKUP(DE$1,'Distance Matrix'!$A$2:$AG$33,MATCH(DG75,'Distance Matrix'!$A$1:$AG$1,0),1),AND(DF75="@",DF76="@"),VLOOKUP(DG75,'Distance Matrix'!$A$2:$AG$33,MATCH(DG76,'Distance Matrix'!$A$1:$AG$1,0),1))</f>
        <v>632</v>
      </c>
      <c r="DI76" s="56">
        <v>74</v>
      </c>
      <c r="DJ76" s="64"/>
      <c r="DK76" t="s">
        <v>58</v>
      </c>
      <c r="DL76">
        <f>_xlfn.IFS(AND(DJ75="",DJ76=""),0,AND(DJ75="",DJ76="@"),VLOOKUP(DI$1,'Distance Matrix'!$A$2:$AG$33,MATCH(DK76,'Distance Matrix'!$A$1:$AG$1,0),1),AND(DJ75="@",DJ76=""),VLOOKUP(DI$1,'Distance Matrix'!$A$2:$AG$33,MATCH(DK75,'Distance Matrix'!$A$1:$AG$1,0),1),AND(DJ75="@",DJ76="@"),VLOOKUP(DK75,'Distance Matrix'!$A$2:$AG$33,MATCH(DK76,'Distance Matrix'!$A$1:$AG$1,0),1))</f>
        <v>1773</v>
      </c>
      <c r="DM76" s="56">
        <v>74</v>
      </c>
      <c r="DN76" s="64"/>
      <c r="DO76" t="s">
        <v>52</v>
      </c>
      <c r="DP76">
        <f>_xlfn.IFS(AND(DN75="",DN76=""),0,AND(DN75="",DN76="@"),VLOOKUP(DM$1,'Distance Matrix'!$A$2:$AG$33,MATCH(DO76,'Distance Matrix'!$A$1:$AG$1,0),1),AND(DN75="@",DN76=""),VLOOKUP(DM$1,'Distance Matrix'!$A$2:$AG$33,MATCH(DO75,'Distance Matrix'!$A$1:$AG$1,0),1),AND(DN75="@",DN76="@"),VLOOKUP(DO75,'Distance Matrix'!$A$2:$AG$33,MATCH(DO76,'Distance Matrix'!$A$1:$AG$1,0),1))</f>
        <v>198</v>
      </c>
      <c r="DQ76" s="56">
        <v>74</v>
      </c>
      <c r="DR76" s="64" t="s">
        <v>182</v>
      </c>
      <c r="DS76" t="s">
        <v>66</v>
      </c>
      <c r="DT76" s="72">
        <f>_xlfn.IFS(AND(DR75="",DR76=""),0,AND(DR75="",DR76="@"),VLOOKUP(DQ$1,'Distance Matrix'!$A$2:$AG$33,MATCH(DS76,'Distance Matrix'!$A$1:$AG$1,0),1),AND(DR75="@",DR76=""),VLOOKUP(DQ$1,'Distance Matrix'!$A$2:$AG$33,MATCH(DS75,'Distance Matrix'!$A$1:$AG$1,0),1),AND(DR75="@",DR76="@"),VLOOKUP(DS75,'Distance Matrix'!$A$2:$AG$33,MATCH(DS76,'Distance Matrix'!$A$1:$AG$1,0),1))</f>
        <v>226</v>
      </c>
    </row>
    <row r="77" spans="1:124" ht="15.75" thickBot="1" x14ac:dyDescent="0.3">
      <c r="A77" s="52">
        <v>75</v>
      </c>
      <c r="B77" s="62"/>
      <c r="C77" t="s">
        <v>48</v>
      </c>
      <c r="D77">
        <f>_xlfn.IFS(AND(B76="",B77=""),0,AND(B76="",B77="@"),VLOOKUP(A$1,'Distance Matrix'!$A$2:$AG$33,MATCH(C77,'Distance Matrix'!$A$1:$AG$1,0),1),AND(B76="@",B77=""),VLOOKUP(A$1,'Distance Matrix'!$A$2:$AG$33,MATCH(C76,'Distance Matrix'!$A$1:$AG$1,0),1),AND(B76="@",B77="@"),VLOOKUP(C76,'Distance Matrix'!$A$2:$AG$33,MATCH(C77,'Distance Matrix'!$A$1:$AG$1,0),1))</f>
        <v>0</v>
      </c>
      <c r="E77" s="52">
        <v>75</v>
      </c>
      <c r="F77" s="62" t="s">
        <v>182</v>
      </c>
      <c r="G77" t="s">
        <v>61</v>
      </c>
      <c r="H77">
        <f>_xlfn.IFS(AND(F76="",F77=""),0,AND(F76="",F77="@"),VLOOKUP(E$1,'Distance Matrix'!$A$2:$AG$33,MATCH(G77,'Distance Matrix'!$A$1:$AG$1,0),1),AND(F76="@",F77=""),VLOOKUP(E$1,'Distance Matrix'!$A$2:$AG$33,MATCH(G76,'Distance Matrix'!$A$1:$AG$1,0),1),AND(F76="@",F77="@"),VLOOKUP(G76,'Distance Matrix'!$A$2:$AG$33,MATCH(G77,'Distance Matrix'!$A$1:$AG$1,0),1))</f>
        <v>1087</v>
      </c>
      <c r="I77" s="52">
        <v>75</v>
      </c>
      <c r="J77" s="62" t="s">
        <v>182</v>
      </c>
      <c r="K77" s="54" t="s">
        <v>67</v>
      </c>
      <c r="L77">
        <f>_xlfn.IFS(AND(J76="",J77=""),0,AND(J76="",J77="@"),VLOOKUP(I$1,'Distance Matrix'!$A$2:$AG$33,MATCH(K77,'Distance Matrix'!$A$1:$AG$1,0),1),AND(J76="@",J77=""),VLOOKUP(I$1,'Distance Matrix'!$A$2:$AG$33,MATCH(K76,'Distance Matrix'!$A$1:$AG$1,0),1),AND(J76="@",J77="@"),VLOOKUP(K76,'Distance Matrix'!$A$2:$AG$33,MATCH(K77,'Distance Matrix'!$A$1:$AG$1,0),1))</f>
        <v>1087</v>
      </c>
      <c r="M77" s="52">
        <v>75</v>
      </c>
      <c r="N77" s="62" t="s">
        <v>182</v>
      </c>
      <c r="O77" t="s">
        <v>61</v>
      </c>
      <c r="P77">
        <f>_xlfn.IFS(AND(N76="",N77=""),0,AND(N76="",N77="@"),VLOOKUP(M$1,'Distance Matrix'!$A$2:$AG$33,MATCH(O77,'Distance Matrix'!$A$1:$AG$1,0),1),AND(N76="@",N77=""),VLOOKUP(M$1,'Distance Matrix'!$A$2:$AG$33,MATCH(O76,'Distance Matrix'!$A$1:$AG$1,0),1),AND(N76="@",N77="@"),VLOOKUP(O76,'Distance Matrix'!$A$2:$AG$33,MATCH(O77,'Distance Matrix'!$A$1:$AG$1,0),1))</f>
        <v>330</v>
      </c>
      <c r="Q77" s="52">
        <v>75</v>
      </c>
      <c r="R77" s="62" t="s">
        <v>182</v>
      </c>
      <c r="S77" t="s">
        <v>50</v>
      </c>
      <c r="T77">
        <f>_xlfn.IFS(AND(R76="",R77=""),0,AND(R76="",R77="@"),VLOOKUP(Q$1,'Distance Matrix'!$A$2:$AG$33,MATCH(S77,'Distance Matrix'!$A$1:$AG$1,0),1),AND(R76="@",R77=""),VLOOKUP(Q$1,'Distance Matrix'!$A$2:$AG$33,MATCH(S76,'Distance Matrix'!$A$1:$AG$1,0),1),AND(R76="@",R77="@"),VLOOKUP(S76,'Distance Matrix'!$A$2:$AG$33,MATCH(S77,'Distance Matrix'!$A$1:$AG$1,0),1))</f>
        <v>427</v>
      </c>
      <c r="U77" s="56">
        <v>75</v>
      </c>
      <c r="V77" s="64"/>
      <c r="W77" t="s">
        <v>63</v>
      </c>
      <c r="X77">
        <f>_xlfn.IFS(AND(V76="",V77=""),0,AND(V76="",V77="@"),VLOOKUP(U$1,'Distance Matrix'!$A$2:$AG$33,MATCH(W77,'Distance Matrix'!$A$1:$AG$1,0),1),AND(V76="@",V77=""),VLOOKUP(U$1,'Distance Matrix'!$A$2:$AG$33,MATCH(W76,'Distance Matrix'!$A$1:$AG$1,0),1),AND(V76="@",V77="@"),VLOOKUP(W76,'Distance Matrix'!$A$2:$AG$33,MATCH(W77,'Distance Matrix'!$A$1:$AG$1,0),1))</f>
        <v>0</v>
      </c>
      <c r="Y77" s="56">
        <v>75</v>
      </c>
      <c r="Z77" s="64"/>
      <c r="AA77" t="s">
        <v>72</v>
      </c>
      <c r="AB77">
        <f>_xlfn.IFS(AND(Z76="",Z77=""),0,AND(Z76="",Z77="@"),VLOOKUP(Y$1,'Distance Matrix'!$A$2:$AG$33,MATCH(AA77,'Distance Matrix'!$A$1:$AG$1,0),1),AND(Z76="@",Z77=""),VLOOKUP(Y$1,'Distance Matrix'!$A$2:$AG$33,MATCH(AA76,'Distance Matrix'!$A$1:$AG$1,0),1),AND(Z76="@",Z77="@"),VLOOKUP(AA76,'Distance Matrix'!$A$2:$AG$33,MATCH(AA77,'Distance Matrix'!$A$1:$AG$1,0),1))</f>
        <v>894</v>
      </c>
      <c r="AC77" s="56">
        <v>75</v>
      </c>
      <c r="AD77" s="64"/>
      <c r="AE77" t="s">
        <v>73</v>
      </c>
      <c r="AF77">
        <f>_xlfn.IFS(AND(AD76="",AD77=""),0,AND(AD76="",AD77="@"),VLOOKUP(AC$1,'Distance Matrix'!$A$2:$AG$33,MATCH(AE77,'Distance Matrix'!$A$1:$AG$1,0),1),AND(AD76="@",AD77=""),VLOOKUP(AC$1,'Distance Matrix'!$A$2:$AG$33,MATCH(AE76,'Distance Matrix'!$A$1:$AG$1,0),1),AND(AD76="@",AD77="@"),VLOOKUP(AE76,'Distance Matrix'!$A$2:$AG$33,MATCH(AE77,'Distance Matrix'!$A$1:$AG$1,0),1))</f>
        <v>641</v>
      </c>
      <c r="AG77" s="56">
        <v>75</v>
      </c>
      <c r="AH77" s="64" t="s">
        <v>182</v>
      </c>
      <c r="AI77" t="s">
        <v>50</v>
      </c>
      <c r="AJ77">
        <f>_xlfn.IFS(AND(AH76="",AH77=""),0,AND(AH76="",AH77="@"),VLOOKUP(AG$1,'Distance Matrix'!$A$2:$AG$33,MATCH(AI77,'Distance Matrix'!$A$1:$AG$1,0),1),AND(AH76="@",AH77=""),VLOOKUP(AG$1,'Distance Matrix'!$A$2:$AG$33,MATCH(AI76,'Distance Matrix'!$A$1:$AG$1,0),1),AND(AH76="@",AH77="@"),VLOOKUP(AI76,'Distance Matrix'!$A$2:$AG$33,MATCH(AI77,'Distance Matrix'!$A$1:$AG$1,0),1))</f>
        <v>503</v>
      </c>
      <c r="AK77" s="56">
        <v>75</v>
      </c>
      <c r="AL77" s="64"/>
      <c r="AM77" t="s">
        <v>56</v>
      </c>
      <c r="AN77">
        <f>_xlfn.IFS(AND(AL76="",AL77=""),0,AND(AL76="",AL77="@"),VLOOKUP(AK$1,'Distance Matrix'!$A$2:$AG$33,MATCH(AM77,'Distance Matrix'!$A$1:$AG$1,0),1),AND(AL76="@",AL77=""),VLOOKUP(AK$1,'Distance Matrix'!$A$2:$AG$33,MATCH(AM76,'Distance Matrix'!$A$1:$AG$1,0),1),AND(AL76="@",AL77="@"),VLOOKUP(AM76,'Distance Matrix'!$A$2:$AG$33,MATCH(AM77,'Distance Matrix'!$A$1:$AG$1,0),1))</f>
        <v>0</v>
      </c>
      <c r="AO77" s="56">
        <v>75</v>
      </c>
      <c r="AP77" s="64" t="s">
        <v>182</v>
      </c>
      <c r="AQ77" t="s">
        <v>66</v>
      </c>
      <c r="AR77">
        <f>_xlfn.IFS(AND(AP76="",AP77=""),0,AND(AP76="",AP77="@"),VLOOKUP(AO$1,'Distance Matrix'!$A$2:$AG$33,MATCH(AQ77,'Distance Matrix'!$A$1:$AG$1,0),1),AND(AP76="@",AP77=""),VLOOKUP(AO$1,'Distance Matrix'!$A$2:$AG$33,MATCH(AQ76,'Distance Matrix'!$A$1:$AG$1,0),1),AND(AP76="@",AP77="@"),VLOOKUP(AQ76,'Distance Matrix'!$A$2:$AG$33,MATCH(AQ77,'Distance Matrix'!$A$1:$AG$1,0),1))</f>
        <v>1369</v>
      </c>
      <c r="AS77" s="56">
        <v>75</v>
      </c>
      <c r="AT77" s="64"/>
      <c r="AU77" t="s">
        <v>58</v>
      </c>
      <c r="AV77">
        <f>_xlfn.IFS(AND(AT76="",AT77=""),0,AND(AT76="",AT77="@"),VLOOKUP(AS$1,'Distance Matrix'!$A$2:$AG$33,MATCH(AU77,'Distance Matrix'!$A$1:$AG$1,0),1),AND(AT76="@",AT77=""),VLOOKUP(AS$1,'Distance Matrix'!$A$2:$AG$33,MATCH(AU76,'Distance Matrix'!$A$1:$AG$1,0),1),AND(AT76="@",AT77="@"),VLOOKUP(AU76,'Distance Matrix'!$A$2:$AG$33,MATCH(AU77,'Distance Matrix'!$A$1:$AG$1,0),1))</f>
        <v>0</v>
      </c>
      <c r="AW77" s="56">
        <v>75</v>
      </c>
      <c r="AX77" s="64"/>
      <c r="AY77" t="s">
        <v>77</v>
      </c>
      <c r="AZ77">
        <f>_xlfn.IFS(AND(AX76="",AX77=""),0,AND(AX76="",AX77="@"),VLOOKUP(AW$1,'Distance Matrix'!$A$2:$AG$33,MATCH(AY77,'Distance Matrix'!$A$1:$AG$1,0),1),AND(AX76="@",AX77=""),VLOOKUP(AW$1,'Distance Matrix'!$A$2:$AG$33,MATCH(AY76,'Distance Matrix'!$A$1:$AG$1,0),1),AND(AX76="@",AX77="@"),VLOOKUP(AY76,'Distance Matrix'!$A$2:$AG$33,MATCH(AY77,'Distance Matrix'!$A$1:$AG$1,0),1))</f>
        <v>0</v>
      </c>
      <c r="BA77" s="56">
        <v>75</v>
      </c>
      <c r="BB77" s="64"/>
      <c r="BC77" t="s">
        <v>69</v>
      </c>
      <c r="BD77">
        <f>_xlfn.IFS(AND(BB76="",BB77=""),0,AND(BB76="",BB77="@"),VLOOKUP(BA$1,'Distance Matrix'!$A$2:$AG$33,MATCH(BC77,'Distance Matrix'!$A$1:$AG$1,0),1),AND(BB76="@",BB77=""),VLOOKUP(BA$1,'Distance Matrix'!$A$2:$AG$33,MATCH(BC76,'Distance Matrix'!$A$1:$AG$1,0),1),AND(BB76="@",BB77="@"),VLOOKUP(BC76,'Distance Matrix'!$A$2:$AG$33,MATCH(BC77,'Distance Matrix'!$A$1:$AG$1,0),1))</f>
        <v>0</v>
      </c>
      <c r="BE77" s="56">
        <v>75</v>
      </c>
      <c r="BF77" s="64" t="s">
        <v>182</v>
      </c>
      <c r="BG77" t="s">
        <v>75</v>
      </c>
      <c r="BH77">
        <f>_xlfn.IFS(AND(BF76="",BF77=""),0,AND(BF76="",BF77="@"),VLOOKUP(BE$1,'Distance Matrix'!$A$2:$AG$33,MATCH(BG77,'Distance Matrix'!$A$1:$AG$1,0),1),AND(BF76="@",BF77=""),VLOOKUP(BE$1,'Distance Matrix'!$A$2:$AG$33,MATCH(BG76,'Distance Matrix'!$A$1:$AG$1,0),1),AND(BF76="@",BF77="@"),VLOOKUP(BG76,'Distance Matrix'!$A$2:$AG$33,MATCH(BG77,'Distance Matrix'!$A$1:$AG$1,0),1))</f>
        <v>1208</v>
      </c>
      <c r="BI77" s="56">
        <v>75</v>
      </c>
      <c r="BJ77" s="64" t="s">
        <v>182</v>
      </c>
      <c r="BK77" t="s">
        <v>49</v>
      </c>
      <c r="BL77">
        <f>_xlfn.IFS(AND(BJ76="",BJ77=""),0,AND(BJ76="",BJ77="@"),VLOOKUP(BI$1,'Distance Matrix'!$A$2:$AG$33,MATCH(BK77,'Distance Matrix'!$A$1:$AG$1,0),1),AND(BJ76="@",BJ77=""),VLOOKUP(BI$1,'Distance Matrix'!$A$2:$AG$33,MATCH(BK76,'Distance Matrix'!$A$1:$AG$1,0),1),AND(BJ76="@",BJ77="@"),VLOOKUP(BK76,'Distance Matrix'!$A$2:$AG$33,MATCH(BK77,'Distance Matrix'!$A$1:$AG$1,0),1))</f>
        <v>929</v>
      </c>
      <c r="BM77" s="56">
        <v>75</v>
      </c>
      <c r="BN77" s="64"/>
      <c r="BO77" t="s">
        <v>76</v>
      </c>
      <c r="BP77">
        <f>_xlfn.IFS(AND(BN76="",BN77=""),0,AND(BN76="",BN77="@"),VLOOKUP(BM$1,'Distance Matrix'!$A$2:$AG$33,MATCH(BO77,'Distance Matrix'!$A$1:$AG$1,0),1),AND(BN76="@",BN77=""),VLOOKUP(BM$1,'Distance Matrix'!$A$2:$AG$33,MATCH(BO76,'Distance Matrix'!$A$1:$AG$1,0),1),AND(BN76="@",BN77="@"),VLOOKUP(BO76,'Distance Matrix'!$A$2:$AG$33,MATCH(BO77,'Distance Matrix'!$A$1:$AG$1,0),1))</f>
        <v>0</v>
      </c>
      <c r="BQ77" s="56">
        <v>75</v>
      </c>
      <c r="BR77" s="64"/>
      <c r="BS77" t="s">
        <v>56</v>
      </c>
      <c r="BT77">
        <f>_xlfn.IFS(AND(BR76="",BR77=""),0,AND(BR76="",BR77="@"),VLOOKUP(BQ$1,'Distance Matrix'!$A$2:$AG$33,MATCH(BS77,'Distance Matrix'!$A$1:$AG$1,0),1),AND(BR76="@",BR77=""),VLOOKUP(BQ$1,'Distance Matrix'!$A$2:$AG$33,MATCH(BS76,'Distance Matrix'!$A$1:$AG$1,0),1),AND(BR76="@",BR77="@"),VLOOKUP(BS76,'Distance Matrix'!$A$2:$AG$33,MATCH(BS77,'Distance Matrix'!$A$1:$AG$1,0),1))</f>
        <v>0</v>
      </c>
      <c r="BU77" s="56">
        <v>75</v>
      </c>
      <c r="BV77" s="64"/>
      <c r="BW77" t="s">
        <v>77</v>
      </c>
      <c r="BX77">
        <f>_xlfn.IFS(AND(BV76="",BV77=""),0,AND(BV76="",BV77="@"),VLOOKUP(BU$1,'Distance Matrix'!$A$2:$AG$33,MATCH(BW77,'Distance Matrix'!$A$1:$AG$1,0),1),AND(BV76="@",BV77=""),VLOOKUP(BU$1,'Distance Matrix'!$A$2:$AG$33,MATCH(BW76,'Distance Matrix'!$A$1:$AG$1,0),1),AND(BV76="@",BV77="@"),VLOOKUP(BW76,'Distance Matrix'!$A$2:$AG$33,MATCH(BW77,'Distance Matrix'!$A$1:$AG$1,0),1))</f>
        <v>0</v>
      </c>
      <c r="BY77" s="56">
        <v>75</v>
      </c>
      <c r="BZ77" s="64" t="s">
        <v>182</v>
      </c>
      <c r="CA77" t="s">
        <v>57</v>
      </c>
      <c r="CB77">
        <f>_xlfn.IFS(AND(BZ76="",BZ77=""),0,AND(BZ76="",BZ77="@"),VLOOKUP(BY$1,'Distance Matrix'!$A$2:$AG$33,MATCH(CA77,'Distance Matrix'!$A$1:$AG$1,0),1),AND(BZ76="@",BZ77=""),VLOOKUP(BY$1,'Distance Matrix'!$A$2:$AG$33,MATCH(CA76,'Distance Matrix'!$A$1:$AG$1,0),1),AND(BZ76="@",BZ77="@"),VLOOKUP(CA76,'Distance Matrix'!$A$2:$AG$33,MATCH(CA77,'Distance Matrix'!$A$1:$AG$1,0),1))</f>
        <v>393</v>
      </c>
      <c r="CC77" s="56">
        <v>75</v>
      </c>
      <c r="CD77" s="64"/>
      <c r="CE77" t="s">
        <v>56</v>
      </c>
      <c r="CF77">
        <f>_xlfn.IFS(AND(CD76="",CD77=""),0,AND(CD76="",CD77="@"),VLOOKUP(CC$1,'Distance Matrix'!$A$2:$AG$33,MATCH(CE77,'Distance Matrix'!$A$1:$AG$1,0),1),AND(CD76="@",CD77=""),VLOOKUP(CC$1,'Distance Matrix'!$A$2:$AG$33,MATCH(CE76,'Distance Matrix'!$A$1:$AG$1,0),1),AND(CD76="@",CD77="@"),VLOOKUP(CE76,'Distance Matrix'!$A$2:$AG$33,MATCH(CE77,'Distance Matrix'!$A$1:$AG$1,0),1))</f>
        <v>356</v>
      </c>
      <c r="CG77" s="56">
        <v>75</v>
      </c>
      <c r="CH77" s="64" t="s">
        <v>182</v>
      </c>
      <c r="CI77" t="s">
        <v>68</v>
      </c>
      <c r="CJ77">
        <f>_xlfn.IFS(AND(CH76="",CH77=""),0,AND(CH76="",CH77="@"),VLOOKUP(CG$1,'Distance Matrix'!$A$2:$AG$33,MATCH(CI77,'Distance Matrix'!$A$1:$AG$1,0),1),AND(CH76="@",CH77=""),VLOOKUP(CG$1,'Distance Matrix'!$A$2:$AG$33,MATCH(CI76,'Distance Matrix'!$A$1:$AG$1,0),1),AND(CH76="@",CH77="@"),VLOOKUP(CI76,'Distance Matrix'!$A$2:$AG$33,MATCH(CI77,'Distance Matrix'!$A$1:$AG$1,0),1))</f>
        <v>152</v>
      </c>
      <c r="CK77" s="56">
        <v>75</v>
      </c>
      <c r="CL77" s="64"/>
      <c r="CM77" t="s">
        <v>60</v>
      </c>
      <c r="CN77">
        <f>_xlfn.IFS(AND(CL76="",CL77=""),0,AND(CL76="",CL77="@"),VLOOKUP(CK$1,'Distance Matrix'!$A$2:$AG$33,MATCH(CM77,'Distance Matrix'!$A$1:$AG$1,0),1),AND(CL76="@",CL77=""),VLOOKUP(CK$1,'Distance Matrix'!$A$2:$AG$33,MATCH(CM76,'Distance Matrix'!$A$1:$AG$1,0),1),AND(CL76="@",CL77="@"),VLOOKUP(CM76,'Distance Matrix'!$A$2:$AG$33,MATCH(CM77,'Distance Matrix'!$A$1:$AG$1,0),1))</f>
        <v>666</v>
      </c>
      <c r="CO77" s="56">
        <v>75</v>
      </c>
      <c r="CP77" s="64" t="s">
        <v>182</v>
      </c>
      <c r="CQ77" t="s">
        <v>62</v>
      </c>
      <c r="CR77">
        <f>_xlfn.IFS(AND(CP76="",CP77=""),0,AND(CP76="",CP77="@"),VLOOKUP(CO$1,'Distance Matrix'!$A$2:$AG$33,MATCH(CQ77,'Distance Matrix'!$A$1:$AG$1,0),1),AND(CP76="@",CP77=""),VLOOKUP(CO$1,'Distance Matrix'!$A$2:$AG$33,MATCH(CQ76,'Distance Matrix'!$A$1:$AG$1,0),1),AND(CP76="@",CP77="@"),VLOOKUP(CQ76,'Distance Matrix'!$A$2:$AG$33,MATCH(CQ77,'Distance Matrix'!$A$1:$AG$1,0),1))</f>
        <v>441</v>
      </c>
      <c r="CS77" s="56">
        <v>75</v>
      </c>
      <c r="CT77" s="64" t="s">
        <v>182</v>
      </c>
      <c r="CU77" t="s">
        <v>79</v>
      </c>
      <c r="CV77">
        <f>_xlfn.IFS(AND(CT76="",CT77=""),0,AND(CT76="",CT77="@"),VLOOKUP(CS$1,'Distance Matrix'!$A$2:$AG$33,MATCH(CU77,'Distance Matrix'!$A$1:$AG$1,0),1),AND(CT76="@",CT77=""),VLOOKUP(CS$1,'Distance Matrix'!$A$2:$AG$33,MATCH(CU76,'Distance Matrix'!$A$1:$AG$1,0),1),AND(CT76="@",CT77="@"),VLOOKUP(CU76,'Distance Matrix'!$A$2:$AG$33,MATCH(CU77,'Distance Matrix'!$A$1:$AG$1,0),1))</f>
        <v>36</v>
      </c>
      <c r="CW77" s="56">
        <v>75</v>
      </c>
      <c r="CX77" s="64"/>
      <c r="CY77" t="s">
        <v>52</v>
      </c>
      <c r="CZ77">
        <f>_xlfn.IFS(AND(CX76="",CX77=""),0,AND(CX76="",CX77="@"),VLOOKUP(CW$1,'Distance Matrix'!$A$2:$AG$33,MATCH(CY77,'Distance Matrix'!$A$1:$AG$1,0),1),AND(CX76="@",CX77=""),VLOOKUP(CW$1,'Distance Matrix'!$A$2:$AG$33,MATCH(CY76,'Distance Matrix'!$A$1:$AG$1,0),1),AND(CX76="@",CX77="@"),VLOOKUP(CY76,'Distance Matrix'!$A$2:$AG$33,MATCH(CY77,'Distance Matrix'!$A$1:$AG$1,0),1))</f>
        <v>0</v>
      </c>
      <c r="DA77" s="56">
        <v>75</v>
      </c>
      <c r="DB77" s="64" t="s">
        <v>182</v>
      </c>
      <c r="DC77" t="s">
        <v>74</v>
      </c>
      <c r="DD77">
        <f>_xlfn.IFS(AND(DB76="",DB77=""),0,AND(DB76="",DB77="@"),VLOOKUP(DA$1,'Distance Matrix'!$A$2:$AG$33,MATCH(DC77,'Distance Matrix'!$A$1:$AG$1,0),1),AND(DB76="@",DB77=""),VLOOKUP(DA$1,'Distance Matrix'!$A$2:$AG$33,MATCH(DC76,'Distance Matrix'!$A$1:$AG$1,0),1),AND(DB76="@",DB77="@"),VLOOKUP(DC76,'Distance Matrix'!$A$2:$AG$33,MATCH(DC77,'Distance Matrix'!$A$1:$AG$1,0),1))</f>
        <v>227</v>
      </c>
      <c r="DE77" s="56">
        <v>75</v>
      </c>
      <c r="DF77" s="64"/>
      <c r="DG77" t="s">
        <v>59</v>
      </c>
      <c r="DH77">
        <f>_xlfn.IFS(AND(DF76="",DF77=""),0,AND(DF76="",DF77="@"),VLOOKUP(DE$1,'Distance Matrix'!$A$2:$AG$33,MATCH(DG77,'Distance Matrix'!$A$1:$AG$1,0),1),AND(DF76="@",DF77=""),VLOOKUP(DE$1,'Distance Matrix'!$A$2:$AG$33,MATCH(DG76,'Distance Matrix'!$A$1:$AG$1,0),1),AND(DF76="@",DF77="@"),VLOOKUP(DG76,'Distance Matrix'!$A$2:$AG$33,MATCH(DG77,'Distance Matrix'!$A$1:$AG$1,0),1))</f>
        <v>68</v>
      </c>
      <c r="DI77" s="56">
        <v>75</v>
      </c>
      <c r="DJ77" s="64"/>
      <c r="DK77" t="s">
        <v>75</v>
      </c>
      <c r="DL77">
        <f>_xlfn.IFS(AND(DJ76="",DJ77=""),0,AND(DJ76="",DJ77="@"),VLOOKUP(DI$1,'Distance Matrix'!$A$2:$AG$33,MATCH(DK77,'Distance Matrix'!$A$1:$AG$1,0),1),AND(DJ76="@",DJ77=""),VLOOKUP(DI$1,'Distance Matrix'!$A$2:$AG$33,MATCH(DK76,'Distance Matrix'!$A$1:$AG$1,0),1),AND(DJ76="@",DJ77="@"),VLOOKUP(DK76,'Distance Matrix'!$A$2:$AG$33,MATCH(DK77,'Distance Matrix'!$A$1:$AG$1,0),1))</f>
        <v>0</v>
      </c>
      <c r="DM77" s="56">
        <v>75</v>
      </c>
      <c r="DN77" s="64"/>
      <c r="DO77" t="s">
        <v>64</v>
      </c>
      <c r="DP77">
        <f>_xlfn.IFS(AND(DN76="",DN77=""),0,AND(DN76="",DN77="@"),VLOOKUP(DM$1,'Distance Matrix'!$A$2:$AG$33,MATCH(DO77,'Distance Matrix'!$A$1:$AG$1,0),1),AND(DN76="@",DN77=""),VLOOKUP(DM$1,'Distance Matrix'!$A$2:$AG$33,MATCH(DO76,'Distance Matrix'!$A$1:$AG$1,0),1),AND(DN76="@",DN77="@"),VLOOKUP(DO76,'Distance Matrix'!$A$2:$AG$33,MATCH(DO77,'Distance Matrix'!$A$1:$AG$1,0),1))</f>
        <v>0</v>
      </c>
      <c r="DQ77" s="56">
        <v>75</v>
      </c>
      <c r="DR77" s="64"/>
      <c r="DS77" t="s">
        <v>62</v>
      </c>
      <c r="DT77" s="72">
        <f>_xlfn.IFS(AND(DR76="",DR77=""),0,AND(DR76="",DR77="@"),VLOOKUP(DQ$1,'Distance Matrix'!$A$2:$AG$33,MATCH(DS77,'Distance Matrix'!$A$1:$AG$1,0),1),AND(DR76="@",DR77=""),VLOOKUP(DQ$1,'Distance Matrix'!$A$2:$AG$33,MATCH(DS76,'Distance Matrix'!$A$1:$AG$1,0),1),AND(DR76="@",DR77="@"),VLOOKUP(DS76,'Distance Matrix'!$A$2:$AG$33,MATCH(DS77,'Distance Matrix'!$A$1:$AG$1,0),1))</f>
        <v>1310</v>
      </c>
    </row>
    <row r="78" spans="1:124" ht="15.75" thickBot="1" x14ac:dyDescent="0.3">
      <c r="A78" s="52">
        <v>76</v>
      </c>
      <c r="B78" s="62"/>
      <c r="C78" t="s">
        <v>55</v>
      </c>
      <c r="D78">
        <f>_xlfn.IFS(AND(B77="",B78=""),0,AND(B77="",B78="@"),VLOOKUP(A$1,'Distance Matrix'!$A$2:$AG$33,MATCH(C78,'Distance Matrix'!$A$1:$AG$1,0),1),AND(B77="@",B78=""),VLOOKUP(A$1,'Distance Matrix'!$A$2:$AG$33,MATCH(C77,'Distance Matrix'!$A$1:$AG$1,0),1),AND(B77="@",B78="@"),VLOOKUP(C77,'Distance Matrix'!$A$2:$AG$33,MATCH(C78,'Distance Matrix'!$A$1:$AG$1,0),1))</f>
        <v>0</v>
      </c>
      <c r="E78" s="52">
        <v>76</v>
      </c>
      <c r="F78" s="62" t="s">
        <v>182</v>
      </c>
      <c r="G78" t="s">
        <v>60</v>
      </c>
      <c r="H78">
        <f>_xlfn.IFS(AND(F77="",F78=""),0,AND(F77="",F78="@"),VLOOKUP(E$1,'Distance Matrix'!$A$2:$AG$33,MATCH(G78,'Distance Matrix'!$A$1:$AG$1,0),1),AND(F77="@",F78=""),VLOOKUP(E$1,'Distance Matrix'!$A$2:$AG$33,MATCH(G77,'Distance Matrix'!$A$1:$AG$1,0),1),AND(F77="@",F78="@"),VLOOKUP(G77,'Distance Matrix'!$A$2:$AG$33,MATCH(G78,'Distance Matrix'!$A$1:$AG$1,0),1))</f>
        <v>17</v>
      </c>
      <c r="I78" s="52">
        <v>76</v>
      </c>
      <c r="J78" s="62" t="s">
        <v>182</v>
      </c>
      <c r="K78" s="54" t="s">
        <v>52</v>
      </c>
      <c r="L78">
        <f>_xlfn.IFS(AND(J77="",J78=""),0,AND(J77="",J78="@"),VLOOKUP(I$1,'Distance Matrix'!$A$2:$AG$33,MATCH(K78,'Distance Matrix'!$A$1:$AG$1,0),1),AND(J77="@",J78=""),VLOOKUP(I$1,'Distance Matrix'!$A$2:$AG$33,MATCH(K77,'Distance Matrix'!$A$1:$AG$1,0),1),AND(J77="@",J78="@"),VLOOKUP(K77,'Distance Matrix'!$A$2:$AG$33,MATCH(K78,'Distance Matrix'!$A$1:$AG$1,0),1))</f>
        <v>205</v>
      </c>
      <c r="M78" s="52">
        <v>76</v>
      </c>
      <c r="N78" s="62" t="s">
        <v>182</v>
      </c>
      <c r="O78" t="s">
        <v>58</v>
      </c>
      <c r="P78">
        <f>_xlfn.IFS(AND(N77="",N78=""),0,AND(N77="",N78="@"),VLOOKUP(M$1,'Distance Matrix'!$A$2:$AG$33,MATCH(O78,'Distance Matrix'!$A$1:$AG$1,0),1),AND(N77="@",N78=""),VLOOKUP(M$1,'Distance Matrix'!$A$2:$AG$33,MATCH(O77,'Distance Matrix'!$A$1:$AG$1,0),1),AND(N77="@",N78="@"),VLOOKUP(O77,'Distance Matrix'!$A$2:$AG$33,MATCH(O78,'Distance Matrix'!$A$1:$AG$1,0),1))</f>
        <v>329</v>
      </c>
      <c r="Q78" s="52">
        <v>76</v>
      </c>
      <c r="R78" s="62"/>
      <c r="S78" t="s">
        <v>65</v>
      </c>
      <c r="T78">
        <f>_xlfn.IFS(AND(R77="",R78=""),0,AND(R77="",R78="@"),VLOOKUP(Q$1,'Distance Matrix'!$A$2:$AG$33,MATCH(S78,'Distance Matrix'!$A$1:$AG$1,0),1),AND(R77="@",R78=""),VLOOKUP(Q$1,'Distance Matrix'!$A$2:$AG$33,MATCH(S77,'Distance Matrix'!$A$1:$AG$1,0),1),AND(R77="@",R78="@"),VLOOKUP(S77,'Distance Matrix'!$A$2:$AG$33,MATCH(S78,'Distance Matrix'!$A$1:$AG$1,0),1))</f>
        <v>427</v>
      </c>
      <c r="U78" s="56">
        <v>76</v>
      </c>
      <c r="V78" s="64" t="s">
        <v>182</v>
      </c>
      <c r="W78" t="s">
        <v>49</v>
      </c>
      <c r="X78">
        <f>_xlfn.IFS(AND(V77="",V78=""),0,AND(V77="",V78="@"),VLOOKUP(U$1,'Distance Matrix'!$A$2:$AG$33,MATCH(W78,'Distance Matrix'!$A$1:$AG$1,0),1),AND(V77="@",V78=""),VLOOKUP(U$1,'Distance Matrix'!$A$2:$AG$33,MATCH(W77,'Distance Matrix'!$A$1:$AG$1,0),1),AND(V77="@",V78="@"),VLOOKUP(W77,'Distance Matrix'!$A$2:$AG$33,MATCH(W78,'Distance Matrix'!$A$1:$AG$1,0),1))</f>
        <v>227</v>
      </c>
      <c r="Y78" s="56">
        <v>76</v>
      </c>
      <c r="Z78" s="64" t="s">
        <v>182</v>
      </c>
      <c r="AA78" t="s">
        <v>78</v>
      </c>
      <c r="AB78">
        <f>_xlfn.IFS(AND(Z77="",Z78=""),0,AND(Z77="",Z78="@"),VLOOKUP(Y$1,'Distance Matrix'!$A$2:$AG$33,MATCH(AA78,'Distance Matrix'!$A$1:$AG$1,0),1),AND(Z77="@",Z78=""),VLOOKUP(Y$1,'Distance Matrix'!$A$2:$AG$33,MATCH(AA77,'Distance Matrix'!$A$1:$AG$1,0),1),AND(Z77="@",Z78="@"),VLOOKUP(AA77,'Distance Matrix'!$A$2:$AG$33,MATCH(AA78,'Distance Matrix'!$A$1:$AG$1,0),1))</f>
        <v>1442</v>
      </c>
      <c r="AC78" s="56">
        <v>76</v>
      </c>
      <c r="AD78" s="64" t="s">
        <v>182</v>
      </c>
      <c r="AE78" t="s">
        <v>73</v>
      </c>
      <c r="AF78">
        <f>_xlfn.IFS(AND(AD77="",AD78=""),0,AND(AD77="",AD78="@"),VLOOKUP(AC$1,'Distance Matrix'!$A$2:$AG$33,MATCH(AE78,'Distance Matrix'!$A$1:$AG$1,0),1),AND(AD77="@",AD78=""),VLOOKUP(AC$1,'Distance Matrix'!$A$2:$AG$33,MATCH(AE77,'Distance Matrix'!$A$1:$AG$1,0),1),AND(AD77="@",AD78="@"),VLOOKUP(AE77,'Distance Matrix'!$A$2:$AG$33,MATCH(AE78,'Distance Matrix'!$A$1:$AG$1,0),1))</f>
        <v>894</v>
      </c>
      <c r="AG78" s="56">
        <v>76</v>
      </c>
      <c r="AH78" s="64"/>
      <c r="AI78" t="s">
        <v>60</v>
      </c>
      <c r="AJ78">
        <f>_xlfn.IFS(AND(AH77="",AH78=""),0,AND(AH77="",AH78="@"),VLOOKUP(AG$1,'Distance Matrix'!$A$2:$AG$33,MATCH(AI78,'Distance Matrix'!$A$1:$AG$1,0),1),AND(AH77="@",AH78=""),VLOOKUP(AG$1,'Distance Matrix'!$A$2:$AG$33,MATCH(AI77,'Distance Matrix'!$A$1:$AG$1,0),1),AND(AH77="@",AH78="@"),VLOOKUP(AI77,'Distance Matrix'!$A$2:$AG$33,MATCH(AI78,'Distance Matrix'!$A$1:$AG$1,0),1))</f>
        <v>2055</v>
      </c>
      <c r="AK78" s="56">
        <v>76</v>
      </c>
      <c r="AL78" s="64" t="s">
        <v>182</v>
      </c>
      <c r="AM78" t="s">
        <v>48</v>
      </c>
      <c r="AN78">
        <f>_xlfn.IFS(AND(AL77="",AL78=""),0,AND(AL77="",AL78="@"),VLOOKUP(AK$1,'Distance Matrix'!$A$2:$AG$33,MATCH(AM78,'Distance Matrix'!$A$1:$AG$1,0),1),AND(AL77="@",AL78=""),VLOOKUP(AK$1,'Distance Matrix'!$A$2:$AG$33,MATCH(AM77,'Distance Matrix'!$A$1:$AG$1,0),1),AND(AL77="@",AL78="@"),VLOOKUP(AM77,'Distance Matrix'!$A$2:$AG$33,MATCH(AM78,'Distance Matrix'!$A$1:$AG$1,0),1))</f>
        <v>1175</v>
      </c>
      <c r="AO78" s="56">
        <v>76</v>
      </c>
      <c r="AP78" s="64" t="s">
        <v>182</v>
      </c>
      <c r="AQ78" t="s">
        <v>55</v>
      </c>
      <c r="AR78">
        <f>_xlfn.IFS(AND(AP77="",AP78=""),0,AND(AP77="",AP78="@"),VLOOKUP(AO$1,'Distance Matrix'!$A$2:$AG$33,MATCH(AQ78,'Distance Matrix'!$A$1:$AG$1,0),1),AND(AP77="@",AP78=""),VLOOKUP(AO$1,'Distance Matrix'!$A$2:$AG$33,MATCH(AQ77,'Distance Matrix'!$A$1:$AG$1,0),1),AND(AP77="@",AP78="@"),VLOOKUP(AQ77,'Distance Matrix'!$A$2:$AG$33,MATCH(AQ78,'Distance Matrix'!$A$1:$AG$1,0),1))</f>
        <v>386</v>
      </c>
      <c r="AS78" s="56">
        <v>76</v>
      </c>
      <c r="AT78" s="64"/>
      <c r="AU78" t="s">
        <v>65</v>
      </c>
      <c r="AV78">
        <f>_xlfn.IFS(AND(AT77="",AT78=""),0,AND(AT77="",AT78="@"),VLOOKUP(AS$1,'Distance Matrix'!$A$2:$AG$33,MATCH(AU78,'Distance Matrix'!$A$1:$AG$1,0),1),AND(AT77="@",AT78=""),VLOOKUP(AS$1,'Distance Matrix'!$A$2:$AG$33,MATCH(AU77,'Distance Matrix'!$A$1:$AG$1,0),1),AND(AT77="@",AT78="@"),VLOOKUP(AU77,'Distance Matrix'!$A$2:$AG$33,MATCH(AU78,'Distance Matrix'!$A$1:$AG$1,0),1))</f>
        <v>0</v>
      </c>
      <c r="AW78" s="56">
        <v>76</v>
      </c>
      <c r="AX78" s="64" t="s">
        <v>182</v>
      </c>
      <c r="AY78" t="s">
        <v>51</v>
      </c>
      <c r="AZ78">
        <f>_xlfn.IFS(AND(AX77="",AX78=""),0,AND(AX77="",AX78="@"),VLOOKUP(AW$1,'Distance Matrix'!$A$2:$AG$33,MATCH(AY78,'Distance Matrix'!$A$1:$AG$1,0),1),AND(AX77="@",AX78=""),VLOOKUP(AW$1,'Distance Matrix'!$A$2:$AG$33,MATCH(AY77,'Distance Matrix'!$A$1:$AG$1,0),1),AND(AX77="@",AX78="@"),VLOOKUP(AY77,'Distance Matrix'!$A$2:$AG$33,MATCH(AY78,'Distance Matrix'!$A$1:$AG$1,0),1))</f>
        <v>1237</v>
      </c>
      <c r="BA78" s="56">
        <v>76</v>
      </c>
      <c r="BB78" s="64" t="s">
        <v>182</v>
      </c>
      <c r="BC78" t="s">
        <v>53</v>
      </c>
      <c r="BD78">
        <f>_xlfn.IFS(AND(BB77="",BB78=""),0,AND(BB77="",BB78="@"),VLOOKUP(BA$1,'Distance Matrix'!$A$2:$AG$33,MATCH(BC78,'Distance Matrix'!$A$1:$AG$1,0),1),AND(BB77="@",BB78=""),VLOOKUP(BA$1,'Distance Matrix'!$A$2:$AG$33,MATCH(BC77,'Distance Matrix'!$A$1:$AG$1,0),1),AND(BB77="@",BB78="@"),VLOOKUP(BC77,'Distance Matrix'!$A$2:$AG$33,MATCH(BC78,'Distance Matrix'!$A$1:$AG$1,0),1))</f>
        <v>1369</v>
      </c>
      <c r="BE78" s="56">
        <v>76</v>
      </c>
      <c r="BF78" s="64" t="s">
        <v>182</v>
      </c>
      <c r="BG78" t="s">
        <v>68</v>
      </c>
      <c r="BH78">
        <f>_xlfn.IFS(AND(BF77="",BF78=""),0,AND(BF77="",BF78="@"),VLOOKUP(BE$1,'Distance Matrix'!$A$2:$AG$33,MATCH(BG78,'Distance Matrix'!$A$1:$AG$1,0),1),AND(BF77="@",BF78=""),VLOOKUP(BE$1,'Distance Matrix'!$A$2:$AG$33,MATCH(BG77,'Distance Matrix'!$A$1:$AG$1,0),1),AND(BF77="@",BF78="@"),VLOOKUP(BG77,'Distance Matrix'!$A$2:$AG$33,MATCH(BG78,'Distance Matrix'!$A$1:$AG$1,0),1))</f>
        <v>152</v>
      </c>
      <c r="BI78" s="56">
        <v>76</v>
      </c>
      <c r="BJ78" s="64" t="s">
        <v>182</v>
      </c>
      <c r="BK78" t="s">
        <v>74</v>
      </c>
      <c r="BL78">
        <f>_xlfn.IFS(AND(BJ77="",BJ78=""),0,AND(BJ77="",BJ78="@"),VLOOKUP(BI$1,'Distance Matrix'!$A$2:$AG$33,MATCH(BK78,'Distance Matrix'!$A$1:$AG$1,0),1),AND(BJ77="@",BJ78=""),VLOOKUP(BI$1,'Distance Matrix'!$A$2:$AG$33,MATCH(BK77,'Distance Matrix'!$A$1:$AG$1,0),1),AND(BJ77="@",BJ78="@"),VLOOKUP(BK77,'Distance Matrix'!$A$2:$AG$33,MATCH(BK78,'Distance Matrix'!$A$1:$AG$1,0),1))</f>
        <v>227</v>
      </c>
      <c r="BM78" s="56">
        <v>76</v>
      </c>
      <c r="BN78" s="64" t="s">
        <v>182</v>
      </c>
      <c r="BO78" t="s">
        <v>74</v>
      </c>
      <c r="BP78">
        <f>_xlfn.IFS(AND(BN77="",BN78=""),0,AND(BN77="",BN78="@"),VLOOKUP(BM$1,'Distance Matrix'!$A$2:$AG$33,MATCH(BO78,'Distance Matrix'!$A$1:$AG$1,0),1),AND(BN77="@",BN78=""),VLOOKUP(BM$1,'Distance Matrix'!$A$2:$AG$33,MATCH(BO77,'Distance Matrix'!$A$1:$AG$1,0),1),AND(BN77="@",BN78="@"),VLOOKUP(BO77,'Distance Matrix'!$A$2:$AG$33,MATCH(BO78,'Distance Matrix'!$A$1:$AG$1,0),1))</f>
        <v>713</v>
      </c>
      <c r="BQ78" s="56">
        <v>76</v>
      </c>
      <c r="BR78" s="64" t="s">
        <v>182</v>
      </c>
      <c r="BS78" t="s">
        <v>48</v>
      </c>
      <c r="BT78">
        <f>_xlfn.IFS(AND(BR77="",BR78=""),0,AND(BR77="",BR78="@"),VLOOKUP(BQ$1,'Distance Matrix'!$A$2:$AG$33,MATCH(BS78,'Distance Matrix'!$A$1:$AG$1,0),1),AND(BR77="@",BR78=""),VLOOKUP(BQ$1,'Distance Matrix'!$A$2:$AG$33,MATCH(BS77,'Distance Matrix'!$A$1:$AG$1,0),1),AND(BR77="@",BR78="@"),VLOOKUP(BS77,'Distance Matrix'!$A$2:$AG$33,MATCH(BS78,'Distance Matrix'!$A$1:$AG$1,0),1))</f>
        <v>1089</v>
      </c>
      <c r="BU78" s="56">
        <v>76</v>
      </c>
      <c r="BV78" s="64"/>
      <c r="BW78" t="s">
        <v>78</v>
      </c>
      <c r="BX78">
        <f>_xlfn.IFS(AND(BV77="",BV78=""),0,AND(BV77="",BV78="@"),VLOOKUP(BU$1,'Distance Matrix'!$A$2:$AG$33,MATCH(BW78,'Distance Matrix'!$A$1:$AG$1,0),1),AND(BV77="@",BV78=""),VLOOKUP(BU$1,'Distance Matrix'!$A$2:$AG$33,MATCH(BW77,'Distance Matrix'!$A$1:$AG$1,0),1),AND(BV77="@",BV78="@"),VLOOKUP(BW77,'Distance Matrix'!$A$2:$AG$33,MATCH(BW78,'Distance Matrix'!$A$1:$AG$1,0),1))</f>
        <v>0</v>
      </c>
      <c r="BY78" s="56">
        <v>76</v>
      </c>
      <c r="BZ78" s="64"/>
      <c r="CA78" t="s">
        <v>78</v>
      </c>
      <c r="CB78">
        <f>_xlfn.IFS(AND(BZ77="",BZ78=""),0,AND(BZ77="",BZ78="@"),VLOOKUP(BY$1,'Distance Matrix'!$A$2:$AG$33,MATCH(CA78,'Distance Matrix'!$A$1:$AG$1,0),1),AND(BZ77="@",BZ78=""),VLOOKUP(BY$1,'Distance Matrix'!$A$2:$AG$33,MATCH(CA77,'Distance Matrix'!$A$1:$AG$1,0),1),AND(BZ77="@",BZ78="@"),VLOOKUP(CA77,'Distance Matrix'!$A$2:$AG$33,MATCH(CA78,'Distance Matrix'!$A$1:$AG$1,0),1))</f>
        <v>96</v>
      </c>
      <c r="CC78" s="56">
        <v>76</v>
      </c>
      <c r="CD78" s="64" t="s">
        <v>182</v>
      </c>
      <c r="CE78" t="s">
        <v>77</v>
      </c>
      <c r="CF78">
        <f>_xlfn.IFS(AND(CD77="",CD78=""),0,AND(CD77="",CD78="@"),VLOOKUP(CC$1,'Distance Matrix'!$A$2:$AG$33,MATCH(CE78,'Distance Matrix'!$A$1:$AG$1,0),1),AND(CD77="@",CD78=""),VLOOKUP(CC$1,'Distance Matrix'!$A$2:$AG$33,MATCH(CE77,'Distance Matrix'!$A$1:$AG$1,0),1),AND(CD77="@",CD78="@"),VLOOKUP(CE77,'Distance Matrix'!$A$2:$AG$33,MATCH(CE78,'Distance Matrix'!$A$1:$AG$1,0),1))</f>
        <v>184</v>
      </c>
      <c r="CG78" s="56">
        <v>76</v>
      </c>
      <c r="CH78" s="64"/>
      <c r="CI78" t="s">
        <v>76</v>
      </c>
      <c r="CJ78">
        <f>_xlfn.IFS(AND(CH77="",CH78=""),0,AND(CH77="",CH78="@"),VLOOKUP(CG$1,'Distance Matrix'!$A$2:$AG$33,MATCH(CI78,'Distance Matrix'!$A$1:$AG$1,0),1),AND(CH77="@",CH78=""),VLOOKUP(CG$1,'Distance Matrix'!$A$2:$AG$33,MATCH(CI77,'Distance Matrix'!$A$1:$AG$1,0),1),AND(CH77="@",CH78="@"),VLOOKUP(CI77,'Distance Matrix'!$A$2:$AG$33,MATCH(CI78,'Distance Matrix'!$A$1:$AG$1,0),1))</f>
        <v>1771</v>
      </c>
      <c r="CK78" s="56">
        <v>76</v>
      </c>
      <c r="CL78" s="64" t="s">
        <v>182</v>
      </c>
      <c r="CM78" t="s">
        <v>49</v>
      </c>
      <c r="CN78">
        <f>_xlfn.IFS(AND(CL77="",CL78=""),0,AND(CL77="",CL78="@"),VLOOKUP(CK$1,'Distance Matrix'!$A$2:$AG$33,MATCH(CM78,'Distance Matrix'!$A$1:$AG$1,0),1),AND(CL77="@",CL78=""),VLOOKUP(CK$1,'Distance Matrix'!$A$2:$AG$33,MATCH(CM77,'Distance Matrix'!$A$1:$AG$1,0),1),AND(CL77="@",CL78="@"),VLOOKUP(CM77,'Distance Matrix'!$A$2:$AG$33,MATCH(CM78,'Distance Matrix'!$A$1:$AG$1,0),1))</f>
        <v>119</v>
      </c>
      <c r="CO78" s="56">
        <v>76</v>
      </c>
      <c r="CP78" s="64" t="s">
        <v>182</v>
      </c>
      <c r="CQ78" t="s">
        <v>70</v>
      </c>
      <c r="CR78">
        <f>_xlfn.IFS(AND(CP77="",CP78=""),0,AND(CP77="",CP78="@"),VLOOKUP(CO$1,'Distance Matrix'!$A$2:$AG$33,MATCH(CQ78,'Distance Matrix'!$A$1:$AG$1,0),1),AND(CP77="@",CP78=""),VLOOKUP(CO$1,'Distance Matrix'!$A$2:$AG$33,MATCH(CQ77,'Distance Matrix'!$A$1:$AG$1,0),1),AND(CP77="@",CP78="@"),VLOOKUP(CQ77,'Distance Matrix'!$A$2:$AG$33,MATCH(CQ78,'Distance Matrix'!$A$1:$AG$1,0),1))</f>
        <v>631</v>
      </c>
      <c r="CS78" s="56">
        <v>76</v>
      </c>
      <c r="CT78" s="64"/>
      <c r="CU78" t="s">
        <v>69</v>
      </c>
      <c r="CV78">
        <f>_xlfn.IFS(AND(CT77="",CT78=""),0,AND(CT77="",CT78="@"),VLOOKUP(CS$1,'Distance Matrix'!$A$2:$AG$33,MATCH(CU78,'Distance Matrix'!$A$1:$AG$1,0),1),AND(CT77="@",CT78=""),VLOOKUP(CS$1,'Distance Matrix'!$A$2:$AG$33,MATCH(CU77,'Distance Matrix'!$A$1:$AG$1,0),1),AND(CT77="@",CT78="@"),VLOOKUP(CU77,'Distance Matrix'!$A$2:$AG$33,MATCH(CU78,'Distance Matrix'!$A$1:$AG$1,0),1))</f>
        <v>342</v>
      </c>
      <c r="CW78" s="56">
        <v>76</v>
      </c>
      <c r="CX78" s="64"/>
      <c r="CY78" t="s">
        <v>66</v>
      </c>
      <c r="CZ78">
        <f>_xlfn.IFS(AND(CX77="",CX78=""),0,AND(CX77="",CX78="@"),VLOOKUP(CW$1,'Distance Matrix'!$A$2:$AG$33,MATCH(CY78,'Distance Matrix'!$A$1:$AG$1,0),1),AND(CX77="@",CX78=""),VLOOKUP(CW$1,'Distance Matrix'!$A$2:$AG$33,MATCH(CY77,'Distance Matrix'!$A$1:$AG$1,0),1),AND(CX77="@",CX78="@"),VLOOKUP(CY77,'Distance Matrix'!$A$2:$AG$33,MATCH(CY78,'Distance Matrix'!$A$1:$AG$1,0),1))</f>
        <v>0</v>
      </c>
      <c r="DA78" s="56">
        <v>76</v>
      </c>
      <c r="DB78" s="64" t="s">
        <v>182</v>
      </c>
      <c r="DC78" t="s">
        <v>53</v>
      </c>
      <c r="DD78">
        <f>_xlfn.IFS(AND(DB77="",DB78=""),0,AND(DB77="",DB78="@"),VLOOKUP(DA$1,'Distance Matrix'!$A$2:$AG$33,MATCH(DC78,'Distance Matrix'!$A$1:$AG$1,0),1),AND(DB77="@",DB78=""),VLOOKUP(DA$1,'Distance Matrix'!$A$2:$AG$33,MATCH(DC77,'Distance Matrix'!$A$1:$AG$1,0),1),AND(DB77="@",DB78="@"),VLOOKUP(DC77,'Distance Matrix'!$A$2:$AG$33,MATCH(DC78,'Distance Matrix'!$A$1:$AG$1,0),1))</f>
        <v>666</v>
      </c>
      <c r="DE78" s="56">
        <v>76</v>
      </c>
      <c r="DF78" s="64"/>
      <c r="DG78" t="s">
        <v>67</v>
      </c>
      <c r="DH78">
        <f>_xlfn.IFS(AND(DF77="",DF78=""),0,AND(DF77="",DF78="@"),VLOOKUP(DE$1,'Distance Matrix'!$A$2:$AG$33,MATCH(DG78,'Distance Matrix'!$A$1:$AG$1,0),1),AND(DF77="@",DF78=""),VLOOKUP(DE$1,'Distance Matrix'!$A$2:$AG$33,MATCH(DG77,'Distance Matrix'!$A$1:$AG$1,0),1),AND(DF77="@",DF78="@"),VLOOKUP(DG77,'Distance Matrix'!$A$2:$AG$33,MATCH(DG78,'Distance Matrix'!$A$1:$AG$1,0),1))</f>
        <v>0</v>
      </c>
      <c r="DI78" s="56">
        <v>76</v>
      </c>
      <c r="DJ78" s="64"/>
      <c r="DK78" t="s">
        <v>71</v>
      </c>
      <c r="DL78">
        <f>_xlfn.IFS(AND(DJ77="",DJ78=""),0,AND(DJ77="",DJ78="@"),VLOOKUP(DI$1,'Distance Matrix'!$A$2:$AG$33,MATCH(DK78,'Distance Matrix'!$A$1:$AG$1,0),1),AND(DJ77="@",DJ78=""),VLOOKUP(DI$1,'Distance Matrix'!$A$2:$AG$33,MATCH(DK77,'Distance Matrix'!$A$1:$AG$1,0),1),AND(DJ77="@",DJ78="@"),VLOOKUP(DK77,'Distance Matrix'!$A$2:$AG$33,MATCH(DK78,'Distance Matrix'!$A$1:$AG$1,0),1))</f>
        <v>0</v>
      </c>
      <c r="DM78" s="56">
        <v>76</v>
      </c>
      <c r="DN78" s="64"/>
      <c r="DO78" t="s">
        <v>57</v>
      </c>
      <c r="DP78">
        <f>_xlfn.IFS(AND(DN77="",DN78=""),0,AND(DN77="",DN78="@"),VLOOKUP(DM$1,'Distance Matrix'!$A$2:$AG$33,MATCH(DO78,'Distance Matrix'!$A$1:$AG$1,0),1),AND(DN77="@",DN78=""),VLOOKUP(DM$1,'Distance Matrix'!$A$2:$AG$33,MATCH(DO77,'Distance Matrix'!$A$1:$AG$1,0),1),AND(DN77="@",DN78="@"),VLOOKUP(DO77,'Distance Matrix'!$A$2:$AG$33,MATCH(DO78,'Distance Matrix'!$A$1:$AG$1,0),1))</f>
        <v>0</v>
      </c>
      <c r="DQ78" s="56">
        <v>76</v>
      </c>
      <c r="DR78" s="64"/>
      <c r="DS78" t="s">
        <v>70</v>
      </c>
      <c r="DT78" s="72">
        <f>_xlfn.IFS(AND(DR77="",DR78=""),0,AND(DR77="",DR78="@"),VLOOKUP(DQ$1,'Distance Matrix'!$A$2:$AG$33,MATCH(DS78,'Distance Matrix'!$A$1:$AG$1,0),1),AND(DR77="@",DR78=""),VLOOKUP(DQ$1,'Distance Matrix'!$A$2:$AG$33,MATCH(DS77,'Distance Matrix'!$A$1:$AG$1,0),1),AND(DR77="@",DR78="@"),VLOOKUP(DS77,'Distance Matrix'!$A$2:$AG$33,MATCH(DS78,'Distance Matrix'!$A$1:$AG$1,0),1))</f>
        <v>0</v>
      </c>
    </row>
    <row r="79" spans="1:124" ht="15.75" thickBot="1" x14ac:dyDescent="0.3">
      <c r="A79" s="52">
        <v>77</v>
      </c>
      <c r="B79" s="62" t="s">
        <v>182</v>
      </c>
      <c r="C79" t="s">
        <v>65</v>
      </c>
      <c r="D79">
        <f>_xlfn.IFS(AND(B78="",B79=""),0,AND(B78="",B79="@"),VLOOKUP(A$1,'Distance Matrix'!$A$2:$AG$33,MATCH(C79,'Distance Matrix'!$A$1:$AG$1,0),1),AND(B78="@",B79=""),VLOOKUP(A$1,'Distance Matrix'!$A$2:$AG$33,MATCH(C78,'Distance Matrix'!$A$1:$AG$1,0),1),AND(B78="@",B79="@"),VLOOKUP(C78,'Distance Matrix'!$A$2:$AG$33,MATCH(C79,'Distance Matrix'!$A$1:$AG$1,0),1))</f>
        <v>36</v>
      </c>
      <c r="E79" s="52">
        <v>77</v>
      </c>
      <c r="F79" s="62"/>
      <c r="G79" t="s">
        <v>73</v>
      </c>
      <c r="H79">
        <f>_xlfn.IFS(AND(F78="",F79=""),0,AND(F78="",F79="@"),VLOOKUP(E$1,'Distance Matrix'!$A$2:$AG$33,MATCH(G79,'Distance Matrix'!$A$1:$AG$1,0),1),AND(F78="@",F79=""),VLOOKUP(E$1,'Distance Matrix'!$A$2:$AG$33,MATCH(G78,'Distance Matrix'!$A$1:$AG$1,0),1),AND(F78="@",F79="@"),VLOOKUP(G78,'Distance Matrix'!$A$2:$AG$33,MATCH(G79,'Distance Matrix'!$A$1:$AG$1,0),1))</f>
        <v>2145</v>
      </c>
      <c r="I79" s="52">
        <v>77</v>
      </c>
      <c r="J79" s="62"/>
      <c r="K79" s="54" t="s">
        <v>59</v>
      </c>
      <c r="L79">
        <f>_xlfn.IFS(AND(J78="",J79=""),0,AND(J78="",J79="@"),VLOOKUP(I$1,'Distance Matrix'!$A$2:$AG$33,MATCH(K79,'Distance Matrix'!$A$1:$AG$1,0),1),AND(J78="@",J79=""),VLOOKUP(I$1,'Distance Matrix'!$A$2:$AG$33,MATCH(K78,'Distance Matrix'!$A$1:$AG$1,0),1),AND(J78="@",J79="@"),VLOOKUP(K78,'Distance Matrix'!$A$2:$AG$33,MATCH(K79,'Distance Matrix'!$A$1:$AG$1,0),1))</f>
        <v>1186</v>
      </c>
      <c r="M79" s="52">
        <v>77</v>
      </c>
      <c r="N79" s="62"/>
      <c r="O79" t="s">
        <v>69</v>
      </c>
      <c r="P79">
        <f>_xlfn.IFS(AND(N78="",N79=""),0,AND(N78="",N79="@"),VLOOKUP(M$1,'Distance Matrix'!$A$2:$AG$33,MATCH(O79,'Distance Matrix'!$A$1:$AG$1,0),1),AND(N78="@",N79=""),VLOOKUP(M$1,'Distance Matrix'!$A$2:$AG$33,MATCH(O78,'Distance Matrix'!$A$1:$AG$1,0),1),AND(N78="@",N79="@"),VLOOKUP(O78,'Distance Matrix'!$A$2:$AG$33,MATCH(O79,'Distance Matrix'!$A$1:$AG$1,0),1))</f>
        <v>224</v>
      </c>
      <c r="Q79" s="52">
        <v>77</v>
      </c>
      <c r="R79" s="62"/>
      <c r="S79" t="s">
        <v>70</v>
      </c>
      <c r="T79">
        <f>_xlfn.IFS(AND(R78="",R79=""),0,AND(R78="",R79="@"),VLOOKUP(Q$1,'Distance Matrix'!$A$2:$AG$33,MATCH(S79,'Distance Matrix'!$A$1:$AG$1,0),1),AND(R78="@",R79=""),VLOOKUP(Q$1,'Distance Matrix'!$A$2:$AG$33,MATCH(S78,'Distance Matrix'!$A$1:$AG$1,0),1),AND(R78="@",R79="@"),VLOOKUP(S78,'Distance Matrix'!$A$2:$AG$33,MATCH(S79,'Distance Matrix'!$A$1:$AG$1,0),1))</f>
        <v>0</v>
      </c>
      <c r="U79" s="56">
        <v>77</v>
      </c>
      <c r="V79" s="64"/>
      <c r="W79" t="s">
        <v>49</v>
      </c>
      <c r="X79">
        <f>_xlfn.IFS(AND(V78="",V79=""),0,AND(V78="",V79="@"),VLOOKUP(U$1,'Distance Matrix'!$A$2:$AG$33,MATCH(W79,'Distance Matrix'!$A$1:$AG$1,0),1),AND(V78="@",V79=""),VLOOKUP(U$1,'Distance Matrix'!$A$2:$AG$33,MATCH(W78,'Distance Matrix'!$A$1:$AG$1,0),1),AND(V78="@",V79="@"),VLOOKUP(W78,'Distance Matrix'!$A$2:$AG$33,MATCH(W79,'Distance Matrix'!$A$1:$AG$1,0),1))</f>
        <v>227</v>
      </c>
      <c r="Y79" s="56">
        <v>77</v>
      </c>
      <c r="Z79" s="64" t="s">
        <v>182</v>
      </c>
      <c r="AA79" t="s">
        <v>55</v>
      </c>
      <c r="AB79">
        <f>_xlfn.IFS(AND(Z78="",Z79=""),0,AND(Z78="",Z79="@"),VLOOKUP(Y$1,'Distance Matrix'!$A$2:$AG$33,MATCH(AA79,'Distance Matrix'!$A$1:$AG$1,0),1),AND(Z78="@",Z79=""),VLOOKUP(Y$1,'Distance Matrix'!$A$2:$AG$33,MATCH(AA78,'Distance Matrix'!$A$1:$AG$1,0),1),AND(Z78="@",Z79="@"),VLOOKUP(AA78,'Distance Matrix'!$A$2:$AG$33,MATCH(AA79,'Distance Matrix'!$A$1:$AG$1,0),1))</f>
        <v>621</v>
      </c>
      <c r="AC79" s="56">
        <v>77</v>
      </c>
      <c r="AD79" s="64"/>
      <c r="AE79" t="s">
        <v>66</v>
      </c>
      <c r="AF79">
        <f>_xlfn.IFS(AND(AD78="",AD79=""),0,AND(AD78="",AD79="@"),VLOOKUP(AC$1,'Distance Matrix'!$A$2:$AG$33,MATCH(AE79,'Distance Matrix'!$A$1:$AG$1,0),1),AND(AD78="@",AD79=""),VLOOKUP(AC$1,'Distance Matrix'!$A$2:$AG$33,MATCH(AE78,'Distance Matrix'!$A$1:$AG$1,0),1),AND(AD78="@",AD79="@"),VLOOKUP(AE78,'Distance Matrix'!$A$2:$AG$33,MATCH(AE79,'Distance Matrix'!$A$1:$AG$1,0),1))</f>
        <v>894</v>
      </c>
      <c r="AG79" s="56">
        <v>77</v>
      </c>
      <c r="AH79" s="64"/>
      <c r="AI79" t="s">
        <v>63</v>
      </c>
      <c r="AJ79">
        <f>_xlfn.IFS(AND(AH78="",AH79=""),0,AND(AH78="",AH79="@"),VLOOKUP(AG$1,'Distance Matrix'!$A$2:$AG$33,MATCH(AI79,'Distance Matrix'!$A$1:$AG$1,0),1),AND(AH78="@",AH79=""),VLOOKUP(AG$1,'Distance Matrix'!$A$2:$AG$33,MATCH(AI78,'Distance Matrix'!$A$1:$AG$1,0),1),AND(AH78="@",AH79="@"),VLOOKUP(AI78,'Distance Matrix'!$A$2:$AG$33,MATCH(AI79,'Distance Matrix'!$A$1:$AG$1,0),1))</f>
        <v>0</v>
      </c>
      <c r="AK79" s="56">
        <v>77</v>
      </c>
      <c r="AL79" s="64" t="s">
        <v>182</v>
      </c>
      <c r="AM79" t="s">
        <v>75</v>
      </c>
      <c r="AN79">
        <f>_xlfn.IFS(AND(AL78="",AL79=""),0,AND(AL78="",AL79="@"),VLOOKUP(AK$1,'Distance Matrix'!$A$2:$AG$33,MATCH(AM79,'Distance Matrix'!$A$1:$AG$1,0),1),AND(AL78="@",AL79=""),VLOOKUP(AK$1,'Distance Matrix'!$A$2:$AG$33,MATCH(AM78,'Distance Matrix'!$A$1:$AG$1,0),1),AND(AL78="@",AL79="@"),VLOOKUP(AM78,'Distance Matrix'!$A$2:$AG$33,MATCH(AM79,'Distance Matrix'!$A$1:$AG$1,0),1))</f>
        <v>741</v>
      </c>
      <c r="AO79" s="56">
        <v>77</v>
      </c>
      <c r="AP79" s="64" t="s">
        <v>182</v>
      </c>
      <c r="AQ79" t="s">
        <v>76</v>
      </c>
      <c r="AR79">
        <f>_xlfn.IFS(AND(AP78="",AP79=""),0,AND(AP78="",AP79="@"),VLOOKUP(AO$1,'Distance Matrix'!$A$2:$AG$33,MATCH(AQ79,'Distance Matrix'!$A$1:$AG$1,0),1),AND(AP78="@",AP79=""),VLOOKUP(AO$1,'Distance Matrix'!$A$2:$AG$33,MATCH(AQ78,'Distance Matrix'!$A$1:$AG$1,0),1),AND(AP78="@",AP79="@"),VLOOKUP(AQ78,'Distance Matrix'!$A$2:$AG$33,MATCH(AQ79,'Distance Matrix'!$A$1:$AG$1,0),1))</f>
        <v>2289</v>
      </c>
      <c r="AS79" s="56">
        <v>77</v>
      </c>
      <c r="AT79" s="64"/>
      <c r="AU79" t="s">
        <v>70</v>
      </c>
      <c r="AV79">
        <f>_xlfn.IFS(AND(AT78="",AT79=""),0,AND(AT78="",AT79="@"),VLOOKUP(AS$1,'Distance Matrix'!$A$2:$AG$33,MATCH(AU79,'Distance Matrix'!$A$1:$AG$1,0),1),AND(AT78="@",AT79=""),VLOOKUP(AS$1,'Distance Matrix'!$A$2:$AG$33,MATCH(AU78,'Distance Matrix'!$A$1:$AG$1,0),1),AND(AT78="@",AT79="@"),VLOOKUP(AU78,'Distance Matrix'!$A$2:$AG$33,MATCH(AU79,'Distance Matrix'!$A$1:$AG$1,0),1))</f>
        <v>0</v>
      </c>
      <c r="AW79" s="56">
        <v>77</v>
      </c>
      <c r="AX79" s="64" t="s">
        <v>182</v>
      </c>
      <c r="AY79" t="s">
        <v>63</v>
      </c>
      <c r="AZ79">
        <f>_xlfn.IFS(AND(AX78="",AX79=""),0,AND(AX78="",AX79="@"),VLOOKUP(AW$1,'Distance Matrix'!$A$2:$AG$33,MATCH(AY79,'Distance Matrix'!$A$1:$AG$1,0),1),AND(AX78="@",AX79=""),VLOOKUP(AW$1,'Distance Matrix'!$A$2:$AG$33,MATCH(AY78,'Distance Matrix'!$A$1:$AG$1,0),1),AND(AX78="@",AX79="@"),VLOOKUP(AY78,'Distance Matrix'!$A$2:$AG$33,MATCH(AY79,'Distance Matrix'!$A$1:$AG$1,0),1))</f>
        <v>314</v>
      </c>
      <c r="BA79" s="56">
        <v>77</v>
      </c>
      <c r="BB79" s="64" t="s">
        <v>182</v>
      </c>
      <c r="BC79" t="s">
        <v>72</v>
      </c>
      <c r="BD79">
        <f>_xlfn.IFS(AND(BB78="",BB79=""),0,AND(BB78="",BB79="@"),VLOOKUP(BA$1,'Distance Matrix'!$A$2:$AG$33,MATCH(BC79,'Distance Matrix'!$A$1:$AG$1,0),1),AND(BB78="@",BB79=""),VLOOKUP(BA$1,'Distance Matrix'!$A$2:$AG$33,MATCH(BC78,'Distance Matrix'!$A$1:$AG$1,0),1),AND(BB78="@",BB79="@"),VLOOKUP(BC78,'Distance Matrix'!$A$2:$AG$33,MATCH(BC79,'Distance Matrix'!$A$1:$AG$1,0),1))</f>
        <v>768</v>
      </c>
      <c r="BE79" s="56">
        <v>77</v>
      </c>
      <c r="BF79" s="64" t="s">
        <v>182</v>
      </c>
      <c r="BG79" t="s">
        <v>50</v>
      </c>
      <c r="BH79">
        <f>_xlfn.IFS(AND(BF78="",BF79=""),0,AND(BF78="",BF79="@"),VLOOKUP(BE$1,'Distance Matrix'!$A$2:$AG$33,MATCH(BG79,'Distance Matrix'!$A$1:$AG$1,0),1),AND(BF78="@",BF79=""),VLOOKUP(BE$1,'Distance Matrix'!$A$2:$AG$33,MATCH(BG78,'Distance Matrix'!$A$1:$AG$1,0),1),AND(BF78="@",BF79="@"),VLOOKUP(BG78,'Distance Matrix'!$A$2:$AG$33,MATCH(BG79,'Distance Matrix'!$A$1:$AG$1,0),1))</f>
        <v>503</v>
      </c>
      <c r="BI79" s="56">
        <v>77</v>
      </c>
      <c r="BJ79" s="64"/>
      <c r="BK79" t="s">
        <v>62</v>
      </c>
      <c r="BL79">
        <f>_xlfn.IFS(AND(BJ78="",BJ79=""),0,AND(BJ78="",BJ79="@"),VLOOKUP(BI$1,'Distance Matrix'!$A$2:$AG$33,MATCH(BK79,'Distance Matrix'!$A$1:$AG$1,0),1),AND(BJ78="@",BJ79=""),VLOOKUP(BI$1,'Distance Matrix'!$A$2:$AG$33,MATCH(BK78,'Distance Matrix'!$A$1:$AG$1,0),1),AND(BJ78="@",BJ79="@"),VLOOKUP(BK78,'Distance Matrix'!$A$2:$AG$33,MATCH(BK79,'Distance Matrix'!$A$1:$AG$1,0),1))</f>
        <v>979</v>
      </c>
      <c r="BM79" s="56">
        <v>77</v>
      </c>
      <c r="BN79" s="64"/>
      <c r="BO79" t="s">
        <v>67</v>
      </c>
      <c r="BP79">
        <f>_xlfn.IFS(AND(BN78="",BN79=""),0,AND(BN78="",BN79="@"),VLOOKUP(BM$1,'Distance Matrix'!$A$2:$AG$33,MATCH(BO79,'Distance Matrix'!$A$1:$AG$1,0),1),AND(BN78="@",BN79=""),VLOOKUP(BM$1,'Distance Matrix'!$A$2:$AG$33,MATCH(BO78,'Distance Matrix'!$A$1:$AG$1,0),1),AND(BN78="@",BN79="@"),VLOOKUP(BO78,'Distance Matrix'!$A$2:$AG$33,MATCH(BO79,'Distance Matrix'!$A$1:$AG$1,0),1))</f>
        <v>713</v>
      </c>
      <c r="BQ79" s="56">
        <v>77</v>
      </c>
      <c r="BR79" s="64" t="s">
        <v>182</v>
      </c>
      <c r="BS79" t="s">
        <v>64</v>
      </c>
      <c r="BT79">
        <f>_xlfn.IFS(AND(BR78="",BR79=""),0,AND(BR78="",BR79="@"),VLOOKUP(BQ$1,'Distance Matrix'!$A$2:$AG$33,MATCH(BS79,'Distance Matrix'!$A$1:$AG$1,0),1),AND(BR78="@",BR79=""),VLOOKUP(BQ$1,'Distance Matrix'!$A$2:$AG$33,MATCH(BS78,'Distance Matrix'!$A$1:$AG$1,0),1),AND(BR78="@",BR79="@"),VLOOKUP(BS78,'Distance Matrix'!$A$2:$AG$33,MATCH(BS79,'Distance Matrix'!$A$1:$AG$1,0),1))</f>
        <v>395</v>
      </c>
      <c r="BU79" s="56">
        <v>77</v>
      </c>
      <c r="BV79" s="64"/>
      <c r="BW79" t="s">
        <v>76</v>
      </c>
      <c r="BX79">
        <f>_xlfn.IFS(AND(BV78="",BV79=""),0,AND(BV78="",BV79="@"),VLOOKUP(BU$1,'Distance Matrix'!$A$2:$AG$33,MATCH(BW79,'Distance Matrix'!$A$1:$AG$1,0),1),AND(BV78="@",BV79=""),VLOOKUP(BU$1,'Distance Matrix'!$A$2:$AG$33,MATCH(BW78,'Distance Matrix'!$A$1:$AG$1,0),1),AND(BV78="@",BV79="@"),VLOOKUP(BW78,'Distance Matrix'!$A$2:$AG$33,MATCH(BW79,'Distance Matrix'!$A$1:$AG$1,0),1))</f>
        <v>0</v>
      </c>
      <c r="BY79" s="56">
        <v>77</v>
      </c>
      <c r="BZ79" s="64" t="s">
        <v>182</v>
      </c>
      <c r="CA79" t="s">
        <v>71</v>
      </c>
      <c r="CB79">
        <f>_xlfn.IFS(AND(BZ78="",BZ79=""),0,AND(BZ78="",BZ79="@"),VLOOKUP(BY$1,'Distance Matrix'!$A$2:$AG$33,MATCH(CA79,'Distance Matrix'!$A$1:$AG$1,0),1),AND(BZ78="@",BZ79=""),VLOOKUP(BY$1,'Distance Matrix'!$A$2:$AG$33,MATCH(CA78,'Distance Matrix'!$A$1:$AG$1,0),1),AND(BZ78="@",BZ79="@"),VLOOKUP(CA78,'Distance Matrix'!$A$2:$AG$33,MATCH(CA79,'Distance Matrix'!$A$1:$AG$1,0),1))</f>
        <v>477</v>
      </c>
      <c r="CC79" s="56">
        <v>77</v>
      </c>
      <c r="CD79" s="64"/>
      <c r="CE79" t="s">
        <v>53</v>
      </c>
      <c r="CF79">
        <f>_xlfn.IFS(AND(CD78="",CD79=""),0,AND(CD78="",CD79="@"),VLOOKUP(CC$1,'Distance Matrix'!$A$2:$AG$33,MATCH(CE79,'Distance Matrix'!$A$1:$AG$1,0),1),AND(CD78="@",CD79=""),VLOOKUP(CC$1,'Distance Matrix'!$A$2:$AG$33,MATCH(CE78,'Distance Matrix'!$A$1:$AG$1,0),1),AND(CD78="@",CD79="@"),VLOOKUP(CE78,'Distance Matrix'!$A$2:$AG$33,MATCH(CE79,'Distance Matrix'!$A$1:$AG$1,0),1))</f>
        <v>184</v>
      </c>
      <c r="CG79" s="56">
        <v>77</v>
      </c>
      <c r="CH79" s="64"/>
      <c r="CI79" t="s">
        <v>67</v>
      </c>
      <c r="CJ79">
        <f>_xlfn.IFS(AND(CH78="",CH79=""),0,AND(CH78="",CH79="@"),VLOOKUP(CG$1,'Distance Matrix'!$A$2:$AG$33,MATCH(CI79,'Distance Matrix'!$A$1:$AG$1,0),1),AND(CH78="@",CH79=""),VLOOKUP(CG$1,'Distance Matrix'!$A$2:$AG$33,MATCH(CI78,'Distance Matrix'!$A$1:$AG$1,0),1),AND(CH78="@",CH79="@"),VLOOKUP(CI78,'Distance Matrix'!$A$2:$AG$33,MATCH(CI79,'Distance Matrix'!$A$1:$AG$1,0),1))</f>
        <v>0</v>
      </c>
      <c r="CK79" s="56">
        <v>77</v>
      </c>
      <c r="CL79" s="64"/>
      <c r="CM79" t="s">
        <v>51</v>
      </c>
      <c r="CN79">
        <f>_xlfn.IFS(AND(CL78="",CL79=""),0,AND(CL78="",CL79="@"),VLOOKUP(CK$1,'Distance Matrix'!$A$2:$AG$33,MATCH(CM79,'Distance Matrix'!$A$1:$AG$1,0),1),AND(CL78="@",CL79=""),VLOOKUP(CK$1,'Distance Matrix'!$A$2:$AG$33,MATCH(CM78,'Distance Matrix'!$A$1:$AG$1,0),1),AND(CL78="@",CL79="@"),VLOOKUP(CM78,'Distance Matrix'!$A$2:$AG$33,MATCH(CM79,'Distance Matrix'!$A$1:$AG$1,0),1))</f>
        <v>119</v>
      </c>
      <c r="CO79" s="56">
        <v>77</v>
      </c>
      <c r="CP79" s="64" t="s">
        <v>182</v>
      </c>
      <c r="CQ79" t="s">
        <v>59</v>
      </c>
      <c r="CR79">
        <f>_xlfn.IFS(AND(CP78="",CP79=""),0,AND(CP78="",CP79="@"),VLOOKUP(CO$1,'Distance Matrix'!$A$2:$AG$33,MATCH(CQ79,'Distance Matrix'!$A$1:$AG$1,0),1),AND(CP78="@",CP79=""),VLOOKUP(CO$1,'Distance Matrix'!$A$2:$AG$33,MATCH(CQ78,'Distance Matrix'!$A$1:$AG$1,0),1),AND(CP78="@",CP79="@"),VLOOKUP(CQ78,'Distance Matrix'!$A$2:$AG$33,MATCH(CQ79,'Distance Matrix'!$A$1:$AG$1,0),1))</f>
        <v>1837</v>
      </c>
      <c r="CS79" s="56">
        <v>77</v>
      </c>
      <c r="CT79" s="64"/>
      <c r="CU79" t="s">
        <v>73</v>
      </c>
      <c r="CV79">
        <f>_xlfn.IFS(AND(CT78="",CT79=""),0,AND(CT78="",CT79="@"),VLOOKUP(CS$1,'Distance Matrix'!$A$2:$AG$33,MATCH(CU79,'Distance Matrix'!$A$1:$AG$1,0),1),AND(CT78="@",CT79=""),VLOOKUP(CS$1,'Distance Matrix'!$A$2:$AG$33,MATCH(CU78,'Distance Matrix'!$A$1:$AG$1,0),1),AND(CT78="@",CT79="@"),VLOOKUP(CU78,'Distance Matrix'!$A$2:$AG$33,MATCH(CU79,'Distance Matrix'!$A$1:$AG$1,0),1))</f>
        <v>0</v>
      </c>
      <c r="CW79" s="56">
        <v>77</v>
      </c>
      <c r="CX79" s="64" t="s">
        <v>182</v>
      </c>
      <c r="CY79" t="s">
        <v>59</v>
      </c>
      <c r="CZ79">
        <f>_xlfn.IFS(AND(CX78="",CX79=""),0,AND(CX78="",CX79="@"),VLOOKUP(CW$1,'Distance Matrix'!$A$2:$AG$33,MATCH(CY79,'Distance Matrix'!$A$1:$AG$1,0),1),AND(CX78="@",CX79=""),VLOOKUP(CW$1,'Distance Matrix'!$A$2:$AG$33,MATCH(CY78,'Distance Matrix'!$A$1:$AG$1,0),1),AND(CX78="@",CX79="@"),VLOOKUP(CY78,'Distance Matrix'!$A$2:$AG$33,MATCH(CY79,'Distance Matrix'!$A$1:$AG$1,0),1))</f>
        <v>886</v>
      </c>
      <c r="DA79" s="56">
        <v>77</v>
      </c>
      <c r="DB79" s="64"/>
      <c r="DC79" t="s">
        <v>77</v>
      </c>
      <c r="DD79">
        <f>_xlfn.IFS(AND(DB78="",DB79=""),0,AND(DB78="",DB79="@"),VLOOKUP(DA$1,'Distance Matrix'!$A$2:$AG$33,MATCH(DC79,'Distance Matrix'!$A$1:$AG$1,0),1),AND(DB78="@",DB79=""),VLOOKUP(DA$1,'Distance Matrix'!$A$2:$AG$33,MATCH(DC78,'Distance Matrix'!$A$1:$AG$1,0),1),AND(DB78="@",DB79="@"),VLOOKUP(DC78,'Distance Matrix'!$A$2:$AG$33,MATCH(DC79,'Distance Matrix'!$A$1:$AG$1,0),1))</f>
        <v>870</v>
      </c>
      <c r="DE79" s="56">
        <v>77</v>
      </c>
      <c r="DF79" s="64" t="s">
        <v>182</v>
      </c>
      <c r="DG79" t="s">
        <v>57</v>
      </c>
      <c r="DH79">
        <f>_xlfn.IFS(AND(DF78="",DF79=""),0,AND(DF78="",DF79="@"),VLOOKUP(DE$1,'Distance Matrix'!$A$2:$AG$33,MATCH(DG79,'Distance Matrix'!$A$1:$AG$1,0),1),AND(DF78="@",DF79=""),VLOOKUP(DE$1,'Distance Matrix'!$A$2:$AG$33,MATCH(DG78,'Distance Matrix'!$A$1:$AG$1,0),1),AND(DF78="@",DF79="@"),VLOOKUP(DG78,'Distance Matrix'!$A$2:$AG$33,MATCH(DG79,'Distance Matrix'!$A$1:$AG$1,0),1))</f>
        <v>346</v>
      </c>
      <c r="DI79" s="56">
        <v>77</v>
      </c>
      <c r="DJ79" s="64"/>
      <c r="DK79" t="s">
        <v>79</v>
      </c>
      <c r="DL79">
        <f>_xlfn.IFS(AND(DJ78="",DJ79=""),0,AND(DJ78="",DJ79="@"),VLOOKUP(DI$1,'Distance Matrix'!$A$2:$AG$33,MATCH(DK79,'Distance Matrix'!$A$1:$AG$1,0),1),AND(DJ78="@",DJ79=""),VLOOKUP(DI$1,'Distance Matrix'!$A$2:$AG$33,MATCH(DK78,'Distance Matrix'!$A$1:$AG$1,0),1),AND(DJ78="@",DJ79="@"),VLOOKUP(DK78,'Distance Matrix'!$A$2:$AG$33,MATCH(DK79,'Distance Matrix'!$A$1:$AG$1,0),1))</f>
        <v>0</v>
      </c>
      <c r="DM79" s="56">
        <v>77</v>
      </c>
      <c r="DN79" s="64"/>
      <c r="DO79" t="s">
        <v>74</v>
      </c>
      <c r="DP79">
        <f>_xlfn.IFS(AND(DN78="",DN79=""),0,AND(DN78="",DN79="@"),VLOOKUP(DM$1,'Distance Matrix'!$A$2:$AG$33,MATCH(DO79,'Distance Matrix'!$A$1:$AG$1,0),1),AND(DN78="@",DN79=""),VLOOKUP(DM$1,'Distance Matrix'!$A$2:$AG$33,MATCH(DO78,'Distance Matrix'!$A$1:$AG$1,0),1),AND(DN78="@",DN79="@"),VLOOKUP(DO78,'Distance Matrix'!$A$2:$AG$33,MATCH(DO79,'Distance Matrix'!$A$1:$AG$1,0),1))</f>
        <v>0</v>
      </c>
      <c r="DQ79" s="56">
        <v>77</v>
      </c>
      <c r="DR79" s="64"/>
      <c r="DS79" t="s">
        <v>60</v>
      </c>
      <c r="DT79" s="72">
        <f>_xlfn.IFS(AND(DR78="",DR79=""),0,AND(DR78="",DR79="@"),VLOOKUP(DQ$1,'Distance Matrix'!$A$2:$AG$33,MATCH(DS79,'Distance Matrix'!$A$1:$AG$1,0),1),AND(DR78="@",DR79=""),VLOOKUP(DQ$1,'Distance Matrix'!$A$2:$AG$33,MATCH(DS78,'Distance Matrix'!$A$1:$AG$1,0),1),AND(DR78="@",DR79="@"),VLOOKUP(DS78,'Distance Matrix'!$A$2:$AG$33,MATCH(DS79,'Distance Matrix'!$A$1:$AG$1,0),1))</f>
        <v>0</v>
      </c>
    </row>
    <row r="80" spans="1:124" ht="15.75" thickBot="1" x14ac:dyDescent="0.3">
      <c r="A80" s="52">
        <v>78</v>
      </c>
      <c r="B80" s="62" t="s">
        <v>182</v>
      </c>
      <c r="C80" t="s">
        <v>50</v>
      </c>
      <c r="D80">
        <f>_xlfn.IFS(AND(B79="",B80=""),0,AND(B79="",B80="@"),VLOOKUP(A$1,'Distance Matrix'!$A$2:$AG$33,MATCH(C80,'Distance Matrix'!$A$1:$AG$1,0),1),AND(B79="@",B80=""),VLOOKUP(A$1,'Distance Matrix'!$A$2:$AG$33,MATCH(C79,'Distance Matrix'!$A$1:$AG$1,0),1),AND(B79="@",B80="@"),VLOOKUP(C79,'Distance Matrix'!$A$2:$AG$33,MATCH(C80,'Distance Matrix'!$A$1:$AG$1,0),1))</f>
        <v>1082</v>
      </c>
      <c r="E80" s="52">
        <v>78</v>
      </c>
      <c r="F80" s="62" t="s">
        <v>182</v>
      </c>
      <c r="G80" t="s">
        <v>72</v>
      </c>
      <c r="H80">
        <f>_xlfn.IFS(AND(F79="",F80=""),0,AND(F79="",F80="@"),VLOOKUP(E$1,'Distance Matrix'!$A$2:$AG$33,MATCH(G80,'Distance Matrix'!$A$1:$AG$1,0),1),AND(F79="@",F80=""),VLOOKUP(E$1,'Distance Matrix'!$A$2:$AG$33,MATCH(G79,'Distance Matrix'!$A$1:$AG$1,0),1),AND(F79="@",F80="@"),VLOOKUP(G79,'Distance Matrix'!$A$2:$AG$33,MATCH(G80,'Distance Matrix'!$A$1:$AG$1,0),1))</f>
        <v>601</v>
      </c>
      <c r="I80" s="52">
        <v>78</v>
      </c>
      <c r="J80" s="62"/>
      <c r="K80" s="54" t="s">
        <v>67</v>
      </c>
      <c r="L80">
        <f>_xlfn.IFS(AND(J79="",J80=""),0,AND(J79="",J80="@"),VLOOKUP(I$1,'Distance Matrix'!$A$2:$AG$33,MATCH(K80,'Distance Matrix'!$A$1:$AG$1,0),1),AND(J79="@",J80=""),VLOOKUP(I$1,'Distance Matrix'!$A$2:$AG$33,MATCH(K79,'Distance Matrix'!$A$1:$AG$1,0),1),AND(J79="@",J80="@"),VLOOKUP(K79,'Distance Matrix'!$A$2:$AG$33,MATCH(K80,'Distance Matrix'!$A$1:$AG$1,0),1))</f>
        <v>0</v>
      </c>
      <c r="M80" s="52">
        <v>78</v>
      </c>
      <c r="N80" s="62" t="s">
        <v>182</v>
      </c>
      <c r="O80" t="s">
        <v>60</v>
      </c>
      <c r="P80">
        <f>_xlfn.IFS(AND(N79="",N80=""),0,AND(N79="",N80="@"),VLOOKUP(M$1,'Distance Matrix'!$A$2:$AG$33,MATCH(O80,'Distance Matrix'!$A$1:$AG$1,0),1),AND(N79="@",N80=""),VLOOKUP(M$1,'Distance Matrix'!$A$2:$AG$33,MATCH(O79,'Distance Matrix'!$A$1:$AG$1,0),1),AND(N79="@",N80="@"),VLOOKUP(O79,'Distance Matrix'!$A$2:$AG$33,MATCH(O80,'Distance Matrix'!$A$1:$AG$1,0),1))</f>
        <v>291</v>
      </c>
      <c r="Q80" s="52">
        <v>78</v>
      </c>
      <c r="R80" s="62"/>
      <c r="S80" t="s">
        <v>79</v>
      </c>
      <c r="T80">
        <f>_xlfn.IFS(AND(R79="",R80=""),0,AND(R79="",R80="@"),VLOOKUP(Q$1,'Distance Matrix'!$A$2:$AG$33,MATCH(S80,'Distance Matrix'!$A$1:$AG$1,0),1),AND(R79="@",R80=""),VLOOKUP(Q$1,'Distance Matrix'!$A$2:$AG$33,MATCH(S79,'Distance Matrix'!$A$1:$AG$1,0),1),AND(R79="@",R80="@"),VLOOKUP(S79,'Distance Matrix'!$A$2:$AG$33,MATCH(S80,'Distance Matrix'!$A$1:$AG$1,0),1))</f>
        <v>0</v>
      </c>
      <c r="U80" s="56">
        <v>78</v>
      </c>
      <c r="V80" s="64"/>
      <c r="W80" t="s">
        <v>57</v>
      </c>
      <c r="X80">
        <f>_xlfn.IFS(AND(V79="",V80=""),0,AND(V79="",V80="@"),VLOOKUP(U$1,'Distance Matrix'!$A$2:$AG$33,MATCH(W80,'Distance Matrix'!$A$1:$AG$1,0),1),AND(V79="@",V80=""),VLOOKUP(U$1,'Distance Matrix'!$A$2:$AG$33,MATCH(W79,'Distance Matrix'!$A$1:$AG$1,0),1),AND(V79="@",V80="@"),VLOOKUP(W79,'Distance Matrix'!$A$2:$AG$33,MATCH(W80,'Distance Matrix'!$A$1:$AG$1,0),1))</f>
        <v>0</v>
      </c>
      <c r="Y80" s="56">
        <v>78</v>
      </c>
      <c r="Z80" s="64" t="s">
        <v>182</v>
      </c>
      <c r="AA80" t="s">
        <v>65</v>
      </c>
      <c r="AB80">
        <f>_xlfn.IFS(AND(Z79="",Z80=""),0,AND(Z79="",Z80="@"),VLOOKUP(Y$1,'Distance Matrix'!$A$2:$AG$33,MATCH(AA80,'Distance Matrix'!$A$1:$AG$1,0),1),AND(Z79="@",Z80=""),VLOOKUP(Y$1,'Distance Matrix'!$A$2:$AG$33,MATCH(AA79,'Distance Matrix'!$A$1:$AG$1,0),1),AND(Z79="@",Z80="@"),VLOOKUP(AA79,'Distance Matrix'!$A$2:$AG$33,MATCH(AA80,'Distance Matrix'!$A$1:$AG$1,0),1))</f>
        <v>308</v>
      </c>
      <c r="AC80" s="56">
        <v>78</v>
      </c>
      <c r="AD80" s="64"/>
      <c r="AE80" t="s">
        <v>78</v>
      </c>
      <c r="AF80">
        <f>_xlfn.IFS(AND(AD79="",AD80=""),0,AND(AD79="",AD80="@"),VLOOKUP(AC$1,'Distance Matrix'!$A$2:$AG$33,MATCH(AE80,'Distance Matrix'!$A$1:$AG$1,0),1),AND(AD79="@",AD80=""),VLOOKUP(AC$1,'Distance Matrix'!$A$2:$AG$33,MATCH(AE79,'Distance Matrix'!$A$1:$AG$1,0),1),AND(AD79="@",AD80="@"),VLOOKUP(AE79,'Distance Matrix'!$A$2:$AG$33,MATCH(AE80,'Distance Matrix'!$A$1:$AG$1,0),1))</f>
        <v>0</v>
      </c>
      <c r="AG80" s="56">
        <v>78</v>
      </c>
      <c r="AH80" s="64" t="s">
        <v>182</v>
      </c>
      <c r="AI80" t="s">
        <v>62</v>
      </c>
      <c r="AJ80">
        <f>_xlfn.IFS(AND(AH79="",AH80=""),0,AND(AH79="",AH80="@"),VLOOKUP(AG$1,'Distance Matrix'!$A$2:$AG$33,MATCH(AI80,'Distance Matrix'!$A$1:$AG$1,0),1),AND(AH79="@",AH80=""),VLOOKUP(AG$1,'Distance Matrix'!$A$2:$AG$33,MATCH(AI79,'Distance Matrix'!$A$1:$AG$1,0),1),AND(AH79="@",AH80="@"),VLOOKUP(AI79,'Distance Matrix'!$A$2:$AG$33,MATCH(AI80,'Distance Matrix'!$A$1:$AG$1,0),1))</f>
        <v>337</v>
      </c>
      <c r="AK80" s="56">
        <v>78</v>
      </c>
      <c r="AL80" s="64" t="s">
        <v>182</v>
      </c>
      <c r="AM80" t="s">
        <v>68</v>
      </c>
      <c r="AN80">
        <f>_xlfn.IFS(AND(AL79="",AL80=""),0,AND(AL79="",AL80="@"),VLOOKUP(AK$1,'Distance Matrix'!$A$2:$AG$33,MATCH(AM80,'Distance Matrix'!$A$1:$AG$1,0),1),AND(AL79="@",AL80=""),VLOOKUP(AK$1,'Distance Matrix'!$A$2:$AG$33,MATCH(AM79,'Distance Matrix'!$A$1:$AG$1,0),1),AND(AL79="@",AL80="@"),VLOOKUP(AM79,'Distance Matrix'!$A$2:$AG$33,MATCH(AM80,'Distance Matrix'!$A$1:$AG$1,0),1))</f>
        <v>152</v>
      </c>
      <c r="AO80" s="56">
        <v>78</v>
      </c>
      <c r="AP80" s="64"/>
      <c r="AQ80" t="s">
        <v>61</v>
      </c>
      <c r="AR80">
        <f>_xlfn.IFS(AND(AP79="",AP80=""),0,AND(AP79="",AP80="@"),VLOOKUP(AO$1,'Distance Matrix'!$A$2:$AG$33,MATCH(AQ80,'Distance Matrix'!$A$1:$AG$1,0),1),AND(AP79="@",AP80=""),VLOOKUP(AO$1,'Distance Matrix'!$A$2:$AG$33,MATCH(AQ79,'Distance Matrix'!$A$1:$AG$1,0),1),AND(AP79="@",AP80="@"),VLOOKUP(AQ79,'Distance Matrix'!$A$2:$AG$33,MATCH(AQ80,'Distance Matrix'!$A$1:$AG$1,0),1))</f>
        <v>241</v>
      </c>
      <c r="AS80" s="56">
        <v>78</v>
      </c>
      <c r="AT80" s="64"/>
      <c r="AU80" t="s">
        <v>79</v>
      </c>
      <c r="AV80">
        <f>_xlfn.IFS(AND(AT79="",AT80=""),0,AND(AT79="",AT80="@"),VLOOKUP(AS$1,'Distance Matrix'!$A$2:$AG$33,MATCH(AU80,'Distance Matrix'!$A$1:$AG$1,0),1),AND(AT79="@",AT80=""),VLOOKUP(AS$1,'Distance Matrix'!$A$2:$AG$33,MATCH(AU79,'Distance Matrix'!$A$1:$AG$1,0),1),AND(AT79="@",AT80="@"),VLOOKUP(AU79,'Distance Matrix'!$A$2:$AG$33,MATCH(AU80,'Distance Matrix'!$A$1:$AG$1,0),1))</f>
        <v>0</v>
      </c>
      <c r="AW80" s="56">
        <v>78</v>
      </c>
      <c r="AX80" s="64" t="s">
        <v>182</v>
      </c>
      <c r="AY80" t="s">
        <v>58</v>
      </c>
      <c r="AZ80">
        <f>_xlfn.IFS(AND(AX79="",AX80=""),0,AND(AX79="",AX80="@"),VLOOKUP(AW$1,'Distance Matrix'!$A$2:$AG$33,MATCH(AY80,'Distance Matrix'!$A$1:$AG$1,0),1),AND(AX79="@",AX80=""),VLOOKUP(AW$1,'Distance Matrix'!$A$2:$AG$33,MATCH(AY79,'Distance Matrix'!$A$1:$AG$1,0),1),AND(AX79="@",AX80="@"),VLOOKUP(AY79,'Distance Matrix'!$A$2:$AG$33,MATCH(AY80,'Distance Matrix'!$A$1:$AG$1,0),1))</f>
        <v>94</v>
      </c>
      <c r="BA80" s="56">
        <v>78</v>
      </c>
      <c r="BB80" s="64"/>
      <c r="BC80" t="s">
        <v>64</v>
      </c>
      <c r="BD80">
        <f>_xlfn.IFS(AND(BB79="",BB80=""),0,AND(BB79="",BB80="@"),VLOOKUP(BA$1,'Distance Matrix'!$A$2:$AG$33,MATCH(BC80,'Distance Matrix'!$A$1:$AG$1,0),1),AND(BB79="@",BB80=""),VLOOKUP(BA$1,'Distance Matrix'!$A$2:$AG$33,MATCH(BC79,'Distance Matrix'!$A$1:$AG$1,0),1),AND(BB79="@",BB80="@"),VLOOKUP(BC79,'Distance Matrix'!$A$2:$AG$33,MATCH(BC80,'Distance Matrix'!$A$1:$AG$1,0),1))</f>
        <v>627</v>
      </c>
      <c r="BE80" s="56">
        <v>78</v>
      </c>
      <c r="BF80" s="64"/>
      <c r="BG80" t="s">
        <v>73</v>
      </c>
      <c r="BH80">
        <f>_xlfn.IFS(AND(BF79="",BF80=""),0,AND(BF79="",BF80="@"),VLOOKUP(BE$1,'Distance Matrix'!$A$2:$AG$33,MATCH(BG80,'Distance Matrix'!$A$1:$AG$1,0),1),AND(BF79="@",BF80=""),VLOOKUP(BE$1,'Distance Matrix'!$A$2:$AG$33,MATCH(BG79,'Distance Matrix'!$A$1:$AG$1,0),1),AND(BF79="@",BF80="@"),VLOOKUP(BG79,'Distance Matrix'!$A$2:$AG$33,MATCH(BG80,'Distance Matrix'!$A$1:$AG$1,0),1))</f>
        <v>1082</v>
      </c>
      <c r="BI80" s="56">
        <v>78</v>
      </c>
      <c r="BJ80" s="64" t="s">
        <v>182</v>
      </c>
      <c r="BK80" t="s">
        <v>66</v>
      </c>
      <c r="BL80">
        <f>_xlfn.IFS(AND(BJ79="",BJ80=""),0,AND(BJ79="",BJ80="@"),VLOOKUP(BI$1,'Distance Matrix'!$A$2:$AG$33,MATCH(BK80,'Distance Matrix'!$A$1:$AG$1,0),1),AND(BJ79="@",BJ80=""),VLOOKUP(BI$1,'Distance Matrix'!$A$2:$AG$33,MATCH(BK79,'Distance Matrix'!$A$1:$AG$1,0),1),AND(BJ79="@",BJ80="@"),VLOOKUP(BK79,'Distance Matrix'!$A$2:$AG$33,MATCH(BK80,'Distance Matrix'!$A$1:$AG$1,0),1))</f>
        <v>1297</v>
      </c>
      <c r="BM80" s="56">
        <v>78</v>
      </c>
      <c r="BN80" s="64" t="s">
        <v>182</v>
      </c>
      <c r="BO80" t="s">
        <v>71</v>
      </c>
      <c r="BP80">
        <f>_xlfn.IFS(AND(BN79="",BN80=""),0,AND(BN79="",BN80="@"),VLOOKUP(BM$1,'Distance Matrix'!$A$2:$AG$33,MATCH(BO80,'Distance Matrix'!$A$1:$AG$1,0),1),AND(BN79="@",BN80=""),VLOOKUP(BM$1,'Distance Matrix'!$A$2:$AG$33,MATCH(BO79,'Distance Matrix'!$A$1:$AG$1,0),1),AND(BN79="@",BN80="@"),VLOOKUP(BO79,'Distance Matrix'!$A$2:$AG$33,MATCH(BO80,'Distance Matrix'!$A$1:$AG$1,0),1))</f>
        <v>597</v>
      </c>
      <c r="BQ80" s="56">
        <v>78</v>
      </c>
      <c r="BR80" s="64" t="s">
        <v>182</v>
      </c>
      <c r="BS80" t="s">
        <v>56</v>
      </c>
      <c r="BT80">
        <f>_xlfn.IFS(AND(BR79="",BR80=""),0,AND(BR79="",BR80="@"),VLOOKUP(BQ$1,'Distance Matrix'!$A$2:$AG$33,MATCH(BS80,'Distance Matrix'!$A$1:$AG$1,0),1),AND(BR79="@",BR80=""),VLOOKUP(BQ$1,'Distance Matrix'!$A$2:$AG$33,MATCH(BS79,'Distance Matrix'!$A$1:$AG$1,0),1),AND(BR79="@",BR80="@"),VLOOKUP(BS79,'Distance Matrix'!$A$2:$AG$33,MATCH(BS80,'Distance Matrix'!$A$1:$AG$1,0),1))</f>
        <v>724</v>
      </c>
      <c r="BU80" s="56">
        <v>78</v>
      </c>
      <c r="BV80" s="64" t="s">
        <v>182</v>
      </c>
      <c r="BW80" t="s">
        <v>69</v>
      </c>
      <c r="BX80">
        <f>_xlfn.IFS(AND(BV79="",BV80=""),0,AND(BV79="",BV80="@"),VLOOKUP(BU$1,'Distance Matrix'!$A$2:$AG$33,MATCH(BW80,'Distance Matrix'!$A$1:$AG$1,0),1),AND(BV79="@",BV80=""),VLOOKUP(BU$1,'Distance Matrix'!$A$2:$AG$33,MATCH(BW79,'Distance Matrix'!$A$1:$AG$1,0),1),AND(BV79="@",BV80="@"),VLOOKUP(BW79,'Distance Matrix'!$A$2:$AG$33,MATCH(BW80,'Distance Matrix'!$A$1:$AG$1,0),1))</f>
        <v>487</v>
      </c>
      <c r="BY80" s="56">
        <v>78</v>
      </c>
      <c r="BZ80" s="64" t="s">
        <v>182</v>
      </c>
      <c r="CA80" t="s">
        <v>48</v>
      </c>
      <c r="CB80">
        <f>_xlfn.IFS(AND(BZ79="",BZ80=""),0,AND(BZ79="",BZ80="@"),VLOOKUP(BY$1,'Distance Matrix'!$A$2:$AG$33,MATCH(CA80,'Distance Matrix'!$A$1:$AG$1,0),1),AND(BZ79="@",BZ80=""),VLOOKUP(BY$1,'Distance Matrix'!$A$2:$AG$33,MATCH(CA79,'Distance Matrix'!$A$1:$AG$1,0),1),AND(BZ79="@",BZ80="@"),VLOOKUP(CA79,'Distance Matrix'!$A$2:$AG$33,MATCH(CA80,'Distance Matrix'!$A$1:$AG$1,0),1))</f>
        <v>977</v>
      </c>
      <c r="CC80" s="56">
        <v>78</v>
      </c>
      <c r="CD80" s="64" t="s">
        <v>182</v>
      </c>
      <c r="CE80" t="s">
        <v>57</v>
      </c>
      <c r="CF80">
        <f>_xlfn.IFS(AND(CD79="",CD80=""),0,AND(CD79="",CD80="@"),VLOOKUP(CC$1,'Distance Matrix'!$A$2:$AG$33,MATCH(CE80,'Distance Matrix'!$A$1:$AG$1,0),1),AND(CD79="@",CD80=""),VLOOKUP(CC$1,'Distance Matrix'!$A$2:$AG$33,MATCH(CE79,'Distance Matrix'!$A$1:$AG$1,0),1),AND(CD79="@",CD80="@"),VLOOKUP(CE79,'Distance Matrix'!$A$2:$AG$33,MATCH(CE80,'Distance Matrix'!$A$1:$AG$1,0),1))</f>
        <v>96</v>
      </c>
      <c r="CG80" s="56">
        <v>78</v>
      </c>
      <c r="CH80" s="64"/>
      <c r="CI80" t="s">
        <v>51</v>
      </c>
      <c r="CJ80">
        <f>_xlfn.IFS(AND(CH79="",CH80=""),0,AND(CH79="",CH80="@"),VLOOKUP(CG$1,'Distance Matrix'!$A$2:$AG$33,MATCH(CI80,'Distance Matrix'!$A$1:$AG$1,0),1),AND(CH79="@",CH80=""),VLOOKUP(CG$1,'Distance Matrix'!$A$2:$AG$33,MATCH(CI79,'Distance Matrix'!$A$1:$AG$1,0),1),AND(CH79="@",CH80="@"),VLOOKUP(CI79,'Distance Matrix'!$A$2:$AG$33,MATCH(CI80,'Distance Matrix'!$A$1:$AG$1,0),1))</f>
        <v>0</v>
      </c>
      <c r="CK80" s="56">
        <v>78</v>
      </c>
      <c r="CL80" s="64" t="s">
        <v>182</v>
      </c>
      <c r="CM80" t="s">
        <v>74</v>
      </c>
      <c r="CN80">
        <f>_xlfn.IFS(AND(CL79="",CL80=""),0,AND(CL79="",CL80="@"),VLOOKUP(CK$1,'Distance Matrix'!$A$2:$AG$33,MATCH(CM80,'Distance Matrix'!$A$1:$AG$1,0),1),AND(CL79="@",CL80=""),VLOOKUP(CK$1,'Distance Matrix'!$A$2:$AG$33,MATCH(CM79,'Distance Matrix'!$A$1:$AG$1,0),1),AND(CL79="@",CL80="@"),VLOOKUP(CM79,'Distance Matrix'!$A$2:$AG$33,MATCH(CM80,'Distance Matrix'!$A$1:$AG$1,0),1))</f>
        <v>337</v>
      </c>
      <c r="CO80" s="56">
        <v>78</v>
      </c>
      <c r="CP80" s="64"/>
      <c r="CQ80" t="s">
        <v>62</v>
      </c>
      <c r="CR80">
        <f>_xlfn.IFS(AND(CP79="",CP80=""),0,AND(CP79="",CP80="@"),VLOOKUP(CO$1,'Distance Matrix'!$A$2:$AG$33,MATCH(CQ80,'Distance Matrix'!$A$1:$AG$1,0),1),AND(CP79="@",CP80=""),VLOOKUP(CO$1,'Distance Matrix'!$A$2:$AG$33,MATCH(CQ79,'Distance Matrix'!$A$1:$AG$1,0),1),AND(CP79="@",CP80="@"),VLOOKUP(CQ79,'Distance Matrix'!$A$2:$AG$33,MATCH(CQ80,'Distance Matrix'!$A$1:$AG$1,0),1))</f>
        <v>335</v>
      </c>
      <c r="CS80" s="56">
        <v>78</v>
      </c>
      <c r="CT80" s="64"/>
      <c r="CU80" t="s">
        <v>66</v>
      </c>
      <c r="CV80">
        <f>_xlfn.IFS(AND(CT79="",CT80=""),0,AND(CT79="",CT80="@"),VLOOKUP(CS$1,'Distance Matrix'!$A$2:$AG$33,MATCH(CU80,'Distance Matrix'!$A$1:$AG$1,0),1),AND(CT79="@",CT80=""),VLOOKUP(CS$1,'Distance Matrix'!$A$2:$AG$33,MATCH(CU79,'Distance Matrix'!$A$1:$AG$1,0),1),AND(CT79="@",CT80="@"),VLOOKUP(CU79,'Distance Matrix'!$A$2:$AG$33,MATCH(CU80,'Distance Matrix'!$A$1:$AG$1,0),1))</f>
        <v>0</v>
      </c>
      <c r="CW80" s="56">
        <v>78</v>
      </c>
      <c r="CX80" s="64" t="s">
        <v>182</v>
      </c>
      <c r="CY80" t="s">
        <v>61</v>
      </c>
      <c r="CZ80">
        <f>_xlfn.IFS(AND(CX79="",CX80=""),0,AND(CX79="",CX80="@"),VLOOKUP(CW$1,'Distance Matrix'!$A$2:$AG$33,MATCH(CY80,'Distance Matrix'!$A$1:$AG$1,0),1),AND(CX79="@",CX80=""),VLOOKUP(CW$1,'Distance Matrix'!$A$2:$AG$33,MATCH(CY79,'Distance Matrix'!$A$1:$AG$1,0),1),AND(CX79="@",CX80="@"),VLOOKUP(CY79,'Distance Matrix'!$A$2:$AG$33,MATCH(CY80,'Distance Matrix'!$A$1:$AG$1,0),1))</f>
        <v>17</v>
      </c>
      <c r="DA80" s="56">
        <v>78</v>
      </c>
      <c r="DB80" s="64"/>
      <c r="DC80" t="s">
        <v>49</v>
      </c>
      <c r="DD80">
        <f>_xlfn.IFS(AND(DB79="",DB80=""),0,AND(DB79="",DB80="@"),VLOOKUP(DA$1,'Distance Matrix'!$A$2:$AG$33,MATCH(DC80,'Distance Matrix'!$A$1:$AG$1,0),1),AND(DB79="@",DB80=""),VLOOKUP(DA$1,'Distance Matrix'!$A$2:$AG$33,MATCH(DC79,'Distance Matrix'!$A$1:$AG$1,0),1),AND(DB79="@",DB80="@"),VLOOKUP(DC79,'Distance Matrix'!$A$2:$AG$33,MATCH(DC80,'Distance Matrix'!$A$1:$AG$1,0),1))</f>
        <v>0</v>
      </c>
      <c r="DE80" s="56">
        <v>78</v>
      </c>
      <c r="DF80" s="64" t="s">
        <v>182</v>
      </c>
      <c r="DG80" t="s">
        <v>58</v>
      </c>
      <c r="DH80">
        <f>_xlfn.IFS(AND(DF79="",DF80=""),0,AND(DF79="",DF80="@"),VLOOKUP(DE$1,'Distance Matrix'!$A$2:$AG$33,MATCH(DG80,'Distance Matrix'!$A$1:$AG$1,0),1),AND(DF79="@",DF80=""),VLOOKUP(DE$1,'Distance Matrix'!$A$2:$AG$33,MATCH(DG79,'Distance Matrix'!$A$1:$AG$1,0),1),AND(DF79="@",DF80="@"),VLOOKUP(DG79,'Distance Matrix'!$A$2:$AG$33,MATCH(DG80,'Distance Matrix'!$A$1:$AG$1,0),1))</f>
        <v>377</v>
      </c>
      <c r="DI80" s="56">
        <v>78</v>
      </c>
      <c r="DJ80" s="64"/>
      <c r="DK80" t="s">
        <v>65</v>
      </c>
      <c r="DL80">
        <f>_xlfn.IFS(AND(DJ79="",DJ80=""),0,AND(DJ79="",DJ80="@"),VLOOKUP(DI$1,'Distance Matrix'!$A$2:$AG$33,MATCH(DK80,'Distance Matrix'!$A$1:$AG$1,0),1),AND(DJ79="@",DJ80=""),VLOOKUP(DI$1,'Distance Matrix'!$A$2:$AG$33,MATCH(DK79,'Distance Matrix'!$A$1:$AG$1,0),1),AND(DJ79="@",DJ80="@"),VLOOKUP(DK79,'Distance Matrix'!$A$2:$AG$33,MATCH(DK80,'Distance Matrix'!$A$1:$AG$1,0),1))</f>
        <v>0</v>
      </c>
      <c r="DM80" s="56">
        <v>78</v>
      </c>
      <c r="DN80" s="64" t="s">
        <v>182</v>
      </c>
      <c r="DO80" t="s">
        <v>74</v>
      </c>
      <c r="DP80">
        <f>_xlfn.IFS(AND(DN79="",DN80=""),0,AND(DN79="",DN80="@"),VLOOKUP(DM$1,'Distance Matrix'!$A$2:$AG$33,MATCH(DO80,'Distance Matrix'!$A$1:$AG$1,0),1),AND(DN79="@",DN80=""),VLOOKUP(DM$1,'Distance Matrix'!$A$2:$AG$33,MATCH(DO79,'Distance Matrix'!$A$1:$AG$1,0),1),AND(DN79="@",DN80="@"),VLOOKUP(DO79,'Distance Matrix'!$A$2:$AG$33,MATCH(DO80,'Distance Matrix'!$A$1:$AG$1,0),1))</f>
        <v>227</v>
      </c>
      <c r="DQ80" s="56">
        <v>78</v>
      </c>
      <c r="DR80" s="64"/>
      <c r="DS80" t="s">
        <v>63</v>
      </c>
      <c r="DT80" s="72">
        <f>_xlfn.IFS(AND(DR79="",DR80=""),0,AND(DR79="",DR80="@"),VLOOKUP(DQ$1,'Distance Matrix'!$A$2:$AG$33,MATCH(DS80,'Distance Matrix'!$A$1:$AG$1,0),1),AND(DR79="@",DR80=""),VLOOKUP(DQ$1,'Distance Matrix'!$A$2:$AG$33,MATCH(DS79,'Distance Matrix'!$A$1:$AG$1,0),1),AND(DR79="@",DR80="@"),VLOOKUP(DS79,'Distance Matrix'!$A$2:$AG$33,MATCH(DS80,'Distance Matrix'!$A$1:$AG$1,0),1))</f>
        <v>0</v>
      </c>
    </row>
    <row r="81" spans="1:124" ht="15.75" thickBot="1" x14ac:dyDescent="0.3">
      <c r="A81" s="52">
        <v>79</v>
      </c>
      <c r="B81" s="62" t="s">
        <v>182</v>
      </c>
      <c r="C81" t="s">
        <v>75</v>
      </c>
      <c r="D81">
        <f>_xlfn.IFS(AND(B80="",B81=""),0,AND(B80="",B81="@"),VLOOKUP(A$1,'Distance Matrix'!$A$2:$AG$33,MATCH(C81,'Distance Matrix'!$A$1:$AG$1,0),1),AND(B80="@",B81=""),VLOOKUP(A$1,'Distance Matrix'!$A$2:$AG$33,MATCH(C80,'Distance Matrix'!$A$1:$AG$1,0),1),AND(B80="@",B81="@"),VLOOKUP(C80,'Distance Matrix'!$A$2:$AG$33,MATCH(C81,'Distance Matrix'!$A$1:$AG$1,0),1))</f>
        <v>427</v>
      </c>
      <c r="E81" s="52">
        <v>79</v>
      </c>
      <c r="F81" s="62"/>
      <c r="G81" t="s">
        <v>64</v>
      </c>
      <c r="H81">
        <f>_xlfn.IFS(AND(F80="",F81=""),0,AND(F80="",F81="@"),VLOOKUP(E$1,'Distance Matrix'!$A$2:$AG$33,MATCH(G81,'Distance Matrix'!$A$1:$AG$1,0),1),AND(F80="@",F81=""),VLOOKUP(E$1,'Distance Matrix'!$A$2:$AG$33,MATCH(G80,'Distance Matrix'!$A$1:$AG$1,0),1),AND(F80="@",F81="@"),VLOOKUP(G80,'Distance Matrix'!$A$2:$AG$33,MATCH(G81,'Distance Matrix'!$A$1:$AG$1,0),1))</f>
        <v>601</v>
      </c>
      <c r="I81" s="52">
        <v>79</v>
      </c>
      <c r="J81" s="62" t="s">
        <v>182</v>
      </c>
      <c r="K81" s="54" t="s">
        <v>69</v>
      </c>
      <c r="L81">
        <f>_xlfn.IFS(AND(J80="",J81=""),0,AND(J80="",J81="@"),VLOOKUP(I$1,'Distance Matrix'!$A$2:$AG$33,MATCH(K81,'Distance Matrix'!$A$1:$AG$1,0),1),AND(J80="@",J81=""),VLOOKUP(I$1,'Distance Matrix'!$A$2:$AG$33,MATCH(K80,'Distance Matrix'!$A$1:$AG$1,0),1),AND(J80="@",J81="@"),VLOOKUP(K80,'Distance Matrix'!$A$2:$AG$33,MATCH(K81,'Distance Matrix'!$A$1:$AG$1,0),1))</f>
        <v>631</v>
      </c>
      <c r="M81" s="52">
        <v>79</v>
      </c>
      <c r="N81" s="62"/>
      <c r="O81" t="s">
        <v>71</v>
      </c>
      <c r="P81">
        <f>_xlfn.IFS(AND(N80="",N81=""),0,AND(N80="",N81="@"),VLOOKUP(M$1,'Distance Matrix'!$A$2:$AG$33,MATCH(O81,'Distance Matrix'!$A$1:$AG$1,0),1),AND(N80="@",N81=""),VLOOKUP(M$1,'Distance Matrix'!$A$2:$AG$33,MATCH(O80,'Distance Matrix'!$A$1:$AG$1,0),1),AND(N80="@",N81="@"),VLOOKUP(O80,'Distance Matrix'!$A$2:$AG$33,MATCH(O81,'Distance Matrix'!$A$1:$AG$1,0),1))</f>
        <v>291</v>
      </c>
      <c r="Q81" s="52">
        <v>79</v>
      </c>
      <c r="R81" s="62" t="s">
        <v>182</v>
      </c>
      <c r="S81" t="s">
        <v>55</v>
      </c>
      <c r="T81">
        <f>_xlfn.IFS(AND(R80="",R81=""),0,AND(R80="",R81="@"),VLOOKUP(Q$1,'Distance Matrix'!$A$2:$AG$33,MATCH(S81,'Distance Matrix'!$A$1:$AG$1,0),1),AND(R80="@",R81=""),VLOOKUP(Q$1,'Distance Matrix'!$A$2:$AG$33,MATCH(S80,'Distance Matrix'!$A$1:$AG$1,0),1),AND(R80="@",R81="@"),VLOOKUP(S80,'Distance Matrix'!$A$2:$AG$33,MATCH(S81,'Distance Matrix'!$A$1:$AG$1,0),1))</f>
        <v>1027</v>
      </c>
      <c r="U81" s="56">
        <v>79</v>
      </c>
      <c r="V81" s="64" t="s">
        <v>182</v>
      </c>
      <c r="W81" t="s">
        <v>56</v>
      </c>
      <c r="X81">
        <f>_xlfn.IFS(AND(V80="",V81=""),0,AND(V80="",V81="@"),VLOOKUP(U$1,'Distance Matrix'!$A$2:$AG$33,MATCH(W81,'Distance Matrix'!$A$1:$AG$1,0),1),AND(V80="@",V81=""),VLOOKUP(U$1,'Distance Matrix'!$A$2:$AG$33,MATCH(W80,'Distance Matrix'!$A$1:$AG$1,0),1),AND(V80="@",V81="@"),VLOOKUP(W80,'Distance Matrix'!$A$2:$AG$33,MATCH(W81,'Distance Matrix'!$A$1:$AG$1,0),1))</f>
        <v>329</v>
      </c>
      <c r="Y81" s="56">
        <v>79</v>
      </c>
      <c r="Z81" s="64"/>
      <c r="AA81" t="s">
        <v>48</v>
      </c>
      <c r="AB81">
        <f>_xlfn.IFS(AND(Z80="",Z81=""),0,AND(Z80="",Z81="@"),VLOOKUP(Y$1,'Distance Matrix'!$A$2:$AG$33,MATCH(AA81,'Distance Matrix'!$A$1:$AG$1,0),1),AND(Z80="@",Z81=""),VLOOKUP(Y$1,'Distance Matrix'!$A$2:$AG$33,MATCH(AA80,'Distance Matrix'!$A$1:$AG$1,0),1),AND(Z80="@",Z81="@"),VLOOKUP(AA80,'Distance Matrix'!$A$2:$AG$33,MATCH(AA81,'Distance Matrix'!$A$1:$AG$1,0),1))</f>
        <v>1748</v>
      </c>
      <c r="AC81" s="56">
        <v>79</v>
      </c>
      <c r="AD81" s="64" t="s">
        <v>182</v>
      </c>
      <c r="AE81" t="s">
        <v>53</v>
      </c>
      <c r="AF81">
        <f>_xlfn.IFS(AND(AD80="",AD81=""),0,AND(AD80="",AD81="@"),VLOOKUP(AC$1,'Distance Matrix'!$A$2:$AG$33,MATCH(AE81,'Distance Matrix'!$A$1:$AG$1,0),1),AND(AD80="@",AD81=""),VLOOKUP(AC$1,'Distance Matrix'!$A$2:$AG$33,MATCH(AE80,'Distance Matrix'!$A$1:$AG$1,0),1),AND(AD80="@",AD81="@"),VLOOKUP(AE80,'Distance Matrix'!$A$2:$AG$33,MATCH(AE81,'Distance Matrix'!$A$1:$AG$1,0),1))</f>
        <v>768</v>
      </c>
      <c r="AG81" s="56">
        <v>79</v>
      </c>
      <c r="AH81" s="64" t="s">
        <v>182</v>
      </c>
      <c r="AI81" t="s">
        <v>76</v>
      </c>
      <c r="AJ81">
        <f>_xlfn.IFS(AND(AH80="",AH81=""),0,AND(AH80="",AH81="@"),VLOOKUP(AG$1,'Distance Matrix'!$A$2:$AG$33,MATCH(AI81,'Distance Matrix'!$A$1:$AG$1,0),1),AND(AH80="@",AH81=""),VLOOKUP(AG$1,'Distance Matrix'!$A$2:$AG$33,MATCH(AI80,'Distance Matrix'!$A$1:$AG$1,0),1),AND(AH80="@",AH81="@"),VLOOKUP(AI80,'Distance Matrix'!$A$2:$AG$33,MATCH(AI81,'Distance Matrix'!$A$1:$AG$1,0),1))</f>
        <v>632</v>
      </c>
      <c r="AK81" s="56">
        <v>79</v>
      </c>
      <c r="AL81" s="64" t="s">
        <v>182</v>
      </c>
      <c r="AM81" t="s">
        <v>50</v>
      </c>
      <c r="AN81">
        <f>_xlfn.IFS(AND(AL80="",AL81=""),0,AND(AL80="",AL81="@"),VLOOKUP(AK$1,'Distance Matrix'!$A$2:$AG$33,MATCH(AM81,'Distance Matrix'!$A$1:$AG$1,0),1),AND(AL80="@",AL81=""),VLOOKUP(AK$1,'Distance Matrix'!$A$2:$AG$33,MATCH(AM80,'Distance Matrix'!$A$1:$AG$1,0),1),AND(AL80="@",AL81="@"),VLOOKUP(AM80,'Distance Matrix'!$A$2:$AG$33,MATCH(AM81,'Distance Matrix'!$A$1:$AG$1,0),1))</f>
        <v>503</v>
      </c>
      <c r="AO81" s="56">
        <v>79</v>
      </c>
      <c r="AP81" s="64"/>
      <c r="AQ81" t="s">
        <v>77</v>
      </c>
      <c r="AR81">
        <f>_xlfn.IFS(AND(AP80="",AP81=""),0,AND(AP80="",AP81="@"),VLOOKUP(AO$1,'Distance Matrix'!$A$2:$AG$33,MATCH(AQ81,'Distance Matrix'!$A$1:$AG$1,0),1),AND(AP80="@",AP81=""),VLOOKUP(AO$1,'Distance Matrix'!$A$2:$AG$33,MATCH(AQ80,'Distance Matrix'!$A$1:$AG$1,0),1),AND(AP80="@",AP81="@"),VLOOKUP(AQ80,'Distance Matrix'!$A$2:$AG$33,MATCH(AQ81,'Distance Matrix'!$A$1:$AG$1,0),1))</f>
        <v>0</v>
      </c>
      <c r="AS81" s="56">
        <v>79</v>
      </c>
      <c r="AT81" s="64" t="s">
        <v>182</v>
      </c>
      <c r="AU81" t="s">
        <v>66</v>
      </c>
      <c r="AV81">
        <f>_xlfn.IFS(AND(AT80="",AT81=""),0,AND(AT80="",AT81="@"),VLOOKUP(AS$1,'Distance Matrix'!$A$2:$AG$33,MATCH(AU81,'Distance Matrix'!$A$1:$AG$1,0),1),AND(AT80="@",AT81=""),VLOOKUP(AS$1,'Distance Matrix'!$A$2:$AG$33,MATCH(AU80,'Distance Matrix'!$A$1:$AG$1,0),1),AND(AT80="@",AT81="@"),VLOOKUP(AU80,'Distance Matrix'!$A$2:$AG$33,MATCH(AU81,'Distance Matrix'!$A$1:$AG$1,0),1))</f>
        <v>1193</v>
      </c>
      <c r="AW81" s="56">
        <v>79</v>
      </c>
      <c r="AX81" s="64" t="s">
        <v>182</v>
      </c>
      <c r="AY81" t="s">
        <v>77</v>
      </c>
      <c r="AZ81">
        <f>_xlfn.IFS(AND(AX80="",AX81=""),0,AND(AX80="",AX81="@"),VLOOKUP(AW$1,'Distance Matrix'!$A$2:$AG$33,MATCH(AY81,'Distance Matrix'!$A$1:$AG$1,0),1),AND(AX80="@",AX81=""),VLOOKUP(AW$1,'Distance Matrix'!$A$2:$AG$33,MATCH(AY80,'Distance Matrix'!$A$1:$AG$1,0),1),AND(AX80="@",AX81="@"),VLOOKUP(AY80,'Distance Matrix'!$A$2:$AG$33,MATCH(AY81,'Distance Matrix'!$A$1:$AG$1,0),1))</f>
        <v>309</v>
      </c>
      <c r="BA81" s="56">
        <v>79</v>
      </c>
      <c r="BB81" s="64" t="s">
        <v>182</v>
      </c>
      <c r="BC81" t="s">
        <v>55</v>
      </c>
      <c r="BD81">
        <f>_xlfn.IFS(AND(BB80="",BB81=""),0,AND(BB80="",BB81="@"),VLOOKUP(BA$1,'Distance Matrix'!$A$2:$AG$33,MATCH(BC81,'Distance Matrix'!$A$1:$AG$1,0),1),AND(BB80="@",BB81=""),VLOOKUP(BA$1,'Distance Matrix'!$A$2:$AG$33,MATCH(BC80,'Distance Matrix'!$A$1:$AG$1,0),1),AND(BB80="@",BB81="@"),VLOOKUP(BC80,'Distance Matrix'!$A$2:$AG$33,MATCH(BC81,'Distance Matrix'!$A$1:$AG$1,0),1))</f>
        <v>386</v>
      </c>
      <c r="BE81" s="56">
        <v>79</v>
      </c>
      <c r="BF81" s="64"/>
      <c r="BG81" t="s">
        <v>75</v>
      </c>
      <c r="BH81">
        <f>_xlfn.IFS(AND(BF80="",BF81=""),0,AND(BF80="",BF81="@"),VLOOKUP(BE$1,'Distance Matrix'!$A$2:$AG$33,MATCH(BG81,'Distance Matrix'!$A$1:$AG$1,0),1),AND(BF80="@",BF81=""),VLOOKUP(BE$1,'Distance Matrix'!$A$2:$AG$33,MATCH(BG80,'Distance Matrix'!$A$1:$AG$1,0),1),AND(BF80="@",BF81="@"),VLOOKUP(BG80,'Distance Matrix'!$A$2:$AG$33,MATCH(BG81,'Distance Matrix'!$A$1:$AG$1,0),1))</f>
        <v>0</v>
      </c>
      <c r="BI81" s="56">
        <v>79</v>
      </c>
      <c r="BJ81" s="64" t="s">
        <v>182</v>
      </c>
      <c r="BK81" t="s">
        <v>78</v>
      </c>
      <c r="BL81">
        <f>_xlfn.IFS(AND(BJ80="",BJ81=""),0,AND(BJ80="",BJ81="@"),VLOOKUP(BI$1,'Distance Matrix'!$A$2:$AG$33,MATCH(BK81,'Distance Matrix'!$A$1:$AG$1,0),1),AND(BJ80="@",BJ81=""),VLOOKUP(BI$1,'Distance Matrix'!$A$2:$AG$33,MATCH(BK80,'Distance Matrix'!$A$1:$AG$1,0),1),AND(BJ80="@",BJ81="@"),VLOOKUP(BK80,'Distance Matrix'!$A$2:$AG$33,MATCH(BK81,'Distance Matrix'!$A$1:$AG$1,0),1))</f>
        <v>256</v>
      </c>
      <c r="BM81" s="56">
        <v>79</v>
      </c>
      <c r="BN81" s="64" t="s">
        <v>182</v>
      </c>
      <c r="BO81" t="s">
        <v>48</v>
      </c>
      <c r="BP81">
        <f>_xlfn.IFS(AND(BN80="",BN81=""),0,AND(BN80="",BN81="@"),VLOOKUP(BM$1,'Distance Matrix'!$A$2:$AG$33,MATCH(BO81,'Distance Matrix'!$A$1:$AG$1,0),1),AND(BN80="@",BN81=""),VLOOKUP(BM$1,'Distance Matrix'!$A$2:$AG$33,MATCH(BO80,'Distance Matrix'!$A$1:$AG$1,0),1),AND(BN80="@",BN81="@"),VLOOKUP(BO80,'Distance Matrix'!$A$2:$AG$33,MATCH(BO81,'Distance Matrix'!$A$1:$AG$1,0),1))</f>
        <v>977</v>
      </c>
      <c r="BQ81" s="56">
        <v>79</v>
      </c>
      <c r="BR81" s="64"/>
      <c r="BS81" t="s">
        <v>71</v>
      </c>
      <c r="BT81">
        <f>_xlfn.IFS(AND(BR80="",BR81=""),0,AND(BR80="",BR81="@"),VLOOKUP(BQ$1,'Distance Matrix'!$A$2:$AG$33,MATCH(BS81,'Distance Matrix'!$A$1:$AG$1,0),1),AND(BR80="@",BR81=""),VLOOKUP(BQ$1,'Distance Matrix'!$A$2:$AG$33,MATCH(BS80,'Distance Matrix'!$A$1:$AG$1,0),1),AND(BR80="@",BR81="@"),VLOOKUP(BS80,'Distance Matrix'!$A$2:$AG$33,MATCH(BS81,'Distance Matrix'!$A$1:$AG$1,0),1))</f>
        <v>460</v>
      </c>
      <c r="BU81" s="56">
        <v>79</v>
      </c>
      <c r="BV81" s="64"/>
      <c r="BW81" t="s">
        <v>53</v>
      </c>
      <c r="BX81">
        <f>_xlfn.IFS(AND(BV80="",BV81=""),0,AND(BV80="",BV81="@"),VLOOKUP(BU$1,'Distance Matrix'!$A$2:$AG$33,MATCH(BW81,'Distance Matrix'!$A$1:$AG$1,0),1),AND(BV80="@",BV81=""),VLOOKUP(BU$1,'Distance Matrix'!$A$2:$AG$33,MATCH(BW80,'Distance Matrix'!$A$1:$AG$1,0),1),AND(BV80="@",BV81="@"),VLOOKUP(BW80,'Distance Matrix'!$A$2:$AG$33,MATCH(BW81,'Distance Matrix'!$A$1:$AG$1,0),1))</f>
        <v>487</v>
      </c>
      <c r="BY81" s="56">
        <v>79</v>
      </c>
      <c r="BZ81" s="64"/>
      <c r="CA81" t="s">
        <v>76</v>
      </c>
      <c r="CB81">
        <f>_xlfn.IFS(AND(BZ80="",BZ81=""),0,AND(BZ80="",BZ81="@"),VLOOKUP(BY$1,'Distance Matrix'!$A$2:$AG$33,MATCH(CA81,'Distance Matrix'!$A$1:$AG$1,0),1),AND(BZ80="@",BZ81=""),VLOOKUP(BY$1,'Distance Matrix'!$A$2:$AG$33,MATCH(CA80,'Distance Matrix'!$A$1:$AG$1,0),1),AND(BZ80="@",BZ81="@"),VLOOKUP(CA80,'Distance Matrix'!$A$2:$AG$33,MATCH(CA81,'Distance Matrix'!$A$1:$AG$1,0),1))</f>
        <v>1290</v>
      </c>
      <c r="CC81" s="56">
        <v>79</v>
      </c>
      <c r="CD81" s="64" t="s">
        <v>182</v>
      </c>
      <c r="CE81" t="s">
        <v>61</v>
      </c>
      <c r="CF81">
        <f>_xlfn.IFS(AND(CD80="",CD81=""),0,AND(CD80="",CD81="@"),VLOOKUP(CC$1,'Distance Matrix'!$A$2:$AG$33,MATCH(CE81,'Distance Matrix'!$A$1:$AG$1,0),1),AND(CD80="@",CD81=""),VLOOKUP(CC$1,'Distance Matrix'!$A$2:$AG$33,MATCH(CE80,'Distance Matrix'!$A$1:$AG$1,0),1),AND(CD80="@",CD81="@"),VLOOKUP(CE80,'Distance Matrix'!$A$2:$AG$33,MATCH(CE81,'Distance Matrix'!$A$1:$AG$1,0),1))</f>
        <v>80</v>
      </c>
      <c r="CG81" s="56">
        <v>79</v>
      </c>
      <c r="CH81" s="64"/>
      <c r="CI81" t="s">
        <v>52</v>
      </c>
      <c r="CJ81">
        <f>_xlfn.IFS(AND(CH80="",CH81=""),0,AND(CH80="",CH81="@"),VLOOKUP(CG$1,'Distance Matrix'!$A$2:$AG$33,MATCH(CI81,'Distance Matrix'!$A$1:$AG$1,0),1),AND(CH80="@",CH81=""),VLOOKUP(CG$1,'Distance Matrix'!$A$2:$AG$33,MATCH(CI80,'Distance Matrix'!$A$1:$AG$1,0),1),AND(CH80="@",CH81="@"),VLOOKUP(CI80,'Distance Matrix'!$A$2:$AG$33,MATCH(CI81,'Distance Matrix'!$A$1:$AG$1,0),1))</f>
        <v>0</v>
      </c>
      <c r="CK81" s="56">
        <v>79</v>
      </c>
      <c r="CL81" s="64"/>
      <c r="CM81" t="s">
        <v>59</v>
      </c>
      <c r="CN81">
        <f>_xlfn.IFS(AND(CL80="",CL81=""),0,AND(CL80="",CL81="@"),VLOOKUP(CK$1,'Distance Matrix'!$A$2:$AG$33,MATCH(CM81,'Distance Matrix'!$A$1:$AG$1,0),1),AND(CL80="@",CL81=""),VLOOKUP(CK$1,'Distance Matrix'!$A$2:$AG$33,MATCH(CM80,'Distance Matrix'!$A$1:$AG$1,0),1),AND(CL80="@",CL81="@"),VLOOKUP(CM80,'Distance Matrix'!$A$2:$AG$33,MATCH(CM81,'Distance Matrix'!$A$1:$AG$1,0),1))</f>
        <v>337</v>
      </c>
      <c r="CO81" s="56">
        <v>79</v>
      </c>
      <c r="CP81" s="64"/>
      <c r="CQ81" t="s">
        <v>74</v>
      </c>
      <c r="CR81">
        <f>_xlfn.IFS(AND(CP80="",CP81=""),0,AND(CP80="",CP81="@"),VLOOKUP(CO$1,'Distance Matrix'!$A$2:$AG$33,MATCH(CQ81,'Distance Matrix'!$A$1:$AG$1,0),1),AND(CP80="@",CP81=""),VLOOKUP(CO$1,'Distance Matrix'!$A$2:$AG$33,MATCH(CQ80,'Distance Matrix'!$A$1:$AG$1,0),1),AND(CP80="@",CP81="@"),VLOOKUP(CQ80,'Distance Matrix'!$A$2:$AG$33,MATCH(CQ81,'Distance Matrix'!$A$1:$AG$1,0),1))</f>
        <v>0</v>
      </c>
      <c r="CS81" s="56">
        <v>79</v>
      </c>
      <c r="CT81" s="64"/>
      <c r="CU81" t="s">
        <v>75</v>
      </c>
      <c r="CV81">
        <f>_xlfn.IFS(AND(CT80="",CT81=""),0,AND(CT80="",CT81="@"),VLOOKUP(CS$1,'Distance Matrix'!$A$2:$AG$33,MATCH(CU81,'Distance Matrix'!$A$1:$AG$1,0),1),AND(CT80="@",CT81=""),VLOOKUP(CS$1,'Distance Matrix'!$A$2:$AG$33,MATCH(CU80,'Distance Matrix'!$A$1:$AG$1,0),1),AND(CT80="@",CT81="@"),VLOOKUP(CU80,'Distance Matrix'!$A$2:$AG$33,MATCH(CU81,'Distance Matrix'!$A$1:$AG$1,0),1))</f>
        <v>0</v>
      </c>
      <c r="CW81" s="56">
        <v>79</v>
      </c>
      <c r="CX81" s="64"/>
      <c r="CY81" t="s">
        <v>72</v>
      </c>
      <c r="CZ81">
        <f>_xlfn.IFS(AND(CX80="",CX81=""),0,AND(CX80="",CX81="@"),VLOOKUP(CW$1,'Distance Matrix'!$A$2:$AG$33,MATCH(CY81,'Distance Matrix'!$A$1:$AG$1,0),1),AND(CX80="@",CX81=""),VLOOKUP(CW$1,'Distance Matrix'!$A$2:$AG$33,MATCH(CY80,'Distance Matrix'!$A$1:$AG$1,0),1),AND(CX80="@",CX81="@"),VLOOKUP(CY80,'Distance Matrix'!$A$2:$AG$33,MATCH(CY81,'Distance Matrix'!$A$1:$AG$1,0),1))</f>
        <v>870</v>
      </c>
      <c r="DA81" s="56">
        <v>79</v>
      </c>
      <c r="DB81" s="64" t="s">
        <v>182</v>
      </c>
      <c r="DC81" t="s">
        <v>58</v>
      </c>
      <c r="DD81">
        <f>_xlfn.IFS(AND(DB80="",DB81=""),0,AND(DB80="",DB81="@"),VLOOKUP(DA$1,'Distance Matrix'!$A$2:$AG$33,MATCH(DC81,'Distance Matrix'!$A$1:$AG$1,0),1),AND(DB80="@",DB81=""),VLOOKUP(DA$1,'Distance Matrix'!$A$2:$AG$33,MATCH(DC80,'Distance Matrix'!$A$1:$AG$1,0),1),AND(DB80="@",DB81="@"),VLOOKUP(DC80,'Distance Matrix'!$A$2:$AG$33,MATCH(DC81,'Distance Matrix'!$A$1:$AG$1,0),1))</f>
        <v>1257</v>
      </c>
      <c r="DE81" s="56">
        <v>79</v>
      </c>
      <c r="DF81" s="64" t="s">
        <v>182</v>
      </c>
      <c r="DG81" t="s">
        <v>60</v>
      </c>
      <c r="DH81">
        <f>_xlfn.IFS(AND(DF80="",DF81=""),0,AND(DF80="",DF81="@"),VLOOKUP(DE$1,'Distance Matrix'!$A$2:$AG$33,MATCH(DG81,'Distance Matrix'!$A$1:$AG$1,0),1),AND(DF80="@",DF81=""),VLOOKUP(DE$1,'Distance Matrix'!$A$2:$AG$33,MATCH(DG80,'Distance Matrix'!$A$1:$AG$1,0),1),AND(DF80="@",DF81="@"),VLOOKUP(DG80,'Distance Matrix'!$A$2:$AG$33,MATCH(DG81,'Distance Matrix'!$A$1:$AG$1,0),1))</f>
        <v>327</v>
      </c>
      <c r="DI81" s="56">
        <v>79</v>
      </c>
      <c r="DJ81" s="64"/>
      <c r="DK81" t="s">
        <v>70</v>
      </c>
      <c r="DL81">
        <f>_xlfn.IFS(AND(DJ80="",DJ81=""),0,AND(DJ80="",DJ81="@"),VLOOKUP(DI$1,'Distance Matrix'!$A$2:$AG$33,MATCH(DK81,'Distance Matrix'!$A$1:$AG$1,0),1),AND(DJ80="@",DJ81=""),VLOOKUP(DI$1,'Distance Matrix'!$A$2:$AG$33,MATCH(DK80,'Distance Matrix'!$A$1:$AG$1,0),1),AND(DJ80="@",DJ81="@"),VLOOKUP(DK80,'Distance Matrix'!$A$2:$AG$33,MATCH(DK81,'Distance Matrix'!$A$1:$AG$1,0),1))</f>
        <v>0</v>
      </c>
      <c r="DM81" s="56">
        <v>79</v>
      </c>
      <c r="DN81" s="64" t="s">
        <v>182</v>
      </c>
      <c r="DO81" t="s">
        <v>52</v>
      </c>
      <c r="DP81">
        <f>_xlfn.IFS(AND(DN80="",DN81=""),0,AND(DN80="",DN81="@"),VLOOKUP(DM$1,'Distance Matrix'!$A$2:$AG$33,MATCH(DO81,'Distance Matrix'!$A$1:$AG$1,0),1),AND(DN80="@",DN81=""),VLOOKUP(DM$1,'Distance Matrix'!$A$2:$AG$33,MATCH(DO80,'Distance Matrix'!$A$1:$AG$1,0),1),AND(DN80="@",DN81="@"),VLOOKUP(DO80,'Distance Matrix'!$A$2:$AG$33,MATCH(DO81,'Distance Matrix'!$A$1:$AG$1,0),1))</f>
        <v>588</v>
      </c>
      <c r="DQ81" s="56">
        <v>79</v>
      </c>
      <c r="DR81" s="64" t="s">
        <v>182</v>
      </c>
      <c r="DS81" t="s">
        <v>73</v>
      </c>
      <c r="DT81" s="72">
        <f>_xlfn.IFS(AND(DR80="",DR81=""),0,AND(DR80="",DR81="@"),VLOOKUP(DQ$1,'Distance Matrix'!$A$2:$AG$33,MATCH(DS81,'Distance Matrix'!$A$1:$AG$1,0),1),AND(DR80="@",DR81=""),VLOOKUP(DQ$1,'Distance Matrix'!$A$2:$AG$33,MATCH(DS80,'Distance Matrix'!$A$1:$AG$1,0),1),AND(DR80="@",DR81="@"),VLOOKUP(DS80,'Distance Matrix'!$A$2:$AG$33,MATCH(DS81,'Distance Matrix'!$A$1:$AG$1,0),1))</f>
        <v>722</v>
      </c>
    </row>
    <row r="82" spans="1:124" ht="15.75" thickBot="1" x14ac:dyDescent="0.3">
      <c r="A82" s="52">
        <v>80</v>
      </c>
      <c r="B82" s="62" t="s">
        <v>182</v>
      </c>
      <c r="C82" t="s">
        <v>68</v>
      </c>
      <c r="D82">
        <f>_xlfn.IFS(AND(B81="",B82=""),0,AND(B81="",B82="@"),VLOOKUP(A$1,'Distance Matrix'!$A$2:$AG$33,MATCH(C82,'Distance Matrix'!$A$1:$AG$1,0),1),AND(B81="@",B82=""),VLOOKUP(A$1,'Distance Matrix'!$A$2:$AG$33,MATCH(C81,'Distance Matrix'!$A$1:$AG$1,0),1),AND(B81="@",B82="@"),VLOOKUP(C81,'Distance Matrix'!$A$2:$AG$33,MATCH(C82,'Distance Matrix'!$A$1:$AG$1,0),1))</f>
        <v>152</v>
      </c>
      <c r="E82" s="52">
        <v>80</v>
      </c>
      <c r="F82" s="62"/>
      <c r="G82" t="s">
        <v>65</v>
      </c>
      <c r="H82">
        <f>_xlfn.IFS(AND(F81="",F82=""),0,AND(F81="",F82="@"),VLOOKUP(E$1,'Distance Matrix'!$A$2:$AG$33,MATCH(G82,'Distance Matrix'!$A$1:$AG$1,0),1),AND(F81="@",F82=""),VLOOKUP(E$1,'Distance Matrix'!$A$2:$AG$33,MATCH(G81,'Distance Matrix'!$A$1:$AG$1,0),1),AND(F81="@",F82="@"),VLOOKUP(G81,'Distance Matrix'!$A$2:$AG$33,MATCH(G82,'Distance Matrix'!$A$1:$AG$1,0),1))</f>
        <v>0</v>
      </c>
      <c r="I82" s="52">
        <v>80</v>
      </c>
      <c r="J82" s="62" t="s">
        <v>182</v>
      </c>
      <c r="K82" s="54" t="s">
        <v>71</v>
      </c>
      <c r="L82">
        <f>_xlfn.IFS(AND(J81="",J82=""),0,AND(J81="",J82="@"),VLOOKUP(I$1,'Distance Matrix'!$A$2:$AG$33,MATCH(K82,'Distance Matrix'!$A$1:$AG$1,0),1),AND(J81="@",J82=""),VLOOKUP(I$1,'Distance Matrix'!$A$2:$AG$33,MATCH(K81,'Distance Matrix'!$A$1:$AG$1,0),1),AND(J81="@",J82="@"),VLOOKUP(K81,'Distance Matrix'!$A$2:$AG$33,MATCH(K82,'Distance Matrix'!$A$1:$AG$1,0),1))</f>
        <v>155</v>
      </c>
      <c r="M82" s="52">
        <v>80</v>
      </c>
      <c r="N82" s="62"/>
      <c r="O82" t="s">
        <v>62</v>
      </c>
      <c r="P82">
        <f>_xlfn.IFS(AND(N81="",N82=""),0,AND(N81="",N82="@"),VLOOKUP(M$1,'Distance Matrix'!$A$2:$AG$33,MATCH(O82,'Distance Matrix'!$A$1:$AG$1,0),1),AND(N81="@",N82=""),VLOOKUP(M$1,'Distance Matrix'!$A$2:$AG$33,MATCH(O81,'Distance Matrix'!$A$1:$AG$1,0),1),AND(N81="@",N82="@"),VLOOKUP(O81,'Distance Matrix'!$A$2:$AG$33,MATCH(O82,'Distance Matrix'!$A$1:$AG$1,0),1))</f>
        <v>0</v>
      </c>
      <c r="Q82" s="52">
        <v>80</v>
      </c>
      <c r="R82" s="62" t="s">
        <v>182</v>
      </c>
      <c r="S82" t="s">
        <v>65</v>
      </c>
      <c r="T82">
        <f>_xlfn.IFS(AND(R81="",R82=""),0,AND(R81="",R82="@"),VLOOKUP(Q$1,'Distance Matrix'!$A$2:$AG$33,MATCH(S82,'Distance Matrix'!$A$1:$AG$1,0),1),AND(R81="@",R82=""),VLOOKUP(Q$1,'Distance Matrix'!$A$2:$AG$33,MATCH(S81,'Distance Matrix'!$A$1:$AG$1,0),1),AND(R81="@",R82="@"),VLOOKUP(S81,'Distance Matrix'!$A$2:$AG$33,MATCH(S82,'Distance Matrix'!$A$1:$AG$1,0),1))</f>
        <v>308</v>
      </c>
      <c r="U82" s="56">
        <v>80</v>
      </c>
      <c r="V82" s="64" t="s">
        <v>182</v>
      </c>
      <c r="W82" t="s">
        <v>51</v>
      </c>
      <c r="X82">
        <f>_xlfn.IFS(AND(V81="",V82=""),0,AND(V81="",V82="@"),VLOOKUP(U$1,'Distance Matrix'!$A$2:$AG$33,MATCH(W82,'Distance Matrix'!$A$1:$AG$1,0),1),AND(V81="@",V82=""),VLOOKUP(U$1,'Distance Matrix'!$A$2:$AG$33,MATCH(W81,'Distance Matrix'!$A$1:$AG$1,0),1),AND(V81="@",V82="@"),VLOOKUP(W81,'Distance Matrix'!$A$2:$AG$33,MATCH(W82,'Distance Matrix'!$A$1:$AG$1,0),1))</f>
        <v>223</v>
      </c>
      <c r="Y82" s="56">
        <v>80</v>
      </c>
      <c r="Z82" s="64"/>
      <c r="AA82" t="s">
        <v>53</v>
      </c>
      <c r="AB82">
        <f>_xlfn.IFS(AND(Z81="",Z82=""),0,AND(Z81="",Z82="@"),VLOOKUP(Y$1,'Distance Matrix'!$A$2:$AG$33,MATCH(AA82,'Distance Matrix'!$A$1:$AG$1,0),1),AND(Z81="@",Z82=""),VLOOKUP(Y$1,'Distance Matrix'!$A$2:$AG$33,MATCH(AA81,'Distance Matrix'!$A$1:$AG$1,0),1),AND(Z81="@",Z82="@"),VLOOKUP(AA81,'Distance Matrix'!$A$2:$AG$33,MATCH(AA82,'Distance Matrix'!$A$1:$AG$1,0),1))</f>
        <v>0</v>
      </c>
      <c r="AC82" s="56">
        <v>80</v>
      </c>
      <c r="AD82" s="64"/>
      <c r="AE82" t="s">
        <v>68</v>
      </c>
      <c r="AF82">
        <f>_xlfn.IFS(AND(AD81="",AD82=""),0,AND(AD81="",AD82="@"),VLOOKUP(AC$1,'Distance Matrix'!$A$2:$AG$33,MATCH(AE82,'Distance Matrix'!$A$1:$AG$1,0),1),AND(AD81="@",AD82=""),VLOOKUP(AC$1,'Distance Matrix'!$A$2:$AG$33,MATCH(AE81,'Distance Matrix'!$A$1:$AG$1,0),1),AND(AD81="@",AD82="@"),VLOOKUP(AE81,'Distance Matrix'!$A$2:$AG$33,MATCH(AE82,'Distance Matrix'!$A$1:$AG$1,0),1))</f>
        <v>768</v>
      </c>
      <c r="AG82" s="56">
        <v>80</v>
      </c>
      <c r="AH82" s="64"/>
      <c r="AI82" t="s">
        <v>77</v>
      </c>
      <c r="AJ82">
        <f>_xlfn.IFS(AND(AH81="",AH82=""),0,AND(AH81="",AH82="@"),VLOOKUP(AG$1,'Distance Matrix'!$A$2:$AG$33,MATCH(AI82,'Distance Matrix'!$A$1:$AG$1,0),1),AND(AH81="@",AH82=""),VLOOKUP(AG$1,'Distance Matrix'!$A$2:$AG$33,MATCH(AI81,'Distance Matrix'!$A$1:$AG$1,0),1),AND(AH81="@",AH82="@"),VLOOKUP(AI81,'Distance Matrix'!$A$2:$AG$33,MATCH(AI82,'Distance Matrix'!$A$1:$AG$1,0),1))</f>
        <v>296</v>
      </c>
      <c r="AK82" s="56">
        <v>80</v>
      </c>
      <c r="AL82" s="64"/>
      <c r="AM82" t="s">
        <v>57</v>
      </c>
      <c r="AN82">
        <f>_xlfn.IFS(AND(AL81="",AL82=""),0,AND(AL81="",AL82="@"),VLOOKUP(AK$1,'Distance Matrix'!$A$2:$AG$33,MATCH(AM82,'Distance Matrix'!$A$1:$AG$1,0),1),AND(AL81="@",AL82=""),VLOOKUP(AK$1,'Distance Matrix'!$A$2:$AG$33,MATCH(AM81,'Distance Matrix'!$A$1:$AG$1,0),1),AND(AL81="@",AL82="@"),VLOOKUP(AM81,'Distance Matrix'!$A$2:$AG$33,MATCH(AM82,'Distance Matrix'!$A$1:$AG$1,0),1))</f>
        <v>1752</v>
      </c>
      <c r="AO82" s="56">
        <v>80</v>
      </c>
      <c r="AP82" s="64"/>
      <c r="AQ82" t="s">
        <v>56</v>
      </c>
      <c r="AR82">
        <f>_xlfn.IFS(AND(AP81="",AP82=""),0,AND(AP81="",AP82="@"),VLOOKUP(AO$1,'Distance Matrix'!$A$2:$AG$33,MATCH(AQ82,'Distance Matrix'!$A$1:$AG$1,0),1),AND(AP81="@",AP82=""),VLOOKUP(AO$1,'Distance Matrix'!$A$2:$AG$33,MATCH(AQ81,'Distance Matrix'!$A$1:$AG$1,0),1),AND(AP81="@",AP82="@"),VLOOKUP(AQ81,'Distance Matrix'!$A$2:$AG$33,MATCH(AQ82,'Distance Matrix'!$A$1:$AG$1,0),1))</f>
        <v>0</v>
      </c>
      <c r="AS82" s="56">
        <v>80</v>
      </c>
      <c r="AT82" s="64" t="s">
        <v>182</v>
      </c>
      <c r="AU82" t="s">
        <v>72</v>
      </c>
      <c r="AV82">
        <f>_xlfn.IFS(AND(AT81="",AT82=""),0,AND(AT81="",AT82="@"),VLOOKUP(AS$1,'Distance Matrix'!$A$2:$AG$33,MATCH(AU82,'Distance Matrix'!$A$1:$AG$1,0),1),AND(AT81="@",AT82=""),VLOOKUP(AS$1,'Distance Matrix'!$A$2:$AG$33,MATCH(AU81,'Distance Matrix'!$A$1:$AG$1,0),1),AND(AT81="@",AT82="@"),VLOOKUP(AU81,'Distance Matrix'!$A$2:$AG$33,MATCH(AU82,'Distance Matrix'!$A$1:$AG$1,0),1))</f>
        <v>627</v>
      </c>
      <c r="AW82" s="56">
        <v>80</v>
      </c>
      <c r="AX82" s="64"/>
      <c r="AY82" t="s">
        <v>49</v>
      </c>
      <c r="AZ82">
        <f>_xlfn.IFS(AND(AX81="",AX82=""),0,AND(AX81="",AX82="@"),VLOOKUP(AW$1,'Distance Matrix'!$A$2:$AG$33,MATCH(AY82,'Distance Matrix'!$A$1:$AG$1,0),1),AND(AX81="@",AX82=""),VLOOKUP(AW$1,'Distance Matrix'!$A$2:$AG$33,MATCH(AY81,'Distance Matrix'!$A$1:$AG$1,0),1),AND(AX81="@",AX82="@"),VLOOKUP(AY81,'Distance Matrix'!$A$2:$AG$33,MATCH(AY82,'Distance Matrix'!$A$1:$AG$1,0),1))</f>
        <v>1260</v>
      </c>
      <c r="BA82" s="56">
        <v>80</v>
      </c>
      <c r="BB82" s="64"/>
      <c r="BC82" t="s">
        <v>68</v>
      </c>
      <c r="BD82">
        <f>_xlfn.IFS(AND(BB81="",BB82=""),0,AND(BB81="",BB82="@"),VLOOKUP(BA$1,'Distance Matrix'!$A$2:$AG$33,MATCH(BC82,'Distance Matrix'!$A$1:$AG$1,0),1),AND(BB81="@",BB82=""),VLOOKUP(BA$1,'Distance Matrix'!$A$2:$AG$33,MATCH(BC81,'Distance Matrix'!$A$1:$AG$1,0),1),AND(BB81="@",BB82="@"),VLOOKUP(BC81,'Distance Matrix'!$A$2:$AG$33,MATCH(BC82,'Distance Matrix'!$A$1:$AG$1,0),1))</f>
        <v>386</v>
      </c>
      <c r="BE82" s="56">
        <v>80</v>
      </c>
      <c r="BF82" s="64" t="s">
        <v>182</v>
      </c>
      <c r="BG82" t="s">
        <v>78</v>
      </c>
      <c r="BH82">
        <f>_xlfn.IFS(AND(BF81="",BF82=""),0,AND(BF81="",BF82="@"),VLOOKUP(BE$1,'Distance Matrix'!$A$2:$AG$33,MATCH(BG82,'Distance Matrix'!$A$1:$AG$1,0),1),AND(BF81="@",BF82=""),VLOOKUP(BE$1,'Distance Matrix'!$A$2:$AG$33,MATCH(BG81,'Distance Matrix'!$A$1:$AG$1,0),1),AND(BF81="@",BF82="@"),VLOOKUP(BG81,'Distance Matrix'!$A$2:$AG$33,MATCH(BG82,'Distance Matrix'!$A$1:$AG$1,0),1))</f>
        <v>370</v>
      </c>
      <c r="BI82" s="56">
        <v>80</v>
      </c>
      <c r="BJ82" s="64"/>
      <c r="BK82" t="s">
        <v>48</v>
      </c>
      <c r="BL82">
        <f>_xlfn.IFS(AND(BJ81="",BJ82=""),0,AND(BJ81="",BJ82="@"),VLOOKUP(BI$1,'Distance Matrix'!$A$2:$AG$33,MATCH(BK82,'Distance Matrix'!$A$1:$AG$1,0),1),AND(BJ81="@",BJ82=""),VLOOKUP(BI$1,'Distance Matrix'!$A$2:$AG$33,MATCH(BK81,'Distance Matrix'!$A$1:$AG$1,0),1),AND(BJ81="@",BJ82="@"),VLOOKUP(BK81,'Distance Matrix'!$A$2:$AG$33,MATCH(BK82,'Distance Matrix'!$A$1:$AG$1,0),1))</f>
        <v>1275</v>
      </c>
      <c r="BM82" s="56">
        <v>80</v>
      </c>
      <c r="BN82" s="64"/>
      <c r="BO82" t="s">
        <v>52</v>
      </c>
      <c r="BP82">
        <f>_xlfn.IFS(AND(BN81="",BN82=""),0,AND(BN81="",BN82="@"),VLOOKUP(BM$1,'Distance Matrix'!$A$2:$AG$33,MATCH(BO82,'Distance Matrix'!$A$1:$AG$1,0),1),AND(BN81="@",BN82=""),VLOOKUP(BM$1,'Distance Matrix'!$A$2:$AG$33,MATCH(BO81,'Distance Matrix'!$A$1:$AG$1,0),1),AND(BN81="@",BN82="@"),VLOOKUP(BO81,'Distance Matrix'!$A$2:$AG$33,MATCH(BO82,'Distance Matrix'!$A$1:$AG$1,0),1))</f>
        <v>1130</v>
      </c>
      <c r="BQ82" s="56">
        <v>80</v>
      </c>
      <c r="BR82" s="64" t="s">
        <v>182</v>
      </c>
      <c r="BS82" t="s">
        <v>76</v>
      </c>
      <c r="BT82">
        <f>_xlfn.IFS(AND(BR81="",BR82=""),0,AND(BR81="",BR82="@"),VLOOKUP(BQ$1,'Distance Matrix'!$A$2:$AG$33,MATCH(BS82,'Distance Matrix'!$A$1:$AG$1,0),1),AND(BR81="@",BR82=""),VLOOKUP(BQ$1,'Distance Matrix'!$A$2:$AG$33,MATCH(BS81,'Distance Matrix'!$A$1:$AG$1,0),1),AND(BR81="@",BR82="@"),VLOOKUP(BS81,'Distance Matrix'!$A$2:$AG$33,MATCH(BS82,'Distance Matrix'!$A$1:$AG$1,0),1))</f>
        <v>632</v>
      </c>
      <c r="BU82" s="56">
        <v>80</v>
      </c>
      <c r="BV82" s="64"/>
      <c r="BW82" t="s">
        <v>59</v>
      </c>
      <c r="BX82">
        <f>_xlfn.IFS(AND(BV81="",BV82=""),0,AND(BV81="",BV82="@"),VLOOKUP(BU$1,'Distance Matrix'!$A$2:$AG$33,MATCH(BW82,'Distance Matrix'!$A$1:$AG$1,0),1),AND(BV81="@",BV82=""),VLOOKUP(BU$1,'Distance Matrix'!$A$2:$AG$33,MATCH(BW81,'Distance Matrix'!$A$1:$AG$1,0),1),AND(BV81="@",BV82="@"),VLOOKUP(BW81,'Distance Matrix'!$A$2:$AG$33,MATCH(BW82,'Distance Matrix'!$A$1:$AG$1,0),1))</f>
        <v>0</v>
      </c>
      <c r="BY82" s="56">
        <v>80</v>
      </c>
      <c r="BZ82" s="64"/>
      <c r="CA82" t="s">
        <v>51</v>
      </c>
      <c r="CB82">
        <f>_xlfn.IFS(AND(BZ81="",BZ82=""),0,AND(BZ81="",BZ82="@"),VLOOKUP(BY$1,'Distance Matrix'!$A$2:$AG$33,MATCH(CA82,'Distance Matrix'!$A$1:$AG$1,0),1),AND(BZ81="@",BZ82=""),VLOOKUP(BY$1,'Distance Matrix'!$A$2:$AG$33,MATCH(CA81,'Distance Matrix'!$A$1:$AG$1,0),1),AND(BZ81="@",BZ82="@"),VLOOKUP(CA81,'Distance Matrix'!$A$2:$AG$33,MATCH(CA82,'Distance Matrix'!$A$1:$AG$1,0),1))</f>
        <v>0</v>
      </c>
      <c r="CC82" s="56">
        <v>80</v>
      </c>
      <c r="CD82" s="64"/>
      <c r="CE82" t="s">
        <v>58</v>
      </c>
      <c r="CF82">
        <f>_xlfn.IFS(AND(CD81="",CD82=""),0,AND(CD81="",CD82="@"),VLOOKUP(CC$1,'Distance Matrix'!$A$2:$AG$33,MATCH(CE82,'Distance Matrix'!$A$1:$AG$1,0),1),AND(CD81="@",CD82=""),VLOOKUP(CC$1,'Distance Matrix'!$A$2:$AG$33,MATCH(CE81,'Distance Matrix'!$A$1:$AG$1,0),1),AND(CD81="@",CD82="@"),VLOOKUP(CE81,'Distance Matrix'!$A$2:$AG$33,MATCH(CE82,'Distance Matrix'!$A$1:$AG$1,0),1))</f>
        <v>17</v>
      </c>
      <c r="CG82" s="56">
        <v>80</v>
      </c>
      <c r="CH82" s="64" t="s">
        <v>182</v>
      </c>
      <c r="CI82" t="s">
        <v>59</v>
      </c>
      <c r="CJ82">
        <f>_xlfn.IFS(AND(CH81="",CH82=""),0,AND(CH81="",CH82="@"),VLOOKUP(CG$1,'Distance Matrix'!$A$2:$AG$33,MATCH(CI82,'Distance Matrix'!$A$1:$AG$1,0),1),AND(CH81="@",CH82=""),VLOOKUP(CG$1,'Distance Matrix'!$A$2:$AG$33,MATCH(CI81,'Distance Matrix'!$A$1:$AG$1,0),1),AND(CH81="@",CH82="@"),VLOOKUP(CI81,'Distance Matrix'!$A$2:$AG$33,MATCH(CI82,'Distance Matrix'!$A$1:$AG$1,0),1))</f>
        <v>327</v>
      </c>
      <c r="CK82" s="56">
        <v>80</v>
      </c>
      <c r="CL82" s="64" t="s">
        <v>182</v>
      </c>
      <c r="CM82" t="s">
        <v>70</v>
      </c>
      <c r="CN82">
        <f>_xlfn.IFS(AND(CL81="",CL82=""),0,AND(CL81="",CL82="@"),VLOOKUP(CK$1,'Distance Matrix'!$A$2:$AG$33,MATCH(CM82,'Distance Matrix'!$A$1:$AG$1,0),1),AND(CL81="@",CL82=""),VLOOKUP(CK$1,'Distance Matrix'!$A$2:$AG$33,MATCH(CM81,'Distance Matrix'!$A$1:$AG$1,0),1),AND(CL81="@",CL82="@"),VLOOKUP(CM81,'Distance Matrix'!$A$2:$AG$33,MATCH(CM82,'Distance Matrix'!$A$1:$AG$1,0),1))</f>
        <v>1301</v>
      </c>
      <c r="CO82" s="56">
        <v>80</v>
      </c>
      <c r="CP82" s="64" t="s">
        <v>182</v>
      </c>
      <c r="CQ82" t="s">
        <v>69</v>
      </c>
      <c r="CR82">
        <f>_xlfn.IFS(AND(CP81="",CP82=""),0,AND(CP81="",CP82="@"),VLOOKUP(CO$1,'Distance Matrix'!$A$2:$AG$33,MATCH(CQ82,'Distance Matrix'!$A$1:$AG$1,0),1),AND(CP81="@",CP82=""),VLOOKUP(CO$1,'Distance Matrix'!$A$2:$AG$33,MATCH(CQ81,'Distance Matrix'!$A$1:$AG$1,0),1),AND(CP81="@",CP82="@"),VLOOKUP(CQ81,'Distance Matrix'!$A$2:$AG$33,MATCH(CQ82,'Distance Matrix'!$A$1:$AG$1,0),1))</f>
        <v>200</v>
      </c>
      <c r="CS82" s="56">
        <v>80</v>
      </c>
      <c r="CT82" s="64" t="s">
        <v>182</v>
      </c>
      <c r="CU82" t="s">
        <v>50</v>
      </c>
      <c r="CV82">
        <f>_xlfn.IFS(AND(CT81="",CT82=""),0,AND(CT81="",CT82="@"),VLOOKUP(CS$1,'Distance Matrix'!$A$2:$AG$33,MATCH(CU82,'Distance Matrix'!$A$1:$AG$1,0),1),AND(CT81="@",CT82=""),VLOOKUP(CS$1,'Distance Matrix'!$A$2:$AG$33,MATCH(CU81,'Distance Matrix'!$A$1:$AG$1,0),1),AND(CT81="@",CT82="@"),VLOOKUP(CU81,'Distance Matrix'!$A$2:$AG$33,MATCH(CU82,'Distance Matrix'!$A$1:$AG$1,0),1))</f>
        <v>820</v>
      </c>
      <c r="CW82" s="56">
        <v>80</v>
      </c>
      <c r="CX82" s="64" t="s">
        <v>182</v>
      </c>
      <c r="CY82" t="s">
        <v>73</v>
      </c>
      <c r="CZ82">
        <f>_xlfn.IFS(AND(CX81="",CX82=""),0,AND(CX81="",CX82="@"),VLOOKUP(CW$1,'Distance Matrix'!$A$2:$AG$33,MATCH(CY82,'Distance Matrix'!$A$1:$AG$1,0),1),AND(CX81="@",CX82=""),VLOOKUP(CW$1,'Distance Matrix'!$A$2:$AG$33,MATCH(CY81,'Distance Matrix'!$A$1:$AG$1,0),1),AND(CX81="@",CX82="@"),VLOOKUP(CY81,'Distance Matrix'!$A$2:$AG$33,MATCH(CY82,'Distance Matrix'!$A$1:$AG$1,0),1))</f>
        <v>252</v>
      </c>
      <c r="DA82" s="56">
        <v>80</v>
      </c>
      <c r="DB82" s="64" t="s">
        <v>182</v>
      </c>
      <c r="DC82" t="s">
        <v>63</v>
      </c>
      <c r="DD82">
        <f>_xlfn.IFS(AND(DB81="",DB82=""),0,AND(DB81="",DB82="@"),VLOOKUP(DA$1,'Distance Matrix'!$A$2:$AG$33,MATCH(DC82,'Distance Matrix'!$A$1:$AG$1,0),1),AND(DB81="@",DB82=""),VLOOKUP(DA$1,'Distance Matrix'!$A$2:$AG$33,MATCH(DC81,'Distance Matrix'!$A$1:$AG$1,0),1),AND(DB81="@",DB82="@"),VLOOKUP(DC81,'Distance Matrix'!$A$2:$AG$33,MATCH(DC82,'Distance Matrix'!$A$1:$AG$1,0),1))</f>
        <v>94</v>
      </c>
      <c r="DE82" s="56">
        <v>80</v>
      </c>
      <c r="DF82" s="64"/>
      <c r="DG82" t="s">
        <v>74</v>
      </c>
      <c r="DH82">
        <f>_xlfn.IFS(AND(DF81="",DF82=""),0,AND(DF81="",DF82="@"),VLOOKUP(DE$1,'Distance Matrix'!$A$2:$AG$33,MATCH(DG82,'Distance Matrix'!$A$1:$AG$1,0),1),AND(DF81="@",DF82=""),VLOOKUP(DE$1,'Distance Matrix'!$A$2:$AG$33,MATCH(DG81,'Distance Matrix'!$A$1:$AG$1,0),1),AND(DF81="@",DF82="@"),VLOOKUP(DG81,'Distance Matrix'!$A$2:$AG$33,MATCH(DG82,'Distance Matrix'!$A$1:$AG$1,0),1))</f>
        <v>356</v>
      </c>
      <c r="DI82" s="56">
        <v>80</v>
      </c>
      <c r="DJ82" s="64"/>
      <c r="DK82" t="s">
        <v>55</v>
      </c>
      <c r="DL82">
        <f>_xlfn.IFS(AND(DJ81="",DJ82=""),0,AND(DJ81="",DJ82="@"),VLOOKUP(DI$1,'Distance Matrix'!$A$2:$AG$33,MATCH(DK82,'Distance Matrix'!$A$1:$AG$1,0),1),AND(DJ81="@",DJ82=""),VLOOKUP(DI$1,'Distance Matrix'!$A$2:$AG$33,MATCH(DK81,'Distance Matrix'!$A$1:$AG$1,0),1),AND(DJ81="@",DJ82="@"),VLOOKUP(DK81,'Distance Matrix'!$A$2:$AG$33,MATCH(DK82,'Distance Matrix'!$A$1:$AG$1,0),1))</f>
        <v>0</v>
      </c>
      <c r="DM82" s="56">
        <v>80</v>
      </c>
      <c r="DN82" s="64" t="s">
        <v>182</v>
      </c>
      <c r="DO82" t="s">
        <v>67</v>
      </c>
      <c r="DP82">
        <f>_xlfn.IFS(AND(DN81="",DN82=""),0,AND(DN81="",DN82="@"),VLOOKUP(DM$1,'Distance Matrix'!$A$2:$AG$33,MATCH(DO82,'Distance Matrix'!$A$1:$AG$1,0),1),AND(DN81="@",DN82=""),VLOOKUP(DM$1,'Distance Matrix'!$A$2:$AG$33,MATCH(DO81,'Distance Matrix'!$A$1:$AG$1,0),1),AND(DN81="@",DN82="@"),VLOOKUP(DO81,'Distance Matrix'!$A$2:$AG$33,MATCH(DO82,'Distance Matrix'!$A$1:$AG$1,0),1))</f>
        <v>205</v>
      </c>
      <c r="DQ82" s="56">
        <v>80</v>
      </c>
      <c r="DR82" s="64" t="s">
        <v>182</v>
      </c>
      <c r="DS82" t="s">
        <v>64</v>
      </c>
      <c r="DT82" s="72">
        <f>_xlfn.IFS(AND(DR81="",DR82=""),0,AND(DR81="",DR82="@"),VLOOKUP(DQ$1,'Distance Matrix'!$A$2:$AG$33,MATCH(DS82,'Distance Matrix'!$A$1:$AG$1,0),1),AND(DR81="@",DR82=""),VLOOKUP(DQ$1,'Distance Matrix'!$A$2:$AG$33,MATCH(DS81,'Distance Matrix'!$A$1:$AG$1,0),1),AND(DR81="@",DR82="@"),VLOOKUP(DS81,'Distance Matrix'!$A$2:$AG$33,MATCH(DS82,'Distance Matrix'!$A$1:$AG$1,0),1))</f>
        <v>348</v>
      </c>
    </row>
    <row r="83" spans="1:124" ht="15.75" thickBot="1" x14ac:dyDescent="0.3">
      <c r="A83" s="52">
        <v>81</v>
      </c>
      <c r="B83" s="62"/>
      <c r="C83" t="s">
        <v>75</v>
      </c>
      <c r="D83">
        <f>_xlfn.IFS(AND(B82="",B83=""),0,AND(B82="",B83="@"),VLOOKUP(A$1,'Distance Matrix'!$A$2:$AG$33,MATCH(C83,'Distance Matrix'!$A$1:$AG$1,0),1),AND(B82="@",B83=""),VLOOKUP(A$1,'Distance Matrix'!$A$2:$AG$33,MATCH(C82,'Distance Matrix'!$A$1:$AG$1,0),1),AND(B82="@",B83="@"),VLOOKUP(C82,'Distance Matrix'!$A$2:$AG$33,MATCH(C83,'Distance Matrix'!$A$1:$AG$1,0),1))</f>
        <v>1373</v>
      </c>
      <c r="E83" s="52">
        <v>81</v>
      </c>
      <c r="F83" s="62" t="s">
        <v>182</v>
      </c>
      <c r="G83" t="s">
        <v>66</v>
      </c>
      <c r="H83">
        <f>_xlfn.IFS(AND(F82="",F83=""),0,AND(F82="",F83="@"),VLOOKUP(E$1,'Distance Matrix'!$A$2:$AG$33,MATCH(G83,'Distance Matrix'!$A$1:$AG$1,0),1),AND(F82="@",F83=""),VLOOKUP(E$1,'Distance Matrix'!$A$2:$AG$33,MATCH(G82,'Distance Matrix'!$A$1:$AG$1,0),1),AND(F82="@",F83="@"),VLOOKUP(G82,'Distance Matrix'!$A$2:$AG$33,MATCH(G83,'Distance Matrix'!$A$1:$AG$1,0),1))</f>
        <v>256</v>
      </c>
      <c r="I83" s="52">
        <v>81</v>
      </c>
      <c r="J83" s="62" t="s">
        <v>182</v>
      </c>
      <c r="K83" s="54" t="s">
        <v>64</v>
      </c>
      <c r="L83">
        <f>_xlfn.IFS(AND(J82="",J83=""),0,AND(J82="",J83="@"),VLOOKUP(I$1,'Distance Matrix'!$A$2:$AG$33,MATCH(K83,'Distance Matrix'!$A$1:$AG$1,0),1),AND(J82="@",J83=""),VLOOKUP(I$1,'Distance Matrix'!$A$2:$AG$33,MATCH(K82,'Distance Matrix'!$A$1:$AG$1,0),1),AND(J82="@",J83="@"),VLOOKUP(K82,'Distance Matrix'!$A$2:$AG$33,MATCH(K83,'Distance Matrix'!$A$1:$AG$1,0),1))</f>
        <v>625</v>
      </c>
      <c r="M83" s="52">
        <v>81</v>
      </c>
      <c r="N83" s="62"/>
      <c r="O83" t="s">
        <v>58</v>
      </c>
      <c r="P83">
        <f>_xlfn.IFS(AND(N82="",N83=""),0,AND(N82="",N83="@"),VLOOKUP(M$1,'Distance Matrix'!$A$2:$AG$33,MATCH(O83,'Distance Matrix'!$A$1:$AG$1,0),1),AND(N82="@",N83=""),VLOOKUP(M$1,'Distance Matrix'!$A$2:$AG$33,MATCH(O82,'Distance Matrix'!$A$1:$AG$1,0),1),AND(N82="@",N83="@"),VLOOKUP(O82,'Distance Matrix'!$A$2:$AG$33,MATCH(O83,'Distance Matrix'!$A$1:$AG$1,0),1))</f>
        <v>0</v>
      </c>
      <c r="Q83" s="52">
        <v>81</v>
      </c>
      <c r="R83" s="62" t="s">
        <v>182</v>
      </c>
      <c r="S83" t="s">
        <v>79</v>
      </c>
      <c r="T83">
        <f>_xlfn.IFS(AND(R82="",R83=""),0,AND(R82="",R83="@"),VLOOKUP(Q$1,'Distance Matrix'!$A$2:$AG$33,MATCH(S83,'Distance Matrix'!$A$1:$AG$1,0),1),AND(R82="@",R83=""),VLOOKUP(Q$1,'Distance Matrix'!$A$2:$AG$33,MATCH(S82,'Distance Matrix'!$A$1:$AG$1,0),1),AND(R82="@",R83="@"),VLOOKUP(S82,'Distance Matrix'!$A$2:$AG$33,MATCH(S83,'Distance Matrix'!$A$1:$AG$1,0),1))</f>
        <v>36</v>
      </c>
      <c r="U83" s="56">
        <v>81</v>
      </c>
      <c r="V83" s="64"/>
      <c r="W83" t="s">
        <v>61</v>
      </c>
      <c r="X83">
        <f>_xlfn.IFS(AND(V82="",V83=""),0,AND(V82="",V83="@"),VLOOKUP(U$1,'Distance Matrix'!$A$2:$AG$33,MATCH(W83,'Distance Matrix'!$A$1:$AG$1,0),1),AND(V82="@",V83=""),VLOOKUP(U$1,'Distance Matrix'!$A$2:$AG$33,MATCH(W82,'Distance Matrix'!$A$1:$AG$1,0),1),AND(V82="@",V83="@"),VLOOKUP(W82,'Distance Matrix'!$A$2:$AG$33,MATCH(W83,'Distance Matrix'!$A$1:$AG$1,0),1))</f>
        <v>541</v>
      </c>
      <c r="Y83" s="56">
        <v>81</v>
      </c>
      <c r="Z83" s="64"/>
      <c r="AA83" t="s">
        <v>70</v>
      </c>
      <c r="AB83">
        <f>_xlfn.IFS(AND(Z82="",Z83=""),0,AND(Z82="",Z83="@"),VLOOKUP(Y$1,'Distance Matrix'!$A$2:$AG$33,MATCH(AA83,'Distance Matrix'!$A$1:$AG$1,0),1),AND(Z82="@",Z83=""),VLOOKUP(Y$1,'Distance Matrix'!$A$2:$AG$33,MATCH(AA82,'Distance Matrix'!$A$1:$AG$1,0),1),AND(Z82="@",Z83="@"),VLOOKUP(AA82,'Distance Matrix'!$A$2:$AG$33,MATCH(AA83,'Distance Matrix'!$A$1:$AG$1,0),1))</f>
        <v>0</v>
      </c>
      <c r="AC83" s="56">
        <v>81</v>
      </c>
      <c r="AD83" s="64"/>
      <c r="AE83" t="s">
        <v>48</v>
      </c>
      <c r="AF83">
        <f>_xlfn.IFS(AND(AD82="",AD83=""),0,AND(AD82="",AD83="@"),VLOOKUP(AC$1,'Distance Matrix'!$A$2:$AG$33,MATCH(AE83,'Distance Matrix'!$A$1:$AG$1,0),1),AND(AD82="@",AD83=""),VLOOKUP(AC$1,'Distance Matrix'!$A$2:$AG$33,MATCH(AE82,'Distance Matrix'!$A$1:$AG$1,0),1),AND(AD82="@",AD83="@"),VLOOKUP(AE82,'Distance Matrix'!$A$2:$AG$33,MATCH(AE83,'Distance Matrix'!$A$1:$AG$1,0),1))</f>
        <v>0</v>
      </c>
      <c r="AG83" s="56">
        <v>81</v>
      </c>
      <c r="AH83" s="64" t="s">
        <v>182</v>
      </c>
      <c r="AI83" t="s">
        <v>59</v>
      </c>
      <c r="AJ83">
        <f>_xlfn.IFS(AND(AH82="",AH83=""),0,AND(AH82="",AH83="@"),VLOOKUP(AG$1,'Distance Matrix'!$A$2:$AG$33,MATCH(AI83,'Distance Matrix'!$A$1:$AG$1,0),1),AND(AH82="@",AH83=""),VLOOKUP(AG$1,'Distance Matrix'!$A$2:$AG$33,MATCH(AI82,'Distance Matrix'!$A$1:$AG$1,0),1),AND(AH82="@",AH83="@"),VLOOKUP(AI82,'Distance Matrix'!$A$2:$AG$33,MATCH(AI83,'Distance Matrix'!$A$1:$AG$1,0),1))</f>
        <v>477</v>
      </c>
      <c r="AK83" s="56">
        <v>81</v>
      </c>
      <c r="AL83" s="64" t="s">
        <v>182</v>
      </c>
      <c r="AM83" t="s">
        <v>73</v>
      </c>
      <c r="AN83">
        <f>_xlfn.IFS(AND(AL82="",AL83=""),0,AND(AL82="",AL83="@"),VLOOKUP(AK$1,'Distance Matrix'!$A$2:$AG$33,MATCH(AM83,'Distance Matrix'!$A$1:$AG$1,0),1),AND(AL82="@",AL83=""),VLOOKUP(AK$1,'Distance Matrix'!$A$2:$AG$33,MATCH(AM82,'Distance Matrix'!$A$1:$AG$1,0),1),AND(AL82="@",AL83="@"),VLOOKUP(AM82,'Distance Matrix'!$A$2:$AG$33,MATCH(AM83,'Distance Matrix'!$A$1:$AG$1,0),1))</f>
        <v>798</v>
      </c>
      <c r="AO83" s="56">
        <v>81</v>
      </c>
      <c r="AP83" s="64" t="s">
        <v>182</v>
      </c>
      <c r="AQ83" t="s">
        <v>56</v>
      </c>
      <c r="AR83">
        <f>_xlfn.IFS(AND(AP82="",AP83=""),0,AND(AP82="",AP83="@"),VLOOKUP(AO$1,'Distance Matrix'!$A$2:$AG$33,MATCH(AQ83,'Distance Matrix'!$A$1:$AG$1,0),1),AND(AP82="@",AP83=""),VLOOKUP(AO$1,'Distance Matrix'!$A$2:$AG$33,MATCH(AQ82,'Distance Matrix'!$A$1:$AG$1,0),1),AND(AP82="@",AP83="@"),VLOOKUP(AQ82,'Distance Matrix'!$A$2:$AG$33,MATCH(AQ83,'Distance Matrix'!$A$1:$AG$1,0),1))</f>
        <v>200</v>
      </c>
      <c r="AS83" s="56">
        <v>81</v>
      </c>
      <c r="AT83" s="64"/>
      <c r="AU83" t="s">
        <v>55</v>
      </c>
      <c r="AV83">
        <f>_xlfn.IFS(AND(AT82="",AT83=""),0,AND(AT82="",AT83="@"),VLOOKUP(AS$1,'Distance Matrix'!$A$2:$AG$33,MATCH(AU83,'Distance Matrix'!$A$1:$AG$1,0),1),AND(AT82="@",AT83=""),VLOOKUP(AS$1,'Distance Matrix'!$A$2:$AG$33,MATCH(AU82,'Distance Matrix'!$A$1:$AG$1,0),1),AND(AT82="@",AT83="@"),VLOOKUP(AU82,'Distance Matrix'!$A$2:$AG$33,MATCH(AU83,'Distance Matrix'!$A$1:$AG$1,0),1))</f>
        <v>1020</v>
      </c>
      <c r="AW83" s="56">
        <v>81</v>
      </c>
      <c r="AX83" s="64"/>
      <c r="AY83" t="s">
        <v>60</v>
      </c>
      <c r="AZ83">
        <f>_xlfn.IFS(AND(AX82="",AX83=""),0,AND(AX82="",AX83="@"),VLOOKUP(AW$1,'Distance Matrix'!$A$2:$AG$33,MATCH(AY83,'Distance Matrix'!$A$1:$AG$1,0),1),AND(AX82="@",AX83=""),VLOOKUP(AW$1,'Distance Matrix'!$A$2:$AG$33,MATCH(AY82,'Distance Matrix'!$A$1:$AG$1,0),1),AND(AX82="@",AX83="@"),VLOOKUP(AY82,'Distance Matrix'!$A$2:$AG$33,MATCH(AY83,'Distance Matrix'!$A$1:$AG$1,0),1))</f>
        <v>0</v>
      </c>
      <c r="BA83" s="56">
        <v>81</v>
      </c>
      <c r="BB83" s="64"/>
      <c r="BC83" t="s">
        <v>78</v>
      </c>
      <c r="BD83">
        <f>_xlfn.IFS(AND(BB82="",BB83=""),0,AND(BB82="",BB83="@"),VLOOKUP(BA$1,'Distance Matrix'!$A$2:$AG$33,MATCH(BC83,'Distance Matrix'!$A$1:$AG$1,0),1),AND(BB82="@",BB83=""),VLOOKUP(BA$1,'Distance Matrix'!$A$2:$AG$33,MATCH(BC82,'Distance Matrix'!$A$1:$AG$1,0),1),AND(BB82="@",BB83="@"),VLOOKUP(BC82,'Distance Matrix'!$A$2:$AG$33,MATCH(BC83,'Distance Matrix'!$A$1:$AG$1,0),1))</f>
        <v>0</v>
      </c>
      <c r="BE83" s="56">
        <v>81</v>
      </c>
      <c r="BF83" s="64" t="s">
        <v>182</v>
      </c>
      <c r="BG83" t="s">
        <v>79</v>
      </c>
      <c r="BH83">
        <f>_xlfn.IFS(AND(BF82="",BF83=""),0,AND(BF82="",BF83="@"),VLOOKUP(BE$1,'Distance Matrix'!$A$2:$AG$33,MATCH(BG83,'Distance Matrix'!$A$1:$AG$1,0),1),AND(BF82="@",BF83=""),VLOOKUP(BE$1,'Distance Matrix'!$A$2:$AG$33,MATCH(BG82,'Distance Matrix'!$A$1:$AG$1,0),1),AND(BF82="@",BF83="@"),VLOOKUP(BG82,'Distance Matrix'!$A$2:$AG$33,MATCH(BG83,'Distance Matrix'!$A$1:$AG$1,0),1))</f>
        <v>338</v>
      </c>
      <c r="BI83" s="56">
        <v>81</v>
      </c>
      <c r="BJ83" s="64"/>
      <c r="BK83" t="s">
        <v>77</v>
      </c>
      <c r="BL83">
        <f>_xlfn.IFS(AND(BJ82="",BJ83=""),0,AND(BJ82="",BJ83="@"),VLOOKUP(BI$1,'Distance Matrix'!$A$2:$AG$33,MATCH(BK83,'Distance Matrix'!$A$1:$AG$1,0),1),AND(BJ82="@",BJ83=""),VLOOKUP(BI$1,'Distance Matrix'!$A$2:$AG$33,MATCH(BK82,'Distance Matrix'!$A$1:$AG$1,0),1),AND(BJ82="@",BJ83="@"),VLOOKUP(BK82,'Distance Matrix'!$A$2:$AG$33,MATCH(BK83,'Distance Matrix'!$A$1:$AG$1,0),1))</f>
        <v>0</v>
      </c>
      <c r="BM83" s="56">
        <v>81</v>
      </c>
      <c r="BN83" s="64" t="s">
        <v>182</v>
      </c>
      <c r="BO83" t="s">
        <v>49</v>
      </c>
      <c r="BP83">
        <f>_xlfn.IFS(AND(BN82="",BN83=""),0,AND(BN82="",BN83="@"),VLOOKUP(BM$1,'Distance Matrix'!$A$2:$AG$33,MATCH(BO83,'Distance Matrix'!$A$1:$AG$1,0),1),AND(BN82="@",BN83=""),VLOOKUP(BM$1,'Distance Matrix'!$A$2:$AG$33,MATCH(BO82,'Distance Matrix'!$A$1:$AG$1,0),1),AND(BN82="@",BN83="@"),VLOOKUP(BO82,'Distance Matrix'!$A$2:$AG$33,MATCH(BO83,'Distance Matrix'!$A$1:$AG$1,0),1))</f>
        <v>487</v>
      </c>
      <c r="BQ83" s="56">
        <v>81</v>
      </c>
      <c r="BR83" s="64"/>
      <c r="BS83" t="s">
        <v>50</v>
      </c>
      <c r="BT83">
        <f>_xlfn.IFS(AND(BR82="",BR83=""),0,AND(BR82="",BR83="@"),VLOOKUP(BQ$1,'Distance Matrix'!$A$2:$AG$33,MATCH(BS83,'Distance Matrix'!$A$1:$AG$1,0),1),AND(BR82="@",BR83=""),VLOOKUP(BQ$1,'Distance Matrix'!$A$2:$AG$33,MATCH(BS82,'Distance Matrix'!$A$1:$AG$1,0),1),AND(BR82="@",BR83="@"),VLOOKUP(BS82,'Distance Matrix'!$A$2:$AG$33,MATCH(BS83,'Distance Matrix'!$A$1:$AG$1,0),1))</f>
        <v>632</v>
      </c>
      <c r="BU83" s="56">
        <v>81</v>
      </c>
      <c r="BV83" s="64" t="s">
        <v>182</v>
      </c>
      <c r="BW83" t="s">
        <v>74</v>
      </c>
      <c r="BX83">
        <f>_xlfn.IFS(AND(BV82="",BV83=""),0,AND(BV82="",BV83="@"),VLOOKUP(BU$1,'Distance Matrix'!$A$2:$AG$33,MATCH(BW83,'Distance Matrix'!$A$1:$AG$1,0),1),AND(BV82="@",BV83=""),VLOOKUP(BU$1,'Distance Matrix'!$A$2:$AG$33,MATCH(BW82,'Distance Matrix'!$A$1:$AG$1,0),1),AND(BV82="@",BV83="@"),VLOOKUP(BW82,'Distance Matrix'!$A$2:$AG$33,MATCH(BW83,'Distance Matrix'!$A$1:$AG$1,0),1))</f>
        <v>416</v>
      </c>
      <c r="BY83" s="56">
        <v>81</v>
      </c>
      <c r="BZ83" s="64" t="s">
        <v>182</v>
      </c>
      <c r="CA83" t="s">
        <v>67</v>
      </c>
      <c r="CB83">
        <f>_xlfn.IFS(AND(BZ82="",BZ83=""),0,AND(BZ82="",BZ83="@"),VLOOKUP(BY$1,'Distance Matrix'!$A$2:$AG$33,MATCH(CA83,'Distance Matrix'!$A$1:$AG$1,0),1),AND(BZ82="@",BZ83=""),VLOOKUP(BY$1,'Distance Matrix'!$A$2:$AG$33,MATCH(CA82,'Distance Matrix'!$A$1:$AG$1,0),1),AND(BZ82="@",BZ83="@"),VLOOKUP(CA82,'Distance Matrix'!$A$2:$AG$33,MATCH(CA83,'Distance Matrix'!$A$1:$AG$1,0),1))</f>
        <v>1099</v>
      </c>
      <c r="CC83" s="56">
        <v>81</v>
      </c>
      <c r="CD83" s="64"/>
      <c r="CE83" t="s">
        <v>71</v>
      </c>
      <c r="CF83">
        <f>_xlfn.IFS(AND(CD82="",CD83=""),0,AND(CD82="",CD83="@"),VLOOKUP(CC$1,'Distance Matrix'!$A$2:$AG$33,MATCH(CE83,'Distance Matrix'!$A$1:$AG$1,0),1),AND(CD82="@",CD83=""),VLOOKUP(CC$1,'Distance Matrix'!$A$2:$AG$33,MATCH(CE82,'Distance Matrix'!$A$1:$AG$1,0),1),AND(CD82="@",CD83="@"),VLOOKUP(CE82,'Distance Matrix'!$A$2:$AG$33,MATCH(CE83,'Distance Matrix'!$A$1:$AG$1,0),1))</f>
        <v>0</v>
      </c>
      <c r="CG83" s="56">
        <v>81</v>
      </c>
      <c r="CH83" s="64" t="s">
        <v>182</v>
      </c>
      <c r="CI83" t="s">
        <v>76</v>
      </c>
      <c r="CJ83">
        <f>_xlfn.IFS(AND(CH82="",CH83=""),0,AND(CH82="",CH83="@"),VLOOKUP(CG$1,'Distance Matrix'!$A$2:$AG$33,MATCH(CI83,'Distance Matrix'!$A$1:$AG$1,0),1),AND(CH82="@",CH83=""),VLOOKUP(CG$1,'Distance Matrix'!$A$2:$AG$33,MATCH(CI82,'Distance Matrix'!$A$1:$AG$1,0),1),AND(CH82="@",CH83="@"),VLOOKUP(CI82,'Distance Matrix'!$A$2:$AG$33,MATCH(CI83,'Distance Matrix'!$A$1:$AG$1,0),1))</f>
        <v>291</v>
      </c>
      <c r="CK83" s="56">
        <v>81</v>
      </c>
      <c r="CL83" s="64" t="s">
        <v>182</v>
      </c>
      <c r="CM83" t="s">
        <v>53</v>
      </c>
      <c r="CN83">
        <f>_xlfn.IFS(AND(CL82="",CL83=""),0,AND(CL82="",CL83="@"),VLOOKUP(CK$1,'Distance Matrix'!$A$2:$AG$33,MATCH(CM83,'Distance Matrix'!$A$1:$AG$1,0),1),AND(CL82="@",CL83=""),VLOOKUP(CK$1,'Distance Matrix'!$A$2:$AG$33,MATCH(CM82,'Distance Matrix'!$A$1:$AG$1,0),1),AND(CL82="@",CL83="@"),VLOOKUP(CM82,'Distance Matrix'!$A$2:$AG$33,MATCH(CM83,'Distance Matrix'!$A$1:$AG$1,0),1))</f>
        <v>550</v>
      </c>
      <c r="CO83" s="56">
        <v>81</v>
      </c>
      <c r="CP83" s="64"/>
      <c r="CQ83" t="s">
        <v>69</v>
      </c>
      <c r="CR83">
        <f>_xlfn.IFS(AND(CP82="",CP83=""),0,AND(CP82="",CP83="@"),VLOOKUP(CO$1,'Distance Matrix'!$A$2:$AG$33,MATCH(CQ83,'Distance Matrix'!$A$1:$AG$1,0),1),AND(CP82="@",CP83=""),VLOOKUP(CO$1,'Distance Matrix'!$A$2:$AG$33,MATCH(CQ82,'Distance Matrix'!$A$1:$AG$1,0),1),AND(CP82="@",CP83="@"),VLOOKUP(CQ82,'Distance Matrix'!$A$2:$AG$33,MATCH(CQ83,'Distance Matrix'!$A$1:$AG$1,0),1))</f>
        <v>200</v>
      </c>
      <c r="CS83" s="56">
        <v>81</v>
      </c>
      <c r="CT83" s="64" t="s">
        <v>182</v>
      </c>
      <c r="CU83" t="s">
        <v>68</v>
      </c>
      <c r="CV83">
        <f>_xlfn.IFS(AND(CT82="",CT83=""),0,AND(CT82="",CT83="@"),VLOOKUP(CS$1,'Distance Matrix'!$A$2:$AG$33,MATCH(CU83,'Distance Matrix'!$A$1:$AG$1,0),1),AND(CT82="@",CT83=""),VLOOKUP(CS$1,'Distance Matrix'!$A$2:$AG$33,MATCH(CU82,'Distance Matrix'!$A$1:$AG$1,0),1),AND(CT82="@",CT83="@"),VLOOKUP(CU82,'Distance Matrix'!$A$2:$AG$33,MATCH(CU83,'Distance Matrix'!$A$1:$AG$1,0),1))</f>
        <v>503</v>
      </c>
      <c r="CW83" s="56">
        <v>81</v>
      </c>
      <c r="CX83" s="64"/>
      <c r="CY83" t="s">
        <v>57</v>
      </c>
      <c r="CZ83">
        <f>_xlfn.IFS(AND(CX82="",CX83=""),0,AND(CX82="",CX83="@"),VLOOKUP(CW$1,'Distance Matrix'!$A$2:$AG$33,MATCH(CY83,'Distance Matrix'!$A$1:$AG$1,0),1),AND(CX82="@",CX83=""),VLOOKUP(CW$1,'Distance Matrix'!$A$2:$AG$33,MATCH(CY82,'Distance Matrix'!$A$1:$AG$1,0),1),AND(CX82="@",CX83="@"),VLOOKUP(CY82,'Distance Matrix'!$A$2:$AG$33,MATCH(CY83,'Distance Matrix'!$A$1:$AG$1,0),1))</f>
        <v>252</v>
      </c>
      <c r="DA83" s="56">
        <v>81</v>
      </c>
      <c r="DB83" s="64" t="s">
        <v>182</v>
      </c>
      <c r="DC83" t="s">
        <v>51</v>
      </c>
      <c r="DD83">
        <f>_xlfn.IFS(AND(DB82="",DB83=""),0,AND(DB82="",DB83="@"),VLOOKUP(DA$1,'Distance Matrix'!$A$2:$AG$33,MATCH(DC83,'Distance Matrix'!$A$1:$AG$1,0),1),AND(DB82="@",DB83=""),VLOOKUP(DA$1,'Distance Matrix'!$A$2:$AG$33,MATCH(DC82,'Distance Matrix'!$A$1:$AG$1,0),1),AND(DB82="@",DB83="@"),VLOOKUP(DC82,'Distance Matrix'!$A$2:$AG$33,MATCH(DC83,'Distance Matrix'!$A$1:$AG$1,0),1))</f>
        <v>314</v>
      </c>
      <c r="DE83" s="56">
        <v>81</v>
      </c>
      <c r="DF83" s="64"/>
      <c r="DG83" t="s">
        <v>52</v>
      </c>
      <c r="DH83">
        <f>_xlfn.IFS(AND(DF82="",DF83=""),0,AND(DF82="",DF83="@"),VLOOKUP(DE$1,'Distance Matrix'!$A$2:$AG$33,MATCH(DG83,'Distance Matrix'!$A$1:$AG$1,0),1),AND(DF82="@",DF83=""),VLOOKUP(DE$1,'Distance Matrix'!$A$2:$AG$33,MATCH(DG82,'Distance Matrix'!$A$1:$AG$1,0),1),AND(DF82="@",DF83="@"),VLOOKUP(DG82,'Distance Matrix'!$A$2:$AG$33,MATCH(DG83,'Distance Matrix'!$A$1:$AG$1,0),1))</f>
        <v>0</v>
      </c>
      <c r="DI83" s="56">
        <v>81</v>
      </c>
      <c r="DJ83" s="64" t="s">
        <v>182</v>
      </c>
      <c r="DK83" t="s">
        <v>62</v>
      </c>
      <c r="DL83">
        <f>_xlfn.IFS(AND(DJ82="",DJ83=""),0,AND(DJ82="",DJ83="@"),VLOOKUP(DI$1,'Distance Matrix'!$A$2:$AG$33,MATCH(DK83,'Distance Matrix'!$A$1:$AG$1,0),1),AND(DJ82="@",DJ83=""),VLOOKUP(DI$1,'Distance Matrix'!$A$2:$AG$33,MATCH(DK82,'Distance Matrix'!$A$1:$AG$1,0),1),AND(DJ82="@",DJ83="@"),VLOOKUP(DK82,'Distance Matrix'!$A$2:$AG$33,MATCH(DK83,'Distance Matrix'!$A$1:$AG$1,0),1))</f>
        <v>2037</v>
      </c>
      <c r="DM83" s="56">
        <v>81</v>
      </c>
      <c r="DN83" s="64"/>
      <c r="DO83" t="s">
        <v>63</v>
      </c>
      <c r="DP83">
        <f>_xlfn.IFS(AND(DN82="",DN83=""),0,AND(DN82="",DN83="@"),VLOOKUP(DM$1,'Distance Matrix'!$A$2:$AG$33,MATCH(DO83,'Distance Matrix'!$A$1:$AG$1,0),1),AND(DN82="@",DN83=""),VLOOKUP(DM$1,'Distance Matrix'!$A$2:$AG$33,MATCH(DO82,'Distance Matrix'!$A$1:$AG$1,0),1),AND(DN82="@",DN83="@"),VLOOKUP(DO82,'Distance Matrix'!$A$2:$AG$33,MATCH(DO83,'Distance Matrix'!$A$1:$AG$1,0),1))</f>
        <v>922</v>
      </c>
      <c r="DQ83" s="56">
        <v>81</v>
      </c>
      <c r="DR83" s="64" t="s">
        <v>182</v>
      </c>
      <c r="DS83" t="s">
        <v>72</v>
      </c>
      <c r="DT83" s="72">
        <f>_xlfn.IFS(AND(DR82="",DR83=""),0,AND(DR82="",DR83="@"),VLOOKUP(DQ$1,'Distance Matrix'!$A$2:$AG$33,MATCH(DS83,'Distance Matrix'!$A$1:$AG$1,0),1),AND(DR82="@",DR83=""),VLOOKUP(DQ$1,'Distance Matrix'!$A$2:$AG$33,MATCH(DS82,'Distance Matrix'!$A$1:$AG$1,0),1),AND(DR82="@",DR83="@"),VLOOKUP(DS82,'Distance Matrix'!$A$2:$AG$33,MATCH(DS83,'Distance Matrix'!$A$1:$AG$1,0),1))</f>
        <v>680</v>
      </c>
    </row>
    <row r="84" spans="1:124" ht="15.75" thickBot="1" x14ac:dyDescent="0.3">
      <c r="A84" s="65">
        <v>82</v>
      </c>
      <c r="B84" s="66"/>
      <c r="C84" s="57" t="s">
        <v>65</v>
      </c>
      <c r="D84" s="57">
        <f>_xlfn.IFS(AND(B83="",B84=""),0,AND(B83="",B84="@"),VLOOKUP(A$1,'Distance Matrix'!$A$2:$AG$33,MATCH(C84,'Distance Matrix'!$A$1:$AG$1,0),1),AND(B83="@",B84=""),VLOOKUP(A$1,'Distance Matrix'!$A$2:$AG$33,MATCH(C83,'Distance Matrix'!$A$1:$AG$1,0),1),AND(B83="@",B84="@"),VLOOKUP(C83,'Distance Matrix'!$A$2:$AG$33,MATCH(C84,'Distance Matrix'!$A$1:$AG$1,0),1))</f>
        <v>0</v>
      </c>
      <c r="E84" s="65">
        <v>82</v>
      </c>
      <c r="F84" s="66"/>
      <c r="G84" s="57" t="s">
        <v>48</v>
      </c>
      <c r="H84" s="57">
        <f>_xlfn.IFS(AND(F83="",F84=""),0,AND(F83="",F84="@"),VLOOKUP(E$1,'Distance Matrix'!$A$2:$AG$33,MATCH(G84,'Distance Matrix'!$A$1:$AG$1,0),1),AND(F83="@",F84=""),VLOOKUP(E$1,'Distance Matrix'!$A$2:$AG$33,MATCH(G83,'Distance Matrix'!$A$1:$AG$1,0),1),AND(F83="@",F84="@"),VLOOKUP(G83,'Distance Matrix'!$A$2:$AG$33,MATCH(G84,'Distance Matrix'!$A$1:$AG$1,0),1))</f>
        <v>256</v>
      </c>
      <c r="I84" s="65">
        <v>82</v>
      </c>
      <c r="J84" s="66"/>
      <c r="K84" s="67" t="s">
        <v>52</v>
      </c>
      <c r="L84" s="57">
        <f>_xlfn.IFS(AND(J83="",J84=""),0,AND(J83="",J84="@"),VLOOKUP(I$1,'Distance Matrix'!$A$2:$AG$33,MATCH(K84,'Distance Matrix'!$A$1:$AG$1,0),1),AND(J83="@",J84=""),VLOOKUP(I$1,'Distance Matrix'!$A$2:$AG$33,MATCH(K83,'Distance Matrix'!$A$1:$AG$1,0),1),AND(J83="@",J84="@"),VLOOKUP(K83,'Distance Matrix'!$A$2:$AG$33,MATCH(K84,'Distance Matrix'!$A$1:$AG$1,0),1))</f>
        <v>1121</v>
      </c>
      <c r="M84" s="65">
        <v>82</v>
      </c>
      <c r="N84" s="66" t="s">
        <v>182</v>
      </c>
      <c r="O84" s="57" t="s">
        <v>69</v>
      </c>
      <c r="P84" s="57">
        <f>_xlfn.IFS(AND(N83="",N84=""),0,AND(N83="",N84="@"),VLOOKUP(M$1,'Distance Matrix'!$A$2:$AG$33,MATCH(O84,'Distance Matrix'!$A$1:$AG$1,0),1),AND(N83="@",N84=""),VLOOKUP(M$1,'Distance Matrix'!$A$2:$AG$33,MATCH(O83,'Distance Matrix'!$A$1:$AG$1,0),1),AND(N83="@",N84="@"),VLOOKUP(O83,'Distance Matrix'!$A$2:$AG$33,MATCH(O84,'Distance Matrix'!$A$1:$AG$1,0),1))</f>
        <v>241</v>
      </c>
      <c r="Q84" s="68">
        <v>82</v>
      </c>
      <c r="R84" s="69"/>
      <c r="S84" s="57" t="s">
        <v>68</v>
      </c>
      <c r="T84" s="57">
        <f>_xlfn.IFS(AND(R83="",R84=""),0,AND(R83="",R84="@"),VLOOKUP(Q$1,'Distance Matrix'!$A$2:$AG$33,MATCH(S84,'Distance Matrix'!$A$1:$AG$1,0),1),AND(R83="@",R84=""),VLOOKUP(Q$1,'Distance Matrix'!$A$2:$AG$33,MATCH(S83,'Distance Matrix'!$A$1:$AG$1,0),1),AND(R83="@",R84="@"),VLOOKUP(S83,'Distance Matrix'!$A$2:$AG$33,MATCH(S84,'Distance Matrix'!$A$1:$AG$1,0),1))</f>
        <v>1222</v>
      </c>
      <c r="U84" s="68">
        <v>82</v>
      </c>
      <c r="V84" s="69" t="s">
        <v>182</v>
      </c>
      <c r="W84" s="57" t="s">
        <v>57</v>
      </c>
      <c r="X84" s="57">
        <f>_xlfn.IFS(AND(V83="",V84=""),0,AND(V83="",V84="@"),VLOOKUP(U$1,'Distance Matrix'!$A$2:$AG$33,MATCH(W84,'Distance Matrix'!$A$1:$AG$1,0),1),AND(V83="@",V84=""),VLOOKUP(U$1,'Distance Matrix'!$A$2:$AG$33,MATCH(W83,'Distance Matrix'!$A$1:$AG$1,0),1),AND(V83="@",V84="@"),VLOOKUP(W83,'Distance Matrix'!$A$2:$AG$33,MATCH(W84,'Distance Matrix'!$A$1:$AG$1,0),1))</f>
        <v>337</v>
      </c>
      <c r="Y84" s="68">
        <v>82</v>
      </c>
      <c r="Z84" s="69" t="s">
        <v>182</v>
      </c>
      <c r="AA84" s="57" t="s">
        <v>62</v>
      </c>
      <c r="AB84" s="57">
        <f>_xlfn.IFS(AND(Z83="",Z84=""),0,AND(Z83="",Z84="@"),VLOOKUP(Y$1,'Distance Matrix'!$A$2:$AG$33,MATCH(AA84,'Distance Matrix'!$A$1:$AG$1,0),1),AND(Z83="@",Z84=""),VLOOKUP(Y$1,'Distance Matrix'!$A$2:$AG$33,MATCH(AA83,'Distance Matrix'!$A$1:$AG$1,0),1),AND(Z83="@",Z84="@"),VLOOKUP(AA83,'Distance Matrix'!$A$2:$AG$33,MATCH(AA84,'Distance Matrix'!$A$1:$AG$1,0),1))</f>
        <v>395</v>
      </c>
      <c r="AC84" s="68">
        <v>82</v>
      </c>
      <c r="AD84" s="69" t="s">
        <v>182</v>
      </c>
      <c r="AE84" s="57" t="s">
        <v>55</v>
      </c>
      <c r="AF84" s="57">
        <f>_xlfn.IFS(AND(AD83="",AD84=""),0,AND(AD83="",AD84="@"),VLOOKUP(AC$1,'Distance Matrix'!$A$2:$AG$33,MATCH(AE84,'Distance Matrix'!$A$1:$AG$1,0),1),AND(AD83="@",AD84=""),VLOOKUP(AC$1,'Distance Matrix'!$A$2:$AG$33,MATCH(AE83,'Distance Matrix'!$A$1:$AG$1,0),1),AND(AD83="@",AD84="@"),VLOOKUP(AE83,'Distance Matrix'!$A$2:$AG$33,MATCH(AE84,'Distance Matrix'!$A$1:$AG$1,0),1))</f>
        <v>956</v>
      </c>
      <c r="AG84" s="68">
        <v>82</v>
      </c>
      <c r="AH84" s="69" t="s">
        <v>182</v>
      </c>
      <c r="AI84" s="57" t="s">
        <v>58</v>
      </c>
      <c r="AJ84" s="57">
        <f>_xlfn.IFS(AND(AH83="",AH84=""),0,AND(AH83="",AH84="@"),VLOOKUP(AG$1,'Distance Matrix'!$A$2:$AG$33,MATCH(AI84,'Distance Matrix'!$A$1:$AG$1,0),1),AND(AH83="@",AH84=""),VLOOKUP(AG$1,'Distance Matrix'!$A$2:$AG$33,MATCH(AI83,'Distance Matrix'!$A$1:$AG$1,0),1),AND(AH83="@",AH84="@"),VLOOKUP(AI83,'Distance Matrix'!$A$2:$AG$33,MATCH(AI84,'Distance Matrix'!$A$1:$AG$1,0),1))</f>
        <v>327</v>
      </c>
      <c r="AK84" s="68">
        <v>82</v>
      </c>
      <c r="AL84" s="69"/>
      <c r="AM84" s="57" t="s">
        <v>64</v>
      </c>
      <c r="AN84" s="57">
        <f>_xlfn.IFS(AND(AL83="",AL84=""),0,AND(AL83="",AL84="@"),VLOOKUP(AK$1,'Distance Matrix'!$A$2:$AG$33,MATCH(AM84,'Distance Matrix'!$A$1:$AG$1,0),1),AND(AL83="@",AL84=""),VLOOKUP(AK$1,'Distance Matrix'!$A$2:$AG$33,MATCH(AM83,'Distance Matrix'!$A$1:$AG$1,0),1),AND(AL83="@",AL84="@"),VLOOKUP(AM83,'Distance Matrix'!$A$2:$AG$33,MATCH(AM84,'Distance Matrix'!$A$1:$AG$1,0),1))</f>
        <v>798</v>
      </c>
      <c r="AO84" s="68">
        <v>82</v>
      </c>
      <c r="AP84" s="69"/>
      <c r="AQ84" s="57" t="s">
        <v>76</v>
      </c>
      <c r="AR84" s="57">
        <f>_xlfn.IFS(AND(AP83="",AP84=""),0,AND(AP83="",AP84="@"),VLOOKUP(AO$1,'Distance Matrix'!$A$2:$AG$33,MATCH(AQ84,'Distance Matrix'!$A$1:$AG$1,0),1),AND(AP83="@",AP84=""),VLOOKUP(AO$1,'Distance Matrix'!$A$2:$AG$33,MATCH(AQ83,'Distance Matrix'!$A$1:$AG$1,0),1),AND(AP83="@",AP84="@"),VLOOKUP(AQ83,'Distance Matrix'!$A$2:$AG$33,MATCH(AQ84,'Distance Matrix'!$A$1:$AG$1,0),1))</f>
        <v>200</v>
      </c>
      <c r="AS84" s="68">
        <v>82</v>
      </c>
      <c r="AT84" s="69" t="s">
        <v>182</v>
      </c>
      <c r="AU84" s="57" t="s">
        <v>75</v>
      </c>
      <c r="AV84" s="57">
        <f>_xlfn.IFS(AND(AT83="",AT84=""),0,AND(AT83="",AT84="@"),VLOOKUP(AS$1,'Distance Matrix'!$A$2:$AG$33,MATCH(AU84,'Distance Matrix'!$A$1:$AG$1,0),1),AND(AT83="@",AT84=""),VLOOKUP(AS$1,'Distance Matrix'!$A$2:$AG$33,MATCH(AU83,'Distance Matrix'!$A$1:$AG$1,0),1),AND(AT83="@",AT84="@"),VLOOKUP(AU83,'Distance Matrix'!$A$2:$AG$33,MATCH(AU84,'Distance Matrix'!$A$1:$AG$1,0),1))</f>
        <v>152</v>
      </c>
      <c r="AW84" s="68">
        <v>82</v>
      </c>
      <c r="AX84" s="69"/>
      <c r="AY84" s="57" t="s">
        <v>61</v>
      </c>
      <c r="AZ84" s="57">
        <f>_xlfn.IFS(AND(AX83="",AX84=""),0,AND(AX83="",AX84="@"),VLOOKUP(AW$1,'Distance Matrix'!$A$2:$AG$33,MATCH(AY84,'Distance Matrix'!$A$1:$AG$1,0),1),AND(AX83="@",AX84=""),VLOOKUP(AW$1,'Distance Matrix'!$A$2:$AG$33,MATCH(AY83,'Distance Matrix'!$A$1:$AG$1,0),1),AND(AX83="@",AX84="@"),VLOOKUP(AY83,'Distance Matrix'!$A$2:$AG$33,MATCH(AY84,'Distance Matrix'!$A$1:$AG$1,0),1))</f>
        <v>0</v>
      </c>
      <c r="BA84" s="68">
        <v>82</v>
      </c>
      <c r="BB84" s="69" t="s">
        <v>182</v>
      </c>
      <c r="BC84" s="57" t="s">
        <v>65</v>
      </c>
      <c r="BD84" s="57">
        <f>_xlfn.IFS(AND(BB83="",BB84=""),0,AND(BB83="",BB84="@"),VLOOKUP(BA$1,'Distance Matrix'!$A$2:$AG$33,MATCH(BC84,'Distance Matrix'!$A$1:$AG$1,0),1),AND(BB83="@",BB84=""),VLOOKUP(BA$1,'Distance Matrix'!$A$2:$AG$33,MATCH(BC83,'Distance Matrix'!$A$1:$AG$1,0),1),AND(BB83="@",BB84="@"),VLOOKUP(BC83,'Distance Matrix'!$A$2:$AG$33,MATCH(BC84,'Distance Matrix'!$A$1:$AG$1,0),1))</f>
        <v>237</v>
      </c>
      <c r="BE84" s="68">
        <v>82</v>
      </c>
      <c r="BF84" s="69"/>
      <c r="BG84" s="57" t="s">
        <v>66</v>
      </c>
      <c r="BH84" s="57">
        <f>_xlfn.IFS(AND(BF83="",BF84=""),0,AND(BF83="",BF84="@"),VLOOKUP(BE$1,'Distance Matrix'!$A$2:$AG$33,MATCH(BG84,'Distance Matrix'!$A$1:$AG$1,0),1),AND(BF83="@",BF84=""),VLOOKUP(BE$1,'Distance Matrix'!$A$2:$AG$33,MATCH(BG83,'Distance Matrix'!$A$1:$AG$1,0),1),AND(BF83="@",BF84="@"),VLOOKUP(BG83,'Distance Matrix'!$A$2:$AG$33,MATCH(BG84,'Distance Matrix'!$A$1:$AG$1,0),1))</f>
        <v>36</v>
      </c>
      <c r="BI84" s="68">
        <v>82</v>
      </c>
      <c r="BJ84" s="69" t="s">
        <v>182</v>
      </c>
      <c r="BK84" s="57" t="s">
        <v>70</v>
      </c>
      <c r="BL84" s="57">
        <f>_xlfn.IFS(AND(BJ83="",BJ84=""),0,AND(BJ83="",BJ84="@"),VLOOKUP(BI$1,'Distance Matrix'!$A$2:$AG$33,MATCH(BK84,'Distance Matrix'!$A$1:$AG$1,0),1),AND(BJ83="@",BJ84=""),VLOOKUP(BI$1,'Distance Matrix'!$A$2:$AG$33,MATCH(BK83,'Distance Matrix'!$A$1:$AG$1,0),1),AND(BJ83="@",BJ84="@"),VLOOKUP(BK83,'Distance Matrix'!$A$2:$AG$33,MATCH(BK84,'Distance Matrix'!$A$1:$AG$1,0),1))</f>
        <v>853</v>
      </c>
      <c r="BM84" s="68">
        <v>82</v>
      </c>
      <c r="BN84" s="69"/>
      <c r="BO84" s="57" t="s">
        <v>51</v>
      </c>
      <c r="BP84" s="57">
        <f>_xlfn.IFS(AND(BN83="",BN84=""),0,AND(BN83="",BN84="@"),VLOOKUP(BM$1,'Distance Matrix'!$A$2:$AG$33,MATCH(BO84,'Distance Matrix'!$A$1:$AG$1,0),1),AND(BN83="@",BN84=""),VLOOKUP(BM$1,'Distance Matrix'!$A$2:$AG$33,MATCH(BO83,'Distance Matrix'!$A$1:$AG$1,0),1),AND(BN83="@",BN84="@"),VLOOKUP(BO83,'Distance Matrix'!$A$2:$AG$33,MATCH(BO84,'Distance Matrix'!$A$1:$AG$1,0),1))</f>
        <v>487</v>
      </c>
      <c r="BQ84" s="68">
        <v>82</v>
      </c>
      <c r="BR84" s="69"/>
      <c r="BS84" s="57" t="s">
        <v>73</v>
      </c>
      <c r="BT84" s="57">
        <f>_xlfn.IFS(AND(BR83="",BR84=""),0,AND(BR83="",BR84="@"),VLOOKUP(BQ$1,'Distance Matrix'!$A$2:$AG$33,MATCH(BS84,'Distance Matrix'!$A$1:$AG$1,0),1),AND(BR83="@",BR84=""),VLOOKUP(BQ$1,'Distance Matrix'!$A$2:$AG$33,MATCH(BS83,'Distance Matrix'!$A$1:$AG$1,0),1),AND(BR83="@",BR84="@"),VLOOKUP(BS83,'Distance Matrix'!$A$2:$AG$33,MATCH(BS84,'Distance Matrix'!$A$1:$AG$1,0),1))</f>
        <v>0</v>
      </c>
      <c r="BU84" s="68">
        <v>82</v>
      </c>
      <c r="BV84" s="69" t="s">
        <v>182</v>
      </c>
      <c r="BW84" s="57" t="s">
        <v>67</v>
      </c>
      <c r="BX84" s="57">
        <f>_xlfn.IFS(AND(BV83="",BV84=""),0,AND(BV83="",BV84="@"),VLOOKUP(BU$1,'Distance Matrix'!$A$2:$AG$33,MATCH(BW84,'Distance Matrix'!$A$1:$AG$1,0),1),AND(BV83="@",BV84=""),VLOOKUP(BU$1,'Distance Matrix'!$A$2:$AG$33,MATCH(BW83,'Distance Matrix'!$A$1:$AG$1,0),1),AND(BV83="@",BV84="@"),VLOOKUP(BW83,'Distance Matrix'!$A$2:$AG$33,MATCH(BW84,'Distance Matrix'!$A$1:$AG$1,0),1))</f>
        <v>702</v>
      </c>
      <c r="BY84" s="68">
        <v>82</v>
      </c>
      <c r="BZ84" s="69" t="s">
        <v>182</v>
      </c>
      <c r="CA84" s="57" t="s">
        <v>49</v>
      </c>
      <c r="CB84" s="57">
        <f>_xlfn.IFS(AND(BZ83="",BZ84=""),0,AND(BZ83="",BZ84="@"),VLOOKUP(BY$1,'Distance Matrix'!$A$2:$AG$33,MATCH(CA84,'Distance Matrix'!$A$1:$AG$1,0),1),AND(BZ83="@",BZ84=""),VLOOKUP(BY$1,'Distance Matrix'!$A$2:$AG$33,MATCH(CA83,'Distance Matrix'!$A$1:$AG$1,0),1),AND(BZ83="@",BZ84="@"),VLOOKUP(CA83,'Distance Matrix'!$A$2:$AG$33,MATCH(CA84,'Distance Matrix'!$A$1:$AG$1,0),1))</f>
        <v>922</v>
      </c>
      <c r="CC84" s="68">
        <v>82</v>
      </c>
      <c r="CD84" s="69" t="s">
        <v>182</v>
      </c>
      <c r="CE84" s="57" t="s">
        <v>56</v>
      </c>
      <c r="CF84" s="57">
        <f>_xlfn.IFS(AND(CD83="",CD84=""),0,AND(CD83="",CD84="@"),VLOOKUP(CC$1,'Distance Matrix'!$A$2:$AG$33,MATCH(CE84,'Distance Matrix'!$A$1:$AG$1,0),1),AND(CD83="@",CD84=""),VLOOKUP(CC$1,'Distance Matrix'!$A$2:$AG$33,MATCH(CE83,'Distance Matrix'!$A$1:$AG$1,0),1),AND(CD83="@",CD84="@"),VLOOKUP(CE83,'Distance Matrix'!$A$2:$AG$33,MATCH(CE84,'Distance Matrix'!$A$1:$AG$1,0),1))</f>
        <v>335</v>
      </c>
      <c r="CG84" s="68">
        <v>82</v>
      </c>
      <c r="CH84" s="69"/>
      <c r="CI84" s="57" t="s">
        <v>71</v>
      </c>
      <c r="CJ84" s="57">
        <f>_xlfn.IFS(AND(CH83="",CH84=""),0,AND(CH83="",CH84="@"),VLOOKUP(CG$1,'Distance Matrix'!$A$2:$AG$33,MATCH(CI84,'Distance Matrix'!$A$1:$AG$1,0),1),AND(CH83="@",CH84=""),VLOOKUP(CG$1,'Distance Matrix'!$A$2:$AG$33,MATCH(CI83,'Distance Matrix'!$A$1:$AG$1,0),1),AND(CH83="@",CH84="@"),VLOOKUP(CI83,'Distance Matrix'!$A$2:$AG$33,MATCH(CI84,'Distance Matrix'!$A$1:$AG$1,0),1))</f>
        <v>224</v>
      </c>
      <c r="CK84" s="68">
        <v>82</v>
      </c>
      <c r="CL84" s="69"/>
      <c r="CM84" s="57" t="s">
        <v>74</v>
      </c>
      <c r="CN84" s="57">
        <f>_xlfn.IFS(AND(CL83="",CL84=""),0,AND(CL83="",CL84="@"),VLOOKUP(CK$1,'Distance Matrix'!$A$2:$AG$33,MATCH(CM84,'Distance Matrix'!$A$1:$AG$1,0),1),AND(CL83="@",CL84=""),VLOOKUP(CK$1,'Distance Matrix'!$A$2:$AG$33,MATCH(CM83,'Distance Matrix'!$A$1:$AG$1,0),1),AND(CL83="@",CL84="@"),VLOOKUP(CM83,'Distance Matrix'!$A$2:$AG$33,MATCH(CM84,'Distance Matrix'!$A$1:$AG$1,0),1))</f>
        <v>811</v>
      </c>
      <c r="CO84" s="68">
        <v>82</v>
      </c>
      <c r="CP84" s="69"/>
      <c r="CQ84" s="57" t="s">
        <v>59</v>
      </c>
      <c r="CR84" s="57">
        <f>_xlfn.IFS(AND(CP83="",CP84=""),0,AND(CP83="",CP84="@"),VLOOKUP(CO$1,'Distance Matrix'!$A$2:$AG$33,MATCH(CQ84,'Distance Matrix'!$A$1:$AG$1,0),1),AND(CP83="@",CP84=""),VLOOKUP(CO$1,'Distance Matrix'!$A$2:$AG$33,MATCH(CQ83,'Distance Matrix'!$A$1:$AG$1,0),1),AND(CP83="@",CP84="@"),VLOOKUP(CQ83,'Distance Matrix'!$A$2:$AG$33,MATCH(CQ84,'Distance Matrix'!$A$1:$AG$1,0),1))</f>
        <v>0</v>
      </c>
      <c r="CS84" s="68">
        <v>82</v>
      </c>
      <c r="CT84" s="69"/>
      <c r="CU84" s="57" t="s">
        <v>72</v>
      </c>
      <c r="CV84" s="57">
        <f>_xlfn.IFS(AND(CT83="",CT84=""),0,AND(CT83="",CT84="@"),VLOOKUP(CS$1,'Distance Matrix'!$A$2:$AG$33,MATCH(CU84,'Distance Matrix'!$A$1:$AG$1,0),1),AND(CT83="@",CT84=""),VLOOKUP(CS$1,'Distance Matrix'!$A$2:$AG$33,MATCH(CU83,'Distance Matrix'!$A$1:$AG$1,0),1),AND(CT83="@",CT84="@"),VLOOKUP(CU83,'Distance Matrix'!$A$2:$AG$33,MATCH(CU84,'Distance Matrix'!$A$1:$AG$1,0),1))</f>
        <v>1172</v>
      </c>
      <c r="CW84" s="68">
        <v>82</v>
      </c>
      <c r="CX84" s="69"/>
      <c r="CY84" s="57" t="s">
        <v>50</v>
      </c>
      <c r="CZ84" s="57">
        <f>_xlfn.IFS(AND(CX83="",CX84=""),0,AND(CX83="",CX84="@"),VLOOKUP(CW$1,'Distance Matrix'!$A$2:$AG$33,MATCH(CY84,'Distance Matrix'!$A$1:$AG$1,0),1),AND(CX83="@",CX84=""),VLOOKUP(CW$1,'Distance Matrix'!$A$2:$AG$33,MATCH(CY83,'Distance Matrix'!$A$1:$AG$1,0),1),AND(CX83="@",CX84="@"),VLOOKUP(CY83,'Distance Matrix'!$A$2:$AG$33,MATCH(CY84,'Distance Matrix'!$A$1:$AG$1,0),1))</f>
        <v>0</v>
      </c>
      <c r="DA84" s="68">
        <v>82</v>
      </c>
      <c r="DB84" s="69" t="s">
        <v>182</v>
      </c>
      <c r="DC84" s="57" t="s">
        <v>77</v>
      </c>
      <c r="DD84" s="57">
        <f>_xlfn.IFS(AND(DB83="",DB84=""),0,AND(DB83="",DB84="@"),VLOOKUP(DA$1,'Distance Matrix'!$A$2:$AG$33,MATCH(DC84,'Distance Matrix'!$A$1:$AG$1,0),1),AND(DB83="@",DB84=""),VLOOKUP(DA$1,'Distance Matrix'!$A$2:$AG$33,MATCH(DC83,'Distance Matrix'!$A$1:$AG$1,0),1),AND(DB83="@",DB84="@"),VLOOKUP(DC83,'Distance Matrix'!$A$2:$AG$33,MATCH(DC84,'Distance Matrix'!$A$1:$AG$1,0),1))</f>
        <v>441</v>
      </c>
      <c r="DE84" s="68">
        <v>82</v>
      </c>
      <c r="DF84" s="69" t="s">
        <v>182</v>
      </c>
      <c r="DG84" s="57" t="s">
        <v>63</v>
      </c>
      <c r="DH84" s="57">
        <f>_xlfn.IFS(AND(DF83="",DF84=""),0,AND(DF83="",DF84="@"),VLOOKUP(DE$1,'Distance Matrix'!$A$2:$AG$33,MATCH(DG84,'Distance Matrix'!$A$1:$AG$1,0),1),AND(DF83="@",DF84=""),VLOOKUP(DE$1,'Distance Matrix'!$A$2:$AG$33,MATCH(DG83,'Distance Matrix'!$A$1:$AG$1,0),1),AND(DF83="@",DF84="@"),VLOOKUP(DG83,'Distance Matrix'!$A$2:$AG$33,MATCH(DG84,'Distance Matrix'!$A$1:$AG$1,0),1))</f>
        <v>314</v>
      </c>
      <c r="DI84" s="68">
        <v>82</v>
      </c>
      <c r="DJ84" s="69" t="s">
        <v>182</v>
      </c>
      <c r="DK84" s="57" t="s">
        <v>53</v>
      </c>
      <c r="DL84" s="57">
        <f>_xlfn.IFS(AND(DJ83="",DJ84=""),0,AND(DJ83="",DJ84="@"),VLOOKUP(DI$1,'Distance Matrix'!$A$2:$AG$33,MATCH(DK84,'Distance Matrix'!$A$1:$AG$1,0),1),AND(DJ83="@",DJ84=""),VLOOKUP(DI$1,'Distance Matrix'!$A$2:$AG$33,MATCH(DK83,'Distance Matrix'!$A$1:$AG$1,0),1),AND(DJ83="@",DJ84="@"),VLOOKUP(DK83,'Distance Matrix'!$A$2:$AG$33,MATCH(DK84,'Distance Matrix'!$A$1:$AG$1,0),1))</f>
        <v>271</v>
      </c>
      <c r="DM84" s="68">
        <v>82</v>
      </c>
      <c r="DN84" s="69"/>
      <c r="DO84" s="57" t="s">
        <v>60</v>
      </c>
      <c r="DP84" s="57">
        <f>_xlfn.IFS(AND(DN83="",DN84=""),0,AND(DN83="",DN84="@"),VLOOKUP(DM$1,'Distance Matrix'!$A$2:$AG$33,MATCH(DO84,'Distance Matrix'!$A$1:$AG$1,0),1),AND(DN83="@",DN84=""),VLOOKUP(DM$1,'Distance Matrix'!$A$2:$AG$33,MATCH(DO83,'Distance Matrix'!$A$1:$AG$1,0),1),AND(DN83="@",DN84="@"),VLOOKUP(DO83,'Distance Matrix'!$A$2:$AG$33,MATCH(DO84,'Distance Matrix'!$A$1:$AG$1,0),1))</f>
        <v>0</v>
      </c>
      <c r="DQ84" s="68">
        <v>82</v>
      </c>
      <c r="DR84" s="69" t="s">
        <v>182</v>
      </c>
      <c r="DS84" s="57" t="s">
        <v>78</v>
      </c>
      <c r="DT84" s="73">
        <f>_xlfn.IFS(AND(DR83="",DR84=""),0,AND(DR83="",DR84="@"),VLOOKUP(DQ$1,'Distance Matrix'!$A$2:$AG$33,MATCH(DS84,'Distance Matrix'!$A$1:$AG$1,0),1),AND(DR83="@",DR84=""),VLOOKUP(DQ$1,'Distance Matrix'!$A$2:$AG$33,MATCH(DS83,'Distance Matrix'!$A$1:$AG$1,0),1),AND(DR83="@",DR84="@"),VLOOKUP(DS83,'Distance Matrix'!$A$2:$AG$33,MATCH(DS84,'Distance Matrix'!$A$1:$AG$1,0),1))</f>
        <v>601</v>
      </c>
    </row>
    <row r="86" spans="1:124" x14ac:dyDescent="0.25">
      <c r="D86">
        <f>SUM(D2:D84)</f>
        <v>42646</v>
      </c>
      <c r="H86">
        <f>SUM(H2:H84)</f>
        <v>47644</v>
      </c>
      <c r="L86">
        <f>SUM(L2:L84)</f>
        <v>39138</v>
      </c>
      <c r="P86">
        <f>SUM(P2:P84)</f>
        <v>32992</v>
      </c>
      <c r="T86">
        <f>SUM(T2:T84)</f>
        <v>52684</v>
      </c>
      <c r="X86">
        <f>SUM(X2:X84)</f>
        <v>39920</v>
      </c>
      <c r="AB86">
        <f>SUM(AB2:AB84)</f>
        <v>45138</v>
      </c>
      <c r="AF86">
        <f>SUM(AF2:AF84)</f>
        <v>46313</v>
      </c>
      <c r="AJ86">
        <f>SUM(AJ2:AJ84)</f>
        <v>35378</v>
      </c>
      <c r="AN86">
        <f>SUM(AN2:AN84)</f>
        <v>45391</v>
      </c>
      <c r="AR86">
        <f>SUM(AR2:AR84)</f>
        <v>39088</v>
      </c>
      <c r="AV86">
        <f>SUM(AV2:AV84)</f>
        <v>51959</v>
      </c>
      <c r="AZ86">
        <f>SUM(AZ2:AZ84)</f>
        <v>48195</v>
      </c>
      <c r="BD86">
        <f>SUM(BD2:BD84)</f>
        <v>46659</v>
      </c>
      <c r="BH86">
        <f>SUM(BH2:BH84)</f>
        <v>43288</v>
      </c>
      <c r="BL86">
        <f>SUM(BL2:BL84)</f>
        <v>44223</v>
      </c>
      <c r="BP86">
        <f>SUM(BP2:BP84)</f>
        <v>38623</v>
      </c>
      <c r="BT86">
        <f>SUM(BT2:BT84)</f>
        <v>43763</v>
      </c>
      <c r="BX86">
        <f>SUM(BX2:BX84)</f>
        <v>35147</v>
      </c>
      <c r="CB86">
        <f>SUM(CB2:CB84)</f>
        <v>35733</v>
      </c>
      <c r="CF86">
        <f>SUM(CF2:CF84)</f>
        <v>33913</v>
      </c>
      <c r="CJ86">
        <f>SUM(CJ2:CJ84)</f>
        <v>39061</v>
      </c>
      <c r="CN86">
        <f>SUM(CN2:CN84)</f>
        <v>34182</v>
      </c>
      <c r="CR86">
        <f>SUM(CR2:CR84)</f>
        <v>32614</v>
      </c>
      <c r="CV86">
        <f>SUM(CV2:CV84)</f>
        <v>52213</v>
      </c>
      <c r="CZ86">
        <f>SUM(CZ2:CZ84)</f>
        <v>42298</v>
      </c>
      <c r="DD86">
        <f>SUM(DD2:DD84)</f>
        <v>42320</v>
      </c>
      <c r="DH86">
        <f>SUM(DH2:DH84)</f>
        <v>34888</v>
      </c>
      <c r="DL86">
        <f>SUM(DL2:DL84)</f>
        <v>45579</v>
      </c>
      <c r="DP86">
        <f>SUM(DP2:DP84)</f>
        <v>34200</v>
      </c>
      <c r="DT86">
        <f>SUM(DT2:DT84)</f>
        <v>44553</v>
      </c>
    </row>
    <row r="88" spans="1:124" x14ac:dyDescent="0.25">
      <c r="A88" t="s">
        <v>186</v>
      </c>
      <c r="C88" s="6">
        <f>SUM(D86:DT86)</f>
        <v>1289743</v>
      </c>
      <c r="D88" t="s">
        <v>187</v>
      </c>
    </row>
    <row r="91" spans="1:124" x14ac:dyDescent="0.25">
      <c r="A91" s="88" t="s">
        <v>188</v>
      </c>
      <c r="B91" s="88"/>
      <c r="C91" s="88"/>
      <c r="D91" s="88"/>
    </row>
    <row r="92" spans="1:124" x14ac:dyDescent="0.25">
      <c r="A92" s="88" t="s">
        <v>191</v>
      </c>
      <c r="B92" s="88"/>
      <c r="C92" s="88"/>
      <c r="D92" s="88"/>
      <c r="E92" s="88"/>
    </row>
    <row r="93" spans="1:124" x14ac:dyDescent="0.25">
      <c r="A93" t="s">
        <v>75</v>
      </c>
      <c r="B93" s="4">
        <v>52684</v>
      </c>
    </row>
    <row r="94" spans="1:124" x14ac:dyDescent="0.25">
      <c r="A94" t="s">
        <v>55</v>
      </c>
      <c r="B94" s="4">
        <v>52213</v>
      </c>
    </row>
    <row r="95" spans="1:124" x14ac:dyDescent="0.25">
      <c r="A95" t="s">
        <v>68</v>
      </c>
      <c r="B95" s="4">
        <v>51959</v>
      </c>
    </row>
    <row r="96" spans="1:124" x14ac:dyDescent="0.25">
      <c r="A96" t="s">
        <v>67</v>
      </c>
      <c r="B96" s="4">
        <v>48195</v>
      </c>
    </row>
    <row r="97" spans="1:2" x14ac:dyDescent="0.25">
      <c r="A97" t="s">
        <v>78</v>
      </c>
      <c r="B97" s="4">
        <v>47644</v>
      </c>
    </row>
    <row r="98" spans="1:2" x14ac:dyDescent="0.25">
      <c r="A98" t="s">
        <v>66</v>
      </c>
      <c r="B98" s="4">
        <v>46659</v>
      </c>
    </row>
    <row r="99" spans="1:2" x14ac:dyDescent="0.25">
      <c r="A99" t="s">
        <v>72</v>
      </c>
      <c r="B99" s="4">
        <v>46313</v>
      </c>
    </row>
    <row r="100" spans="1:2" x14ac:dyDescent="0.25">
      <c r="A100" t="s">
        <v>50</v>
      </c>
      <c r="B100" s="4">
        <v>45579</v>
      </c>
    </row>
    <row r="101" spans="1:2" x14ac:dyDescent="0.25">
      <c r="A101" t="s">
        <v>70</v>
      </c>
      <c r="B101" s="4">
        <v>45391</v>
      </c>
    </row>
    <row r="102" spans="1:2" x14ac:dyDescent="0.25">
      <c r="A102" t="s">
        <v>73</v>
      </c>
      <c r="B102" s="4">
        <v>45138</v>
      </c>
    </row>
    <row r="103" spans="1:2" x14ac:dyDescent="0.25">
      <c r="A103" t="s">
        <v>48</v>
      </c>
      <c r="B103" s="4">
        <v>44553</v>
      </c>
    </row>
    <row r="104" spans="1:2" x14ac:dyDescent="0.25">
      <c r="A104" t="s">
        <v>64</v>
      </c>
      <c r="B104" s="4">
        <v>44223</v>
      </c>
    </row>
    <row r="105" spans="1:2" x14ac:dyDescent="0.25">
      <c r="A105" t="s">
        <v>62</v>
      </c>
      <c r="B105" s="4">
        <v>43763</v>
      </c>
    </row>
    <row r="106" spans="1:2" x14ac:dyDescent="0.25">
      <c r="A106" t="s">
        <v>65</v>
      </c>
      <c r="B106" s="4">
        <v>43288</v>
      </c>
    </row>
    <row r="107" spans="1:2" x14ac:dyDescent="0.25">
      <c r="A107" t="s">
        <v>79</v>
      </c>
      <c r="B107" s="4">
        <v>42646</v>
      </c>
    </row>
    <row r="108" spans="1:2" x14ac:dyDescent="0.25">
      <c r="A108" t="s">
        <v>52</v>
      </c>
      <c r="B108" s="4">
        <v>42320</v>
      </c>
    </row>
    <row r="109" spans="1:2" x14ac:dyDescent="0.25">
      <c r="A109" t="s">
        <v>53</v>
      </c>
      <c r="B109" s="4">
        <v>42298</v>
      </c>
    </row>
    <row r="110" spans="1:2" x14ac:dyDescent="0.25">
      <c r="A110" t="s">
        <v>74</v>
      </c>
      <c r="B110" s="4">
        <v>39920</v>
      </c>
    </row>
    <row r="111" spans="1:2" x14ac:dyDescent="0.25">
      <c r="A111" t="s">
        <v>77</v>
      </c>
      <c r="B111" s="4">
        <v>39138</v>
      </c>
    </row>
    <row r="112" spans="1:2" x14ac:dyDescent="0.25">
      <c r="A112" t="s">
        <v>69</v>
      </c>
      <c r="B112" s="4">
        <v>39088</v>
      </c>
    </row>
    <row r="113" spans="1:2" x14ac:dyDescent="0.25">
      <c r="A113" t="s">
        <v>58</v>
      </c>
      <c r="B113" s="4">
        <v>39061</v>
      </c>
    </row>
    <row r="114" spans="1:2" x14ac:dyDescent="0.25">
      <c r="A114" t="s">
        <v>63</v>
      </c>
      <c r="B114" s="4">
        <v>38623</v>
      </c>
    </row>
    <row r="115" spans="1:2" x14ac:dyDescent="0.25">
      <c r="A115" t="s">
        <v>60</v>
      </c>
      <c r="B115" s="4">
        <v>35733</v>
      </c>
    </row>
    <row r="116" spans="1:2" x14ac:dyDescent="0.25">
      <c r="A116" t="s">
        <v>71</v>
      </c>
      <c r="B116" s="4">
        <v>35378</v>
      </c>
    </row>
    <row r="117" spans="1:2" x14ac:dyDescent="0.25">
      <c r="A117" t="s">
        <v>61</v>
      </c>
      <c r="B117" s="4">
        <v>35147</v>
      </c>
    </row>
    <row r="118" spans="1:2" x14ac:dyDescent="0.25">
      <c r="A118" t="s">
        <v>51</v>
      </c>
      <c r="B118" s="4">
        <v>34888</v>
      </c>
    </row>
    <row r="119" spans="1:2" x14ac:dyDescent="0.25">
      <c r="A119" t="s">
        <v>49</v>
      </c>
      <c r="B119" s="4">
        <v>34200</v>
      </c>
    </row>
    <row r="120" spans="1:2" x14ac:dyDescent="0.25">
      <c r="A120" t="s">
        <v>57</v>
      </c>
      <c r="B120" s="4">
        <v>34182</v>
      </c>
    </row>
    <row r="121" spans="1:2" x14ac:dyDescent="0.25">
      <c r="A121" t="s">
        <v>59</v>
      </c>
      <c r="B121" s="4">
        <v>33913</v>
      </c>
    </row>
    <row r="122" spans="1:2" x14ac:dyDescent="0.25">
      <c r="A122" t="s">
        <v>76</v>
      </c>
      <c r="B122" s="4">
        <v>32992</v>
      </c>
    </row>
    <row r="123" spans="1:2" x14ac:dyDescent="0.25">
      <c r="A123" t="s">
        <v>56</v>
      </c>
      <c r="B123" s="4">
        <v>32614</v>
      </c>
    </row>
  </sheetData>
  <sortState xmlns:xlrd2="http://schemas.microsoft.com/office/spreadsheetml/2017/richdata2" ref="A93:B123">
    <sortCondition descending="1" ref="B93:B123"/>
  </sortState>
  <mergeCells count="2">
    <mergeCell ref="A91:D91"/>
    <mergeCell ref="A92:E9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47"/>
  <sheetViews>
    <sheetView workbookViewId="0">
      <pane ySplit="1" topLeftCell="A2" activePane="bottomLeft" state="frozen"/>
      <selection pane="bottomLeft" activeCell="A44" sqref="A44:D47"/>
    </sheetView>
  </sheetViews>
  <sheetFormatPr defaultColWidth="11.42578125" defaultRowHeight="15" x14ac:dyDescent="0.25"/>
  <sheetData>
    <row r="1" spans="1:31" x14ac:dyDescent="0.25">
      <c r="A1" t="s">
        <v>0</v>
      </c>
      <c r="B1" s="4" t="s">
        <v>44</v>
      </c>
      <c r="C1" s="4" t="s">
        <v>47</v>
      </c>
      <c r="D1" s="4" t="s">
        <v>44</v>
      </c>
      <c r="E1" s="4" t="s">
        <v>47</v>
      </c>
      <c r="F1" s="4" t="s">
        <v>44</v>
      </c>
      <c r="G1" s="4" t="s">
        <v>47</v>
      </c>
      <c r="H1" s="4" t="s">
        <v>44</v>
      </c>
      <c r="I1" s="4" t="s">
        <v>47</v>
      </c>
      <c r="J1" s="4" t="s">
        <v>44</v>
      </c>
      <c r="K1" s="4" t="s">
        <v>47</v>
      </c>
      <c r="L1" s="4" t="s">
        <v>44</v>
      </c>
      <c r="M1" s="4" t="s">
        <v>47</v>
      </c>
      <c r="N1" s="4" t="s">
        <v>44</v>
      </c>
      <c r="O1" s="4" t="s">
        <v>47</v>
      </c>
      <c r="P1" s="4" t="s">
        <v>44</v>
      </c>
      <c r="Q1" s="4" t="s">
        <v>47</v>
      </c>
      <c r="R1" s="4" t="s">
        <v>43</v>
      </c>
      <c r="S1" s="4" t="s">
        <v>47</v>
      </c>
      <c r="T1" s="4" t="s">
        <v>43</v>
      </c>
      <c r="U1" s="4" t="s">
        <v>47</v>
      </c>
      <c r="V1" s="4" t="s">
        <v>43</v>
      </c>
      <c r="W1" s="4" t="s">
        <v>47</v>
      </c>
      <c r="X1" s="4" t="s">
        <v>43</v>
      </c>
      <c r="Y1" s="4" t="s">
        <v>47</v>
      </c>
      <c r="Z1" s="4" t="s">
        <v>45</v>
      </c>
      <c r="AA1" s="4" t="s">
        <v>47</v>
      </c>
      <c r="AB1" s="4" t="s">
        <v>45</v>
      </c>
      <c r="AC1" s="4" t="s">
        <v>47</v>
      </c>
      <c r="AD1" s="4" t="s">
        <v>46</v>
      </c>
      <c r="AE1" s="4" t="s">
        <v>47</v>
      </c>
    </row>
    <row r="2" spans="1:31" s="7" customFormat="1" x14ac:dyDescent="0.25">
      <c r="A2" s="7">
        <v>1987</v>
      </c>
      <c r="B2" s="7">
        <v>6</v>
      </c>
      <c r="C2" s="7">
        <v>0</v>
      </c>
      <c r="D2" s="7">
        <v>4</v>
      </c>
      <c r="E2" s="7">
        <v>1</v>
      </c>
      <c r="F2" s="7">
        <v>6</v>
      </c>
      <c r="G2" s="7">
        <v>1</v>
      </c>
      <c r="H2" s="7">
        <v>7</v>
      </c>
      <c r="I2" s="7">
        <v>0</v>
      </c>
      <c r="J2" s="7">
        <v>6</v>
      </c>
      <c r="K2" s="7">
        <v>0</v>
      </c>
      <c r="L2" s="7">
        <v>4</v>
      </c>
      <c r="M2" s="7">
        <v>1</v>
      </c>
      <c r="N2" s="7">
        <v>5</v>
      </c>
      <c r="O2" s="7">
        <v>1</v>
      </c>
      <c r="P2" s="7">
        <v>6</v>
      </c>
      <c r="Q2" s="7">
        <v>0</v>
      </c>
      <c r="R2" s="7">
        <v>7</v>
      </c>
      <c r="S2" s="7">
        <v>1</v>
      </c>
      <c r="T2" s="7">
        <v>7</v>
      </c>
      <c r="U2" s="7">
        <v>1</v>
      </c>
      <c r="V2" s="7">
        <v>7</v>
      </c>
      <c r="W2" s="7">
        <v>1</v>
      </c>
      <c r="X2" s="7">
        <v>4</v>
      </c>
      <c r="Y2" s="7">
        <v>1</v>
      </c>
      <c r="Z2" s="7">
        <v>6</v>
      </c>
      <c r="AA2" s="7">
        <v>1</v>
      </c>
      <c r="AB2" s="7">
        <v>5</v>
      </c>
      <c r="AC2" s="7">
        <v>1</v>
      </c>
      <c r="AD2" s="7">
        <v>7</v>
      </c>
      <c r="AE2" s="7">
        <v>1</v>
      </c>
    </row>
    <row r="3" spans="1:31" s="7" customFormat="1" x14ac:dyDescent="0.25">
      <c r="A3" s="7">
        <v>1988</v>
      </c>
      <c r="B3" s="7">
        <v>6</v>
      </c>
      <c r="C3" s="7">
        <v>1</v>
      </c>
      <c r="D3" s="7">
        <v>6</v>
      </c>
      <c r="E3" s="7">
        <v>1</v>
      </c>
      <c r="F3" s="7">
        <v>6</v>
      </c>
      <c r="G3" s="7">
        <v>0</v>
      </c>
      <c r="H3" s="7">
        <v>7</v>
      </c>
      <c r="I3" s="7">
        <v>1</v>
      </c>
      <c r="J3" s="7">
        <v>6</v>
      </c>
      <c r="K3" s="7">
        <v>1</v>
      </c>
      <c r="L3" s="7">
        <v>5</v>
      </c>
      <c r="M3" s="7">
        <v>1</v>
      </c>
      <c r="N3" s="7">
        <v>5</v>
      </c>
      <c r="O3" s="7">
        <v>1</v>
      </c>
      <c r="P3" s="7">
        <v>5</v>
      </c>
      <c r="Q3" s="7">
        <v>1</v>
      </c>
      <c r="R3" s="7">
        <v>5</v>
      </c>
      <c r="S3" s="7">
        <v>0</v>
      </c>
      <c r="T3" s="7">
        <v>7</v>
      </c>
      <c r="U3" s="7">
        <v>0</v>
      </c>
      <c r="V3" s="7">
        <v>5</v>
      </c>
      <c r="W3" s="7">
        <v>1</v>
      </c>
      <c r="X3" s="7">
        <v>4</v>
      </c>
      <c r="Y3" s="7">
        <v>0</v>
      </c>
      <c r="Z3" s="7">
        <v>7</v>
      </c>
      <c r="AA3" s="7">
        <v>1</v>
      </c>
      <c r="AB3" s="7">
        <v>5</v>
      </c>
      <c r="AC3" s="7">
        <v>0</v>
      </c>
      <c r="AD3" s="7">
        <v>4</v>
      </c>
      <c r="AE3" s="7">
        <v>1</v>
      </c>
    </row>
    <row r="4" spans="1:31" s="7" customFormat="1" x14ac:dyDescent="0.25">
      <c r="A4" s="7">
        <v>1989</v>
      </c>
      <c r="B4" s="7">
        <v>4</v>
      </c>
      <c r="C4" s="7">
        <v>1</v>
      </c>
      <c r="D4" s="7">
        <v>5</v>
      </c>
      <c r="E4" s="7">
        <v>1</v>
      </c>
      <c r="F4" s="7">
        <v>6</v>
      </c>
      <c r="G4" s="7">
        <v>0</v>
      </c>
      <c r="H4" s="7">
        <v>4</v>
      </c>
      <c r="I4" s="7">
        <v>1</v>
      </c>
      <c r="J4" s="7">
        <v>6</v>
      </c>
      <c r="K4" s="7">
        <v>0</v>
      </c>
      <c r="L4" s="7">
        <v>5</v>
      </c>
      <c r="M4" s="7">
        <v>1</v>
      </c>
      <c r="N4" s="7">
        <v>7</v>
      </c>
      <c r="O4" s="7">
        <v>1</v>
      </c>
      <c r="P4" s="7">
        <v>7</v>
      </c>
      <c r="Q4" s="7">
        <v>1</v>
      </c>
      <c r="R4" s="7">
        <v>5</v>
      </c>
      <c r="S4" s="7">
        <v>1</v>
      </c>
      <c r="T4" s="7">
        <v>7</v>
      </c>
      <c r="U4" s="7">
        <v>0</v>
      </c>
      <c r="V4" s="7">
        <v>5</v>
      </c>
      <c r="W4" s="7">
        <v>0</v>
      </c>
      <c r="X4" s="7">
        <v>4</v>
      </c>
      <c r="Y4" s="7">
        <v>1</v>
      </c>
      <c r="Z4" s="7">
        <v>6</v>
      </c>
      <c r="AA4" s="7">
        <v>1</v>
      </c>
      <c r="AB4" s="7">
        <v>5</v>
      </c>
      <c r="AC4" s="7">
        <v>1</v>
      </c>
      <c r="AD4" s="7">
        <v>6</v>
      </c>
      <c r="AE4" s="7">
        <v>1</v>
      </c>
    </row>
    <row r="5" spans="1:31" s="7" customFormat="1" x14ac:dyDescent="0.25">
      <c r="A5" s="7">
        <v>1990</v>
      </c>
      <c r="B5" s="7">
        <v>7</v>
      </c>
      <c r="C5" s="7">
        <v>1</v>
      </c>
      <c r="D5" s="7">
        <v>6</v>
      </c>
      <c r="E5" s="7">
        <v>0</v>
      </c>
      <c r="F5" s="7">
        <v>5</v>
      </c>
      <c r="G5" s="7">
        <v>1</v>
      </c>
      <c r="H5" s="7">
        <v>6</v>
      </c>
      <c r="I5" s="7">
        <v>0</v>
      </c>
      <c r="J5" s="7">
        <v>7</v>
      </c>
      <c r="K5" s="7">
        <v>1</v>
      </c>
      <c r="L5" s="7">
        <v>5</v>
      </c>
      <c r="M5" s="7">
        <v>1</v>
      </c>
      <c r="N5" s="7">
        <v>6</v>
      </c>
      <c r="O5" s="7">
        <v>0</v>
      </c>
      <c r="P5" s="7">
        <v>7</v>
      </c>
      <c r="Q5" s="7">
        <v>1</v>
      </c>
      <c r="R5" s="7">
        <v>5</v>
      </c>
      <c r="S5" s="7">
        <v>1</v>
      </c>
      <c r="T5" s="7">
        <v>5</v>
      </c>
      <c r="U5" s="7">
        <v>0</v>
      </c>
      <c r="V5" s="7">
        <v>7</v>
      </c>
      <c r="W5" s="7">
        <v>1</v>
      </c>
      <c r="X5" s="7">
        <v>4</v>
      </c>
      <c r="Y5" s="7">
        <v>1</v>
      </c>
      <c r="Z5" s="7">
        <v>4</v>
      </c>
      <c r="AA5" s="7">
        <v>1</v>
      </c>
      <c r="AB5" s="7">
        <v>6</v>
      </c>
      <c r="AC5" s="7">
        <v>0</v>
      </c>
      <c r="AD5" s="7">
        <v>5</v>
      </c>
      <c r="AE5" s="7">
        <v>0</v>
      </c>
    </row>
    <row r="6" spans="1:31" s="7" customFormat="1" x14ac:dyDescent="0.25">
      <c r="A6" s="7">
        <v>1991</v>
      </c>
      <c r="B6" s="7">
        <v>6</v>
      </c>
      <c r="C6" s="7">
        <v>1</v>
      </c>
      <c r="D6" s="7">
        <v>6</v>
      </c>
      <c r="E6" s="7">
        <v>1</v>
      </c>
      <c r="F6" s="7">
        <v>7</v>
      </c>
      <c r="G6" s="7">
        <v>1</v>
      </c>
      <c r="H6" s="7">
        <v>6</v>
      </c>
      <c r="I6" s="7">
        <v>0</v>
      </c>
      <c r="J6" s="7">
        <v>6</v>
      </c>
      <c r="K6" s="7">
        <v>0</v>
      </c>
      <c r="L6" s="7">
        <v>7</v>
      </c>
      <c r="M6" s="7">
        <v>1</v>
      </c>
      <c r="N6" s="7">
        <v>6</v>
      </c>
      <c r="O6" s="7">
        <v>1</v>
      </c>
      <c r="P6" s="7">
        <v>7</v>
      </c>
      <c r="Q6" s="7">
        <v>0</v>
      </c>
      <c r="R6" s="7">
        <v>7</v>
      </c>
      <c r="S6" s="7">
        <v>1</v>
      </c>
      <c r="T6" s="7">
        <v>5</v>
      </c>
      <c r="U6" s="7">
        <v>1</v>
      </c>
      <c r="V6" s="7">
        <v>6</v>
      </c>
      <c r="W6" s="7">
        <v>0</v>
      </c>
      <c r="X6" s="7">
        <v>6</v>
      </c>
      <c r="Y6" s="7">
        <v>0</v>
      </c>
      <c r="Z6" s="7">
        <v>6</v>
      </c>
      <c r="AA6" s="7">
        <v>0</v>
      </c>
      <c r="AB6" s="7">
        <v>5</v>
      </c>
      <c r="AC6" s="7">
        <v>0</v>
      </c>
      <c r="AD6" s="7">
        <v>6</v>
      </c>
      <c r="AE6" s="7">
        <v>1</v>
      </c>
    </row>
    <row r="7" spans="1:31" s="7" customFormat="1" x14ac:dyDescent="0.25">
      <c r="A7" s="7">
        <v>1992</v>
      </c>
      <c r="B7" s="7">
        <v>7</v>
      </c>
      <c r="C7" s="7">
        <v>1</v>
      </c>
      <c r="D7" s="7">
        <v>7</v>
      </c>
      <c r="E7" s="7">
        <v>1</v>
      </c>
      <c r="F7" s="7">
        <v>7</v>
      </c>
      <c r="G7" s="7">
        <v>1</v>
      </c>
      <c r="H7" s="7">
        <v>7</v>
      </c>
      <c r="I7" s="7">
        <v>0</v>
      </c>
      <c r="J7" s="7">
        <v>7</v>
      </c>
      <c r="K7" s="7">
        <v>1</v>
      </c>
      <c r="L7" s="7">
        <v>6</v>
      </c>
      <c r="M7" s="7">
        <v>1</v>
      </c>
      <c r="N7" s="7">
        <v>7</v>
      </c>
      <c r="O7" s="7">
        <v>1</v>
      </c>
      <c r="P7" s="7">
        <v>6</v>
      </c>
      <c r="Q7" s="7">
        <v>0</v>
      </c>
      <c r="R7" s="7">
        <v>4</v>
      </c>
      <c r="S7" s="7">
        <v>0</v>
      </c>
      <c r="T7" s="7">
        <v>6</v>
      </c>
      <c r="U7" s="7">
        <v>0</v>
      </c>
      <c r="V7" s="7">
        <v>4</v>
      </c>
      <c r="W7" s="7">
        <v>0</v>
      </c>
      <c r="X7" s="7">
        <v>6</v>
      </c>
      <c r="Y7" s="7">
        <v>0</v>
      </c>
      <c r="Z7" s="7">
        <v>4</v>
      </c>
      <c r="AA7" s="7">
        <v>0</v>
      </c>
      <c r="AB7" s="7">
        <v>4</v>
      </c>
      <c r="AC7" s="7">
        <v>1</v>
      </c>
      <c r="AD7" s="7">
        <v>4</v>
      </c>
      <c r="AE7" s="7">
        <v>0</v>
      </c>
    </row>
    <row r="8" spans="1:31" s="7" customFormat="1" x14ac:dyDescent="0.25">
      <c r="A8" s="7">
        <v>1993</v>
      </c>
      <c r="B8" s="7">
        <v>4</v>
      </c>
      <c r="C8" s="7">
        <v>0</v>
      </c>
      <c r="D8" s="7">
        <v>6</v>
      </c>
      <c r="E8" s="7">
        <v>0</v>
      </c>
      <c r="F8" s="7">
        <v>5</v>
      </c>
      <c r="G8" s="7">
        <v>1</v>
      </c>
      <c r="H8" s="7">
        <v>6</v>
      </c>
      <c r="I8" s="7">
        <v>0</v>
      </c>
      <c r="J8" s="7">
        <v>4</v>
      </c>
      <c r="K8" s="7">
        <v>0</v>
      </c>
      <c r="L8" s="7">
        <v>7</v>
      </c>
      <c r="M8" s="7">
        <v>0</v>
      </c>
      <c r="N8" s="7">
        <v>6</v>
      </c>
      <c r="O8" s="7">
        <v>1</v>
      </c>
      <c r="P8" s="7">
        <v>6</v>
      </c>
      <c r="Q8" s="7">
        <v>0</v>
      </c>
      <c r="R8" s="7">
        <v>4</v>
      </c>
      <c r="S8" s="7">
        <v>1</v>
      </c>
      <c r="T8" s="7">
        <v>7</v>
      </c>
      <c r="U8" s="7">
        <v>0</v>
      </c>
      <c r="V8" s="7">
        <v>7</v>
      </c>
      <c r="W8" s="7">
        <v>1</v>
      </c>
      <c r="X8" s="7">
        <v>6</v>
      </c>
      <c r="Y8" s="7">
        <v>0</v>
      </c>
      <c r="Z8" s="7">
        <v>5</v>
      </c>
      <c r="AA8" s="7">
        <v>1</v>
      </c>
      <c r="AB8" s="7">
        <v>7</v>
      </c>
      <c r="AC8" s="7">
        <v>0</v>
      </c>
      <c r="AD8" s="7">
        <v>5</v>
      </c>
      <c r="AE8" s="7">
        <v>1</v>
      </c>
    </row>
    <row r="9" spans="1:31" s="7" customFormat="1" x14ac:dyDescent="0.25">
      <c r="A9" s="7">
        <v>1994</v>
      </c>
      <c r="B9" s="7">
        <v>4</v>
      </c>
      <c r="C9" s="7">
        <v>1</v>
      </c>
      <c r="D9" s="7">
        <v>6</v>
      </c>
      <c r="E9" s="7">
        <v>0</v>
      </c>
      <c r="F9" s="7">
        <v>7</v>
      </c>
      <c r="G9" s="7">
        <v>1</v>
      </c>
      <c r="H9" s="7">
        <v>7</v>
      </c>
      <c r="I9" s="7">
        <v>1</v>
      </c>
      <c r="J9" s="7">
        <v>7</v>
      </c>
      <c r="K9" s="7">
        <v>0</v>
      </c>
      <c r="L9" s="7">
        <v>7</v>
      </c>
      <c r="M9" s="7">
        <v>0</v>
      </c>
      <c r="N9" s="7">
        <v>6</v>
      </c>
      <c r="O9" s="7">
        <v>1</v>
      </c>
      <c r="P9" s="7">
        <v>4</v>
      </c>
      <c r="Q9" s="7">
        <v>1</v>
      </c>
      <c r="R9" s="7">
        <v>5</v>
      </c>
      <c r="S9" s="7">
        <v>1</v>
      </c>
      <c r="T9" s="7">
        <v>6</v>
      </c>
      <c r="U9" s="7">
        <v>1</v>
      </c>
      <c r="V9" s="7">
        <v>7</v>
      </c>
      <c r="W9" s="7">
        <v>1</v>
      </c>
      <c r="X9" s="7">
        <v>5</v>
      </c>
      <c r="Y9" s="7">
        <v>0</v>
      </c>
      <c r="Z9" s="7">
        <v>7</v>
      </c>
      <c r="AA9" s="7">
        <v>1</v>
      </c>
      <c r="AB9" s="7">
        <v>5</v>
      </c>
      <c r="AC9" s="7">
        <v>0</v>
      </c>
      <c r="AD9" s="7">
        <v>7</v>
      </c>
      <c r="AE9" s="7">
        <v>1</v>
      </c>
    </row>
    <row r="10" spans="1:31" s="7" customFormat="1" x14ac:dyDescent="0.25">
      <c r="A10" s="7">
        <v>1995</v>
      </c>
      <c r="B10" s="7">
        <v>6</v>
      </c>
      <c r="C10" s="7">
        <v>0</v>
      </c>
      <c r="D10" s="7">
        <v>5</v>
      </c>
      <c r="E10" s="7">
        <v>1</v>
      </c>
      <c r="F10" s="7">
        <v>7</v>
      </c>
      <c r="G10" s="7">
        <v>1</v>
      </c>
      <c r="H10" s="7">
        <v>5</v>
      </c>
      <c r="I10" s="7">
        <v>0</v>
      </c>
      <c r="J10" s="7">
        <v>5</v>
      </c>
      <c r="K10" s="7">
        <v>1</v>
      </c>
      <c r="L10" s="7">
        <v>7</v>
      </c>
      <c r="M10" s="7">
        <v>0</v>
      </c>
      <c r="N10" s="7">
        <v>7</v>
      </c>
      <c r="O10" s="7">
        <v>0</v>
      </c>
      <c r="P10" s="7">
        <v>7</v>
      </c>
      <c r="Q10" s="7">
        <v>1</v>
      </c>
      <c r="R10" s="7">
        <v>4</v>
      </c>
      <c r="S10" s="7">
        <v>1</v>
      </c>
      <c r="T10" s="7">
        <v>5</v>
      </c>
      <c r="U10" s="7">
        <v>0</v>
      </c>
      <c r="V10" s="7">
        <v>4</v>
      </c>
      <c r="W10" s="7">
        <v>1</v>
      </c>
      <c r="X10" s="7">
        <v>4</v>
      </c>
      <c r="Y10" s="7">
        <v>1</v>
      </c>
      <c r="Z10" s="7">
        <v>6</v>
      </c>
      <c r="AA10" s="7">
        <v>0</v>
      </c>
      <c r="AB10" s="7">
        <v>5</v>
      </c>
      <c r="AC10" s="7">
        <v>1</v>
      </c>
      <c r="AD10" s="7">
        <v>4</v>
      </c>
      <c r="AE10" s="7">
        <v>0</v>
      </c>
    </row>
    <row r="11" spans="1:31" s="7" customFormat="1" x14ac:dyDescent="0.25">
      <c r="A11" s="7">
        <v>1996</v>
      </c>
      <c r="B11" s="7">
        <v>6</v>
      </c>
      <c r="C11" s="7">
        <v>1</v>
      </c>
      <c r="D11" s="7">
        <v>6</v>
      </c>
      <c r="E11" s="7">
        <v>1</v>
      </c>
      <c r="F11" s="7">
        <v>6</v>
      </c>
      <c r="G11" s="7">
        <v>1</v>
      </c>
      <c r="H11" s="7">
        <v>5</v>
      </c>
      <c r="I11" s="7">
        <v>1</v>
      </c>
      <c r="J11" s="7">
        <v>6</v>
      </c>
      <c r="K11" s="7">
        <v>1</v>
      </c>
      <c r="L11" s="7">
        <v>6</v>
      </c>
      <c r="M11" s="7">
        <v>1</v>
      </c>
      <c r="N11" s="7">
        <v>4</v>
      </c>
      <c r="O11" s="7">
        <v>1</v>
      </c>
      <c r="P11" s="7">
        <v>6</v>
      </c>
      <c r="Q11" s="7">
        <v>0</v>
      </c>
      <c r="R11" s="7">
        <v>6</v>
      </c>
      <c r="S11" s="7">
        <v>1</v>
      </c>
      <c r="T11" s="7">
        <v>5</v>
      </c>
      <c r="U11" s="7">
        <v>0</v>
      </c>
      <c r="V11" s="7">
        <v>7</v>
      </c>
      <c r="W11" s="7">
        <v>1</v>
      </c>
      <c r="X11" s="7">
        <v>6</v>
      </c>
      <c r="Y11" s="7">
        <v>1</v>
      </c>
      <c r="Z11" s="7">
        <v>7</v>
      </c>
      <c r="AA11" s="7">
        <v>0</v>
      </c>
      <c r="AB11" s="7">
        <v>6</v>
      </c>
      <c r="AC11" s="7">
        <v>0</v>
      </c>
      <c r="AD11" s="7">
        <v>4</v>
      </c>
      <c r="AE11" s="7">
        <v>1</v>
      </c>
    </row>
    <row r="12" spans="1:31" s="7" customFormat="1" x14ac:dyDescent="0.25">
      <c r="A12" s="7">
        <v>1997</v>
      </c>
      <c r="B12" s="7">
        <v>5</v>
      </c>
      <c r="C12" s="7">
        <v>1</v>
      </c>
      <c r="D12" s="7">
        <v>7</v>
      </c>
      <c r="E12" s="7">
        <v>1</v>
      </c>
      <c r="F12" s="7">
        <v>5</v>
      </c>
      <c r="G12" s="7">
        <v>1</v>
      </c>
      <c r="H12" s="7">
        <v>5</v>
      </c>
      <c r="I12" s="7">
        <v>0</v>
      </c>
      <c r="J12" s="7">
        <v>6</v>
      </c>
      <c r="K12" s="7">
        <v>1</v>
      </c>
      <c r="L12" s="7">
        <v>7</v>
      </c>
      <c r="M12" s="7">
        <v>0</v>
      </c>
      <c r="N12" s="7">
        <v>6</v>
      </c>
      <c r="O12" s="7">
        <v>1</v>
      </c>
      <c r="P12" s="7">
        <v>7</v>
      </c>
      <c r="Q12" s="7">
        <v>1</v>
      </c>
      <c r="R12" s="7">
        <v>5</v>
      </c>
      <c r="S12" s="7">
        <v>0</v>
      </c>
      <c r="T12" s="7">
        <v>5</v>
      </c>
      <c r="U12" s="7">
        <v>0</v>
      </c>
      <c r="V12" s="7">
        <v>4</v>
      </c>
      <c r="W12" s="7">
        <v>1</v>
      </c>
      <c r="X12" s="7">
        <v>5</v>
      </c>
      <c r="Y12" s="7">
        <v>1</v>
      </c>
      <c r="Z12" s="7">
        <v>5</v>
      </c>
      <c r="AA12" s="7">
        <v>1</v>
      </c>
      <c r="AB12" s="7">
        <v>6</v>
      </c>
      <c r="AC12" s="7">
        <v>0</v>
      </c>
      <c r="AD12" s="7">
        <v>4</v>
      </c>
      <c r="AE12" s="7">
        <v>0</v>
      </c>
    </row>
    <row r="13" spans="1:31" s="7" customFormat="1" x14ac:dyDescent="0.25">
      <c r="A13" s="7">
        <v>1998</v>
      </c>
      <c r="B13" s="7">
        <v>6</v>
      </c>
      <c r="C13" s="7">
        <v>0</v>
      </c>
      <c r="D13" s="7">
        <v>6</v>
      </c>
      <c r="E13" s="7">
        <v>0</v>
      </c>
      <c r="F13" s="7">
        <v>5</v>
      </c>
      <c r="G13" s="7">
        <v>0</v>
      </c>
      <c r="H13" s="7">
        <v>6</v>
      </c>
      <c r="I13" s="7">
        <v>1</v>
      </c>
      <c r="J13" s="7">
        <v>6</v>
      </c>
      <c r="K13" s="7">
        <v>1</v>
      </c>
      <c r="L13" s="7">
        <v>7</v>
      </c>
      <c r="M13" s="7">
        <v>0</v>
      </c>
      <c r="N13" s="7">
        <v>6</v>
      </c>
      <c r="O13" s="7">
        <v>1</v>
      </c>
      <c r="P13" s="7">
        <v>4</v>
      </c>
      <c r="Q13" s="7">
        <v>1</v>
      </c>
      <c r="R13" s="7">
        <v>5</v>
      </c>
      <c r="S13" s="7">
        <v>1</v>
      </c>
      <c r="T13" s="7">
        <v>4</v>
      </c>
      <c r="U13" s="7">
        <v>1</v>
      </c>
      <c r="V13" s="7">
        <v>5</v>
      </c>
      <c r="W13" s="7">
        <v>1</v>
      </c>
      <c r="X13" s="7">
        <v>6</v>
      </c>
      <c r="Y13" s="7">
        <v>1</v>
      </c>
      <c r="Z13" s="7">
        <v>6</v>
      </c>
      <c r="AA13" s="7">
        <v>1</v>
      </c>
      <c r="AB13" s="7">
        <v>6</v>
      </c>
      <c r="AC13" s="7">
        <v>0</v>
      </c>
      <c r="AD13" s="7">
        <v>4</v>
      </c>
      <c r="AE13" s="7">
        <v>1</v>
      </c>
    </row>
    <row r="14" spans="1:31" s="7" customFormat="1" x14ac:dyDescent="0.25">
      <c r="A14" s="7">
        <v>1999</v>
      </c>
      <c r="B14" s="7">
        <v>7</v>
      </c>
      <c r="C14" s="7">
        <v>0</v>
      </c>
      <c r="D14" s="7">
        <v>4</v>
      </c>
      <c r="E14" s="7">
        <v>0</v>
      </c>
      <c r="F14" s="7">
        <v>6</v>
      </c>
      <c r="G14" s="7">
        <v>0</v>
      </c>
      <c r="H14" s="7">
        <v>6</v>
      </c>
      <c r="I14" s="7">
        <v>1</v>
      </c>
      <c r="J14" s="7">
        <v>4</v>
      </c>
      <c r="K14" s="7">
        <v>1</v>
      </c>
      <c r="L14" s="7">
        <v>6</v>
      </c>
      <c r="M14" s="7">
        <v>1</v>
      </c>
      <c r="N14" s="7">
        <v>4</v>
      </c>
      <c r="O14" s="7">
        <v>1</v>
      </c>
      <c r="P14" s="7">
        <v>7</v>
      </c>
      <c r="Q14" s="7">
        <v>0</v>
      </c>
      <c r="R14" s="7">
        <v>6</v>
      </c>
      <c r="S14" s="7">
        <v>1</v>
      </c>
      <c r="T14" s="7">
        <v>6</v>
      </c>
      <c r="U14" s="7">
        <v>0</v>
      </c>
      <c r="V14" s="7">
        <v>6</v>
      </c>
      <c r="W14" s="7">
        <v>1</v>
      </c>
      <c r="X14" s="7">
        <v>6</v>
      </c>
      <c r="Y14" s="7">
        <v>1</v>
      </c>
      <c r="Z14" s="7">
        <v>5</v>
      </c>
      <c r="AA14" s="7">
        <v>0</v>
      </c>
      <c r="AB14" s="7">
        <v>7</v>
      </c>
      <c r="AC14" s="7">
        <v>1</v>
      </c>
      <c r="AD14" s="7">
        <v>6</v>
      </c>
      <c r="AE14" s="7">
        <v>1</v>
      </c>
    </row>
    <row r="15" spans="1:31" s="7" customFormat="1" x14ac:dyDescent="0.25">
      <c r="A15" s="7">
        <v>2000</v>
      </c>
      <c r="B15" s="7">
        <v>5</v>
      </c>
      <c r="C15" s="7">
        <v>1</v>
      </c>
      <c r="D15" s="7">
        <v>5</v>
      </c>
      <c r="E15" s="7">
        <v>0</v>
      </c>
      <c r="F15" s="7">
        <v>6</v>
      </c>
      <c r="G15" s="7">
        <v>1</v>
      </c>
      <c r="H15" s="7">
        <v>4</v>
      </c>
      <c r="I15" s="7">
        <v>1</v>
      </c>
      <c r="J15" s="7">
        <v>7</v>
      </c>
      <c r="K15" s="7">
        <v>0</v>
      </c>
      <c r="L15" s="7">
        <v>5</v>
      </c>
      <c r="M15" s="7">
        <v>1</v>
      </c>
      <c r="N15" s="7">
        <v>5</v>
      </c>
      <c r="O15" s="7">
        <v>1</v>
      </c>
      <c r="P15" s="7">
        <v>4</v>
      </c>
      <c r="Q15" s="7">
        <v>1</v>
      </c>
      <c r="R15" s="7">
        <v>6</v>
      </c>
      <c r="S15" s="7">
        <v>1</v>
      </c>
      <c r="T15" s="7">
        <v>6</v>
      </c>
      <c r="U15" s="7">
        <v>0</v>
      </c>
      <c r="V15" s="7">
        <v>5</v>
      </c>
      <c r="W15" s="7">
        <v>1</v>
      </c>
      <c r="X15" s="7">
        <v>5</v>
      </c>
      <c r="Y15" s="7">
        <v>1</v>
      </c>
      <c r="Z15" s="7">
        <v>7</v>
      </c>
      <c r="AA15" s="7">
        <v>0</v>
      </c>
      <c r="AB15" s="7">
        <v>7</v>
      </c>
      <c r="AC15" s="7">
        <v>1</v>
      </c>
      <c r="AD15" s="7">
        <v>6</v>
      </c>
      <c r="AE15" s="7">
        <v>0</v>
      </c>
    </row>
    <row r="16" spans="1:31" s="7" customFormat="1" x14ac:dyDescent="0.25">
      <c r="A16" s="7">
        <v>2001</v>
      </c>
      <c r="B16" s="7">
        <v>6</v>
      </c>
      <c r="C16" s="7">
        <v>1</v>
      </c>
      <c r="D16" s="7">
        <v>4</v>
      </c>
      <c r="E16" s="7">
        <v>0</v>
      </c>
      <c r="F16" s="7">
        <v>6</v>
      </c>
      <c r="G16" s="7">
        <v>0</v>
      </c>
      <c r="H16" s="7">
        <v>6</v>
      </c>
      <c r="I16" s="7">
        <v>0</v>
      </c>
      <c r="J16" s="7">
        <v>4</v>
      </c>
      <c r="K16" s="7">
        <v>1</v>
      </c>
      <c r="L16" s="7">
        <v>6</v>
      </c>
      <c r="M16" s="7">
        <v>0</v>
      </c>
      <c r="N16" s="7">
        <v>6</v>
      </c>
      <c r="O16" s="7">
        <v>1</v>
      </c>
      <c r="P16" s="7">
        <v>6</v>
      </c>
      <c r="Q16" s="7">
        <v>1</v>
      </c>
      <c r="R16" s="7">
        <v>7</v>
      </c>
      <c r="S16" s="7">
        <v>1</v>
      </c>
      <c r="T16" s="7">
        <v>7</v>
      </c>
      <c r="U16" s="7">
        <v>0</v>
      </c>
      <c r="V16" s="7">
        <v>7</v>
      </c>
      <c r="W16" s="7">
        <v>1</v>
      </c>
      <c r="X16" s="7">
        <v>4</v>
      </c>
      <c r="Y16" s="7">
        <v>0</v>
      </c>
      <c r="Z16" s="7">
        <v>5</v>
      </c>
      <c r="AA16" s="7">
        <v>1</v>
      </c>
      <c r="AB16" s="7">
        <v>5</v>
      </c>
      <c r="AC16" s="7">
        <v>1</v>
      </c>
      <c r="AD16" s="7">
        <v>7</v>
      </c>
      <c r="AE16" s="7">
        <v>1</v>
      </c>
    </row>
    <row r="17" spans="1:31" s="7" customFormat="1" x14ac:dyDescent="0.25">
      <c r="A17" s="7">
        <v>2002</v>
      </c>
      <c r="B17" s="7">
        <v>6</v>
      </c>
      <c r="C17" s="7">
        <v>0</v>
      </c>
      <c r="D17" s="7">
        <v>5</v>
      </c>
      <c r="E17" s="7">
        <v>0</v>
      </c>
      <c r="F17" s="7">
        <v>6</v>
      </c>
      <c r="G17" s="7">
        <v>1</v>
      </c>
      <c r="H17" s="7">
        <v>7</v>
      </c>
      <c r="I17" s="7">
        <v>1</v>
      </c>
      <c r="J17" s="7">
        <v>6</v>
      </c>
      <c r="K17" s="7">
        <v>1</v>
      </c>
      <c r="L17" s="7">
        <v>7</v>
      </c>
      <c r="M17" s="7">
        <v>1</v>
      </c>
      <c r="N17" s="7">
        <v>5</v>
      </c>
      <c r="O17" s="7">
        <v>1</v>
      </c>
      <c r="P17" s="7">
        <v>5</v>
      </c>
      <c r="Q17" s="7">
        <v>1</v>
      </c>
      <c r="R17" s="7">
        <v>7</v>
      </c>
      <c r="S17" s="7">
        <v>1</v>
      </c>
      <c r="T17" s="7">
        <v>6</v>
      </c>
      <c r="U17" s="7">
        <v>1</v>
      </c>
      <c r="V17" s="7">
        <v>5</v>
      </c>
      <c r="W17" s="7">
        <v>1</v>
      </c>
      <c r="X17" s="7">
        <v>7</v>
      </c>
      <c r="Y17" s="7">
        <v>1</v>
      </c>
      <c r="Z17" s="7">
        <v>6</v>
      </c>
      <c r="AA17" s="7">
        <v>1</v>
      </c>
      <c r="AB17" s="7">
        <v>7</v>
      </c>
      <c r="AC17" s="7">
        <v>1</v>
      </c>
      <c r="AD17" s="7">
        <v>5</v>
      </c>
      <c r="AE17" s="7">
        <v>1</v>
      </c>
    </row>
    <row r="18" spans="1:31" s="7" customFormat="1" x14ac:dyDescent="0.25">
      <c r="A18" s="7">
        <v>2003</v>
      </c>
      <c r="B18" s="7">
        <v>5</v>
      </c>
      <c r="C18" s="7">
        <v>1</v>
      </c>
      <c r="D18" s="7">
        <v>5</v>
      </c>
      <c r="E18" s="7">
        <v>1</v>
      </c>
      <c r="F18" s="7">
        <v>6</v>
      </c>
      <c r="G18" s="7">
        <v>1</v>
      </c>
      <c r="H18" s="7">
        <v>7</v>
      </c>
      <c r="I18" s="7">
        <v>1</v>
      </c>
      <c r="J18" s="7">
        <v>6</v>
      </c>
      <c r="K18" s="7">
        <v>1</v>
      </c>
      <c r="L18" s="7">
        <v>4</v>
      </c>
      <c r="M18" s="7">
        <v>0</v>
      </c>
      <c r="N18" s="7">
        <v>7</v>
      </c>
      <c r="O18" s="7">
        <v>0</v>
      </c>
      <c r="P18" s="7">
        <v>7</v>
      </c>
      <c r="Q18" s="7">
        <v>1</v>
      </c>
      <c r="R18" s="7">
        <v>6</v>
      </c>
      <c r="S18" s="7">
        <v>1</v>
      </c>
      <c r="T18" s="7">
        <v>5</v>
      </c>
      <c r="U18" s="7">
        <v>1</v>
      </c>
      <c r="V18" s="7">
        <v>6</v>
      </c>
      <c r="W18" s="7">
        <v>0</v>
      </c>
      <c r="X18" s="7">
        <v>7</v>
      </c>
      <c r="Y18" s="7">
        <v>0</v>
      </c>
      <c r="Z18" s="7">
        <v>7</v>
      </c>
      <c r="AA18" s="7">
        <v>0</v>
      </c>
      <c r="AB18" s="7">
        <v>4</v>
      </c>
      <c r="AC18" s="7">
        <v>0</v>
      </c>
      <c r="AD18" s="7">
        <v>7</v>
      </c>
      <c r="AE18" s="7">
        <v>1</v>
      </c>
    </row>
    <row r="19" spans="1:31" s="7" customFormat="1" x14ac:dyDescent="0.25">
      <c r="A19" s="7">
        <v>2004</v>
      </c>
      <c r="B19" s="7">
        <v>5</v>
      </c>
      <c r="C19" s="7">
        <v>1</v>
      </c>
      <c r="D19" s="7">
        <v>7</v>
      </c>
      <c r="E19" s="7">
        <v>0</v>
      </c>
      <c r="F19" s="7">
        <v>5</v>
      </c>
      <c r="G19" s="7">
        <v>1</v>
      </c>
      <c r="H19" s="7">
        <v>7</v>
      </c>
      <c r="I19" s="7">
        <v>1</v>
      </c>
      <c r="J19" s="7">
        <v>6</v>
      </c>
      <c r="K19" s="7">
        <v>1</v>
      </c>
      <c r="L19" s="7">
        <v>5</v>
      </c>
      <c r="M19" s="7">
        <v>1</v>
      </c>
      <c r="N19" s="7">
        <v>7</v>
      </c>
      <c r="O19" s="7">
        <v>0</v>
      </c>
      <c r="P19" s="7">
        <v>5</v>
      </c>
      <c r="Q19" s="7">
        <v>1</v>
      </c>
      <c r="R19" s="7">
        <v>4</v>
      </c>
      <c r="S19" s="7">
        <v>1</v>
      </c>
      <c r="T19" s="7">
        <v>6</v>
      </c>
      <c r="U19" s="7">
        <v>1</v>
      </c>
      <c r="V19" s="7">
        <v>6</v>
      </c>
      <c r="W19" s="7">
        <v>0</v>
      </c>
      <c r="X19" s="7">
        <v>6</v>
      </c>
      <c r="Y19" s="7">
        <v>1</v>
      </c>
      <c r="Z19" s="7">
        <v>7</v>
      </c>
      <c r="AA19" s="7">
        <v>1</v>
      </c>
      <c r="AB19" s="7">
        <v>6</v>
      </c>
      <c r="AC19" s="7">
        <v>0</v>
      </c>
      <c r="AD19" s="7">
        <v>7</v>
      </c>
      <c r="AE19" s="7">
        <v>1</v>
      </c>
    </row>
    <row r="20" spans="1:31" s="7" customFormat="1" x14ac:dyDescent="0.25">
      <c r="A20" s="7">
        <v>2006</v>
      </c>
      <c r="B20" s="7">
        <v>5</v>
      </c>
      <c r="C20" s="7">
        <v>1</v>
      </c>
      <c r="D20" s="7">
        <v>6</v>
      </c>
      <c r="E20" s="7">
        <v>1</v>
      </c>
      <c r="F20" s="7">
        <v>4</v>
      </c>
      <c r="G20" s="7">
        <v>1</v>
      </c>
      <c r="H20" s="7">
        <v>6</v>
      </c>
      <c r="I20" s="7">
        <v>1</v>
      </c>
      <c r="J20" s="7">
        <v>6</v>
      </c>
      <c r="K20" s="7">
        <v>0</v>
      </c>
      <c r="L20" s="7">
        <v>5</v>
      </c>
      <c r="M20" s="7">
        <v>0</v>
      </c>
      <c r="N20" s="7">
        <v>7</v>
      </c>
      <c r="O20" s="7">
        <v>0</v>
      </c>
      <c r="P20" s="7">
        <v>5</v>
      </c>
      <c r="Q20" s="7">
        <v>0</v>
      </c>
      <c r="R20" s="7">
        <v>5</v>
      </c>
      <c r="S20" s="7">
        <v>0</v>
      </c>
      <c r="T20" s="7">
        <v>5</v>
      </c>
      <c r="U20" s="7">
        <v>1</v>
      </c>
      <c r="V20" s="7">
        <v>6</v>
      </c>
      <c r="W20" s="7">
        <v>0</v>
      </c>
      <c r="X20" s="7">
        <v>4</v>
      </c>
      <c r="Y20" s="7">
        <v>0</v>
      </c>
      <c r="Z20" s="7">
        <v>7</v>
      </c>
      <c r="AA20" s="7">
        <v>1</v>
      </c>
      <c r="AB20" s="7">
        <v>5</v>
      </c>
      <c r="AC20" s="7">
        <v>0</v>
      </c>
      <c r="AD20" s="7">
        <v>7</v>
      </c>
      <c r="AE20" s="7">
        <v>1</v>
      </c>
    </row>
    <row r="21" spans="1:31" s="7" customFormat="1" x14ac:dyDescent="0.25">
      <c r="A21" s="7">
        <v>2007</v>
      </c>
      <c r="B21" s="7">
        <v>5</v>
      </c>
      <c r="C21" s="7">
        <v>1</v>
      </c>
      <c r="D21" s="7">
        <v>6</v>
      </c>
      <c r="E21" s="7">
        <v>1</v>
      </c>
      <c r="F21" s="7">
        <v>4</v>
      </c>
      <c r="G21" s="7">
        <v>0</v>
      </c>
      <c r="H21" s="7">
        <v>5</v>
      </c>
      <c r="I21" s="7">
        <v>1</v>
      </c>
      <c r="J21" s="7">
        <v>6</v>
      </c>
      <c r="K21" s="7">
        <v>1</v>
      </c>
      <c r="L21" s="7">
        <v>5</v>
      </c>
      <c r="M21" s="7">
        <v>1</v>
      </c>
      <c r="N21" s="7">
        <v>7</v>
      </c>
      <c r="O21" s="7">
        <v>1</v>
      </c>
      <c r="P21" s="7">
        <v>5</v>
      </c>
      <c r="Q21" s="7">
        <v>0</v>
      </c>
      <c r="R21" s="7">
        <v>6</v>
      </c>
      <c r="S21" s="7">
        <v>1</v>
      </c>
      <c r="T21" s="7">
        <v>5</v>
      </c>
      <c r="U21" s="7">
        <v>0</v>
      </c>
      <c r="V21" s="7">
        <v>6</v>
      </c>
      <c r="W21" s="7">
        <v>1</v>
      </c>
      <c r="X21" s="7">
        <v>5</v>
      </c>
      <c r="Y21" s="7">
        <v>1</v>
      </c>
      <c r="Z21" s="7">
        <v>5</v>
      </c>
      <c r="AA21" s="7">
        <v>0</v>
      </c>
      <c r="AB21" s="7">
        <v>6</v>
      </c>
      <c r="AC21" s="7">
        <v>0</v>
      </c>
      <c r="AD21" s="7">
        <v>5</v>
      </c>
      <c r="AE21" s="7">
        <v>1</v>
      </c>
    </row>
    <row r="22" spans="1:31" s="7" customFormat="1" x14ac:dyDescent="0.25">
      <c r="A22" s="7">
        <v>2008</v>
      </c>
      <c r="B22" s="7">
        <v>7</v>
      </c>
      <c r="C22" s="7">
        <v>1</v>
      </c>
      <c r="D22" s="7">
        <v>4</v>
      </c>
      <c r="E22" s="7">
        <v>1</v>
      </c>
      <c r="F22" s="7">
        <v>7</v>
      </c>
      <c r="G22" s="7">
        <v>0</v>
      </c>
      <c r="H22" s="7">
        <v>5</v>
      </c>
      <c r="I22" s="7">
        <v>0</v>
      </c>
      <c r="J22" s="7">
        <v>6</v>
      </c>
      <c r="K22" s="7">
        <v>1</v>
      </c>
      <c r="L22" s="7">
        <v>7</v>
      </c>
      <c r="M22" s="7">
        <v>1</v>
      </c>
      <c r="N22" s="7">
        <v>6</v>
      </c>
      <c r="O22" s="7">
        <v>0</v>
      </c>
      <c r="P22" s="7">
        <v>6</v>
      </c>
      <c r="Q22" s="7">
        <v>0</v>
      </c>
      <c r="R22" s="7">
        <v>5</v>
      </c>
      <c r="S22" s="7">
        <v>0</v>
      </c>
      <c r="T22" s="7">
        <v>5</v>
      </c>
      <c r="U22" s="7">
        <v>1</v>
      </c>
      <c r="V22" s="7">
        <v>4</v>
      </c>
      <c r="W22" s="7">
        <v>1</v>
      </c>
      <c r="X22" s="7">
        <v>6</v>
      </c>
      <c r="Y22" s="7">
        <v>0</v>
      </c>
      <c r="Z22" s="7">
        <v>5</v>
      </c>
      <c r="AA22" s="7">
        <v>1</v>
      </c>
      <c r="AB22" s="7">
        <v>6</v>
      </c>
      <c r="AC22" s="7">
        <v>1</v>
      </c>
      <c r="AD22" s="7">
        <v>6</v>
      </c>
      <c r="AE22" s="7">
        <v>1</v>
      </c>
    </row>
    <row r="23" spans="1:31" s="7" customFormat="1" x14ac:dyDescent="0.25">
      <c r="A23" s="7">
        <v>2009</v>
      </c>
      <c r="B23" s="7">
        <v>4</v>
      </c>
      <c r="C23" s="7">
        <v>1</v>
      </c>
      <c r="D23" s="7">
        <v>7</v>
      </c>
      <c r="E23" s="7">
        <v>1</v>
      </c>
      <c r="F23" s="7">
        <v>7</v>
      </c>
      <c r="G23" s="7">
        <v>0</v>
      </c>
      <c r="H23" s="7">
        <v>6</v>
      </c>
      <c r="I23" s="7">
        <v>1</v>
      </c>
      <c r="J23" s="7">
        <v>6</v>
      </c>
      <c r="K23" s="7">
        <v>0</v>
      </c>
      <c r="L23" s="7">
        <v>4</v>
      </c>
      <c r="M23" s="7">
        <v>1</v>
      </c>
      <c r="N23" s="7">
        <v>4</v>
      </c>
      <c r="O23" s="7">
        <v>1</v>
      </c>
      <c r="P23" s="7">
        <v>6</v>
      </c>
      <c r="Q23" s="7">
        <v>1</v>
      </c>
      <c r="R23" s="7">
        <v>7</v>
      </c>
      <c r="S23" s="7">
        <v>0</v>
      </c>
      <c r="T23" s="7">
        <v>7</v>
      </c>
      <c r="U23" s="7">
        <v>0</v>
      </c>
      <c r="V23" s="7">
        <v>7</v>
      </c>
      <c r="W23" s="7">
        <v>1</v>
      </c>
      <c r="X23" s="7">
        <v>6</v>
      </c>
      <c r="Y23" s="7">
        <v>0</v>
      </c>
      <c r="Z23" s="7">
        <v>4</v>
      </c>
      <c r="AA23" s="7">
        <v>1</v>
      </c>
      <c r="AB23" s="7">
        <v>5</v>
      </c>
      <c r="AC23" s="7">
        <v>1</v>
      </c>
      <c r="AD23" s="7">
        <v>7</v>
      </c>
      <c r="AE23" s="7">
        <v>0</v>
      </c>
    </row>
    <row r="24" spans="1:31" s="7" customFormat="1" x14ac:dyDescent="0.25">
      <c r="A24" s="7">
        <v>2010</v>
      </c>
      <c r="B24" s="7">
        <v>7</v>
      </c>
      <c r="C24" s="7">
        <v>0</v>
      </c>
      <c r="D24" s="7">
        <v>5</v>
      </c>
      <c r="E24" s="7">
        <v>0</v>
      </c>
      <c r="F24" s="7">
        <v>6</v>
      </c>
      <c r="G24" s="7">
        <v>0</v>
      </c>
      <c r="H24" s="7">
        <v>6</v>
      </c>
      <c r="I24" s="7">
        <v>1</v>
      </c>
      <c r="J24" s="7">
        <v>6</v>
      </c>
      <c r="K24" s="7">
        <v>1</v>
      </c>
      <c r="L24" s="7">
        <v>6</v>
      </c>
      <c r="M24" s="7">
        <v>1</v>
      </c>
      <c r="N24" s="7">
        <v>6</v>
      </c>
      <c r="O24" s="7">
        <v>1</v>
      </c>
      <c r="P24" s="7">
        <v>7</v>
      </c>
      <c r="Q24" s="7">
        <v>0</v>
      </c>
      <c r="R24" s="7">
        <v>7</v>
      </c>
      <c r="S24" s="7">
        <v>0</v>
      </c>
      <c r="T24" s="7">
        <v>7</v>
      </c>
      <c r="U24" s="7">
        <v>0</v>
      </c>
      <c r="V24" s="7">
        <v>5</v>
      </c>
      <c r="W24" s="7">
        <v>1</v>
      </c>
      <c r="X24" s="7">
        <v>6</v>
      </c>
      <c r="Y24" s="7">
        <v>1</v>
      </c>
      <c r="Z24" s="7">
        <v>5</v>
      </c>
      <c r="AA24" s="7">
        <v>1</v>
      </c>
      <c r="AB24" s="7">
        <v>4</v>
      </c>
      <c r="AC24" s="7">
        <v>0</v>
      </c>
      <c r="AD24" s="7">
        <v>6</v>
      </c>
      <c r="AE24" s="7">
        <v>1</v>
      </c>
    </row>
    <row r="25" spans="1:31" s="7" customFormat="1" x14ac:dyDescent="0.25">
      <c r="A25" s="7">
        <v>2011</v>
      </c>
      <c r="B25" s="7">
        <v>5</v>
      </c>
      <c r="C25" s="7">
        <v>1</v>
      </c>
      <c r="D25" s="7">
        <v>7</v>
      </c>
      <c r="E25" s="7">
        <v>1</v>
      </c>
      <c r="F25" s="7">
        <v>7</v>
      </c>
      <c r="G25" s="7">
        <v>1</v>
      </c>
      <c r="H25" s="7">
        <v>7</v>
      </c>
      <c r="I25" s="7">
        <v>0</v>
      </c>
      <c r="J25" s="7">
        <v>7</v>
      </c>
      <c r="K25" s="7">
        <v>1</v>
      </c>
      <c r="L25" s="7">
        <v>6</v>
      </c>
      <c r="M25" s="7">
        <v>1</v>
      </c>
      <c r="N25" s="7">
        <v>4</v>
      </c>
      <c r="O25" s="7">
        <v>1</v>
      </c>
      <c r="P25" s="7">
        <v>6</v>
      </c>
      <c r="Q25" s="7">
        <v>0</v>
      </c>
      <c r="R25" s="7">
        <v>4</v>
      </c>
      <c r="S25" s="7">
        <v>0</v>
      </c>
      <c r="T25" s="7">
        <v>4</v>
      </c>
      <c r="U25" s="7">
        <v>0</v>
      </c>
      <c r="V25" s="7">
        <v>6</v>
      </c>
      <c r="W25" s="7">
        <v>1</v>
      </c>
      <c r="X25" s="7">
        <v>7</v>
      </c>
      <c r="Y25" s="7">
        <v>1</v>
      </c>
      <c r="Z25" s="7">
        <v>7</v>
      </c>
      <c r="AA25" s="7">
        <v>1</v>
      </c>
      <c r="AB25" s="7">
        <v>5</v>
      </c>
      <c r="AC25" s="7">
        <v>1</v>
      </c>
      <c r="AD25" s="7">
        <v>7</v>
      </c>
      <c r="AE25" s="7">
        <v>0</v>
      </c>
    </row>
    <row r="26" spans="1:31" s="7" customFormat="1" x14ac:dyDescent="0.25">
      <c r="A26" s="7">
        <v>2012</v>
      </c>
      <c r="B26" s="7">
        <v>7</v>
      </c>
      <c r="C26" s="7">
        <v>1</v>
      </c>
      <c r="D26" s="7">
        <v>7</v>
      </c>
      <c r="E26" s="7">
        <v>0</v>
      </c>
      <c r="F26" s="7">
        <v>7</v>
      </c>
      <c r="G26" s="7">
        <v>0</v>
      </c>
      <c r="H26" s="7">
        <v>6</v>
      </c>
      <c r="I26" s="7">
        <v>0</v>
      </c>
      <c r="J26" s="7">
        <v>5</v>
      </c>
      <c r="K26" s="7">
        <v>0</v>
      </c>
      <c r="L26" s="7">
        <v>5</v>
      </c>
      <c r="M26" s="7">
        <v>1</v>
      </c>
      <c r="N26" s="7">
        <v>6</v>
      </c>
      <c r="O26" s="7">
        <v>1</v>
      </c>
      <c r="P26" s="7">
        <v>5</v>
      </c>
      <c r="Q26" s="7">
        <v>1</v>
      </c>
      <c r="R26" s="7">
        <v>7</v>
      </c>
      <c r="S26" s="7">
        <v>1</v>
      </c>
      <c r="T26" s="7">
        <v>5</v>
      </c>
      <c r="U26" s="7">
        <v>0</v>
      </c>
      <c r="V26" s="7">
        <v>4</v>
      </c>
      <c r="W26" s="7">
        <v>0</v>
      </c>
      <c r="X26" s="7">
        <v>5</v>
      </c>
      <c r="Y26" s="7">
        <v>1</v>
      </c>
      <c r="Z26" s="7">
        <v>6</v>
      </c>
      <c r="AA26" s="7">
        <v>0</v>
      </c>
      <c r="AB26" s="7">
        <v>5</v>
      </c>
      <c r="AC26" s="7">
        <v>0</v>
      </c>
      <c r="AD26" s="7">
        <v>6</v>
      </c>
      <c r="AE26" s="7">
        <v>0</v>
      </c>
    </row>
    <row r="27" spans="1:31" s="7" customFormat="1" x14ac:dyDescent="0.25">
      <c r="A27" s="7">
        <v>2013</v>
      </c>
      <c r="B27" s="7">
        <v>6</v>
      </c>
      <c r="C27" s="7">
        <v>1</v>
      </c>
      <c r="D27" s="7">
        <v>5</v>
      </c>
      <c r="E27" s="7">
        <v>0</v>
      </c>
      <c r="F27" s="7">
        <v>7</v>
      </c>
      <c r="G27" s="7">
        <v>0</v>
      </c>
      <c r="H27" s="7">
        <v>7</v>
      </c>
      <c r="I27" s="7">
        <v>1</v>
      </c>
      <c r="J27" s="7">
        <v>5</v>
      </c>
      <c r="K27" s="7">
        <v>1</v>
      </c>
      <c r="L27" s="7">
        <v>7</v>
      </c>
      <c r="M27" s="7">
        <v>0</v>
      </c>
      <c r="N27" s="7">
        <v>4</v>
      </c>
      <c r="O27" s="7">
        <v>0</v>
      </c>
      <c r="P27" s="7">
        <v>6</v>
      </c>
      <c r="Q27" s="7">
        <v>0</v>
      </c>
      <c r="R27" s="7">
        <v>5</v>
      </c>
      <c r="S27" s="7">
        <v>1</v>
      </c>
      <c r="T27" s="7">
        <v>5</v>
      </c>
      <c r="U27" s="7">
        <v>1</v>
      </c>
      <c r="V27" s="7">
        <v>7</v>
      </c>
      <c r="W27" s="7">
        <v>1</v>
      </c>
      <c r="X27" s="7">
        <v>7</v>
      </c>
      <c r="Y27" s="7">
        <v>1</v>
      </c>
      <c r="Z27" s="7">
        <v>4</v>
      </c>
      <c r="AA27" s="7">
        <v>0</v>
      </c>
      <c r="AB27" s="7">
        <v>5</v>
      </c>
      <c r="AC27" s="7">
        <v>1</v>
      </c>
      <c r="AD27" s="7">
        <v>6</v>
      </c>
      <c r="AE27" s="7">
        <v>1</v>
      </c>
    </row>
    <row r="28" spans="1:31" s="7" customFormat="1" x14ac:dyDescent="0.25">
      <c r="A28" s="7">
        <v>2014</v>
      </c>
      <c r="B28" s="7">
        <v>5</v>
      </c>
      <c r="C28" s="7">
        <v>1</v>
      </c>
      <c r="D28" s="7">
        <v>4</v>
      </c>
      <c r="E28" s="7">
        <v>0</v>
      </c>
      <c r="F28" s="7">
        <v>6</v>
      </c>
      <c r="G28" s="7">
        <v>1</v>
      </c>
      <c r="H28" s="7">
        <v>7</v>
      </c>
      <c r="I28" s="7">
        <v>1</v>
      </c>
      <c r="J28" s="7">
        <v>7</v>
      </c>
      <c r="K28" s="7">
        <v>0</v>
      </c>
      <c r="L28" s="7">
        <v>6</v>
      </c>
      <c r="M28" s="7">
        <v>0</v>
      </c>
      <c r="N28" s="7">
        <v>6</v>
      </c>
      <c r="O28" s="7">
        <v>1</v>
      </c>
      <c r="P28" s="7">
        <v>7</v>
      </c>
      <c r="Q28" s="7">
        <v>0</v>
      </c>
      <c r="R28" s="7">
        <v>7</v>
      </c>
      <c r="S28" s="7">
        <v>0</v>
      </c>
      <c r="T28" s="7">
        <v>7</v>
      </c>
      <c r="U28" s="7">
        <v>0</v>
      </c>
      <c r="V28" s="7">
        <v>6</v>
      </c>
      <c r="W28" s="7">
        <v>0</v>
      </c>
      <c r="X28" s="7">
        <v>7</v>
      </c>
      <c r="Y28" s="7">
        <v>0</v>
      </c>
      <c r="Z28" s="7">
        <v>6</v>
      </c>
      <c r="AA28" s="7">
        <v>1</v>
      </c>
      <c r="AB28" s="7">
        <v>7</v>
      </c>
      <c r="AC28" s="7">
        <v>1</v>
      </c>
      <c r="AD28" s="7">
        <v>5</v>
      </c>
      <c r="AE28" s="7">
        <v>0</v>
      </c>
    </row>
    <row r="29" spans="1:31" s="7" customFormat="1" x14ac:dyDescent="0.25">
      <c r="A29" s="7">
        <v>2015</v>
      </c>
      <c r="B29" s="7">
        <v>6</v>
      </c>
      <c r="C29" s="7">
        <v>1</v>
      </c>
      <c r="D29" s="7">
        <v>7</v>
      </c>
      <c r="E29" s="7">
        <v>1</v>
      </c>
      <c r="F29" s="7">
        <v>5</v>
      </c>
      <c r="G29" s="7">
        <v>1</v>
      </c>
      <c r="H29" s="7">
        <v>7</v>
      </c>
      <c r="I29" s="7">
        <v>1</v>
      </c>
      <c r="J29" s="7">
        <v>6</v>
      </c>
      <c r="K29" s="7">
        <v>0</v>
      </c>
      <c r="L29" s="7">
        <v>6</v>
      </c>
      <c r="M29" s="7">
        <v>0</v>
      </c>
      <c r="N29" s="7">
        <v>4</v>
      </c>
      <c r="O29" s="7">
        <v>0</v>
      </c>
      <c r="P29" s="7">
        <v>6</v>
      </c>
      <c r="Q29" s="7">
        <v>0</v>
      </c>
      <c r="R29" s="7">
        <v>6</v>
      </c>
      <c r="S29" s="7">
        <v>0</v>
      </c>
      <c r="T29" s="7">
        <v>7</v>
      </c>
      <c r="U29" s="7">
        <v>1</v>
      </c>
      <c r="V29" s="7">
        <v>4</v>
      </c>
      <c r="W29" s="7">
        <v>0</v>
      </c>
      <c r="X29" s="7">
        <v>5</v>
      </c>
      <c r="Y29" s="7">
        <v>1</v>
      </c>
      <c r="Z29" s="7">
        <v>7</v>
      </c>
      <c r="AA29" s="7">
        <v>0</v>
      </c>
      <c r="AB29" s="7">
        <v>7</v>
      </c>
      <c r="AC29" s="7">
        <v>0</v>
      </c>
      <c r="AD29" s="7">
        <v>6</v>
      </c>
      <c r="AE29" s="7">
        <v>0</v>
      </c>
    </row>
    <row r="30" spans="1:31" s="7" customFormat="1" x14ac:dyDescent="0.25">
      <c r="A30" s="7">
        <v>2016</v>
      </c>
      <c r="B30" s="7">
        <v>6</v>
      </c>
      <c r="C30" s="7">
        <v>0</v>
      </c>
      <c r="D30" s="7">
        <v>5</v>
      </c>
      <c r="E30" s="7">
        <v>1</v>
      </c>
      <c r="F30" s="7">
        <v>6</v>
      </c>
      <c r="G30" s="7">
        <v>1</v>
      </c>
      <c r="H30" s="7">
        <v>5</v>
      </c>
      <c r="I30" s="7">
        <v>1</v>
      </c>
      <c r="J30" s="7">
        <v>6</v>
      </c>
      <c r="K30" s="7">
        <v>1</v>
      </c>
      <c r="L30" s="7">
        <v>7</v>
      </c>
      <c r="M30" s="7">
        <v>1</v>
      </c>
      <c r="N30" s="7">
        <v>7</v>
      </c>
      <c r="O30" s="7">
        <v>0</v>
      </c>
      <c r="P30" s="7">
        <v>5</v>
      </c>
      <c r="Q30" s="7">
        <v>0</v>
      </c>
      <c r="R30" s="7">
        <v>5</v>
      </c>
      <c r="S30" s="7">
        <v>1</v>
      </c>
      <c r="T30" s="7">
        <v>6</v>
      </c>
      <c r="U30" s="7">
        <v>0</v>
      </c>
      <c r="V30" s="7">
        <v>7</v>
      </c>
      <c r="W30" s="7">
        <v>0</v>
      </c>
      <c r="X30" s="7">
        <v>7</v>
      </c>
      <c r="Y30" s="7">
        <v>1</v>
      </c>
      <c r="Z30" s="7">
        <v>7</v>
      </c>
      <c r="AA30" s="7">
        <v>1</v>
      </c>
      <c r="AB30" s="7">
        <v>6</v>
      </c>
      <c r="AC30" s="7">
        <v>0</v>
      </c>
      <c r="AD30" s="7">
        <v>6</v>
      </c>
      <c r="AE30" s="7">
        <v>1</v>
      </c>
    </row>
    <row r="31" spans="1:31" s="7" customFormat="1" x14ac:dyDescent="0.25">
      <c r="A31" s="7">
        <v>2017</v>
      </c>
      <c r="B31" s="7">
        <v>6</v>
      </c>
      <c r="C31" s="7">
        <v>0</v>
      </c>
      <c r="D31" s="7">
        <v>6</v>
      </c>
      <c r="E31" s="7">
        <v>1</v>
      </c>
      <c r="F31" s="7">
        <v>6</v>
      </c>
      <c r="G31" s="7">
        <v>1</v>
      </c>
      <c r="H31" s="7">
        <v>5</v>
      </c>
      <c r="I31" s="7">
        <v>1</v>
      </c>
      <c r="J31" s="7">
        <v>4</v>
      </c>
      <c r="K31" s="7">
        <v>0</v>
      </c>
      <c r="L31" s="7">
        <v>5</v>
      </c>
      <c r="M31" s="7">
        <v>0</v>
      </c>
      <c r="N31" s="7">
        <v>4</v>
      </c>
      <c r="O31" s="7">
        <v>1</v>
      </c>
      <c r="P31" s="7">
        <v>6</v>
      </c>
      <c r="Q31" s="7">
        <v>1</v>
      </c>
      <c r="R31" s="7">
        <v>6</v>
      </c>
      <c r="S31" s="7">
        <v>1</v>
      </c>
      <c r="T31" s="7">
        <v>7</v>
      </c>
      <c r="U31" s="7">
        <v>0</v>
      </c>
      <c r="V31" s="7">
        <v>6</v>
      </c>
      <c r="W31" s="7">
        <v>0</v>
      </c>
      <c r="X31" s="7">
        <v>7</v>
      </c>
      <c r="Y31" s="7">
        <v>1</v>
      </c>
      <c r="Z31" s="7">
        <v>7</v>
      </c>
      <c r="AA31" s="7">
        <v>1</v>
      </c>
      <c r="AB31" s="7">
        <v>6</v>
      </c>
      <c r="AC31" s="7">
        <v>0</v>
      </c>
      <c r="AD31" s="7">
        <v>6</v>
      </c>
      <c r="AE31" s="7">
        <v>1</v>
      </c>
    </row>
    <row r="32" spans="1:31" s="7" customFormat="1" x14ac:dyDescent="0.25">
      <c r="A32" s="7">
        <v>2018</v>
      </c>
      <c r="B32" s="7">
        <v>5</v>
      </c>
      <c r="C32" s="7">
        <v>1</v>
      </c>
      <c r="D32" s="7">
        <v>7</v>
      </c>
      <c r="E32" s="7">
        <v>1</v>
      </c>
      <c r="F32" s="7">
        <v>6</v>
      </c>
      <c r="G32" s="7">
        <v>1</v>
      </c>
      <c r="H32" s="7">
        <v>6</v>
      </c>
      <c r="I32" s="7">
        <v>1</v>
      </c>
      <c r="J32" s="7">
        <v>6</v>
      </c>
      <c r="K32" s="7">
        <v>1</v>
      </c>
      <c r="L32" s="7">
        <v>5</v>
      </c>
      <c r="M32" s="7">
        <v>1</v>
      </c>
      <c r="N32" s="7">
        <v>4</v>
      </c>
      <c r="O32" s="7">
        <v>1</v>
      </c>
      <c r="P32" s="7">
        <v>4</v>
      </c>
      <c r="Q32" s="7">
        <v>0</v>
      </c>
      <c r="R32" s="7">
        <v>5</v>
      </c>
      <c r="S32" s="7">
        <v>1</v>
      </c>
      <c r="T32" s="7">
        <v>6</v>
      </c>
      <c r="U32" s="7">
        <v>1</v>
      </c>
      <c r="V32" s="7">
        <v>7</v>
      </c>
      <c r="W32" s="7">
        <v>0</v>
      </c>
      <c r="X32" s="7">
        <v>6</v>
      </c>
      <c r="Y32" s="7">
        <v>1</v>
      </c>
      <c r="Z32" s="7">
        <v>7</v>
      </c>
      <c r="AA32" s="7">
        <v>1</v>
      </c>
      <c r="AB32" s="7">
        <v>5</v>
      </c>
      <c r="AC32" s="7">
        <v>1</v>
      </c>
      <c r="AD32" s="7">
        <v>5</v>
      </c>
      <c r="AE32" s="7">
        <v>0</v>
      </c>
    </row>
    <row r="34" spans="1:15" x14ac:dyDescent="0.25">
      <c r="A34" s="9" t="s">
        <v>189</v>
      </c>
    </row>
    <row r="35" spans="1:15" x14ac:dyDescent="0.25">
      <c r="A35" t="s">
        <v>44</v>
      </c>
      <c r="E35" t="s">
        <v>43</v>
      </c>
      <c r="I35" t="s">
        <v>45</v>
      </c>
      <c r="M35" t="s">
        <v>46</v>
      </c>
    </row>
    <row r="36" spans="1:15" x14ac:dyDescent="0.25">
      <c r="A36" s="48" t="s">
        <v>82</v>
      </c>
      <c r="B36" s="48" t="s">
        <v>165</v>
      </c>
      <c r="C36" s="48" t="s">
        <v>166</v>
      </c>
      <c r="D36" s="4"/>
      <c r="E36" s="48" t="s">
        <v>82</v>
      </c>
      <c r="F36" s="48" t="s">
        <v>165</v>
      </c>
      <c r="G36" s="48" t="s">
        <v>166</v>
      </c>
      <c r="H36" s="4"/>
      <c r="I36" s="48" t="s">
        <v>82</v>
      </c>
      <c r="J36" s="48" t="s">
        <v>165</v>
      </c>
      <c r="K36" s="48" t="s">
        <v>166</v>
      </c>
      <c r="L36" s="4"/>
      <c r="M36" s="48" t="s">
        <v>82</v>
      </c>
      <c r="N36" s="48" t="s">
        <v>165</v>
      </c>
      <c r="O36" s="48" t="s">
        <v>166</v>
      </c>
    </row>
    <row r="37" spans="1:15" x14ac:dyDescent="0.25">
      <c r="A37" s="7">
        <v>4</v>
      </c>
      <c r="B37" s="83">
        <f>COUNTIF(B$2:B$32,A37)+COUNTIF(D$2:D$32,A37)+COUNTIF(F$2:F$32,A37)++COUNTIF(H$2:H$32,A37)+COUNTIF(J$2:J$32,A37)+COUNTIF(L$2:L$32,A37)+COUNTIF(N$2:N$32,A37)+COUNTIF(P$2:P$32,A37)</f>
        <v>32</v>
      </c>
      <c r="C37" s="84">
        <f>B37/$B$41</f>
        <v>0.12903225806451613</v>
      </c>
      <c r="D37" s="1"/>
      <c r="E37" s="7">
        <v>4</v>
      </c>
      <c r="F37" s="83">
        <f>COUNTIF(R$2:R$32,E37)+COUNTIF(T$2:T$32,E37)+COUNTIF(V$2:V$32,E37)+COUNTIF(X$2:X$32,E37)</f>
        <v>20</v>
      </c>
      <c r="G37" s="85">
        <f>F37/$F$41</f>
        <v>0.16129032258064516</v>
      </c>
      <c r="H37" s="1"/>
      <c r="I37" s="7">
        <v>4</v>
      </c>
      <c r="J37" s="83">
        <f>COUNTIF(Z$2:Z$32,I37)+COUNTIF(AB$2:AB$32,I37)</f>
        <v>7</v>
      </c>
      <c r="K37" s="85">
        <f>J37/$J$41</f>
        <v>0.11290322580645161</v>
      </c>
      <c r="L37" s="1"/>
      <c r="M37" s="7">
        <v>4</v>
      </c>
      <c r="N37" s="7">
        <f>COUNTIF($AD$2:$AD$32,M37)</f>
        <v>6</v>
      </c>
      <c r="O37" s="85">
        <f>N37/$N$41</f>
        <v>0.19354838709677419</v>
      </c>
    </row>
    <row r="38" spans="1:15" x14ac:dyDescent="0.25">
      <c r="A38" s="7">
        <v>5</v>
      </c>
      <c r="B38" s="83">
        <f>COUNTIF(B$2:B$32,A38)+COUNTIF(D$2:D$32,A38)+COUNTIF(F$2:F$32,A38)++COUNTIF(H$2:H$32,A38)+COUNTIF(J$2:J$32,A38)+COUNTIF(L$2:L$32,A38)+COUNTIF(N$2:N$32,A38)+COUNTIF(P$2:P$32,A38)</f>
        <v>54</v>
      </c>
      <c r="C38" s="84">
        <f>B38/$B$41</f>
        <v>0.21774193548387097</v>
      </c>
      <c r="D38" s="1"/>
      <c r="E38" s="7">
        <v>5</v>
      </c>
      <c r="F38" s="83">
        <f>COUNTIF(R$2:R$32,E38)+COUNTIF(T$2:T$32,E38)+COUNTIF(V$2:V$32,E38)+COUNTIF(X$2:X$32,E38)</f>
        <v>34</v>
      </c>
      <c r="G38" s="85">
        <f>F38/$F$41</f>
        <v>0.27419354838709675</v>
      </c>
      <c r="H38" s="1"/>
      <c r="I38" s="7">
        <v>5</v>
      </c>
      <c r="J38" s="83">
        <v>20</v>
      </c>
      <c r="K38" s="85">
        <f t="shared" ref="K38:K40" si="0">J38/$J$41</f>
        <v>0.32258064516129031</v>
      </c>
      <c r="L38" s="1"/>
      <c r="M38" s="7">
        <v>5</v>
      </c>
      <c r="N38" s="7">
        <f>COUNTIF($AD$2:$AD$32,M38)</f>
        <v>6</v>
      </c>
      <c r="O38" s="85">
        <f>N38/$N$41</f>
        <v>0.19354838709677419</v>
      </c>
    </row>
    <row r="39" spans="1:15" x14ac:dyDescent="0.25">
      <c r="A39" s="7">
        <v>6</v>
      </c>
      <c r="B39" s="83">
        <f>COUNTIF(B$2:B$32,A39)+COUNTIF(D$2:D$32,A39)+COUNTIF(F$2:F$32,A39)++COUNTIF(H$2:H$32,A39)+COUNTIF(J$2:J$32,A39)+COUNTIF(L$2:L$32,A39)+COUNTIF(N$2:N$32,A39)+COUNTIF(P$2:P$32,A39)</f>
        <v>95</v>
      </c>
      <c r="C39" s="84">
        <f>B39/$B$41</f>
        <v>0.38306451612903225</v>
      </c>
      <c r="D39" s="1"/>
      <c r="E39" s="7">
        <v>6</v>
      </c>
      <c r="F39" s="83">
        <f>COUNTIF(R$2:R$32,E39)+COUNTIF(T$2:T$32,E39)+COUNTIF(V$2:V$32,E39)+COUNTIF(X$2:X$32,E39)</f>
        <v>35</v>
      </c>
      <c r="G39" s="85">
        <f>F39/$F$41</f>
        <v>0.28225806451612906</v>
      </c>
      <c r="H39" s="1"/>
      <c r="I39" s="7">
        <v>6</v>
      </c>
      <c r="J39" s="83">
        <f>COUNTIF(Z$2:Z$32,I39)+COUNTIF(AB$2:AB$32,I39)</f>
        <v>17</v>
      </c>
      <c r="K39" s="85">
        <f t="shared" si="0"/>
        <v>0.27419354838709675</v>
      </c>
      <c r="L39" s="1"/>
      <c r="M39" s="7">
        <v>6</v>
      </c>
      <c r="N39" s="7">
        <f>COUNTIF($AD$2:$AD$32,M39)</f>
        <v>11</v>
      </c>
      <c r="O39" s="85">
        <f>N39/$N$41</f>
        <v>0.35483870967741937</v>
      </c>
    </row>
    <row r="40" spans="1:15" x14ac:dyDescent="0.25">
      <c r="A40" s="7">
        <v>7</v>
      </c>
      <c r="B40" s="83">
        <f>COUNTIF(B$2:B$32,A40)+COUNTIF(D$2:D$32,A40)+COUNTIF(F$2:F$32,A40)++COUNTIF(H$2:H$32,A40)+COUNTIF(J$2:J$32,A40)+COUNTIF(L$2:L$32,A40)+COUNTIF(N$2:N$32,A40)+COUNTIF(P$2:P$32,A40)</f>
        <v>67</v>
      </c>
      <c r="C40" s="84">
        <f>B40/$B$41</f>
        <v>0.27016129032258063</v>
      </c>
      <c r="D40" s="1"/>
      <c r="E40" s="7">
        <v>7</v>
      </c>
      <c r="F40" s="83">
        <f>COUNTIF(R$2:R$32,E40)+COUNTIF(T$2:T$32,E40)+COUNTIF(V$2:V$32,E40)+COUNTIF(X$2:X$32,E40)</f>
        <v>35</v>
      </c>
      <c r="G40" s="85">
        <f>F40/$F$41</f>
        <v>0.28225806451612906</v>
      </c>
      <c r="H40" s="1"/>
      <c r="I40" s="7">
        <v>7</v>
      </c>
      <c r="J40" s="83">
        <f>COUNTIF(Z$2:Z$32,I40)+COUNTIF(AB$2:AB$32,I40)</f>
        <v>18</v>
      </c>
      <c r="K40" s="85">
        <f t="shared" si="0"/>
        <v>0.29032258064516131</v>
      </c>
      <c r="L40" s="1"/>
      <c r="M40" s="7">
        <v>7</v>
      </c>
      <c r="N40" s="7">
        <f>COUNTIF($AD$2:$AD$32,M40)</f>
        <v>8</v>
      </c>
      <c r="O40" s="85">
        <f>N40/$N$41</f>
        <v>0.25806451612903225</v>
      </c>
    </row>
    <row r="41" spans="1:15" x14ac:dyDescent="0.25">
      <c r="A41" s="7"/>
      <c r="B41" s="7">
        <f>COUNT(B2:B32,D2:D32,F2:F32,H2:H32,J2:J32,L2:L32,N2:N32,P2:P32)</f>
        <v>248</v>
      </c>
      <c r="C41" s="7">
        <f>SUM(C37:C40)</f>
        <v>1</v>
      </c>
      <c r="E41" s="7"/>
      <c r="F41" s="7">
        <f>COUNT(R2:R32,T2:T32,V2:V32,X2:X32)</f>
        <v>124</v>
      </c>
      <c r="G41" s="7">
        <f>SUM(G37:G40)</f>
        <v>1</v>
      </c>
      <c r="I41" s="7"/>
      <c r="J41" s="7">
        <f>COUNT(Z2:Z32,AB2:AB32)</f>
        <v>62</v>
      </c>
      <c r="K41" s="7">
        <f>SUM(K37:K40)</f>
        <v>1</v>
      </c>
      <c r="M41" s="7"/>
      <c r="N41" s="7">
        <f>SUM(N37:N40)</f>
        <v>31</v>
      </c>
      <c r="O41" s="7">
        <f>SUM(O37:O40)</f>
        <v>1</v>
      </c>
    </row>
    <row r="43" spans="1:15" x14ac:dyDescent="0.25">
      <c r="A43" s="9" t="s">
        <v>190</v>
      </c>
    </row>
    <row r="44" spans="1:15" x14ac:dyDescent="0.25">
      <c r="A44" s="7" t="s">
        <v>44</v>
      </c>
      <c r="B44" s="7">
        <f>SUM(C2:C32,E2:E32,G2:G32,I2:I32,K2:K32,M2:M32,O2:O32,Q2:Q32)</f>
        <v>155</v>
      </c>
      <c r="C44" s="7">
        <f>31*8</f>
        <v>248</v>
      </c>
      <c r="D44" s="86">
        <f>B44/C44</f>
        <v>0.625</v>
      </c>
    </row>
    <row r="45" spans="1:15" x14ac:dyDescent="0.25">
      <c r="A45" s="7" t="s">
        <v>43</v>
      </c>
      <c r="B45" s="7">
        <f>SUM(S2:S32,U2:U32,W2:W32,Y2:Y32)</f>
        <v>72</v>
      </c>
      <c r="C45" s="7">
        <f>31*4</f>
        <v>124</v>
      </c>
      <c r="D45" s="86">
        <f>B45/C45</f>
        <v>0.58064516129032262</v>
      </c>
    </row>
    <row r="46" spans="1:15" x14ac:dyDescent="0.25">
      <c r="A46" s="7" t="s">
        <v>45</v>
      </c>
      <c r="B46" s="7">
        <f>SUM(AA2:AA32,AC2:AC32)</f>
        <v>34</v>
      </c>
      <c r="C46" s="7">
        <f>31*2</f>
        <v>62</v>
      </c>
      <c r="D46" s="86">
        <f>B46/C46</f>
        <v>0.54838709677419351</v>
      </c>
    </row>
    <row r="47" spans="1:15" x14ac:dyDescent="0.25">
      <c r="A47" s="7" t="s">
        <v>46</v>
      </c>
      <c r="B47" s="7">
        <f>SUM(AE2:AE32)</f>
        <v>20</v>
      </c>
      <c r="C47" s="7">
        <v>31</v>
      </c>
      <c r="D47" s="86">
        <f>B47/C47</f>
        <v>0.64516129032258063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123"/>
  <sheetViews>
    <sheetView topLeftCell="P1" workbookViewId="0">
      <pane ySplit="1" topLeftCell="A28" activePane="bottomLeft" state="frozen"/>
      <selection pane="bottomLeft" activeCell="AG59" sqref="AG59"/>
    </sheetView>
  </sheetViews>
  <sheetFormatPr defaultColWidth="8.85546875" defaultRowHeight="15" x14ac:dyDescent="0.25"/>
  <cols>
    <col min="1" max="1" width="5.7109375" bestFit="1" customWidth="1"/>
    <col min="2" max="2" width="11.85546875" bestFit="1" customWidth="1"/>
    <col min="3" max="3" width="10.42578125" bestFit="1" customWidth="1"/>
    <col min="4" max="4" width="11.28515625" style="1" bestFit="1" customWidth="1"/>
    <col min="5" max="24" width="9.140625" customWidth="1"/>
  </cols>
  <sheetData>
    <row r="1" spans="1:36" s="2" customFormat="1" ht="87" x14ac:dyDescent="0.25">
      <c r="A1" s="2" t="s">
        <v>0</v>
      </c>
      <c r="B1" s="2" t="s">
        <v>8</v>
      </c>
      <c r="C1" s="2" t="s">
        <v>9</v>
      </c>
      <c r="D1" s="3" t="s">
        <v>1</v>
      </c>
      <c r="E1" s="2" t="s">
        <v>2</v>
      </c>
      <c r="F1" s="2" t="s">
        <v>3</v>
      </c>
      <c r="G1" s="2" t="s">
        <v>4</v>
      </c>
      <c r="H1" s="2" t="s">
        <v>5</v>
      </c>
      <c r="I1" s="2" t="s">
        <v>6</v>
      </c>
      <c r="J1" s="2" t="s">
        <v>7</v>
      </c>
      <c r="K1" s="2" t="s">
        <v>10</v>
      </c>
      <c r="L1" s="2" t="s">
        <v>31</v>
      </c>
      <c r="M1" s="2" t="s">
        <v>13</v>
      </c>
      <c r="N1" s="2" t="s">
        <v>20</v>
      </c>
      <c r="O1" s="2" t="s">
        <v>12</v>
      </c>
      <c r="P1" s="2" t="s">
        <v>11</v>
      </c>
      <c r="Q1" s="2" t="s">
        <v>14</v>
      </c>
      <c r="R1" s="2" t="s">
        <v>15</v>
      </c>
      <c r="S1" s="2" t="s">
        <v>16</v>
      </c>
      <c r="T1" s="2" t="s">
        <v>17</v>
      </c>
      <c r="U1" s="2" t="s">
        <v>19</v>
      </c>
      <c r="V1" s="2" t="s">
        <v>18</v>
      </c>
      <c r="W1" s="2" t="s">
        <v>24</v>
      </c>
      <c r="X1" s="2" t="s">
        <v>23</v>
      </c>
      <c r="Y1" s="2" t="s">
        <v>21</v>
      </c>
      <c r="Z1" s="2" t="s">
        <v>25</v>
      </c>
      <c r="AA1" s="2" t="s">
        <v>26</v>
      </c>
      <c r="AB1" s="2" t="s">
        <v>27</v>
      </c>
      <c r="AC1" s="2" t="s">
        <v>28</v>
      </c>
      <c r="AD1" s="2" t="s">
        <v>29</v>
      </c>
      <c r="AE1" s="2" t="s">
        <v>30</v>
      </c>
      <c r="AF1" s="2" t="s">
        <v>32</v>
      </c>
      <c r="AG1" s="2" t="s">
        <v>22</v>
      </c>
      <c r="AH1" s="2" t="s">
        <v>34</v>
      </c>
      <c r="AI1" s="2" t="s">
        <v>33</v>
      </c>
      <c r="AJ1" s="2" t="s">
        <v>35</v>
      </c>
    </row>
    <row r="2" spans="1:36" x14ac:dyDescent="0.25">
      <c r="A2" s="7">
        <v>1943</v>
      </c>
      <c r="B2" s="7">
        <v>4</v>
      </c>
      <c r="C2" s="7">
        <v>6</v>
      </c>
      <c r="D2" s="82">
        <f t="shared" ref="D2:D25" si="0">B2/C2</f>
        <v>0.66666666666666663</v>
      </c>
      <c r="E2" s="7">
        <v>1</v>
      </c>
      <c r="F2" s="7">
        <v>0</v>
      </c>
      <c r="G2" s="7">
        <v>1</v>
      </c>
      <c r="H2" s="7">
        <v>1</v>
      </c>
      <c r="I2" s="7">
        <v>0</v>
      </c>
      <c r="J2" s="7">
        <v>1</v>
      </c>
    </row>
    <row r="3" spans="1:36" x14ac:dyDescent="0.25">
      <c r="A3" s="7">
        <v>1944</v>
      </c>
      <c r="B3" s="7">
        <v>4</v>
      </c>
      <c r="C3" s="7">
        <v>6</v>
      </c>
      <c r="D3" s="82">
        <f t="shared" si="0"/>
        <v>0.66666666666666663</v>
      </c>
      <c r="E3" s="7">
        <v>0</v>
      </c>
      <c r="F3" s="7">
        <v>1</v>
      </c>
      <c r="G3" s="7">
        <v>1</v>
      </c>
      <c r="H3" s="7">
        <v>1</v>
      </c>
      <c r="I3" s="7">
        <v>0</v>
      </c>
      <c r="J3" s="7">
        <v>1</v>
      </c>
    </row>
    <row r="4" spans="1:36" x14ac:dyDescent="0.25">
      <c r="A4" s="7">
        <v>1945</v>
      </c>
      <c r="B4" s="7">
        <v>4</v>
      </c>
      <c r="C4" s="7">
        <v>6</v>
      </c>
      <c r="D4" s="82">
        <f t="shared" si="0"/>
        <v>0.66666666666666663</v>
      </c>
      <c r="E4" s="7">
        <v>1</v>
      </c>
      <c r="F4" s="7">
        <v>0</v>
      </c>
      <c r="G4" s="7">
        <v>1</v>
      </c>
      <c r="H4" s="7">
        <v>1</v>
      </c>
      <c r="I4" s="7">
        <v>0</v>
      </c>
      <c r="J4" s="7">
        <v>1</v>
      </c>
    </row>
    <row r="5" spans="1:36" x14ac:dyDescent="0.25">
      <c r="A5" s="7">
        <v>1946</v>
      </c>
      <c r="B5" s="7">
        <v>4</v>
      </c>
      <c r="C5" s="7">
        <v>6</v>
      </c>
      <c r="D5" s="82">
        <f t="shared" si="0"/>
        <v>0.66666666666666663</v>
      </c>
      <c r="E5" s="7">
        <v>1</v>
      </c>
      <c r="F5" s="7">
        <v>1</v>
      </c>
      <c r="G5" s="7">
        <v>1</v>
      </c>
      <c r="H5" s="7">
        <v>1</v>
      </c>
      <c r="I5" s="7">
        <v>0</v>
      </c>
      <c r="J5" s="7">
        <v>0</v>
      </c>
    </row>
    <row r="6" spans="1:36" x14ac:dyDescent="0.25">
      <c r="A6" s="7">
        <v>1947</v>
      </c>
      <c r="B6" s="7">
        <v>4</v>
      </c>
      <c r="C6" s="7">
        <v>6</v>
      </c>
      <c r="D6" s="82">
        <f t="shared" si="0"/>
        <v>0.66666666666666663</v>
      </c>
      <c r="E6" s="7">
        <v>1</v>
      </c>
      <c r="F6" s="7">
        <v>0</v>
      </c>
      <c r="G6" s="7">
        <v>1</v>
      </c>
      <c r="H6" s="7">
        <v>1</v>
      </c>
      <c r="I6" s="7">
        <v>0</v>
      </c>
      <c r="J6" s="7">
        <v>1</v>
      </c>
    </row>
    <row r="7" spans="1:36" x14ac:dyDescent="0.25">
      <c r="A7" s="7">
        <v>1948</v>
      </c>
      <c r="B7" s="7">
        <v>4</v>
      </c>
      <c r="C7" s="7">
        <v>6</v>
      </c>
      <c r="D7" s="82">
        <f t="shared" si="0"/>
        <v>0.66666666666666663</v>
      </c>
      <c r="E7" s="7">
        <v>1</v>
      </c>
      <c r="F7" s="7">
        <v>0</v>
      </c>
      <c r="G7" s="7">
        <v>1</v>
      </c>
      <c r="H7" s="7">
        <v>0</v>
      </c>
      <c r="I7" s="7">
        <v>1</v>
      </c>
      <c r="J7" s="7">
        <v>1</v>
      </c>
    </row>
    <row r="8" spans="1:36" x14ac:dyDescent="0.25">
      <c r="A8" s="7">
        <v>1949</v>
      </c>
      <c r="B8" s="7">
        <v>4</v>
      </c>
      <c r="C8" s="7">
        <v>6</v>
      </c>
      <c r="D8" s="82">
        <f t="shared" si="0"/>
        <v>0.66666666666666663</v>
      </c>
      <c r="E8" s="7">
        <v>1</v>
      </c>
      <c r="F8" s="7">
        <v>0</v>
      </c>
      <c r="G8" s="7">
        <v>1</v>
      </c>
      <c r="H8" s="7">
        <v>1</v>
      </c>
      <c r="I8" s="7">
        <v>0</v>
      </c>
      <c r="J8" s="7">
        <v>1</v>
      </c>
    </row>
    <row r="9" spans="1:36" x14ac:dyDescent="0.25">
      <c r="A9" s="7">
        <v>1950</v>
      </c>
      <c r="B9" s="7">
        <v>4</v>
      </c>
      <c r="C9" s="7">
        <v>6</v>
      </c>
      <c r="D9" s="82">
        <f t="shared" si="0"/>
        <v>0.66666666666666663</v>
      </c>
      <c r="E9" s="7">
        <v>0</v>
      </c>
      <c r="F9" s="7">
        <v>0</v>
      </c>
      <c r="G9" s="7">
        <v>1</v>
      </c>
      <c r="H9" s="7">
        <v>1</v>
      </c>
      <c r="I9" s="7">
        <v>1</v>
      </c>
      <c r="J9" s="7">
        <v>1</v>
      </c>
    </row>
    <row r="10" spans="1:36" x14ac:dyDescent="0.25">
      <c r="A10" s="7">
        <v>1951</v>
      </c>
      <c r="B10" s="7">
        <v>4</v>
      </c>
      <c r="C10" s="7">
        <v>6</v>
      </c>
      <c r="D10" s="82">
        <f t="shared" si="0"/>
        <v>0.66666666666666663</v>
      </c>
      <c r="E10" s="7">
        <v>1</v>
      </c>
      <c r="F10" s="7">
        <v>0</v>
      </c>
      <c r="G10" s="7">
        <v>1</v>
      </c>
      <c r="H10" s="7">
        <v>1</v>
      </c>
      <c r="I10" s="7">
        <v>0</v>
      </c>
      <c r="J10" s="7">
        <v>1</v>
      </c>
    </row>
    <row r="11" spans="1:36" x14ac:dyDescent="0.25">
      <c r="A11" s="7">
        <v>1952</v>
      </c>
      <c r="B11" s="7">
        <v>4</v>
      </c>
      <c r="C11" s="7">
        <v>6</v>
      </c>
      <c r="D11" s="82">
        <f t="shared" si="0"/>
        <v>0.66666666666666663</v>
      </c>
      <c r="E11" s="7">
        <v>1</v>
      </c>
      <c r="F11" s="7">
        <v>0</v>
      </c>
      <c r="G11" s="7">
        <v>1</v>
      </c>
      <c r="H11" s="7">
        <v>1</v>
      </c>
      <c r="I11" s="7">
        <v>0</v>
      </c>
      <c r="J11" s="7">
        <v>1</v>
      </c>
    </row>
    <row r="12" spans="1:36" x14ac:dyDescent="0.25">
      <c r="A12" s="7">
        <v>1953</v>
      </c>
      <c r="B12" s="7">
        <v>4</v>
      </c>
      <c r="C12" s="7">
        <v>6</v>
      </c>
      <c r="D12" s="82">
        <f t="shared" si="0"/>
        <v>0.66666666666666663</v>
      </c>
      <c r="E12" s="7">
        <v>1</v>
      </c>
      <c r="F12" s="7">
        <v>1</v>
      </c>
      <c r="G12" s="7">
        <v>1</v>
      </c>
      <c r="H12" s="7">
        <v>1</v>
      </c>
      <c r="I12" s="7">
        <v>0</v>
      </c>
      <c r="J12" s="7">
        <v>0</v>
      </c>
    </row>
    <row r="13" spans="1:36" x14ac:dyDescent="0.25">
      <c r="A13" s="7">
        <v>1954</v>
      </c>
      <c r="B13" s="7">
        <v>4</v>
      </c>
      <c r="C13" s="7">
        <v>6</v>
      </c>
      <c r="D13" s="82">
        <f t="shared" si="0"/>
        <v>0.66666666666666663</v>
      </c>
      <c r="E13" s="7">
        <v>1</v>
      </c>
      <c r="F13" s="7">
        <v>0</v>
      </c>
      <c r="G13" s="7">
        <v>1</v>
      </c>
      <c r="H13" s="7">
        <v>1</v>
      </c>
      <c r="I13" s="7">
        <v>0</v>
      </c>
      <c r="J13" s="7">
        <v>1</v>
      </c>
    </row>
    <row r="14" spans="1:36" x14ac:dyDescent="0.25">
      <c r="A14" s="7">
        <v>1955</v>
      </c>
      <c r="B14" s="7">
        <v>4</v>
      </c>
      <c r="C14" s="7">
        <v>6</v>
      </c>
      <c r="D14" s="82">
        <f t="shared" si="0"/>
        <v>0.66666666666666663</v>
      </c>
      <c r="E14" s="7">
        <v>1</v>
      </c>
      <c r="F14" s="7">
        <v>0</v>
      </c>
      <c r="G14" s="7">
        <v>1</v>
      </c>
      <c r="H14" s="7">
        <v>1</v>
      </c>
      <c r="I14" s="7">
        <v>0</v>
      </c>
      <c r="J14" s="7">
        <v>1</v>
      </c>
    </row>
    <row r="15" spans="1:36" x14ac:dyDescent="0.25">
      <c r="A15" s="7">
        <v>1956</v>
      </c>
      <c r="B15" s="7">
        <v>4</v>
      </c>
      <c r="C15" s="7">
        <v>6</v>
      </c>
      <c r="D15" s="82">
        <f t="shared" si="0"/>
        <v>0.66666666666666663</v>
      </c>
      <c r="E15" s="7">
        <v>0</v>
      </c>
      <c r="F15" s="7">
        <v>0</v>
      </c>
      <c r="G15" s="7">
        <v>1</v>
      </c>
      <c r="H15" s="7">
        <v>1</v>
      </c>
      <c r="I15" s="7">
        <v>1</v>
      </c>
      <c r="J15" s="7">
        <v>1</v>
      </c>
    </row>
    <row r="16" spans="1:36" x14ac:dyDescent="0.25">
      <c r="A16" s="7">
        <v>1957</v>
      </c>
      <c r="B16" s="7">
        <v>4</v>
      </c>
      <c r="C16" s="7">
        <v>6</v>
      </c>
      <c r="D16" s="82">
        <f t="shared" si="0"/>
        <v>0.66666666666666663</v>
      </c>
      <c r="E16" s="7">
        <v>1</v>
      </c>
      <c r="F16" s="7">
        <v>0</v>
      </c>
      <c r="G16" s="7">
        <v>1</v>
      </c>
      <c r="H16" s="7">
        <v>1</v>
      </c>
      <c r="I16" s="7">
        <v>1</v>
      </c>
      <c r="J16" s="7">
        <v>0</v>
      </c>
    </row>
    <row r="17" spans="1:20" x14ac:dyDescent="0.25">
      <c r="A17" s="7">
        <v>1958</v>
      </c>
      <c r="B17" s="7">
        <v>4</v>
      </c>
      <c r="C17" s="7">
        <v>6</v>
      </c>
      <c r="D17" s="82">
        <f t="shared" si="0"/>
        <v>0.66666666666666663</v>
      </c>
      <c r="E17" s="7">
        <v>1</v>
      </c>
      <c r="F17" s="7">
        <v>0</v>
      </c>
      <c r="G17" s="7">
        <v>1</v>
      </c>
      <c r="H17" s="7">
        <v>1</v>
      </c>
      <c r="I17" s="7">
        <v>1</v>
      </c>
      <c r="J17" s="7">
        <v>0</v>
      </c>
    </row>
    <row r="18" spans="1:20" x14ac:dyDescent="0.25">
      <c r="A18" s="7">
        <v>1959</v>
      </c>
      <c r="B18" s="7">
        <v>4</v>
      </c>
      <c r="C18" s="7">
        <v>6</v>
      </c>
      <c r="D18" s="82">
        <f t="shared" si="0"/>
        <v>0.66666666666666663</v>
      </c>
      <c r="E18" s="7">
        <v>1</v>
      </c>
      <c r="F18" s="7">
        <v>1</v>
      </c>
      <c r="G18" s="7">
        <v>0</v>
      </c>
      <c r="H18" s="7">
        <v>1</v>
      </c>
      <c r="I18" s="7">
        <v>0</v>
      </c>
      <c r="J18" s="7">
        <v>1</v>
      </c>
    </row>
    <row r="19" spans="1:20" x14ac:dyDescent="0.25">
      <c r="A19" s="7">
        <v>1960</v>
      </c>
      <c r="B19" s="7">
        <v>4</v>
      </c>
      <c r="C19" s="7">
        <v>6</v>
      </c>
      <c r="D19" s="82">
        <f t="shared" si="0"/>
        <v>0.66666666666666663</v>
      </c>
      <c r="E19" s="7">
        <v>0</v>
      </c>
      <c r="F19" s="7">
        <v>1</v>
      </c>
      <c r="G19" s="7">
        <v>1</v>
      </c>
      <c r="H19" s="7">
        <v>1</v>
      </c>
      <c r="I19" s="7">
        <v>0</v>
      </c>
      <c r="J19" s="7">
        <v>1</v>
      </c>
    </row>
    <row r="20" spans="1:20" x14ac:dyDescent="0.25">
      <c r="A20" s="7">
        <v>1961</v>
      </c>
      <c r="B20" s="7">
        <v>4</v>
      </c>
      <c r="C20" s="7">
        <v>6</v>
      </c>
      <c r="D20" s="82">
        <f t="shared" si="0"/>
        <v>0.66666666666666663</v>
      </c>
      <c r="E20" s="7">
        <v>0</v>
      </c>
      <c r="F20" s="7">
        <v>1</v>
      </c>
      <c r="G20" s="7">
        <v>1</v>
      </c>
      <c r="H20" s="7">
        <v>1</v>
      </c>
      <c r="I20" s="7">
        <v>0</v>
      </c>
      <c r="J20" s="7">
        <v>1</v>
      </c>
    </row>
    <row r="21" spans="1:20" x14ac:dyDescent="0.25">
      <c r="A21" s="7">
        <v>1962</v>
      </c>
      <c r="B21" s="7">
        <v>4</v>
      </c>
      <c r="C21" s="7">
        <v>6</v>
      </c>
      <c r="D21" s="82">
        <f t="shared" si="0"/>
        <v>0.66666666666666663</v>
      </c>
      <c r="E21" s="7">
        <v>0</v>
      </c>
      <c r="F21" s="7">
        <v>1</v>
      </c>
      <c r="G21" s="7">
        <v>0</v>
      </c>
      <c r="H21" s="7">
        <v>1</v>
      </c>
      <c r="I21" s="7">
        <v>1</v>
      </c>
      <c r="J21" s="7">
        <v>1</v>
      </c>
    </row>
    <row r="22" spans="1:20" x14ac:dyDescent="0.25">
      <c r="A22" s="7">
        <v>1963</v>
      </c>
      <c r="B22" s="7">
        <v>4</v>
      </c>
      <c r="C22" s="7">
        <v>6</v>
      </c>
      <c r="D22" s="82">
        <f t="shared" si="0"/>
        <v>0.66666666666666663</v>
      </c>
      <c r="E22" s="7">
        <v>0</v>
      </c>
      <c r="F22" s="7">
        <v>1</v>
      </c>
      <c r="G22" s="7">
        <v>1</v>
      </c>
      <c r="H22" s="7">
        <v>1</v>
      </c>
      <c r="I22" s="7">
        <v>0</v>
      </c>
      <c r="J22" s="7">
        <v>1</v>
      </c>
    </row>
    <row r="23" spans="1:20" x14ac:dyDescent="0.25">
      <c r="A23" s="7">
        <v>1964</v>
      </c>
      <c r="B23" s="7">
        <v>4</v>
      </c>
      <c r="C23" s="7">
        <v>6</v>
      </c>
      <c r="D23" s="82">
        <f t="shared" si="0"/>
        <v>0.66666666666666663</v>
      </c>
      <c r="E23" s="7">
        <v>0</v>
      </c>
      <c r="F23" s="7">
        <v>1</v>
      </c>
      <c r="G23" s="7">
        <v>1</v>
      </c>
      <c r="H23" s="7">
        <v>1</v>
      </c>
      <c r="I23" s="7">
        <v>0</v>
      </c>
      <c r="J23" s="7">
        <v>1</v>
      </c>
    </row>
    <row r="24" spans="1:20" x14ac:dyDescent="0.25">
      <c r="A24" s="7">
        <v>1965</v>
      </c>
      <c r="B24" s="7">
        <v>4</v>
      </c>
      <c r="C24" s="7">
        <v>6</v>
      </c>
      <c r="D24" s="82">
        <f t="shared" si="0"/>
        <v>0.66666666666666663</v>
      </c>
      <c r="E24" s="7">
        <v>0</v>
      </c>
      <c r="F24" s="7">
        <v>1</v>
      </c>
      <c r="G24" s="7">
        <v>1</v>
      </c>
      <c r="H24" s="7">
        <v>1</v>
      </c>
      <c r="I24" s="7">
        <v>0</v>
      </c>
      <c r="J24" s="7">
        <v>1</v>
      </c>
    </row>
    <row r="25" spans="1:20" x14ac:dyDescent="0.25">
      <c r="A25" s="7">
        <v>1966</v>
      </c>
      <c r="B25" s="7">
        <v>4</v>
      </c>
      <c r="C25" s="7">
        <v>6</v>
      </c>
      <c r="D25" s="82">
        <f t="shared" si="0"/>
        <v>0.66666666666666663</v>
      </c>
      <c r="E25" s="7">
        <v>0</v>
      </c>
      <c r="F25" s="7">
        <v>1</v>
      </c>
      <c r="G25" s="7">
        <v>1</v>
      </c>
      <c r="H25" s="7">
        <v>1</v>
      </c>
      <c r="I25" s="7">
        <v>0</v>
      </c>
      <c r="J25" s="7">
        <v>1</v>
      </c>
    </row>
    <row r="26" spans="1:20" x14ac:dyDescent="0.25">
      <c r="A26" s="7">
        <v>1967</v>
      </c>
      <c r="B26" s="7">
        <v>4</v>
      </c>
      <c r="C26" s="7">
        <v>6</v>
      </c>
      <c r="D26" s="82">
        <f t="shared" ref="D26:D76" si="1">B26/C26</f>
        <v>0.66666666666666663</v>
      </c>
      <c r="E26" s="7">
        <v>0</v>
      </c>
      <c r="F26" s="7">
        <v>1</v>
      </c>
      <c r="G26" s="7">
        <v>0</v>
      </c>
      <c r="H26" s="7">
        <v>1</v>
      </c>
      <c r="I26" s="7">
        <v>1</v>
      </c>
      <c r="J26" s="7">
        <v>1</v>
      </c>
    </row>
    <row r="27" spans="1:20" x14ac:dyDescent="0.25">
      <c r="A27" s="7">
        <v>1968</v>
      </c>
      <c r="B27" s="7">
        <v>8</v>
      </c>
      <c r="C27" s="7">
        <v>12</v>
      </c>
      <c r="D27" s="82">
        <f t="shared" si="1"/>
        <v>0.66666666666666663</v>
      </c>
      <c r="E27" s="7">
        <v>1</v>
      </c>
      <c r="F27" s="7">
        <v>1</v>
      </c>
      <c r="G27" s="7">
        <v>0</v>
      </c>
      <c r="H27" s="7">
        <v>1</v>
      </c>
      <c r="I27" s="7">
        <v>1</v>
      </c>
      <c r="J27" s="7">
        <v>0</v>
      </c>
      <c r="K27" s="7">
        <v>1</v>
      </c>
      <c r="L27" s="7">
        <v>1</v>
      </c>
      <c r="M27" s="7">
        <v>0</v>
      </c>
      <c r="N27" s="7">
        <v>1</v>
      </c>
      <c r="O27" s="7">
        <v>0</v>
      </c>
      <c r="P27" s="7">
        <v>1</v>
      </c>
    </row>
    <row r="28" spans="1:20" x14ac:dyDescent="0.25">
      <c r="A28" s="7">
        <v>1969</v>
      </c>
      <c r="B28" s="7">
        <v>8</v>
      </c>
      <c r="C28" s="7">
        <v>12</v>
      </c>
      <c r="D28" s="82">
        <f t="shared" si="1"/>
        <v>0.66666666666666663</v>
      </c>
      <c r="E28" s="7">
        <v>1</v>
      </c>
      <c r="F28" s="7">
        <v>0</v>
      </c>
      <c r="G28" s="7">
        <v>0</v>
      </c>
      <c r="H28" s="7">
        <v>1</v>
      </c>
      <c r="I28" s="7">
        <v>1</v>
      </c>
      <c r="J28" s="7">
        <v>1</v>
      </c>
      <c r="K28" s="7">
        <v>1</v>
      </c>
      <c r="L28" s="7">
        <v>0</v>
      </c>
      <c r="M28" s="7">
        <v>1</v>
      </c>
      <c r="N28" s="7">
        <v>1</v>
      </c>
      <c r="O28" s="7">
        <v>0</v>
      </c>
      <c r="P28" s="7">
        <v>1</v>
      </c>
    </row>
    <row r="29" spans="1:20" x14ac:dyDescent="0.25">
      <c r="A29" s="7">
        <v>1970</v>
      </c>
      <c r="B29" s="7">
        <v>8</v>
      </c>
      <c r="C29" s="7">
        <v>12</v>
      </c>
      <c r="D29" s="82">
        <f t="shared" si="1"/>
        <v>0.66666666666666663</v>
      </c>
      <c r="E29" s="7">
        <v>1</v>
      </c>
      <c r="F29" s="7">
        <v>1</v>
      </c>
      <c r="G29" s="7">
        <v>1</v>
      </c>
      <c r="H29" s="7">
        <v>0</v>
      </c>
      <c r="I29" s="7">
        <v>1</v>
      </c>
      <c r="J29" s="7">
        <v>0</v>
      </c>
      <c r="K29" s="7">
        <v>0</v>
      </c>
      <c r="L29" s="7">
        <v>1</v>
      </c>
      <c r="M29" s="7">
        <v>1</v>
      </c>
      <c r="N29" s="7">
        <v>0</v>
      </c>
      <c r="O29" s="7">
        <v>1</v>
      </c>
      <c r="P29" s="7">
        <v>1</v>
      </c>
    </row>
    <row r="30" spans="1:20" x14ac:dyDescent="0.25">
      <c r="A30" s="7">
        <v>1971</v>
      </c>
      <c r="B30" s="7">
        <v>8</v>
      </c>
      <c r="C30" s="7">
        <v>14</v>
      </c>
      <c r="D30" s="82">
        <f t="shared" si="1"/>
        <v>0.5714285714285714</v>
      </c>
      <c r="E30" s="7">
        <v>1</v>
      </c>
      <c r="F30" s="7">
        <v>1</v>
      </c>
      <c r="G30" s="7">
        <v>0</v>
      </c>
      <c r="H30" s="7">
        <v>1</v>
      </c>
      <c r="I30" s="7">
        <v>1</v>
      </c>
      <c r="J30" s="7">
        <v>1</v>
      </c>
      <c r="K30" s="7">
        <v>0</v>
      </c>
      <c r="L30" s="7">
        <v>1</v>
      </c>
      <c r="M30" s="7">
        <v>0</v>
      </c>
      <c r="N30" s="7">
        <v>1</v>
      </c>
      <c r="O30" s="7">
        <v>0</v>
      </c>
      <c r="P30" s="7">
        <v>1</v>
      </c>
      <c r="Q30" s="7">
        <v>0</v>
      </c>
      <c r="R30" s="7">
        <v>0</v>
      </c>
    </row>
    <row r="31" spans="1:20" x14ac:dyDescent="0.25">
      <c r="A31" s="7">
        <v>1972</v>
      </c>
      <c r="B31" s="7">
        <v>8</v>
      </c>
      <c r="C31" s="7">
        <v>14</v>
      </c>
      <c r="D31" s="82">
        <f t="shared" si="1"/>
        <v>0.5714285714285714</v>
      </c>
      <c r="E31" s="7">
        <v>1</v>
      </c>
      <c r="F31" s="7">
        <v>1</v>
      </c>
      <c r="G31" s="7">
        <v>0</v>
      </c>
      <c r="H31" s="7">
        <v>1</v>
      </c>
      <c r="I31" s="7">
        <v>1</v>
      </c>
      <c r="J31" s="7">
        <v>1</v>
      </c>
      <c r="K31" s="7">
        <v>0</v>
      </c>
      <c r="L31" s="7">
        <v>1</v>
      </c>
      <c r="M31" s="7">
        <v>0</v>
      </c>
      <c r="N31" s="7">
        <v>0</v>
      </c>
      <c r="O31" s="7">
        <v>1</v>
      </c>
      <c r="P31" s="7">
        <v>1</v>
      </c>
      <c r="Q31" s="7">
        <v>0</v>
      </c>
      <c r="R31" s="7">
        <v>0</v>
      </c>
    </row>
    <row r="32" spans="1:20" x14ac:dyDescent="0.25">
      <c r="A32" s="7">
        <v>1973</v>
      </c>
      <c r="B32" s="7">
        <v>8</v>
      </c>
      <c r="C32" s="7">
        <v>16</v>
      </c>
      <c r="D32" s="82">
        <f t="shared" si="1"/>
        <v>0.5</v>
      </c>
      <c r="E32" s="7">
        <v>1</v>
      </c>
      <c r="F32" s="7">
        <v>1</v>
      </c>
      <c r="G32" s="7">
        <v>0</v>
      </c>
      <c r="H32" s="7">
        <v>1</v>
      </c>
      <c r="I32" s="7">
        <v>1</v>
      </c>
      <c r="J32" s="7">
        <v>0</v>
      </c>
      <c r="K32" s="7">
        <v>0</v>
      </c>
      <c r="L32" s="7">
        <v>1</v>
      </c>
      <c r="M32" s="7">
        <v>0</v>
      </c>
      <c r="N32" s="7">
        <v>1</v>
      </c>
      <c r="O32" s="7">
        <v>0</v>
      </c>
      <c r="P32" s="7">
        <v>1</v>
      </c>
      <c r="Q32" s="7">
        <v>1</v>
      </c>
      <c r="R32" s="7">
        <v>0</v>
      </c>
      <c r="S32" s="7">
        <v>0</v>
      </c>
      <c r="T32" s="7">
        <v>0</v>
      </c>
    </row>
    <row r="33" spans="1:26" x14ac:dyDescent="0.25">
      <c r="A33" s="7">
        <v>1974</v>
      </c>
      <c r="B33" s="7">
        <v>8</v>
      </c>
      <c r="C33" s="7">
        <v>16</v>
      </c>
      <c r="D33" s="82">
        <f t="shared" si="1"/>
        <v>0.5</v>
      </c>
      <c r="E33" s="7">
        <v>1</v>
      </c>
      <c r="F33" s="7">
        <v>1</v>
      </c>
      <c r="G33" s="7">
        <v>0</v>
      </c>
      <c r="H33" s="7">
        <v>1</v>
      </c>
      <c r="I33" s="7">
        <v>1</v>
      </c>
      <c r="J33" s="7">
        <v>1</v>
      </c>
      <c r="K33" s="7">
        <v>1</v>
      </c>
      <c r="L33" s="7">
        <v>0</v>
      </c>
      <c r="M33" s="7">
        <v>0</v>
      </c>
      <c r="N33" s="7">
        <v>1</v>
      </c>
      <c r="O33" s="7">
        <v>0</v>
      </c>
      <c r="P33" s="7">
        <v>0</v>
      </c>
      <c r="Q33" s="7">
        <v>0</v>
      </c>
      <c r="R33" s="7">
        <v>0</v>
      </c>
      <c r="S33" s="7">
        <v>1</v>
      </c>
      <c r="T33" s="7">
        <v>0</v>
      </c>
    </row>
    <row r="34" spans="1:26" x14ac:dyDescent="0.25">
      <c r="A34" s="7">
        <v>1975</v>
      </c>
      <c r="B34" s="7">
        <v>12</v>
      </c>
      <c r="C34" s="7">
        <v>18</v>
      </c>
      <c r="D34" s="82">
        <f t="shared" si="1"/>
        <v>0.66666666666666663</v>
      </c>
      <c r="E34" s="7">
        <v>1</v>
      </c>
      <c r="F34" s="7">
        <v>1</v>
      </c>
      <c r="G34" s="7">
        <v>0</v>
      </c>
      <c r="H34" s="7">
        <v>1</v>
      </c>
      <c r="I34" s="7">
        <v>1</v>
      </c>
      <c r="J34" s="7">
        <v>1</v>
      </c>
      <c r="K34" s="7">
        <v>1</v>
      </c>
      <c r="L34" s="7">
        <v>0</v>
      </c>
      <c r="M34" s="7">
        <v>0</v>
      </c>
      <c r="N34" s="7">
        <v>1</v>
      </c>
      <c r="O34" s="7">
        <v>1</v>
      </c>
      <c r="P34" s="7">
        <v>1</v>
      </c>
      <c r="Q34" s="7">
        <v>1</v>
      </c>
      <c r="R34" s="7">
        <v>1</v>
      </c>
      <c r="S34" s="7">
        <v>0</v>
      </c>
      <c r="T34" s="7">
        <v>1</v>
      </c>
      <c r="U34" s="7">
        <v>0</v>
      </c>
      <c r="V34" s="7">
        <v>0</v>
      </c>
    </row>
    <row r="35" spans="1:26" x14ac:dyDescent="0.25">
      <c r="A35" s="7">
        <v>1976</v>
      </c>
      <c r="B35" s="7">
        <v>12</v>
      </c>
      <c r="C35" s="7">
        <v>18</v>
      </c>
      <c r="D35" s="82">
        <f t="shared" si="1"/>
        <v>0.66666666666666663</v>
      </c>
      <c r="E35" s="7">
        <v>1</v>
      </c>
      <c r="F35" s="7">
        <v>1</v>
      </c>
      <c r="G35" s="7">
        <v>0</v>
      </c>
      <c r="H35" s="7">
        <v>1</v>
      </c>
      <c r="I35" s="7">
        <v>0</v>
      </c>
      <c r="J35" s="7">
        <v>1</v>
      </c>
      <c r="K35" s="7">
        <v>1</v>
      </c>
      <c r="L35" s="7">
        <v>0</v>
      </c>
      <c r="M35" s="7">
        <v>0</v>
      </c>
      <c r="N35" s="7">
        <v>1</v>
      </c>
      <c r="O35" s="7">
        <v>1</v>
      </c>
      <c r="P35" s="7">
        <v>1</v>
      </c>
      <c r="Q35" s="7">
        <v>1</v>
      </c>
      <c r="R35" s="7">
        <v>1</v>
      </c>
      <c r="S35" s="7">
        <v>1</v>
      </c>
      <c r="T35" s="7">
        <v>1</v>
      </c>
      <c r="U35" s="7">
        <v>0</v>
      </c>
      <c r="V35" s="7">
        <v>0</v>
      </c>
    </row>
    <row r="36" spans="1:26" x14ac:dyDescent="0.25">
      <c r="A36" s="7">
        <v>1977</v>
      </c>
      <c r="B36" s="7">
        <v>12</v>
      </c>
      <c r="C36" s="7">
        <v>18</v>
      </c>
      <c r="D36" s="82">
        <f t="shared" si="1"/>
        <v>0.66666666666666663</v>
      </c>
      <c r="E36" s="7">
        <v>1</v>
      </c>
      <c r="F36" s="7">
        <v>1</v>
      </c>
      <c r="G36" s="7">
        <v>0</v>
      </c>
      <c r="H36" s="7">
        <v>1</v>
      </c>
      <c r="I36" s="7">
        <v>0</v>
      </c>
      <c r="J36" s="7">
        <v>1</v>
      </c>
      <c r="K36" s="7">
        <v>1</v>
      </c>
      <c r="L36" s="7">
        <v>1</v>
      </c>
      <c r="M36" s="7">
        <v>0</v>
      </c>
      <c r="N36" s="7">
        <v>1</v>
      </c>
      <c r="O36" s="7">
        <v>1</v>
      </c>
      <c r="P36" s="7">
        <v>1</v>
      </c>
      <c r="Q36" s="7">
        <v>1</v>
      </c>
      <c r="R36" s="7">
        <v>0</v>
      </c>
      <c r="S36" s="7">
        <v>1</v>
      </c>
      <c r="T36" s="7">
        <v>1</v>
      </c>
      <c r="U36" s="7">
        <v>0</v>
      </c>
      <c r="V36" s="7">
        <v>0</v>
      </c>
    </row>
    <row r="37" spans="1:26" x14ac:dyDescent="0.25">
      <c r="A37" s="7">
        <v>1978</v>
      </c>
      <c r="B37" s="7">
        <v>12</v>
      </c>
      <c r="C37" s="7">
        <v>18</v>
      </c>
      <c r="D37" s="82">
        <f t="shared" si="1"/>
        <v>0.66666666666666663</v>
      </c>
      <c r="E37" s="7">
        <v>1</v>
      </c>
      <c r="F37" s="7">
        <v>1</v>
      </c>
      <c r="G37" s="7">
        <v>1</v>
      </c>
      <c r="H37" s="7">
        <v>1</v>
      </c>
      <c r="I37" s="7">
        <v>0</v>
      </c>
      <c r="J37" s="7">
        <v>1</v>
      </c>
      <c r="K37" s="7">
        <v>1</v>
      </c>
      <c r="L37" s="7">
        <v>0</v>
      </c>
      <c r="M37" s="7">
        <v>0</v>
      </c>
      <c r="N37" s="7">
        <v>1</v>
      </c>
      <c r="O37" s="7">
        <v>0</v>
      </c>
      <c r="P37" s="7">
        <v>0</v>
      </c>
      <c r="Q37" s="7">
        <v>1</v>
      </c>
      <c r="R37" s="7">
        <v>0</v>
      </c>
      <c r="S37" s="7">
        <v>1</v>
      </c>
      <c r="T37" s="7">
        <v>1</v>
      </c>
      <c r="U37" s="7">
        <v>1</v>
      </c>
      <c r="V37" s="7">
        <v>0</v>
      </c>
    </row>
    <row r="38" spans="1:26" x14ac:dyDescent="0.25">
      <c r="A38" s="7">
        <v>1979</v>
      </c>
      <c r="B38" s="7">
        <v>12</v>
      </c>
      <c r="C38" s="7">
        <v>17</v>
      </c>
      <c r="D38" s="82">
        <f t="shared" si="1"/>
        <v>0.70588235294117652</v>
      </c>
      <c r="E38" s="7">
        <v>1</v>
      </c>
      <c r="F38" s="7">
        <v>1</v>
      </c>
      <c r="G38" s="7">
        <v>0</v>
      </c>
      <c r="H38" s="7">
        <v>1</v>
      </c>
      <c r="I38" s="7">
        <v>1</v>
      </c>
      <c r="J38" s="7">
        <v>1</v>
      </c>
      <c r="K38" s="7">
        <v>1</v>
      </c>
      <c r="L38" s="7">
        <v>0</v>
      </c>
      <c r="M38" s="7"/>
      <c r="N38" s="7">
        <v>1</v>
      </c>
      <c r="O38" s="7">
        <v>1</v>
      </c>
      <c r="P38" s="7">
        <v>0</v>
      </c>
      <c r="Q38" s="7">
        <v>1</v>
      </c>
      <c r="R38" s="7">
        <v>1</v>
      </c>
      <c r="S38" s="7">
        <v>1</v>
      </c>
      <c r="T38" s="7">
        <v>1</v>
      </c>
      <c r="U38" s="7">
        <v>0</v>
      </c>
      <c r="V38" s="7">
        <v>0</v>
      </c>
    </row>
    <row r="39" spans="1:26" x14ac:dyDescent="0.25">
      <c r="A39" s="7">
        <v>1980</v>
      </c>
      <c r="B39" s="7">
        <v>16</v>
      </c>
      <c r="C39" s="7">
        <v>21</v>
      </c>
      <c r="D39" s="82">
        <f t="shared" si="1"/>
        <v>0.76190476190476186</v>
      </c>
      <c r="E39" s="7">
        <v>1</v>
      </c>
      <c r="F39" s="7">
        <v>1</v>
      </c>
      <c r="G39" s="7">
        <v>0</v>
      </c>
      <c r="H39" s="7">
        <v>1</v>
      </c>
      <c r="I39" s="7">
        <v>1</v>
      </c>
      <c r="J39" s="7">
        <v>1</v>
      </c>
      <c r="K39" s="7">
        <v>1</v>
      </c>
      <c r="L39" s="7">
        <v>1</v>
      </c>
      <c r="M39" s="7"/>
      <c r="N39" s="7">
        <v>1</v>
      </c>
      <c r="O39" s="7">
        <v>1</v>
      </c>
      <c r="P39" s="7">
        <v>1</v>
      </c>
      <c r="Q39" s="7">
        <v>1</v>
      </c>
      <c r="R39" s="7">
        <v>1</v>
      </c>
      <c r="S39" s="7">
        <v>1</v>
      </c>
      <c r="T39" s="7">
        <v>1</v>
      </c>
      <c r="U39" s="7">
        <v>0</v>
      </c>
      <c r="V39" s="7">
        <v>0</v>
      </c>
      <c r="W39" s="7">
        <v>1</v>
      </c>
      <c r="X39" s="7">
        <v>0</v>
      </c>
      <c r="Y39" s="7">
        <v>1</v>
      </c>
      <c r="Z39" s="7">
        <v>0</v>
      </c>
    </row>
    <row r="40" spans="1:26" x14ac:dyDescent="0.25">
      <c r="A40" s="7">
        <v>1981</v>
      </c>
      <c r="B40" s="7">
        <v>16</v>
      </c>
      <c r="C40" s="7">
        <v>21</v>
      </c>
      <c r="D40" s="82">
        <f t="shared" si="1"/>
        <v>0.76190476190476186</v>
      </c>
      <c r="E40" s="7">
        <v>1</v>
      </c>
      <c r="F40" s="7">
        <v>1</v>
      </c>
      <c r="G40" s="7">
        <v>0</v>
      </c>
      <c r="H40" s="7">
        <v>1</v>
      </c>
      <c r="I40" s="7">
        <v>1</v>
      </c>
      <c r="J40" s="7">
        <v>1</v>
      </c>
      <c r="K40" s="7">
        <v>1</v>
      </c>
      <c r="L40" s="7">
        <v>1</v>
      </c>
      <c r="M40" s="7"/>
      <c r="N40" s="7">
        <v>1</v>
      </c>
      <c r="O40" s="7">
        <v>1</v>
      </c>
      <c r="P40" s="7">
        <v>1</v>
      </c>
      <c r="Q40" s="7">
        <v>1</v>
      </c>
      <c r="R40" s="7">
        <v>1</v>
      </c>
      <c r="S40" s="7">
        <v>1</v>
      </c>
      <c r="T40" s="7">
        <v>1</v>
      </c>
      <c r="U40" s="7">
        <v>0</v>
      </c>
      <c r="V40" s="7">
        <v>0</v>
      </c>
      <c r="W40" s="7">
        <v>0</v>
      </c>
      <c r="X40" s="7">
        <v>1</v>
      </c>
      <c r="Y40" s="7">
        <v>1</v>
      </c>
      <c r="Z40" s="7">
        <v>0</v>
      </c>
    </row>
    <row r="41" spans="1:26" x14ac:dyDescent="0.25">
      <c r="A41" s="7">
        <v>1982</v>
      </c>
      <c r="B41" s="7">
        <v>16</v>
      </c>
      <c r="C41" s="7">
        <v>21</v>
      </c>
      <c r="D41" s="82">
        <f t="shared" si="1"/>
        <v>0.76190476190476186</v>
      </c>
      <c r="E41" s="7">
        <v>1</v>
      </c>
      <c r="F41" s="7">
        <v>1</v>
      </c>
      <c r="G41" s="7">
        <v>0</v>
      </c>
      <c r="H41" s="7">
        <v>1</v>
      </c>
      <c r="I41" s="7">
        <v>1</v>
      </c>
      <c r="J41" s="7">
        <v>0</v>
      </c>
      <c r="K41" s="7">
        <v>1</v>
      </c>
      <c r="L41" s="7">
        <v>1</v>
      </c>
      <c r="M41" s="7"/>
      <c r="N41" s="7">
        <v>1</v>
      </c>
      <c r="O41" s="7">
        <v>1</v>
      </c>
      <c r="P41" s="7">
        <v>1</v>
      </c>
      <c r="Q41" s="7">
        <v>1</v>
      </c>
      <c r="R41" s="7">
        <v>1</v>
      </c>
      <c r="S41" s="7">
        <v>1</v>
      </c>
      <c r="T41" s="7">
        <v>1</v>
      </c>
      <c r="U41" s="7">
        <v>0</v>
      </c>
      <c r="V41" s="7">
        <v>0</v>
      </c>
      <c r="W41" s="7">
        <v>0</v>
      </c>
      <c r="X41" s="7">
        <v>1</v>
      </c>
      <c r="Y41" s="7">
        <v>1</v>
      </c>
      <c r="Z41" s="7">
        <v>1</v>
      </c>
    </row>
    <row r="42" spans="1:26" x14ac:dyDescent="0.25">
      <c r="A42" s="7">
        <v>1983</v>
      </c>
      <c r="B42" s="7">
        <v>16</v>
      </c>
      <c r="C42" s="7">
        <v>21</v>
      </c>
      <c r="D42" s="82">
        <f t="shared" si="1"/>
        <v>0.76190476190476186</v>
      </c>
      <c r="E42" s="7">
        <v>1</v>
      </c>
      <c r="F42" s="7">
        <v>1</v>
      </c>
      <c r="G42" s="7">
        <v>0</v>
      </c>
      <c r="H42" s="7">
        <v>1</v>
      </c>
      <c r="I42" s="7">
        <v>1</v>
      </c>
      <c r="J42" s="7">
        <v>1</v>
      </c>
      <c r="K42" s="7">
        <v>0</v>
      </c>
      <c r="L42" s="7">
        <v>1</v>
      </c>
      <c r="M42" s="7"/>
      <c r="N42" s="7">
        <v>1</v>
      </c>
      <c r="O42" s="7">
        <v>0</v>
      </c>
      <c r="P42" s="7">
        <v>1</v>
      </c>
      <c r="Q42" s="7">
        <v>1</v>
      </c>
      <c r="R42" s="7">
        <v>1</v>
      </c>
      <c r="S42" s="7">
        <v>1</v>
      </c>
      <c r="T42" s="7">
        <v>1</v>
      </c>
      <c r="U42" s="7">
        <v>0</v>
      </c>
      <c r="V42" s="7">
        <v>1</v>
      </c>
      <c r="W42" s="7">
        <v>0</v>
      </c>
      <c r="X42" s="7">
        <v>1</v>
      </c>
      <c r="Y42" s="7">
        <v>1</v>
      </c>
      <c r="Z42" s="7">
        <v>1</v>
      </c>
    </row>
    <row r="43" spans="1:26" x14ac:dyDescent="0.25">
      <c r="A43" s="7">
        <v>1984</v>
      </c>
      <c r="B43" s="7">
        <v>16</v>
      </c>
      <c r="C43" s="7">
        <v>21</v>
      </c>
      <c r="D43" s="82">
        <f t="shared" si="1"/>
        <v>0.76190476190476186</v>
      </c>
      <c r="E43" s="7">
        <v>1</v>
      </c>
      <c r="F43" s="7">
        <v>1</v>
      </c>
      <c r="G43" s="7">
        <v>1</v>
      </c>
      <c r="H43" s="7">
        <v>1</v>
      </c>
      <c r="I43" s="7">
        <v>1</v>
      </c>
      <c r="J43" s="7">
        <v>0</v>
      </c>
      <c r="K43" s="7">
        <v>0</v>
      </c>
      <c r="L43" s="7">
        <v>1</v>
      </c>
      <c r="M43" s="7"/>
      <c r="N43" s="7">
        <v>1</v>
      </c>
      <c r="O43" s="7">
        <v>0</v>
      </c>
      <c r="P43" s="7">
        <v>1</v>
      </c>
      <c r="Q43" s="7">
        <v>1</v>
      </c>
      <c r="R43" s="7">
        <v>1</v>
      </c>
      <c r="S43" s="7">
        <v>1</v>
      </c>
      <c r="T43" s="7">
        <v>1</v>
      </c>
      <c r="U43" s="7">
        <v>0</v>
      </c>
      <c r="V43" s="7">
        <v>1</v>
      </c>
      <c r="W43" s="7">
        <v>0</v>
      </c>
      <c r="X43" s="7">
        <v>1</v>
      </c>
      <c r="Y43" s="7">
        <v>1</v>
      </c>
      <c r="Z43" s="7">
        <v>1</v>
      </c>
    </row>
    <row r="44" spans="1:26" x14ac:dyDescent="0.25">
      <c r="A44" s="7">
        <v>1985</v>
      </c>
      <c r="B44" s="7">
        <v>16</v>
      </c>
      <c r="C44" s="7">
        <v>21</v>
      </c>
      <c r="D44" s="82">
        <f t="shared" si="1"/>
        <v>0.76190476190476186</v>
      </c>
      <c r="E44" s="7">
        <v>1</v>
      </c>
      <c r="F44" s="7">
        <v>1</v>
      </c>
      <c r="G44" s="7">
        <v>1</v>
      </c>
      <c r="H44" s="7">
        <v>1</v>
      </c>
      <c r="I44" s="7">
        <v>1</v>
      </c>
      <c r="J44" s="7">
        <v>0</v>
      </c>
      <c r="K44" s="7">
        <v>1</v>
      </c>
      <c r="L44" s="7">
        <v>1</v>
      </c>
      <c r="M44" s="7"/>
      <c r="N44" s="7">
        <v>1</v>
      </c>
      <c r="O44" s="7">
        <v>0</v>
      </c>
      <c r="P44" s="7">
        <v>1</v>
      </c>
      <c r="Q44" s="7">
        <v>1</v>
      </c>
      <c r="R44" s="7">
        <v>0</v>
      </c>
      <c r="S44" s="7">
        <v>1</v>
      </c>
      <c r="T44" s="7">
        <v>1</v>
      </c>
      <c r="U44" s="7">
        <v>0</v>
      </c>
      <c r="V44" s="7">
        <v>1</v>
      </c>
      <c r="W44" s="7">
        <v>0</v>
      </c>
      <c r="X44" s="7">
        <v>1</v>
      </c>
      <c r="Y44" s="7">
        <v>1</v>
      </c>
      <c r="Z44" s="7">
        <v>1</v>
      </c>
    </row>
    <row r="45" spans="1:26" x14ac:dyDescent="0.25">
      <c r="A45" s="7">
        <v>1986</v>
      </c>
      <c r="B45" s="7">
        <v>16</v>
      </c>
      <c r="C45" s="7">
        <v>21</v>
      </c>
      <c r="D45" s="82">
        <f t="shared" si="1"/>
        <v>0.76190476190476186</v>
      </c>
      <c r="E45" s="7">
        <v>1</v>
      </c>
      <c r="F45" s="7">
        <v>1</v>
      </c>
      <c r="G45" s="7">
        <v>0</v>
      </c>
      <c r="H45" s="7">
        <v>1</v>
      </c>
      <c r="I45" s="7">
        <v>1</v>
      </c>
      <c r="J45" s="7">
        <v>1</v>
      </c>
      <c r="K45" s="7">
        <v>0</v>
      </c>
      <c r="L45" s="7">
        <v>1</v>
      </c>
      <c r="M45" s="7"/>
      <c r="N45" s="7">
        <v>1</v>
      </c>
      <c r="O45" s="7">
        <v>0</v>
      </c>
      <c r="P45" s="7">
        <v>1</v>
      </c>
      <c r="Q45" s="7">
        <v>0</v>
      </c>
      <c r="R45" s="7">
        <v>1</v>
      </c>
      <c r="S45" s="7">
        <v>1</v>
      </c>
      <c r="T45" s="7">
        <v>1</v>
      </c>
      <c r="U45" s="7">
        <v>0</v>
      </c>
      <c r="V45" s="7">
        <v>1</v>
      </c>
      <c r="W45" s="7">
        <v>1</v>
      </c>
      <c r="X45" s="7">
        <v>1</v>
      </c>
      <c r="Y45" s="7">
        <v>1</v>
      </c>
      <c r="Z45" s="7">
        <v>1</v>
      </c>
    </row>
    <row r="46" spans="1:26" x14ac:dyDescent="0.25">
      <c r="A46" s="7">
        <v>1987</v>
      </c>
      <c r="B46" s="7">
        <v>16</v>
      </c>
      <c r="C46" s="7">
        <v>21</v>
      </c>
      <c r="D46" s="82">
        <f t="shared" si="1"/>
        <v>0.76190476190476186</v>
      </c>
      <c r="E46" s="7">
        <v>1</v>
      </c>
      <c r="F46" s="7">
        <v>1</v>
      </c>
      <c r="G46" s="7">
        <v>1</v>
      </c>
      <c r="H46" s="7">
        <v>1</v>
      </c>
      <c r="I46" s="7">
        <v>1</v>
      </c>
      <c r="J46" s="7">
        <v>1</v>
      </c>
      <c r="K46" s="7">
        <v>1</v>
      </c>
      <c r="L46" s="7">
        <v>0</v>
      </c>
      <c r="M46" s="7"/>
      <c r="N46" s="7">
        <v>1</v>
      </c>
      <c r="O46" s="7">
        <v>0</v>
      </c>
      <c r="P46" s="7">
        <v>1</v>
      </c>
      <c r="Q46" s="7">
        <v>0</v>
      </c>
      <c r="R46" s="7">
        <v>0</v>
      </c>
      <c r="S46" s="7">
        <v>1</v>
      </c>
      <c r="T46" s="7">
        <v>1</v>
      </c>
      <c r="U46" s="7">
        <v>0</v>
      </c>
      <c r="V46" s="7">
        <v>1</v>
      </c>
      <c r="W46" s="7">
        <v>1</v>
      </c>
      <c r="X46" s="7">
        <v>1</v>
      </c>
      <c r="Y46" s="7">
        <v>1</v>
      </c>
      <c r="Z46" s="7">
        <v>1</v>
      </c>
    </row>
    <row r="47" spans="1:26" x14ac:dyDescent="0.25">
      <c r="A47" s="7">
        <v>1988</v>
      </c>
      <c r="B47" s="7">
        <v>16</v>
      </c>
      <c r="C47" s="7">
        <v>21</v>
      </c>
      <c r="D47" s="82">
        <f t="shared" si="1"/>
        <v>0.76190476190476186</v>
      </c>
      <c r="E47" s="7">
        <v>1</v>
      </c>
      <c r="F47" s="7">
        <v>1</v>
      </c>
      <c r="G47" s="7">
        <v>1</v>
      </c>
      <c r="H47" s="7">
        <v>1</v>
      </c>
      <c r="I47" s="7">
        <v>0</v>
      </c>
      <c r="J47" s="7">
        <v>1</v>
      </c>
      <c r="K47" s="7">
        <v>1</v>
      </c>
      <c r="L47" s="7">
        <v>0</v>
      </c>
      <c r="M47" s="7"/>
      <c r="N47" s="7">
        <v>1</v>
      </c>
      <c r="O47" s="7">
        <v>0</v>
      </c>
      <c r="P47" s="7">
        <v>1</v>
      </c>
      <c r="Q47" s="7">
        <v>1</v>
      </c>
      <c r="R47" s="7">
        <v>0</v>
      </c>
      <c r="S47" s="7">
        <v>1</v>
      </c>
      <c r="T47" s="7">
        <v>1</v>
      </c>
      <c r="U47" s="7">
        <v>1</v>
      </c>
      <c r="V47" s="7">
        <v>1</v>
      </c>
      <c r="W47" s="7">
        <v>1</v>
      </c>
      <c r="X47" s="7">
        <v>0</v>
      </c>
      <c r="Y47" s="7">
        <v>1</v>
      </c>
      <c r="Z47" s="7">
        <v>1</v>
      </c>
    </row>
    <row r="48" spans="1:26" x14ac:dyDescent="0.25">
      <c r="A48" s="7">
        <v>1989</v>
      </c>
      <c r="B48" s="7">
        <v>16</v>
      </c>
      <c r="C48" s="7">
        <v>21</v>
      </c>
      <c r="D48" s="82">
        <f t="shared" si="1"/>
        <v>0.76190476190476186</v>
      </c>
      <c r="E48" s="7">
        <v>1</v>
      </c>
      <c r="F48" s="7">
        <v>1</v>
      </c>
      <c r="G48" s="7">
        <v>1</v>
      </c>
      <c r="H48" s="7">
        <v>1</v>
      </c>
      <c r="I48" s="7">
        <v>1</v>
      </c>
      <c r="J48" s="7">
        <v>0</v>
      </c>
      <c r="K48" s="7">
        <v>1</v>
      </c>
      <c r="L48" s="7">
        <v>1</v>
      </c>
      <c r="M48" s="7"/>
      <c r="N48" s="7">
        <v>1</v>
      </c>
      <c r="O48" s="7">
        <v>1</v>
      </c>
      <c r="P48" s="7">
        <v>1</v>
      </c>
      <c r="Q48" s="7">
        <v>1</v>
      </c>
      <c r="R48" s="7">
        <v>1</v>
      </c>
      <c r="S48" s="7">
        <v>1</v>
      </c>
      <c r="T48" s="7">
        <v>0</v>
      </c>
      <c r="U48" s="7">
        <v>0</v>
      </c>
      <c r="V48" s="7">
        <v>1</v>
      </c>
      <c r="W48" s="7">
        <v>1</v>
      </c>
      <c r="X48" s="7">
        <v>0</v>
      </c>
      <c r="Y48" s="7">
        <v>1</v>
      </c>
      <c r="Z48" s="7">
        <v>0</v>
      </c>
    </row>
    <row r="49" spans="1:35" x14ac:dyDescent="0.25">
      <c r="A49" s="7">
        <v>1990</v>
      </c>
      <c r="B49" s="7">
        <v>16</v>
      </c>
      <c r="C49" s="7">
        <v>21</v>
      </c>
      <c r="D49" s="82">
        <f t="shared" si="1"/>
        <v>0.76190476190476186</v>
      </c>
      <c r="E49" s="7">
        <v>1</v>
      </c>
      <c r="F49" s="7">
        <v>1</v>
      </c>
      <c r="G49" s="7">
        <v>0</v>
      </c>
      <c r="H49" s="7">
        <v>1</v>
      </c>
      <c r="I49" s="7">
        <v>1</v>
      </c>
      <c r="J49" s="7">
        <v>1</v>
      </c>
      <c r="K49" s="7">
        <v>1</v>
      </c>
      <c r="L49" s="7">
        <v>1</v>
      </c>
      <c r="M49" s="7"/>
      <c r="N49" s="7">
        <v>0</v>
      </c>
      <c r="O49" s="7">
        <v>0</v>
      </c>
      <c r="P49" s="7">
        <v>1</v>
      </c>
      <c r="Q49" s="7">
        <v>1</v>
      </c>
      <c r="R49" s="7">
        <v>0</v>
      </c>
      <c r="S49" s="7">
        <v>1</v>
      </c>
      <c r="T49" s="7">
        <v>1</v>
      </c>
      <c r="U49" s="7">
        <v>1</v>
      </c>
      <c r="V49" s="7">
        <v>1</v>
      </c>
      <c r="W49" s="7">
        <v>1</v>
      </c>
      <c r="X49" s="7">
        <v>0</v>
      </c>
      <c r="Y49" s="7">
        <v>1</v>
      </c>
      <c r="Z49" s="7">
        <v>1</v>
      </c>
    </row>
    <row r="50" spans="1:35" x14ac:dyDescent="0.25">
      <c r="A50" s="7">
        <v>1991</v>
      </c>
      <c r="B50" s="7">
        <v>16</v>
      </c>
      <c r="C50" s="7">
        <v>21</v>
      </c>
      <c r="D50" s="82">
        <f t="shared" si="1"/>
        <v>0.76190476190476186</v>
      </c>
      <c r="E50" s="7">
        <v>1</v>
      </c>
      <c r="F50" s="7">
        <v>1</v>
      </c>
      <c r="G50" s="7">
        <v>1</v>
      </c>
      <c r="H50" s="7">
        <v>1</v>
      </c>
      <c r="I50" s="7">
        <v>1</v>
      </c>
      <c r="J50" s="7">
        <v>0</v>
      </c>
      <c r="K50" s="7">
        <v>1</v>
      </c>
      <c r="L50" s="7">
        <v>1</v>
      </c>
      <c r="M50" s="7"/>
      <c r="N50" s="7">
        <v>1</v>
      </c>
      <c r="O50" s="7">
        <v>0</v>
      </c>
      <c r="P50" s="7">
        <v>1</v>
      </c>
      <c r="Q50" s="7">
        <v>1</v>
      </c>
      <c r="R50" s="7">
        <v>1</v>
      </c>
      <c r="S50" s="7">
        <v>1</v>
      </c>
      <c r="T50" s="7">
        <v>0</v>
      </c>
      <c r="U50" s="7">
        <v>1</v>
      </c>
      <c r="V50" s="7">
        <v>1</v>
      </c>
      <c r="W50" s="7">
        <v>1</v>
      </c>
      <c r="X50" s="7">
        <v>0</v>
      </c>
      <c r="Y50" s="7">
        <v>1</v>
      </c>
      <c r="Z50" s="7">
        <v>0</v>
      </c>
    </row>
    <row r="51" spans="1:35" x14ac:dyDescent="0.25">
      <c r="A51" s="7">
        <v>1992</v>
      </c>
      <c r="B51" s="7">
        <v>16</v>
      </c>
      <c r="C51" s="7">
        <v>22</v>
      </c>
      <c r="D51" s="82">
        <f t="shared" si="1"/>
        <v>0.72727272727272729</v>
      </c>
      <c r="E51" s="7">
        <v>1</v>
      </c>
      <c r="F51" s="7">
        <v>1</v>
      </c>
      <c r="G51" s="7">
        <v>1</v>
      </c>
      <c r="H51" s="7">
        <v>1</v>
      </c>
      <c r="I51" s="7">
        <v>1</v>
      </c>
      <c r="J51" s="7">
        <v>0</v>
      </c>
      <c r="K51" s="7">
        <v>1</v>
      </c>
      <c r="L51" s="7">
        <v>1</v>
      </c>
      <c r="M51" s="7"/>
      <c r="N51" s="7">
        <v>0</v>
      </c>
      <c r="O51" s="7">
        <v>1</v>
      </c>
      <c r="P51" s="7">
        <v>1</v>
      </c>
      <c r="Q51" s="7">
        <v>1</v>
      </c>
      <c r="R51" s="7">
        <v>1</v>
      </c>
      <c r="S51" s="7">
        <v>0</v>
      </c>
      <c r="T51" s="7">
        <v>0</v>
      </c>
      <c r="U51" s="7">
        <v>1</v>
      </c>
      <c r="V51" s="7">
        <v>1</v>
      </c>
      <c r="W51" s="7">
        <v>1</v>
      </c>
      <c r="X51" s="7">
        <v>0</v>
      </c>
      <c r="Y51" s="7">
        <v>1</v>
      </c>
      <c r="Z51" s="7">
        <v>1</v>
      </c>
      <c r="AA51" s="7">
        <v>0</v>
      </c>
    </row>
    <row r="52" spans="1:35" x14ac:dyDescent="0.25">
      <c r="A52" s="7">
        <v>1993</v>
      </c>
      <c r="B52" s="7">
        <v>16</v>
      </c>
      <c r="C52" s="7">
        <v>24</v>
      </c>
      <c r="D52" s="82">
        <f t="shared" si="1"/>
        <v>0.66666666666666663</v>
      </c>
      <c r="E52" s="7">
        <v>1</v>
      </c>
      <c r="F52" s="7">
        <v>1</v>
      </c>
      <c r="G52" s="7">
        <v>1</v>
      </c>
      <c r="H52" s="7">
        <v>1</v>
      </c>
      <c r="I52" s="7">
        <v>0</v>
      </c>
      <c r="J52" s="7">
        <v>1</v>
      </c>
      <c r="K52" s="7">
        <v>1</v>
      </c>
      <c r="L52" s="7">
        <v>0</v>
      </c>
      <c r="M52" s="7"/>
      <c r="N52" s="7">
        <v>0</v>
      </c>
      <c r="O52" s="7">
        <v>1</v>
      </c>
      <c r="P52" s="7">
        <v>1</v>
      </c>
      <c r="Q52" s="7">
        <v>1</v>
      </c>
      <c r="R52" s="7">
        <v>1</v>
      </c>
      <c r="S52" s="7">
        <v>1</v>
      </c>
      <c r="T52" s="7">
        <v>1</v>
      </c>
      <c r="U52" s="7">
        <v>1</v>
      </c>
      <c r="V52" s="7">
        <v>1</v>
      </c>
      <c r="W52" s="7">
        <v>0</v>
      </c>
      <c r="X52" s="7">
        <v>1</v>
      </c>
      <c r="Y52" s="7">
        <v>0</v>
      </c>
      <c r="Z52" s="7">
        <v>1</v>
      </c>
      <c r="AA52" s="7">
        <v>0</v>
      </c>
      <c r="AB52" s="7">
        <v>0</v>
      </c>
      <c r="AC52" s="7">
        <v>0</v>
      </c>
    </row>
    <row r="53" spans="1:35" x14ac:dyDescent="0.25">
      <c r="A53" s="7">
        <v>1994</v>
      </c>
      <c r="B53" s="7">
        <v>16</v>
      </c>
      <c r="C53" s="7">
        <v>26</v>
      </c>
      <c r="D53" s="82">
        <f t="shared" si="1"/>
        <v>0.61538461538461542</v>
      </c>
      <c r="E53" s="7">
        <v>1</v>
      </c>
      <c r="F53" s="7">
        <v>1</v>
      </c>
      <c r="G53" s="7">
        <v>1</v>
      </c>
      <c r="H53" s="7">
        <v>1</v>
      </c>
      <c r="I53" s="7">
        <v>1</v>
      </c>
      <c r="J53" s="7">
        <v>1</v>
      </c>
      <c r="K53" s="7">
        <v>0</v>
      </c>
      <c r="L53" s="7">
        <v>1</v>
      </c>
      <c r="M53" s="7"/>
      <c r="N53" s="7">
        <v>0</v>
      </c>
      <c r="O53" s="7">
        <v>1</v>
      </c>
      <c r="P53" s="7">
        <v>1</v>
      </c>
      <c r="Q53" s="7">
        <v>1</v>
      </c>
      <c r="R53" s="7">
        <v>1</v>
      </c>
      <c r="S53" s="7">
        <v>1</v>
      </c>
      <c r="T53" s="7">
        <v>1</v>
      </c>
      <c r="U53" s="7">
        <v>1</v>
      </c>
      <c r="V53" s="7">
        <v>1</v>
      </c>
      <c r="W53" s="7">
        <v>0</v>
      </c>
      <c r="X53" s="7">
        <v>0</v>
      </c>
      <c r="Y53" s="7">
        <v>0</v>
      </c>
      <c r="Z53" s="7">
        <v>0</v>
      </c>
      <c r="AA53" s="7">
        <v>1</v>
      </c>
      <c r="AB53" s="7">
        <v>0</v>
      </c>
      <c r="AC53" s="7">
        <v>0</v>
      </c>
      <c r="AD53" s="7">
        <v>0</v>
      </c>
      <c r="AE53" s="7">
        <v>0</v>
      </c>
    </row>
    <row r="54" spans="1:35" x14ac:dyDescent="0.25">
      <c r="A54" s="7">
        <v>1995</v>
      </c>
      <c r="B54" s="7">
        <v>16</v>
      </c>
      <c r="C54" s="7">
        <v>26</v>
      </c>
      <c r="D54" s="82">
        <f t="shared" si="1"/>
        <v>0.61538461538461542</v>
      </c>
      <c r="E54" s="7">
        <v>1</v>
      </c>
      <c r="F54" s="7">
        <v>1</v>
      </c>
      <c r="G54" s="7">
        <v>1</v>
      </c>
      <c r="H54" s="7">
        <v>0</v>
      </c>
      <c r="I54" s="7">
        <v>1</v>
      </c>
      <c r="J54" s="7">
        <v>1</v>
      </c>
      <c r="K54" s="7">
        <v>0</v>
      </c>
      <c r="L54" s="7">
        <v>1</v>
      </c>
      <c r="M54" s="7"/>
      <c r="N54" s="7">
        <v>1</v>
      </c>
      <c r="O54" s="7">
        <v>1</v>
      </c>
      <c r="P54" s="7">
        <v>1</v>
      </c>
      <c r="Q54" s="7">
        <v>1</v>
      </c>
      <c r="R54" s="7">
        <v>1</v>
      </c>
      <c r="S54" s="7">
        <v>1</v>
      </c>
      <c r="T54" s="7">
        <v>0</v>
      </c>
      <c r="U54" s="7">
        <v>1</v>
      </c>
      <c r="V54" s="7">
        <v>1</v>
      </c>
      <c r="W54" s="7">
        <v>0</v>
      </c>
      <c r="X54" s="7">
        <v>1</v>
      </c>
      <c r="Y54" s="7">
        <v>0</v>
      </c>
      <c r="Z54" s="7">
        <v>0</v>
      </c>
      <c r="AA54" s="7">
        <v>1</v>
      </c>
      <c r="AB54" s="7">
        <v>0</v>
      </c>
      <c r="AC54" s="7">
        <v>0</v>
      </c>
      <c r="AD54" s="7">
        <v>0</v>
      </c>
      <c r="AE54" s="7">
        <v>0</v>
      </c>
    </row>
    <row r="55" spans="1:35" x14ac:dyDescent="0.25">
      <c r="A55" s="7">
        <v>1996</v>
      </c>
      <c r="B55" s="7">
        <v>16</v>
      </c>
      <c r="C55" s="7">
        <v>26</v>
      </c>
      <c r="D55" s="82">
        <f t="shared" si="1"/>
        <v>0.61538461538461542</v>
      </c>
      <c r="E55" s="7">
        <v>1</v>
      </c>
      <c r="F55" s="7">
        <v>1</v>
      </c>
      <c r="G55" s="7">
        <v>1</v>
      </c>
      <c r="H55" s="7">
        <v>1</v>
      </c>
      <c r="I55" s="7">
        <v>1</v>
      </c>
      <c r="J55" s="7">
        <v>1</v>
      </c>
      <c r="K55" s="7">
        <v>0</v>
      </c>
      <c r="L55" s="7">
        <v>0</v>
      </c>
      <c r="M55" s="7"/>
      <c r="N55" s="7">
        <v>1</v>
      </c>
      <c r="O55" s="7">
        <v>1</v>
      </c>
      <c r="P55" s="7">
        <v>1</v>
      </c>
      <c r="Q55" s="7">
        <v>0</v>
      </c>
      <c r="R55" s="7">
        <v>1</v>
      </c>
      <c r="S55" s="7">
        <v>1</v>
      </c>
      <c r="T55" s="7">
        <v>0</v>
      </c>
      <c r="U55" s="7">
        <v>0</v>
      </c>
      <c r="V55" s="7">
        <v>1</v>
      </c>
      <c r="W55" s="7">
        <v>0</v>
      </c>
      <c r="X55" s="7">
        <v>1</v>
      </c>
      <c r="Y55" s="7">
        <v>0</v>
      </c>
      <c r="Z55" s="7">
        <v>1</v>
      </c>
      <c r="AA55" s="7">
        <v>0</v>
      </c>
      <c r="AB55" s="7">
        <v>0</v>
      </c>
      <c r="AC55" s="7">
        <v>1</v>
      </c>
      <c r="AD55" s="7">
        <v>0</v>
      </c>
      <c r="AE55" s="7">
        <v>1</v>
      </c>
    </row>
    <row r="56" spans="1:35" x14ac:dyDescent="0.25">
      <c r="A56" s="7">
        <v>1997</v>
      </c>
      <c r="B56" s="7">
        <v>16</v>
      </c>
      <c r="C56" s="7">
        <v>26</v>
      </c>
      <c r="D56" s="82">
        <f t="shared" si="1"/>
        <v>0.61538461538461542</v>
      </c>
      <c r="E56" s="7">
        <v>0</v>
      </c>
      <c r="F56" s="7">
        <v>1</v>
      </c>
      <c r="G56" s="7">
        <v>1</v>
      </c>
      <c r="H56" s="7">
        <v>1</v>
      </c>
      <c r="I56" s="7">
        <v>1</v>
      </c>
      <c r="J56" s="7">
        <v>0</v>
      </c>
      <c r="K56" s="7">
        <v>0</v>
      </c>
      <c r="L56" s="7">
        <v>1</v>
      </c>
      <c r="M56" s="7"/>
      <c r="N56" s="7">
        <v>1</v>
      </c>
      <c r="O56" s="7">
        <v>1</v>
      </c>
      <c r="P56" s="7">
        <v>1</v>
      </c>
      <c r="Q56" s="7">
        <v>1</v>
      </c>
      <c r="R56" s="7">
        <v>0</v>
      </c>
      <c r="S56" s="7">
        <v>0</v>
      </c>
      <c r="T56" s="7">
        <v>0</v>
      </c>
      <c r="U56" s="7">
        <v>1</v>
      </c>
      <c r="V56" s="7">
        <v>0</v>
      </c>
      <c r="W56" s="7">
        <v>0</v>
      </c>
      <c r="X56" s="7">
        <v>1</v>
      </c>
      <c r="Y56" s="7">
        <v>1</v>
      </c>
      <c r="Z56" s="7">
        <v>1</v>
      </c>
      <c r="AA56" s="7">
        <v>0</v>
      </c>
      <c r="AB56" s="7">
        <v>1</v>
      </c>
      <c r="AC56" s="7">
        <v>0</v>
      </c>
      <c r="AD56" s="7">
        <v>1</v>
      </c>
      <c r="AE56" s="7">
        <v>1</v>
      </c>
    </row>
    <row r="57" spans="1:35" x14ac:dyDescent="0.25">
      <c r="A57" s="7">
        <v>1998</v>
      </c>
      <c r="B57" s="7">
        <v>16</v>
      </c>
      <c r="C57" s="7">
        <v>26</v>
      </c>
      <c r="D57" s="82">
        <f t="shared" si="1"/>
        <v>0.61538461538461542</v>
      </c>
      <c r="E57" s="7">
        <v>1</v>
      </c>
      <c r="F57" s="7">
        <v>0</v>
      </c>
      <c r="G57" s="7">
        <v>1</v>
      </c>
      <c r="H57" s="7">
        <v>1</v>
      </c>
      <c r="I57" s="7">
        <v>0</v>
      </c>
      <c r="J57" s="7">
        <v>0</v>
      </c>
      <c r="K57" s="7">
        <v>1</v>
      </c>
      <c r="L57" s="7">
        <v>1</v>
      </c>
      <c r="M57" s="7"/>
      <c r="N57" s="7">
        <v>1</v>
      </c>
      <c r="O57" s="7">
        <v>1</v>
      </c>
      <c r="P57" s="7">
        <v>1</v>
      </c>
      <c r="Q57" s="7">
        <v>1</v>
      </c>
      <c r="R57" s="7">
        <v>0</v>
      </c>
      <c r="S57" s="7">
        <v>0</v>
      </c>
      <c r="T57" s="7">
        <v>0</v>
      </c>
      <c r="U57" s="7">
        <v>1</v>
      </c>
      <c r="V57" s="7">
        <v>1</v>
      </c>
      <c r="W57" s="7">
        <v>0</v>
      </c>
      <c r="X57" s="7">
        <v>1</v>
      </c>
      <c r="Y57" s="7">
        <v>1</v>
      </c>
      <c r="Z57" s="7">
        <v>1</v>
      </c>
      <c r="AA57" s="7">
        <v>1</v>
      </c>
      <c r="AB57" s="7">
        <v>1</v>
      </c>
      <c r="AC57" s="7">
        <v>0</v>
      </c>
      <c r="AD57" s="7">
        <v>0</v>
      </c>
      <c r="AE57" s="7">
        <v>0</v>
      </c>
    </row>
    <row r="58" spans="1:35" x14ac:dyDescent="0.25">
      <c r="A58" s="7">
        <v>1999</v>
      </c>
      <c r="B58" s="7">
        <v>16</v>
      </c>
      <c r="C58" s="7">
        <v>27</v>
      </c>
      <c r="D58" s="82">
        <f t="shared" si="1"/>
        <v>0.59259259259259256</v>
      </c>
      <c r="E58" s="7">
        <v>1</v>
      </c>
      <c r="F58" s="7">
        <v>0</v>
      </c>
      <c r="G58" s="7">
        <v>1</v>
      </c>
      <c r="H58" s="7">
        <v>0</v>
      </c>
      <c r="I58" s="7">
        <v>0</v>
      </c>
      <c r="J58" s="7">
        <v>1</v>
      </c>
      <c r="K58" s="7">
        <v>0</v>
      </c>
      <c r="L58" s="7">
        <v>1</v>
      </c>
      <c r="M58" s="7"/>
      <c r="N58" s="7">
        <v>1</v>
      </c>
      <c r="O58" s="7">
        <v>1</v>
      </c>
      <c r="P58" s="7">
        <v>1</v>
      </c>
      <c r="Q58" s="7">
        <v>1</v>
      </c>
      <c r="R58" s="7">
        <v>0</v>
      </c>
      <c r="S58" s="7">
        <v>0</v>
      </c>
      <c r="T58" s="7">
        <v>0</v>
      </c>
      <c r="U58" s="7">
        <v>1</v>
      </c>
      <c r="V58" s="7">
        <v>0</v>
      </c>
      <c r="W58" s="7">
        <v>1</v>
      </c>
      <c r="X58" s="7">
        <v>1</v>
      </c>
      <c r="Y58" s="7">
        <v>1</v>
      </c>
      <c r="Z58" s="7">
        <v>1</v>
      </c>
      <c r="AA58" s="7">
        <v>1</v>
      </c>
      <c r="AB58" s="7">
        <v>1</v>
      </c>
      <c r="AC58" s="7">
        <v>0</v>
      </c>
      <c r="AD58" s="7">
        <v>1</v>
      </c>
      <c r="AE58" s="7">
        <v>0</v>
      </c>
      <c r="AF58" s="7">
        <v>0</v>
      </c>
    </row>
    <row r="59" spans="1:35" x14ac:dyDescent="0.25">
      <c r="A59" s="7">
        <v>2000</v>
      </c>
      <c r="B59" s="7">
        <v>16</v>
      </c>
      <c r="C59" s="7">
        <v>28</v>
      </c>
      <c r="D59" s="82">
        <f t="shared" si="1"/>
        <v>0.5714285714285714</v>
      </c>
      <c r="E59" s="7">
        <v>0</v>
      </c>
      <c r="F59" s="7">
        <v>0</v>
      </c>
      <c r="G59" s="7">
        <v>1</v>
      </c>
      <c r="H59" s="7">
        <v>0</v>
      </c>
      <c r="I59" s="7">
        <v>0</v>
      </c>
      <c r="J59" s="7">
        <v>1</v>
      </c>
      <c r="K59" s="7">
        <v>1</v>
      </c>
      <c r="L59" s="7">
        <v>1</v>
      </c>
      <c r="M59" s="7"/>
      <c r="N59" s="7">
        <v>1</v>
      </c>
      <c r="O59" s="7">
        <v>1</v>
      </c>
      <c r="P59" s="7">
        <v>1</v>
      </c>
      <c r="Q59" s="7">
        <v>1</v>
      </c>
      <c r="R59" s="7">
        <v>0</v>
      </c>
      <c r="S59" s="7">
        <v>0</v>
      </c>
      <c r="T59" s="7">
        <v>0</v>
      </c>
      <c r="U59" s="7">
        <v>1</v>
      </c>
      <c r="V59" s="7">
        <v>1</v>
      </c>
      <c r="W59" s="7">
        <v>0</v>
      </c>
      <c r="X59" s="7">
        <v>1</v>
      </c>
      <c r="Y59" s="7">
        <v>1</v>
      </c>
      <c r="Z59" s="7">
        <v>1</v>
      </c>
      <c r="AA59" s="7">
        <v>1</v>
      </c>
      <c r="AB59" s="7">
        <v>1</v>
      </c>
      <c r="AC59" s="7">
        <v>0</v>
      </c>
      <c r="AD59" s="7">
        <v>0</v>
      </c>
      <c r="AE59" s="7">
        <v>1</v>
      </c>
      <c r="AF59" s="7">
        <v>0</v>
      </c>
      <c r="AG59" s="7">
        <v>0</v>
      </c>
    </row>
    <row r="60" spans="1:35" x14ac:dyDescent="0.25">
      <c r="A60" s="7">
        <v>2001</v>
      </c>
      <c r="B60" s="7">
        <v>16</v>
      </c>
      <c r="C60" s="7">
        <v>30</v>
      </c>
      <c r="D60" s="82">
        <f t="shared" si="1"/>
        <v>0.53333333333333333</v>
      </c>
      <c r="E60" s="7">
        <v>0</v>
      </c>
      <c r="F60" s="7">
        <v>0</v>
      </c>
      <c r="G60" s="7">
        <v>1</v>
      </c>
      <c r="H60" s="7">
        <v>0</v>
      </c>
      <c r="I60" s="7">
        <v>0</v>
      </c>
      <c r="J60" s="7">
        <v>1</v>
      </c>
      <c r="K60" s="7">
        <v>1</v>
      </c>
      <c r="L60" s="7">
        <v>1</v>
      </c>
      <c r="M60" s="7"/>
      <c r="N60" s="7">
        <v>1</v>
      </c>
      <c r="O60" s="7">
        <v>1</v>
      </c>
      <c r="P60" s="7">
        <v>1</v>
      </c>
      <c r="Q60" s="7">
        <v>1</v>
      </c>
      <c r="R60" s="7">
        <v>1</v>
      </c>
      <c r="S60" s="7">
        <v>0</v>
      </c>
      <c r="T60" s="7">
        <v>0</v>
      </c>
      <c r="U60" s="7">
        <v>1</v>
      </c>
      <c r="V60" s="7">
        <v>1</v>
      </c>
      <c r="W60" s="7">
        <v>1</v>
      </c>
      <c r="X60" s="7">
        <v>1</v>
      </c>
      <c r="Y60" s="7">
        <v>1</v>
      </c>
      <c r="Z60" s="7">
        <v>0</v>
      </c>
      <c r="AA60" s="7">
        <v>1</v>
      </c>
      <c r="AB60" s="7">
        <v>1</v>
      </c>
      <c r="AC60" s="7">
        <v>0</v>
      </c>
      <c r="AD60" s="7">
        <v>0</v>
      </c>
      <c r="AE60" s="7">
        <v>0</v>
      </c>
      <c r="AF60" s="7">
        <v>0</v>
      </c>
      <c r="AG60" s="7">
        <v>0</v>
      </c>
      <c r="AH60" s="7">
        <v>0</v>
      </c>
      <c r="AI60" s="7">
        <v>0</v>
      </c>
    </row>
    <row r="61" spans="1:35" x14ac:dyDescent="0.25">
      <c r="A61" s="7">
        <v>2002</v>
      </c>
      <c r="B61" s="7">
        <v>16</v>
      </c>
      <c r="C61" s="7">
        <v>30</v>
      </c>
      <c r="D61" s="82">
        <f t="shared" si="1"/>
        <v>0.53333333333333333</v>
      </c>
      <c r="E61" s="7">
        <v>1</v>
      </c>
      <c r="F61" s="7">
        <v>1</v>
      </c>
      <c r="G61" s="7">
        <v>1</v>
      </c>
      <c r="H61" s="7">
        <v>1</v>
      </c>
      <c r="I61" s="7">
        <v>0</v>
      </c>
      <c r="J61" s="7">
        <v>1</v>
      </c>
      <c r="K61" s="7">
        <v>1</v>
      </c>
      <c r="L61" s="7">
        <v>0</v>
      </c>
      <c r="M61" s="7"/>
      <c r="N61" s="7">
        <v>1</v>
      </c>
      <c r="O61" s="7">
        <v>0</v>
      </c>
      <c r="P61" s="7">
        <v>1</v>
      </c>
      <c r="Q61" s="7">
        <v>0</v>
      </c>
      <c r="R61" s="7">
        <v>1</v>
      </c>
      <c r="S61" s="7">
        <v>0</v>
      </c>
      <c r="T61" s="7">
        <v>1</v>
      </c>
      <c r="U61" s="7">
        <v>1</v>
      </c>
      <c r="V61" s="7">
        <v>0</v>
      </c>
      <c r="W61" s="7">
        <v>1</v>
      </c>
      <c r="X61" s="7">
        <v>1</v>
      </c>
      <c r="Y61" s="7">
        <v>0</v>
      </c>
      <c r="Z61" s="7">
        <v>1</v>
      </c>
      <c r="AA61" s="7">
        <v>1</v>
      </c>
      <c r="AB61" s="7">
        <v>1</v>
      </c>
      <c r="AC61" s="7">
        <v>0</v>
      </c>
      <c r="AD61" s="7">
        <v>0</v>
      </c>
      <c r="AE61" s="7">
        <v>0</v>
      </c>
      <c r="AF61" s="7">
        <v>0</v>
      </c>
      <c r="AG61" s="7">
        <v>0</v>
      </c>
      <c r="AH61" s="7">
        <v>0</v>
      </c>
      <c r="AI61" s="7">
        <v>0</v>
      </c>
    </row>
    <row r="62" spans="1:35" x14ac:dyDescent="0.25">
      <c r="A62" s="7">
        <v>2003</v>
      </c>
      <c r="B62" s="7">
        <v>16</v>
      </c>
      <c r="C62" s="7">
        <v>30</v>
      </c>
      <c r="D62" s="82">
        <f t="shared" si="1"/>
        <v>0.53333333333333333</v>
      </c>
      <c r="E62" s="7">
        <v>1</v>
      </c>
      <c r="F62" s="7">
        <v>0</v>
      </c>
      <c r="G62" s="7">
        <v>1</v>
      </c>
      <c r="H62" s="7">
        <v>0</v>
      </c>
      <c r="I62" s="7">
        <v>0</v>
      </c>
      <c r="J62" s="7">
        <v>1</v>
      </c>
      <c r="K62" s="7">
        <v>0</v>
      </c>
      <c r="L62" s="7">
        <v>1</v>
      </c>
      <c r="M62" s="7"/>
      <c r="N62" s="7">
        <v>1</v>
      </c>
      <c r="O62" s="7">
        <v>0</v>
      </c>
      <c r="P62" s="7">
        <v>1</v>
      </c>
      <c r="Q62" s="7">
        <v>0</v>
      </c>
      <c r="R62" s="7">
        <v>1</v>
      </c>
      <c r="S62" s="7">
        <v>0</v>
      </c>
      <c r="T62" s="7">
        <v>1</v>
      </c>
      <c r="U62" s="7">
        <v>1</v>
      </c>
      <c r="V62" s="7">
        <v>1</v>
      </c>
      <c r="W62" s="7">
        <v>0</v>
      </c>
      <c r="X62" s="7">
        <v>1</v>
      </c>
      <c r="Y62" s="7">
        <v>1</v>
      </c>
      <c r="Z62" s="7">
        <v>0</v>
      </c>
      <c r="AA62" s="7">
        <v>0</v>
      </c>
      <c r="AB62" s="7">
        <v>1</v>
      </c>
      <c r="AC62" s="7">
        <v>1</v>
      </c>
      <c r="AD62" s="7">
        <v>1</v>
      </c>
      <c r="AE62" s="7">
        <v>0</v>
      </c>
      <c r="AF62" s="7">
        <v>0</v>
      </c>
      <c r="AG62" s="7">
        <v>0</v>
      </c>
      <c r="AH62" s="7">
        <v>0</v>
      </c>
      <c r="AI62" s="7">
        <v>1</v>
      </c>
    </row>
    <row r="63" spans="1:35" x14ac:dyDescent="0.25">
      <c r="A63" s="7">
        <v>2004</v>
      </c>
      <c r="B63" s="7">
        <v>16</v>
      </c>
      <c r="C63" s="7">
        <v>30</v>
      </c>
      <c r="D63" s="82">
        <f t="shared" si="1"/>
        <v>0.53333333333333333</v>
      </c>
      <c r="E63" s="7">
        <v>1</v>
      </c>
      <c r="F63" s="7">
        <v>0</v>
      </c>
      <c r="G63" s="7">
        <v>1</v>
      </c>
      <c r="H63" s="7">
        <v>1</v>
      </c>
      <c r="I63" s="7">
        <v>0</v>
      </c>
      <c r="J63" s="7">
        <v>1</v>
      </c>
      <c r="K63" s="7">
        <v>0</v>
      </c>
      <c r="L63" s="7">
        <v>1</v>
      </c>
      <c r="M63" s="7"/>
      <c r="N63" s="7">
        <v>1</v>
      </c>
      <c r="O63" s="7">
        <v>0</v>
      </c>
      <c r="P63" s="7">
        <v>1</v>
      </c>
      <c r="Q63" s="7">
        <v>0</v>
      </c>
      <c r="R63" s="7">
        <v>1</v>
      </c>
      <c r="S63" s="7">
        <v>1</v>
      </c>
      <c r="T63" s="7">
        <v>1</v>
      </c>
      <c r="U63" s="7">
        <v>1</v>
      </c>
      <c r="V63" s="7">
        <v>0</v>
      </c>
      <c r="W63" s="7">
        <v>0</v>
      </c>
      <c r="X63" s="7">
        <v>1</v>
      </c>
      <c r="Y63" s="7">
        <v>0</v>
      </c>
      <c r="Z63" s="7">
        <v>0</v>
      </c>
      <c r="AA63" s="7">
        <v>1</v>
      </c>
      <c r="AB63" s="7">
        <v>1</v>
      </c>
      <c r="AC63" s="7">
        <v>1</v>
      </c>
      <c r="AD63" s="7">
        <v>0</v>
      </c>
      <c r="AE63" s="7">
        <v>0</v>
      </c>
      <c r="AF63" s="7">
        <v>1</v>
      </c>
      <c r="AG63" s="7">
        <v>0</v>
      </c>
      <c r="AH63" s="7">
        <v>0</v>
      </c>
      <c r="AI63" s="7">
        <v>0</v>
      </c>
    </row>
    <row r="64" spans="1:35" x14ac:dyDescent="0.25">
      <c r="A64" s="7">
        <v>2006</v>
      </c>
      <c r="B64" s="7">
        <v>16</v>
      </c>
      <c r="C64" s="7">
        <v>30</v>
      </c>
      <c r="D64" s="82">
        <f t="shared" si="1"/>
        <v>0.53333333333333333</v>
      </c>
      <c r="E64" s="7">
        <v>0</v>
      </c>
      <c r="F64" s="7">
        <v>0</v>
      </c>
      <c r="G64" s="7">
        <v>1</v>
      </c>
      <c r="H64" s="7">
        <v>1</v>
      </c>
      <c r="I64" s="7">
        <v>1</v>
      </c>
      <c r="J64" s="7">
        <v>0</v>
      </c>
      <c r="K64" s="7">
        <v>0</v>
      </c>
      <c r="L64" s="7">
        <v>1</v>
      </c>
      <c r="M64" s="7"/>
      <c r="N64" s="7">
        <v>1</v>
      </c>
      <c r="O64" s="7">
        <v>0</v>
      </c>
      <c r="P64" s="7">
        <v>0</v>
      </c>
      <c r="Q64" s="7">
        <v>1</v>
      </c>
      <c r="R64" s="7">
        <v>0</v>
      </c>
      <c r="S64" s="7">
        <v>1</v>
      </c>
      <c r="T64" s="7">
        <v>0</v>
      </c>
      <c r="U64" s="7">
        <v>1</v>
      </c>
      <c r="V64" s="7">
        <v>0</v>
      </c>
      <c r="W64" s="7">
        <v>1</v>
      </c>
      <c r="X64" s="7">
        <v>1</v>
      </c>
      <c r="Y64" s="7">
        <v>1</v>
      </c>
      <c r="Z64" s="7">
        <v>0</v>
      </c>
      <c r="AA64" s="7">
        <v>1</v>
      </c>
      <c r="AB64" s="7">
        <v>1</v>
      </c>
      <c r="AC64" s="7">
        <v>1</v>
      </c>
      <c r="AD64" s="7">
        <v>1</v>
      </c>
      <c r="AE64" s="7">
        <v>0</v>
      </c>
      <c r="AF64" s="7">
        <v>1</v>
      </c>
      <c r="AG64" s="7">
        <v>0</v>
      </c>
      <c r="AH64" s="7">
        <v>0</v>
      </c>
      <c r="AI64" s="7">
        <v>0</v>
      </c>
    </row>
    <row r="65" spans="1:36" x14ac:dyDescent="0.25">
      <c r="A65" s="7">
        <v>2007</v>
      </c>
      <c r="B65" s="7">
        <v>16</v>
      </c>
      <c r="C65" s="7">
        <v>30</v>
      </c>
      <c r="D65" s="82">
        <f t="shared" si="1"/>
        <v>0.53333333333333333</v>
      </c>
      <c r="E65" s="7">
        <v>0</v>
      </c>
      <c r="F65" s="7">
        <v>0</v>
      </c>
      <c r="G65" s="7">
        <v>1</v>
      </c>
      <c r="H65" s="7">
        <v>0</v>
      </c>
      <c r="I65" s="7">
        <v>1</v>
      </c>
      <c r="J65" s="7">
        <v>0</v>
      </c>
      <c r="K65" s="7">
        <v>0</v>
      </c>
      <c r="L65" s="7">
        <v>1</v>
      </c>
      <c r="M65" s="7"/>
      <c r="N65" s="7">
        <v>0</v>
      </c>
      <c r="O65" s="7">
        <v>1</v>
      </c>
      <c r="P65" s="7">
        <v>0</v>
      </c>
      <c r="Q65" s="7">
        <v>1</v>
      </c>
      <c r="R65" s="7">
        <v>1</v>
      </c>
      <c r="S65" s="7">
        <v>1</v>
      </c>
      <c r="T65" s="7">
        <v>1</v>
      </c>
      <c r="U65" s="7">
        <v>1</v>
      </c>
      <c r="V65" s="7">
        <v>0</v>
      </c>
      <c r="W65" s="7">
        <v>0</v>
      </c>
      <c r="X65" s="7">
        <v>0</v>
      </c>
      <c r="Y65" s="7">
        <v>0</v>
      </c>
      <c r="Z65" s="7">
        <v>0</v>
      </c>
      <c r="AA65" s="7">
        <v>1</v>
      </c>
      <c r="AB65" s="7">
        <v>1</v>
      </c>
      <c r="AC65" s="7">
        <v>1</v>
      </c>
      <c r="AD65" s="7">
        <v>1</v>
      </c>
      <c r="AE65" s="7">
        <v>0</v>
      </c>
      <c r="AF65" s="7">
        <v>1</v>
      </c>
      <c r="AG65" s="7">
        <v>1</v>
      </c>
      <c r="AH65" s="7">
        <v>0</v>
      </c>
      <c r="AI65" s="7">
        <v>1</v>
      </c>
    </row>
    <row r="66" spans="1:36" x14ac:dyDescent="0.25">
      <c r="A66" s="7">
        <v>2008</v>
      </c>
      <c r="B66" s="7">
        <v>16</v>
      </c>
      <c r="C66" s="7">
        <v>30</v>
      </c>
      <c r="D66" s="82">
        <f t="shared" si="1"/>
        <v>0.53333333333333333</v>
      </c>
      <c r="E66" s="7">
        <v>1</v>
      </c>
      <c r="F66" s="7">
        <v>0</v>
      </c>
      <c r="G66" s="7">
        <v>1</v>
      </c>
      <c r="H66" s="7">
        <v>1</v>
      </c>
      <c r="I66" s="7">
        <v>1</v>
      </c>
      <c r="J66" s="7">
        <v>0</v>
      </c>
      <c r="K66" s="7">
        <v>0</v>
      </c>
      <c r="L66" s="7">
        <v>1</v>
      </c>
      <c r="M66" s="7"/>
      <c r="N66" s="7">
        <v>1</v>
      </c>
      <c r="O66" s="7">
        <v>1</v>
      </c>
      <c r="P66" s="7">
        <v>0</v>
      </c>
      <c r="Q66" s="7">
        <v>0</v>
      </c>
      <c r="R66" s="7">
        <v>0</v>
      </c>
      <c r="S66" s="7">
        <v>1</v>
      </c>
      <c r="T66" s="7">
        <v>0</v>
      </c>
      <c r="U66" s="7">
        <v>1</v>
      </c>
      <c r="V66" s="7">
        <v>1</v>
      </c>
      <c r="W66" s="7">
        <v>0</v>
      </c>
      <c r="X66" s="7">
        <v>1</v>
      </c>
      <c r="Y66" s="7">
        <v>0</v>
      </c>
      <c r="Z66" s="7">
        <v>0</v>
      </c>
      <c r="AA66" s="7">
        <v>1</v>
      </c>
      <c r="AB66" s="7">
        <v>1</v>
      </c>
      <c r="AC66" s="7">
        <v>0</v>
      </c>
      <c r="AD66" s="7">
        <v>1</v>
      </c>
      <c r="AE66" s="7">
        <v>0</v>
      </c>
      <c r="AF66" s="7">
        <v>1</v>
      </c>
      <c r="AG66" s="7">
        <v>0</v>
      </c>
      <c r="AH66" s="7">
        <v>0</v>
      </c>
      <c r="AI66" s="7">
        <v>1</v>
      </c>
    </row>
    <row r="67" spans="1:36" x14ac:dyDescent="0.25">
      <c r="A67" s="7">
        <v>2009</v>
      </c>
      <c r="B67" s="7">
        <v>16</v>
      </c>
      <c r="C67" s="7">
        <v>30</v>
      </c>
      <c r="D67" s="82">
        <f t="shared" si="1"/>
        <v>0.53333333333333333</v>
      </c>
      <c r="E67" s="7">
        <v>1</v>
      </c>
      <c r="F67" s="7">
        <v>1</v>
      </c>
      <c r="G67" s="7">
        <v>1</v>
      </c>
      <c r="H67" s="7">
        <v>1</v>
      </c>
      <c r="I67" s="7">
        <v>1</v>
      </c>
      <c r="J67" s="7">
        <v>0</v>
      </c>
      <c r="K67" s="7">
        <v>0</v>
      </c>
      <c r="L67" s="7">
        <v>0</v>
      </c>
      <c r="M67" s="7"/>
      <c r="N67" s="7">
        <v>1</v>
      </c>
      <c r="O67" s="7">
        <v>1</v>
      </c>
      <c r="P67" s="7">
        <v>1</v>
      </c>
      <c r="Q67" s="7">
        <v>0</v>
      </c>
      <c r="R67" s="7">
        <v>1</v>
      </c>
      <c r="S67" s="7">
        <v>1</v>
      </c>
      <c r="T67" s="7">
        <v>0</v>
      </c>
      <c r="U67" s="7">
        <v>1</v>
      </c>
      <c r="V67" s="7">
        <v>1</v>
      </c>
      <c r="W67" s="7">
        <v>1</v>
      </c>
      <c r="X67" s="7">
        <v>0</v>
      </c>
      <c r="Y67" s="7">
        <v>0</v>
      </c>
      <c r="Z67" s="7">
        <v>0</v>
      </c>
      <c r="AA67" s="7">
        <v>1</v>
      </c>
      <c r="AB67" s="7">
        <v>0</v>
      </c>
      <c r="AC67" s="7">
        <v>0</v>
      </c>
      <c r="AD67" s="7">
        <v>1</v>
      </c>
      <c r="AE67" s="7">
        <v>0</v>
      </c>
      <c r="AF67" s="7">
        <v>0</v>
      </c>
      <c r="AG67" s="7">
        <v>0</v>
      </c>
      <c r="AH67" s="7">
        <v>1</v>
      </c>
      <c r="AI67" s="7">
        <v>0</v>
      </c>
    </row>
    <row r="68" spans="1:36" x14ac:dyDescent="0.25">
      <c r="A68" s="7">
        <v>2010</v>
      </c>
      <c r="B68" s="7">
        <v>16</v>
      </c>
      <c r="C68" s="7">
        <v>30</v>
      </c>
      <c r="D68" s="82">
        <f t="shared" si="1"/>
        <v>0.53333333333333333</v>
      </c>
      <c r="E68" s="7">
        <v>1</v>
      </c>
      <c r="F68" s="7">
        <v>1</v>
      </c>
      <c r="G68" s="7">
        <v>1</v>
      </c>
      <c r="H68" s="7">
        <v>1</v>
      </c>
      <c r="I68" s="7">
        <v>0</v>
      </c>
      <c r="J68" s="7">
        <v>0</v>
      </c>
      <c r="K68" s="7">
        <v>1</v>
      </c>
      <c r="L68" s="7">
        <v>0</v>
      </c>
      <c r="M68" s="7"/>
      <c r="N68" s="7">
        <v>1</v>
      </c>
      <c r="O68" s="7">
        <v>1</v>
      </c>
      <c r="P68" s="7">
        <v>0</v>
      </c>
      <c r="Q68" s="7">
        <v>1</v>
      </c>
      <c r="R68" s="7">
        <v>1</v>
      </c>
      <c r="S68" s="7">
        <v>0</v>
      </c>
      <c r="T68" s="7">
        <v>0</v>
      </c>
      <c r="U68" s="7">
        <v>1</v>
      </c>
      <c r="V68" s="7">
        <v>1</v>
      </c>
      <c r="W68" s="7">
        <v>0</v>
      </c>
      <c r="X68" s="7">
        <v>1</v>
      </c>
      <c r="Y68" s="7">
        <v>0</v>
      </c>
      <c r="Z68" s="7">
        <v>1</v>
      </c>
      <c r="AA68" s="7">
        <v>1</v>
      </c>
      <c r="AB68" s="7">
        <v>1</v>
      </c>
      <c r="AC68" s="7">
        <v>0</v>
      </c>
      <c r="AD68" s="7">
        <v>0</v>
      </c>
      <c r="AE68" s="7">
        <v>0</v>
      </c>
      <c r="AF68" s="7">
        <v>1</v>
      </c>
      <c r="AG68" s="7">
        <v>0</v>
      </c>
      <c r="AH68" s="7">
        <v>0</v>
      </c>
      <c r="AI68" s="7">
        <v>0</v>
      </c>
    </row>
    <row r="69" spans="1:36" x14ac:dyDescent="0.25">
      <c r="A69" s="7">
        <v>2011</v>
      </c>
      <c r="B69" s="7">
        <v>16</v>
      </c>
      <c r="C69" s="7">
        <v>30</v>
      </c>
      <c r="D69" s="82">
        <f t="shared" si="1"/>
        <v>0.53333333333333333</v>
      </c>
      <c r="E69" s="7">
        <v>1</v>
      </c>
      <c r="F69" s="7">
        <v>1</v>
      </c>
      <c r="G69" s="7">
        <v>1</v>
      </c>
      <c r="H69" s="7">
        <v>1</v>
      </c>
      <c r="I69" s="7">
        <v>1</v>
      </c>
      <c r="J69" s="7">
        <v>0</v>
      </c>
      <c r="K69" s="7">
        <v>1</v>
      </c>
      <c r="L69" s="7">
        <v>0</v>
      </c>
      <c r="M69" s="7"/>
      <c r="N69" s="7">
        <v>1</v>
      </c>
      <c r="O69" s="7">
        <v>1</v>
      </c>
      <c r="P69" s="7">
        <v>0</v>
      </c>
      <c r="Q69" s="7">
        <v>1</v>
      </c>
      <c r="R69" s="7">
        <v>1</v>
      </c>
      <c r="S69" s="7">
        <v>0</v>
      </c>
      <c r="T69" s="7">
        <v>0</v>
      </c>
      <c r="U69" s="7">
        <v>0</v>
      </c>
      <c r="V69" s="7">
        <v>1</v>
      </c>
      <c r="W69" s="7">
        <v>0</v>
      </c>
      <c r="X69" s="7">
        <v>0</v>
      </c>
      <c r="Y69" s="7">
        <v>0</v>
      </c>
      <c r="Z69" s="7">
        <v>1</v>
      </c>
      <c r="AA69" s="7">
        <v>1</v>
      </c>
      <c r="AB69" s="7">
        <v>0</v>
      </c>
      <c r="AC69" s="7">
        <v>1</v>
      </c>
      <c r="AD69" s="7">
        <v>1</v>
      </c>
      <c r="AE69" s="7">
        <v>0</v>
      </c>
      <c r="AF69" s="7">
        <v>1</v>
      </c>
      <c r="AG69" s="7">
        <v>0</v>
      </c>
      <c r="AH69" s="7">
        <v>0</v>
      </c>
      <c r="AI69" s="7">
        <v>0</v>
      </c>
    </row>
    <row r="70" spans="1:36" x14ac:dyDescent="0.25">
      <c r="A70" s="7">
        <v>2012</v>
      </c>
      <c r="B70" s="7">
        <v>16</v>
      </c>
      <c r="C70" s="7">
        <v>30</v>
      </c>
      <c r="D70" s="82">
        <f t="shared" si="1"/>
        <v>0.53333333333333333</v>
      </c>
      <c r="E70" s="7">
        <v>1</v>
      </c>
      <c r="F70" s="7">
        <v>1</v>
      </c>
      <c r="G70" s="7">
        <v>1</v>
      </c>
      <c r="H70" s="7">
        <v>0</v>
      </c>
      <c r="I70" s="7">
        <v>1</v>
      </c>
      <c r="J70" s="7">
        <v>0</v>
      </c>
      <c r="K70" s="7">
        <v>1</v>
      </c>
      <c r="L70" s="7">
        <v>0</v>
      </c>
      <c r="M70" s="7"/>
      <c r="N70" s="7">
        <v>1</v>
      </c>
      <c r="O70" s="7">
        <v>1</v>
      </c>
      <c r="P70" s="7">
        <v>1</v>
      </c>
      <c r="Q70" s="7">
        <v>0</v>
      </c>
      <c r="R70" s="7">
        <v>1</v>
      </c>
      <c r="S70" s="7">
        <v>0</v>
      </c>
      <c r="T70" s="7">
        <v>0</v>
      </c>
      <c r="U70" s="7">
        <v>1</v>
      </c>
      <c r="V70" s="7">
        <v>1</v>
      </c>
      <c r="W70" s="7">
        <v>0</v>
      </c>
      <c r="X70" s="7">
        <v>0</v>
      </c>
      <c r="Y70" s="7">
        <v>0</v>
      </c>
      <c r="Z70" s="7">
        <v>1</v>
      </c>
      <c r="AA70" s="7">
        <v>1</v>
      </c>
      <c r="AB70" s="7">
        <v>1</v>
      </c>
      <c r="AC70" s="7">
        <v>0</v>
      </c>
      <c r="AD70" s="7">
        <v>0</v>
      </c>
      <c r="AE70" s="7">
        <v>1</v>
      </c>
      <c r="AF70" s="7">
        <v>1</v>
      </c>
      <c r="AG70" s="7">
        <v>0</v>
      </c>
      <c r="AH70" s="7">
        <v>0</v>
      </c>
      <c r="AI70" s="7">
        <v>0</v>
      </c>
    </row>
    <row r="71" spans="1:36" x14ac:dyDescent="0.25">
      <c r="A71" s="7">
        <v>2013</v>
      </c>
      <c r="B71" s="7">
        <v>16</v>
      </c>
      <c r="C71" s="7">
        <v>30</v>
      </c>
      <c r="D71" s="82">
        <f t="shared" si="1"/>
        <v>0.53333333333333333</v>
      </c>
      <c r="E71" s="7">
        <v>1</v>
      </c>
      <c r="F71" s="7">
        <v>1</v>
      </c>
      <c r="G71" s="7">
        <v>1</v>
      </c>
      <c r="H71" s="7">
        <v>1</v>
      </c>
      <c r="I71" s="7">
        <v>1</v>
      </c>
      <c r="J71" s="7">
        <v>1</v>
      </c>
      <c r="K71" s="7">
        <v>1</v>
      </c>
      <c r="L71" s="7">
        <v>0</v>
      </c>
      <c r="M71" s="7"/>
      <c r="N71" s="7">
        <v>0</v>
      </c>
      <c r="O71" s="7">
        <v>1</v>
      </c>
      <c r="P71" s="7">
        <v>1</v>
      </c>
      <c r="Q71" s="7">
        <v>0</v>
      </c>
      <c r="R71" s="7">
        <v>1</v>
      </c>
      <c r="S71" s="7">
        <v>0</v>
      </c>
      <c r="T71" s="7">
        <v>1</v>
      </c>
      <c r="U71" s="7">
        <v>0</v>
      </c>
      <c r="V71" s="7">
        <v>1</v>
      </c>
      <c r="W71" s="7">
        <v>0</v>
      </c>
      <c r="X71" s="7">
        <v>0</v>
      </c>
      <c r="Y71" s="7">
        <v>0</v>
      </c>
      <c r="Z71" s="7">
        <v>0</v>
      </c>
      <c r="AA71" s="7">
        <v>1</v>
      </c>
      <c r="AB71" s="7">
        <v>1</v>
      </c>
      <c r="AC71" s="7">
        <v>0</v>
      </c>
      <c r="AD71" s="7">
        <v>1</v>
      </c>
      <c r="AE71" s="7">
        <v>0</v>
      </c>
      <c r="AF71" s="7">
        <v>0</v>
      </c>
      <c r="AG71" s="7">
        <v>0</v>
      </c>
      <c r="AH71" s="7">
        <v>0</v>
      </c>
      <c r="AI71" s="7">
        <v>1</v>
      </c>
    </row>
    <row r="72" spans="1:36" x14ac:dyDescent="0.25">
      <c r="A72" s="7">
        <v>2014</v>
      </c>
      <c r="B72" s="7">
        <v>16</v>
      </c>
      <c r="C72" s="7">
        <v>30</v>
      </c>
      <c r="D72" s="82">
        <f t="shared" si="1"/>
        <v>0.53333333333333333</v>
      </c>
      <c r="E72" s="7">
        <v>1</v>
      </c>
      <c r="F72" s="7">
        <v>1</v>
      </c>
      <c r="G72" s="7">
        <v>1</v>
      </c>
      <c r="H72" s="7">
        <v>1</v>
      </c>
      <c r="I72" s="7">
        <v>1</v>
      </c>
      <c r="J72" s="7">
        <v>0</v>
      </c>
      <c r="K72" s="7">
        <v>1</v>
      </c>
      <c r="L72" s="7">
        <v>1</v>
      </c>
      <c r="M72" s="7"/>
      <c r="N72" s="7">
        <v>1</v>
      </c>
      <c r="O72" s="7">
        <v>1</v>
      </c>
      <c r="P72" s="7">
        <v>1</v>
      </c>
      <c r="Q72" s="7">
        <v>0</v>
      </c>
      <c r="R72" s="7">
        <v>0</v>
      </c>
      <c r="S72" s="7">
        <v>0</v>
      </c>
      <c r="T72" s="7">
        <v>0</v>
      </c>
      <c r="U72" s="7">
        <v>0</v>
      </c>
      <c r="V72" s="7">
        <v>0</v>
      </c>
      <c r="W72" s="7">
        <v>0</v>
      </c>
      <c r="X72" s="7">
        <v>1</v>
      </c>
      <c r="Y72" s="7">
        <v>0</v>
      </c>
      <c r="Z72" s="7">
        <v>0</v>
      </c>
      <c r="AA72" s="7">
        <v>1</v>
      </c>
      <c r="AB72" s="7">
        <v>0</v>
      </c>
      <c r="AC72" s="7">
        <v>1</v>
      </c>
      <c r="AD72" s="7">
        <v>1</v>
      </c>
      <c r="AE72" s="7">
        <v>0</v>
      </c>
      <c r="AF72" s="7">
        <v>0</v>
      </c>
      <c r="AG72" s="7">
        <v>0</v>
      </c>
      <c r="AH72" s="7">
        <v>1</v>
      </c>
      <c r="AI72" s="7">
        <v>1</v>
      </c>
    </row>
    <row r="73" spans="1:36" x14ac:dyDescent="0.25">
      <c r="A73" s="7">
        <v>2015</v>
      </c>
      <c r="B73" s="7">
        <v>16</v>
      </c>
      <c r="C73" s="7">
        <v>30</v>
      </c>
      <c r="D73" s="82">
        <f t="shared" si="1"/>
        <v>0.53333333333333333</v>
      </c>
      <c r="E73" s="7">
        <v>0</v>
      </c>
      <c r="F73" s="7">
        <v>1</v>
      </c>
      <c r="G73" s="7">
        <v>1</v>
      </c>
      <c r="H73" s="7">
        <v>1</v>
      </c>
      <c r="I73" s="7">
        <v>1</v>
      </c>
      <c r="J73" s="7">
        <v>0</v>
      </c>
      <c r="K73" s="7">
        <v>0</v>
      </c>
      <c r="L73" s="7">
        <v>0</v>
      </c>
      <c r="M73" s="7"/>
      <c r="N73" s="7">
        <v>0</v>
      </c>
      <c r="O73" s="7">
        <v>1</v>
      </c>
      <c r="P73" s="7">
        <v>1</v>
      </c>
      <c r="Q73" s="7">
        <v>0</v>
      </c>
      <c r="R73" s="7">
        <v>1</v>
      </c>
      <c r="S73" s="7">
        <v>1</v>
      </c>
      <c r="T73" s="7">
        <v>1</v>
      </c>
      <c r="U73" s="7">
        <v>0</v>
      </c>
      <c r="V73" s="7">
        <v>1</v>
      </c>
      <c r="W73" s="7">
        <v>0</v>
      </c>
      <c r="X73" s="7">
        <v>0</v>
      </c>
      <c r="Y73" s="7">
        <v>0</v>
      </c>
      <c r="Z73" s="7">
        <v>0</v>
      </c>
      <c r="AA73" s="7">
        <v>0</v>
      </c>
      <c r="AB73" s="7">
        <v>1</v>
      </c>
      <c r="AC73" s="7">
        <v>1</v>
      </c>
      <c r="AD73" s="7">
        <v>1</v>
      </c>
      <c r="AE73" s="7">
        <v>0</v>
      </c>
      <c r="AF73" s="7">
        <v>1</v>
      </c>
      <c r="AG73" s="7">
        <v>1</v>
      </c>
      <c r="AH73" s="7">
        <v>0</v>
      </c>
      <c r="AI73" s="7">
        <v>1</v>
      </c>
    </row>
    <row r="74" spans="1:36" x14ac:dyDescent="0.25">
      <c r="A74" s="7">
        <v>2016</v>
      </c>
      <c r="B74" s="7">
        <v>16</v>
      </c>
      <c r="C74" s="7">
        <v>30</v>
      </c>
      <c r="D74" s="82">
        <f t="shared" si="1"/>
        <v>0.53333333333333333</v>
      </c>
      <c r="E74" s="7">
        <v>0</v>
      </c>
      <c r="F74" s="7">
        <v>1</v>
      </c>
      <c r="G74" s="7">
        <v>1</v>
      </c>
      <c r="H74" s="7">
        <v>0</v>
      </c>
      <c r="I74" s="7">
        <v>1</v>
      </c>
      <c r="J74" s="7">
        <v>0</v>
      </c>
      <c r="K74" s="7">
        <v>1</v>
      </c>
      <c r="L74" s="7">
        <v>1</v>
      </c>
      <c r="M74" s="7"/>
      <c r="N74" s="7">
        <v>1</v>
      </c>
      <c r="O74" s="7">
        <v>1</v>
      </c>
      <c r="P74" s="7">
        <v>1</v>
      </c>
      <c r="Q74" s="7">
        <v>0</v>
      </c>
      <c r="R74" s="7">
        <v>0</v>
      </c>
      <c r="S74" s="7">
        <v>0</v>
      </c>
      <c r="T74" s="7">
        <v>1</v>
      </c>
      <c r="U74" s="7">
        <v>0</v>
      </c>
      <c r="V74" s="7">
        <v>1</v>
      </c>
      <c r="W74" s="7">
        <v>0</v>
      </c>
      <c r="X74" s="7">
        <v>0</v>
      </c>
      <c r="Y74" s="7">
        <v>0</v>
      </c>
      <c r="Z74" s="7">
        <v>0</v>
      </c>
      <c r="AA74" s="7">
        <v>1</v>
      </c>
      <c r="AB74" s="7">
        <v>0</v>
      </c>
      <c r="AC74" s="7">
        <v>1</v>
      </c>
      <c r="AD74" s="7">
        <v>1</v>
      </c>
      <c r="AE74" s="7">
        <v>1</v>
      </c>
      <c r="AF74" s="7">
        <v>1</v>
      </c>
      <c r="AG74" s="7">
        <v>0</v>
      </c>
      <c r="AH74" s="7">
        <v>0</v>
      </c>
      <c r="AI74" s="7">
        <v>1</v>
      </c>
    </row>
    <row r="75" spans="1:36" x14ac:dyDescent="0.25">
      <c r="A75" s="7">
        <v>2017</v>
      </c>
      <c r="B75" s="7">
        <v>16</v>
      </c>
      <c r="C75" s="7">
        <v>30</v>
      </c>
      <c r="D75" s="82">
        <f t="shared" si="1"/>
        <v>0.53333333333333333</v>
      </c>
      <c r="E75" s="7">
        <v>1</v>
      </c>
      <c r="F75" s="7">
        <v>1</v>
      </c>
      <c r="G75" s="7">
        <v>0</v>
      </c>
      <c r="H75" s="7">
        <v>1</v>
      </c>
      <c r="I75" s="7">
        <v>1</v>
      </c>
      <c r="J75" s="7">
        <v>1</v>
      </c>
      <c r="K75" s="7">
        <v>0</v>
      </c>
      <c r="L75" s="7">
        <v>0</v>
      </c>
      <c r="M75" s="7"/>
      <c r="N75" s="7">
        <v>0</v>
      </c>
      <c r="O75" s="7">
        <v>1</v>
      </c>
      <c r="P75" s="7">
        <v>1</v>
      </c>
      <c r="Q75" s="7">
        <v>0</v>
      </c>
      <c r="R75" s="7">
        <v>0</v>
      </c>
      <c r="S75" s="7">
        <v>1</v>
      </c>
      <c r="T75" s="7">
        <v>0</v>
      </c>
      <c r="U75" s="7">
        <v>0</v>
      </c>
      <c r="V75" s="7">
        <v>1</v>
      </c>
      <c r="W75" s="7">
        <v>0</v>
      </c>
      <c r="X75" s="7">
        <v>0</v>
      </c>
      <c r="Y75" s="7">
        <v>1</v>
      </c>
      <c r="Z75" s="7">
        <v>0</v>
      </c>
      <c r="AA75" s="7">
        <v>1</v>
      </c>
      <c r="AB75" s="7">
        <v>1</v>
      </c>
      <c r="AC75" s="7">
        <v>0</v>
      </c>
      <c r="AD75" s="7">
        <v>1</v>
      </c>
      <c r="AE75" s="7">
        <v>0</v>
      </c>
      <c r="AF75" s="7">
        <v>1</v>
      </c>
      <c r="AG75" s="7">
        <v>0</v>
      </c>
      <c r="AH75" s="7">
        <v>1</v>
      </c>
      <c r="AI75" s="7">
        <v>1</v>
      </c>
    </row>
    <row r="76" spans="1:36" x14ac:dyDescent="0.25">
      <c r="A76" s="7">
        <v>2018</v>
      </c>
      <c r="B76" s="7">
        <v>16</v>
      </c>
      <c r="C76" s="7">
        <v>31</v>
      </c>
      <c r="D76" s="82">
        <f t="shared" si="1"/>
        <v>0.5161290322580645</v>
      </c>
      <c r="E76" s="7">
        <v>1</v>
      </c>
      <c r="F76" s="7">
        <v>0</v>
      </c>
      <c r="G76" s="7">
        <v>0</v>
      </c>
      <c r="H76" s="7">
        <v>0</v>
      </c>
      <c r="I76" s="7">
        <v>0</v>
      </c>
      <c r="J76" s="7">
        <v>1</v>
      </c>
      <c r="K76" s="7">
        <v>1</v>
      </c>
      <c r="L76" s="7">
        <v>0</v>
      </c>
      <c r="M76" s="7"/>
      <c r="N76" s="7">
        <v>1</v>
      </c>
      <c r="O76" s="7">
        <v>1</v>
      </c>
      <c r="P76" s="7">
        <v>0</v>
      </c>
      <c r="Q76" s="7">
        <v>0</v>
      </c>
      <c r="R76" s="7">
        <v>0</v>
      </c>
      <c r="S76" s="7">
        <v>0</v>
      </c>
      <c r="T76" s="7">
        <v>0</v>
      </c>
      <c r="U76" s="7">
        <v>1</v>
      </c>
      <c r="V76" s="7">
        <v>1</v>
      </c>
      <c r="W76" s="7">
        <v>0</v>
      </c>
      <c r="X76" s="7">
        <v>1</v>
      </c>
      <c r="Y76" s="7">
        <v>0</v>
      </c>
      <c r="Z76" s="7">
        <v>0</v>
      </c>
      <c r="AA76" s="7">
        <v>1</v>
      </c>
      <c r="AB76" s="7">
        <v>0</v>
      </c>
      <c r="AC76" s="7">
        <v>1</v>
      </c>
      <c r="AD76" s="7">
        <v>1</v>
      </c>
      <c r="AE76" s="7">
        <v>0</v>
      </c>
      <c r="AF76" s="7">
        <v>1</v>
      </c>
      <c r="AG76" s="7">
        <v>1</v>
      </c>
      <c r="AH76" s="7">
        <v>1</v>
      </c>
      <c r="AI76" s="7">
        <v>1</v>
      </c>
      <c r="AJ76" s="7">
        <v>1</v>
      </c>
    </row>
    <row r="77" spans="1:36" hidden="1" x14ac:dyDescent="0.25"/>
    <row r="78" spans="1:36" hidden="1" x14ac:dyDescent="0.25">
      <c r="D78" s="5">
        <f t="shared" ref="D78:J78" si="2">SUM(D2:D76)</f>
        <v>48.009275972463797</v>
      </c>
      <c r="E78" s="6">
        <f t="shared" si="2"/>
        <v>57</v>
      </c>
      <c r="F78" s="6">
        <f t="shared" si="2"/>
        <v>51</v>
      </c>
      <c r="G78" s="6">
        <f t="shared" si="2"/>
        <v>54</v>
      </c>
      <c r="H78" s="6">
        <f t="shared" si="2"/>
        <v>64</v>
      </c>
      <c r="I78" s="6">
        <f t="shared" si="2"/>
        <v>43</v>
      </c>
      <c r="J78" s="6">
        <f t="shared" si="2"/>
        <v>50</v>
      </c>
    </row>
    <row r="79" spans="1:36" hidden="1" x14ac:dyDescent="0.25"/>
    <row r="80" spans="1:36" hidden="1" x14ac:dyDescent="0.25">
      <c r="D80" s="5">
        <f>SUM(D27:D76)</f>
        <v>31.342609305797204</v>
      </c>
      <c r="K80">
        <f>SUM(K$2:K$76)</f>
        <v>30</v>
      </c>
      <c r="L80">
        <f>SUM(L$2:L$76)</f>
        <v>31</v>
      </c>
      <c r="N80">
        <f>SUM(N$2:N$76)</f>
        <v>40</v>
      </c>
      <c r="O80">
        <f>SUM(O$2:O$76)</f>
        <v>32</v>
      </c>
      <c r="P80">
        <f>SUM(P$2:P$76)</f>
        <v>41</v>
      </c>
    </row>
    <row r="81" spans="4:32" hidden="1" x14ac:dyDescent="0.25"/>
    <row r="82" spans="4:32" hidden="1" x14ac:dyDescent="0.25">
      <c r="D82" s="5">
        <f>SUM(D30:D76)</f>
        <v>29.3426093057972</v>
      </c>
      <c r="Q82">
        <f>SUM(Q$2:Q$76)</f>
        <v>29</v>
      </c>
      <c r="R82">
        <f>SUM(R$2:R$76)</f>
        <v>27</v>
      </c>
    </row>
    <row r="83" spans="4:32" hidden="1" x14ac:dyDescent="0.25"/>
    <row r="84" spans="4:32" hidden="1" x14ac:dyDescent="0.25">
      <c r="D84" s="5">
        <f>SUM(D32:D76)</f>
        <v>28.199752162940054</v>
      </c>
      <c r="S84">
        <f>SUM(S$2:S$76)</f>
        <v>28</v>
      </c>
      <c r="T84">
        <f>SUM(T$2:T$76)</f>
        <v>24</v>
      </c>
    </row>
    <row r="85" spans="4:32" hidden="1" x14ac:dyDescent="0.25"/>
    <row r="86" spans="4:32" hidden="1" x14ac:dyDescent="0.25">
      <c r="D86" s="5">
        <f>SUM(D34:D76)</f>
        <v>27.199752162940047</v>
      </c>
      <c r="U86">
        <f>SUM(U$2:U$76)</f>
        <v>23</v>
      </c>
      <c r="V86">
        <f>SUM(V$2:V$76)</f>
        <v>28</v>
      </c>
    </row>
    <row r="87" spans="4:32" hidden="1" x14ac:dyDescent="0.25"/>
    <row r="88" spans="4:32" hidden="1" x14ac:dyDescent="0.25">
      <c r="D88" s="5">
        <f>SUM(D39:$D$76)</f>
        <v>23.827203143332191</v>
      </c>
      <c r="W88">
        <f>SUM(W$2:W$76)</f>
        <v>13</v>
      </c>
      <c r="X88">
        <f>SUM(X$2:X$76)</f>
        <v>23</v>
      </c>
      <c r="Y88">
        <f>SUM(Y$2:Y$76)</f>
        <v>21</v>
      </c>
      <c r="Z88">
        <f>SUM(Z$2:Z$76)</f>
        <v>19</v>
      </c>
    </row>
    <row r="89" spans="4:32" hidden="1" x14ac:dyDescent="0.25"/>
    <row r="90" spans="4:32" hidden="1" x14ac:dyDescent="0.25">
      <c r="D90" s="5">
        <f>SUM(D51:$D$76)</f>
        <v>14.684346000475031</v>
      </c>
      <c r="AA90">
        <f>SUM(AA$2:AA$76)</f>
        <v>20</v>
      </c>
    </row>
    <row r="91" spans="4:32" hidden="1" x14ac:dyDescent="0.25"/>
    <row r="92" spans="4:32" hidden="1" x14ac:dyDescent="0.25">
      <c r="D92" s="5">
        <f>SUM(D52:$D$76)</f>
        <v>13.957073273202303</v>
      </c>
      <c r="AB92">
        <f>SUM(AB$2:AB$76)</f>
        <v>16</v>
      </c>
      <c r="AC92">
        <f>SUM(AC$2:AC$76)</f>
        <v>10</v>
      </c>
    </row>
    <row r="93" spans="4:32" hidden="1" x14ac:dyDescent="0.25"/>
    <row r="94" spans="4:32" hidden="1" x14ac:dyDescent="0.25">
      <c r="D94" s="5">
        <f>SUM(D53:$D$76)</f>
        <v>13.290406606535637</v>
      </c>
      <c r="AD94">
        <f>SUM(AD$2:AD$76)</f>
        <v>14</v>
      </c>
      <c r="AE94">
        <f>SUM(AE$2:AE$76)</f>
        <v>5</v>
      </c>
    </row>
    <row r="95" spans="4:32" hidden="1" x14ac:dyDescent="0.25"/>
    <row r="96" spans="4:32" hidden="1" x14ac:dyDescent="0.25">
      <c r="D96" s="5">
        <f>SUM(D58:$D$76)</f>
        <v>10.21348352961256</v>
      </c>
      <c r="AF96">
        <f>SUM(AF$2:AF$76)</f>
        <v>11</v>
      </c>
    </row>
    <row r="97" spans="4:36" hidden="1" x14ac:dyDescent="0.25"/>
    <row r="98" spans="4:36" hidden="1" x14ac:dyDescent="0.25">
      <c r="D98" s="5">
        <f>SUM(D59:$D$76)</f>
        <v>9.6208909370199684</v>
      </c>
      <c r="AG98">
        <f>SUM(AG$2:AG$76)</f>
        <v>3</v>
      </c>
    </row>
    <row r="99" spans="4:36" hidden="1" x14ac:dyDescent="0.25"/>
    <row r="100" spans="4:36" hidden="1" x14ac:dyDescent="0.25">
      <c r="D100" s="5">
        <f>SUM(D60:$D$76)</f>
        <v>9.0494623655913973</v>
      </c>
      <c r="AH100">
        <f>SUM(AH$2:AH$76)</f>
        <v>4</v>
      </c>
      <c r="AI100">
        <f>SUM(AI$2:AI$76)</f>
        <v>9</v>
      </c>
    </row>
    <row r="101" spans="4:36" hidden="1" x14ac:dyDescent="0.25"/>
    <row r="102" spans="4:36" hidden="1" x14ac:dyDescent="0.25">
      <c r="D102" s="5">
        <f>D76</f>
        <v>0.5161290322580645</v>
      </c>
      <c r="AJ102">
        <f>SUM(AJ$2:AJ$76)</f>
        <v>1</v>
      </c>
    </row>
    <row r="103" spans="4:36" hidden="1" x14ac:dyDescent="0.25"/>
    <row r="104" spans="4:36" hidden="1" x14ac:dyDescent="0.25"/>
    <row r="105" spans="4:36" hidden="1" x14ac:dyDescent="0.25"/>
    <row r="106" spans="4:36" hidden="1" x14ac:dyDescent="0.25"/>
    <row r="107" spans="4:36" hidden="1" x14ac:dyDescent="0.25"/>
    <row r="108" spans="4:36" hidden="1" x14ac:dyDescent="0.25"/>
    <row r="109" spans="4:36" hidden="1" x14ac:dyDescent="0.25"/>
    <row r="110" spans="4:36" hidden="1" x14ac:dyDescent="0.25"/>
    <row r="111" spans="4:36" hidden="1" x14ac:dyDescent="0.25"/>
    <row r="112" spans="4:36" hidden="1" x14ac:dyDescent="0.25"/>
    <row r="113" spans="4:10" hidden="1" x14ac:dyDescent="0.25"/>
    <row r="114" spans="4:10" hidden="1" x14ac:dyDescent="0.25"/>
    <row r="115" spans="4:10" hidden="1" x14ac:dyDescent="0.25"/>
    <row r="116" spans="4:10" hidden="1" x14ac:dyDescent="0.25"/>
    <row r="117" spans="4:10" hidden="1" x14ac:dyDescent="0.25"/>
    <row r="118" spans="4:10" hidden="1" x14ac:dyDescent="0.25"/>
    <row r="119" spans="4:10" hidden="1" x14ac:dyDescent="0.25"/>
    <row r="120" spans="4:10" hidden="1" x14ac:dyDescent="0.25"/>
    <row r="121" spans="4:10" hidden="1" x14ac:dyDescent="0.25"/>
    <row r="122" spans="4:10" hidden="1" x14ac:dyDescent="0.25">
      <c r="D122" s="1">
        <f>SUM(D95:D118)</f>
        <v>29.399965864481992</v>
      </c>
      <c r="E122">
        <f>SUM(E95:E118)</f>
        <v>0</v>
      </c>
      <c r="F122">
        <f t="shared" ref="F122:J122" si="3">SUM(F95:F118)</f>
        <v>0</v>
      </c>
      <c r="G122">
        <f t="shared" si="3"/>
        <v>0</v>
      </c>
      <c r="H122">
        <f t="shared" si="3"/>
        <v>0</v>
      </c>
      <c r="I122">
        <f t="shared" si="3"/>
        <v>0</v>
      </c>
      <c r="J122">
        <f t="shared" si="3"/>
        <v>0</v>
      </c>
    </row>
    <row r="123" spans="4:10" hidden="1" x14ac:dyDescent="0.25">
      <c r="E123">
        <f>E122/16</f>
        <v>0</v>
      </c>
      <c r="F123">
        <f t="shared" ref="F123" si="4">F122/16</f>
        <v>0</v>
      </c>
      <c r="G123">
        <f t="shared" ref="G123" si="5">G122/16</f>
        <v>0</v>
      </c>
      <c r="H123">
        <f t="shared" ref="H123" si="6">H122/16</f>
        <v>0</v>
      </c>
      <c r="I123">
        <f t="shared" ref="I123" si="7">I122/16</f>
        <v>0</v>
      </c>
      <c r="J123">
        <f t="shared" ref="J123" si="8">J122/16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3"/>
  <sheetViews>
    <sheetView workbookViewId="0">
      <selection activeCell="F36" sqref="F36"/>
    </sheetView>
  </sheetViews>
  <sheetFormatPr defaultColWidth="8.85546875" defaultRowHeight="15" x14ac:dyDescent="0.25"/>
  <cols>
    <col min="1" max="1" width="21.42578125" bestFit="1" customWidth="1"/>
    <col min="2" max="2" width="18.42578125" customWidth="1"/>
    <col min="3" max="3" width="27.28515625" bestFit="1" customWidth="1"/>
    <col min="4" max="4" width="25.7109375" bestFit="1" customWidth="1"/>
    <col min="5" max="5" width="33.28515625" bestFit="1" customWidth="1"/>
    <col min="6" max="6" width="13.140625" style="1" bestFit="1" customWidth="1"/>
  </cols>
  <sheetData>
    <row r="1" spans="1:6" x14ac:dyDescent="0.25">
      <c r="A1" t="s">
        <v>36</v>
      </c>
      <c r="B1" t="s">
        <v>39</v>
      </c>
      <c r="C1" t="s">
        <v>37</v>
      </c>
      <c r="D1" t="s">
        <v>38</v>
      </c>
      <c r="E1" t="s">
        <v>41</v>
      </c>
      <c r="F1" s="1" t="s">
        <v>42</v>
      </c>
    </row>
    <row r="2" spans="1:6" x14ac:dyDescent="0.25">
      <c r="A2" t="s">
        <v>22</v>
      </c>
      <c r="B2" s="78">
        <v>18</v>
      </c>
      <c r="C2" s="79">
        <f>'GIVEN DATA - PLAYOFF QUALIFIERS'!D98</f>
        <v>9.6208909370199684</v>
      </c>
      <c r="D2" s="78">
        <f>'GIVEN DATA - PLAYOFF QUALIFIERS'!AG98</f>
        <v>3</v>
      </c>
      <c r="E2" s="80" t="str">
        <f t="shared" ref="E2:E32" si="0">IF(D2&gt;C2,"Above","Below")</f>
        <v>Below</v>
      </c>
      <c r="F2" s="81">
        <f t="shared" ref="F2:F30" si="1">1+((D2-C2)/B2)</f>
        <v>0.63217272572111294</v>
      </c>
    </row>
    <row r="3" spans="1:6" x14ac:dyDescent="0.25">
      <c r="A3" t="s">
        <v>30</v>
      </c>
      <c r="B3" s="78">
        <v>24</v>
      </c>
      <c r="C3" s="79">
        <f>'GIVEN DATA - PLAYOFF QUALIFIERS'!$D$94</f>
        <v>13.290406606535637</v>
      </c>
      <c r="D3" s="78">
        <f>'GIVEN DATA - PLAYOFF QUALIFIERS'!AE94</f>
        <v>5</v>
      </c>
      <c r="E3" s="80" t="str">
        <f t="shared" si="0"/>
        <v>Below</v>
      </c>
      <c r="F3" s="81">
        <f t="shared" si="1"/>
        <v>0.65456639139434847</v>
      </c>
    </row>
    <row r="4" spans="1:6" x14ac:dyDescent="0.25">
      <c r="A4" t="s">
        <v>34</v>
      </c>
      <c r="B4" s="78">
        <v>17</v>
      </c>
      <c r="C4" s="79">
        <f>'GIVEN DATA - PLAYOFF QUALIFIERS'!$D$100</f>
        <v>9.0494623655913973</v>
      </c>
      <c r="D4" s="78">
        <f>'GIVEN DATA - PLAYOFF QUALIFIERS'!AH100</f>
        <v>4</v>
      </c>
      <c r="E4" s="80" t="str">
        <f t="shared" si="0"/>
        <v>Below</v>
      </c>
      <c r="F4" s="81">
        <f t="shared" si="1"/>
        <v>0.70297280202403545</v>
      </c>
    </row>
    <row r="5" spans="1:6" x14ac:dyDescent="0.25">
      <c r="A5" t="s">
        <v>24</v>
      </c>
      <c r="B5" s="78">
        <v>38</v>
      </c>
      <c r="C5" s="79">
        <f>'GIVEN DATA - PLAYOFF QUALIFIERS'!$D$88</f>
        <v>23.827203143332191</v>
      </c>
      <c r="D5" s="78">
        <f>'GIVEN DATA - PLAYOFF QUALIFIERS'!W88</f>
        <v>13</v>
      </c>
      <c r="E5" s="80" t="str">
        <f t="shared" si="0"/>
        <v>Below</v>
      </c>
      <c r="F5" s="81">
        <f t="shared" si="1"/>
        <v>0.7150736014912582</v>
      </c>
    </row>
    <row r="6" spans="1:6" x14ac:dyDescent="0.25">
      <c r="A6" t="s">
        <v>28</v>
      </c>
      <c r="B6" s="78">
        <v>25</v>
      </c>
      <c r="C6" s="79">
        <f>'GIVEN DATA - PLAYOFF QUALIFIERS'!$D$92</f>
        <v>13.957073273202303</v>
      </c>
      <c r="D6" s="78">
        <f>'GIVEN DATA - PLAYOFF QUALIFIERS'!AC92</f>
        <v>10</v>
      </c>
      <c r="E6" s="80" t="str">
        <f t="shared" si="0"/>
        <v>Below</v>
      </c>
      <c r="F6" s="81">
        <f t="shared" si="1"/>
        <v>0.84171706907190791</v>
      </c>
    </row>
    <row r="7" spans="1:6" x14ac:dyDescent="0.25">
      <c r="A7" t="s">
        <v>25</v>
      </c>
      <c r="B7" s="78">
        <v>38</v>
      </c>
      <c r="C7" s="79">
        <f>'GIVEN DATA - PLAYOFF QUALIFIERS'!$D$88</f>
        <v>23.827203143332191</v>
      </c>
      <c r="D7" s="78">
        <f>'GIVEN DATA - PLAYOFF QUALIFIERS'!Z88</f>
        <v>19</v>
      </c>
      <c r="E7" s="80" t="str">
        <f t="shared" si="0"/>
        <v>Below</v>
      </c>
      <c r="F7" s="81">
        <f t="shared" si="1"/>
        <v>0.8729683383333634</v>
      </c>
    </row>
    <row r="8" spans="1:6" x14ac:dyDescent="0.25">
      <c r="A8" t="s">
        <v>19</v>
      </c>
      <c r="B8" s="78">
        <v>43</v>
      </c>
      <c r="C8" s="79">
        <f>'GIVEN DATA - PLAYOFF QUALIFIERS'!$D$86</f>
        <v>27.199752162940047</v>
      </c>
      <c r="D8" s="78">
        <f>'GIVEN DATA - PLAYOFF QUALIFIERS'!U86</f>
        <v>23</v>
      </c>
      <c r="E8" s="80" t="str">
        <f t="shared" si="0"/>
        <v>Below</v>
      </c>
      <c r="F8" s="81">
        <f t="shared" si="1"/>
        <v>0.90233134504790591</v>
      </c>
    </row>
    <row r="9" spans="1:6" x14ac:dyDescent="0.25">
      <c r="A9" t="s">
        <v>17</v>
      </c>
      <c r="B9" s="78">
        <v>45</v>
      </c>
      <c r="C9" s="79">
        <f>'GIVEN DATA - PLAYOFF QUALIFIERS'!$D$84</f>
        <v>28.199752162940054</v>
      </c>
      <c r="D9" s="78">
        <f>'GIVEN DATA - PLAYOFF QUALIFIERS'!T84</f>
        <v>24</v>
      </c>
      <c r="E9" s="80" t="str">
        <f t="shared" si="0"/>
        <v>Below</v>
      </c>
      <c r="F9" s="81">
        <f t="shared" si="1"/>
        <v>0.90667217415688772</v>
      </c>
    </row>
    <row r="10" spans="1:6" x14ac:dyDescent="0.25">
      <c r="A10" t="s">
        <v>21</v>
      </c>
      <c r="B10" s="78">
        <v>38</v>
      </c>
      <c r="C10" s="79">
        <f>'GIVEN DATA - PLAYOFF QUALIFIERS'!$D$88</f>
        <v>23.827203143332191</v>
      </c>
      <c r="D10" s="78">
        <f>'GIVEN DATA - PLAYOFF QUALIFIERS'!Y88</f>
        <v>21</v>
      </c>
      <c r="E10" s="80" t="str">
        <f t="shared" si="0"/>
        <v>Below</v>
      </c>
      <c r="F10" s="81">
        <f t="shared" si="1"/>
        <v>0.92559991728073177</v>
      </c>
    </row>
    <row r="11" spans="1:6" x14ac:dyDescent="0.25">
      <c r="A11" t="s">
        <v>6</v>
      </c>
      <c r="B11" s="78">
        <v>75</v>
      </c>
      <c r="C11" s="79">
        <f>'GIVEN DATA - PLAYOFF QUALIFIERS'!$D$78</f>
        <v>48.009275972463797</v>
      </c>
      <c r="D11" s="78">
        <f>'GIVEN DATA - PLAYOFF QUALIFIERS'!I78</f>
        <v>43</v>
      </c>
      <c r="E11" s="80" t="str">
        <f t="shared" si="0"/>
        <v>Below</v>
      </c>
      <c r="F11" s="81">
        <f t="shared" si="1"/>
        <v>0.9332096537004827</v>
      </c>
    </row>
    <row r="12" spans="1:6" x14ac:dyDescent="0.25">
      <c r="A12" t="s">
        <v>15</v>
      </c>
      <c r="B12" s="78">
        <v>47</v>
      </c>
      <c r="C12" s="79">
        <f>'GIVEN DATA - PLAYOFF QUALIFIERS'!$D$82</f>
        <v>29.3426093057972</v>
      </c>
      <c r="D12" s="78">
        <f>'GIVEN DATA - PLAYOFF QUALIFIERS'!R82</f>
        <v>27</v>
      </c>
      <c r="E12" s="80" t="str">
        <f t="shared" si="0"/>
        <v>Below</v>
      </c>
      <c r="F12" s="81">
        <f t="shared" si="1"/>
        <v>0.95015724881282548</v>
      </c>
    </row>
    <row r="13" spans="1:6" x14ac:dyDescent="0.25">
      <c r="A13" t="s">
        <v>10</v>
      </c>
      <c r="B13" s="78">
        <v>50</v>
      </c>
      <c r="C13" s="79">
        <f>'GIVEN DATA - PLAYOFF QUALIFIERS'!$D$80</f>
        <v>31.342609305797204</v>
      </c>
      <c r="D13" s="78">
        <f>'GIVEN DATA - PLAYOFF QUALIFIERS'!K80</f>
        <v>30</v>
      </c>
      <c r="E13" s="80" t="str">
        <f t="shared" si="0"/>
        <v>Below</v>
      </c>
      <c r="F13" s="81">
        <f t="shared" si="1"/>
        <v>0.97314781388405591</v>
      </c>
    </row>
    <row r="14" spans="1:6" x14ac:dyDescent="0.25">
      <c r="A14" t="s">
        <v>40</v>
      </c>
      <c r="B14" s="78">
        <v>38</v>
      </c>
      <c r="C14" s="79">
        <f>'GIVEN DATA - PLAYOFF QUALIFIERS'!$D$88</f>
        <v>23.827203143332191</v>
      </c>
      <c r="D14" s="78">
        <f>'GIVEN DATA - PLAYOFF QUALIFIERS'!X88</f>
        <v>23</v>
      </c>
      <c r="E14" s="80" t="str">
        <f t="shared" si="0"/>
        <v>Below</v>
      </c>
      <c r="F14" s="81">
        <f t="shared" si="1"/>
        <v>0.97823149622810024</v>
      </c>
    </row>
    <row r="15" spans="1:6" x14ac:dyDescent="0.25">
      <c r="A15" t="s">
        <v>14</v>
      </c>
      <c r="B15" s="78">
        <v>47</v>
      </c>
      <c r="C15" s="79">
        <f>'GIVEN DATA - PLAYOFF QUALIFIERS'!$D$82</f>
        <v>29.3426093057972</v>
      </c>
      <c r="D15" s="78">
        <f>'GIVEN DATA - PLAYOFF QUALIFIERS'!Q82</f>
        <v>29</v>
      </c>
      <c r="E15" s="80" t="str">
        <f t="shared" si="0"/>
        <v>Below</v>
      </c>
      <c r="F15" s="81">
        <f t="shared" si="1"/>
        <v>0.99271044030218725</v>
      </c>
    </row>
    <row r="16" spans="1:6" x14ac:dyDescent="0.25">
      <c r="A16" t="s">
        <v>31</v>
      </c>
      <c r="B16" s="78">
        <v>50</v>
      </c>
      <c r="C16" s="79">
        <f>'GIVEN DATA - PLAYOFF QUALIFIERS'!$D$80</f>
        <v>31.342609305797204</v>
      </c>
      <c r="D16" s="78">
        <f>'GIVEN DATA - PLAYOFF QUALIFIERS'!L80</f>
        <v>31</v>
      </c>
      <c r="E16" s="80" t="str">
        <f t="shared" si="0"/>
        <v>Below</v>
      </c>
      <c r="F16" s="81">
        <f t="shared" si="1"/>
        <v>0.99314781388405593</v>
      </c>
    </row>
    <row r="17" spans="1:8" x14ac:dyDescent="0.25">
      <c r="A17" t="s">
        <v>16</v>
      </c>
      <c r="B17" s="78">
        <v>45</v>
      </c>
      <c r="C17" s="79">
        <f>'GIVEN DATA - PLAYOFF QUALIFIERS'!$D$84</f>
        <v>28.199752162940054</v>
      </c>
      <c r="D17" s="78">
        <f>'GIVEN DATA - PLAYOFF QUALIFIERS'!S84</f>
        <v>28</v>
      </c>
      <c r="E17" s="80" t="str">
        <f t="shared" si="0"/>
        <v>Below</v>
      </c>
      <c r="F17" s="81">
        <f t="shared" si="1"/>
        <v>0.99556106304577652</v>
      </c>
    </row>
    <row r="18" spans="1:8" x14ac:dyDescent="0.25">
      <c r="A18" t="s">
        <v>33</v>
      </c>
      <c r="B18" s="78">
        <v>17</v>
      </c>
      <c r="C18" s="79">
        <f>'GIVEN DATA - PLAYOFF QUALIFIERS'!$D$100</f>
        <v>9.0494623655913973</v>
      </c>
      <c r="D18" s="78">
        <f>'GIVEN DATA - PLAYOFF QUALIFIERS'!AI100</f>
        <v>9</v>
      </c>
      <c r="E18" s="80" t="str">
        <f t="shared" si="0"/>
        <v>Below</v>
      </c>
      <c r="F18" s="81">
        <f t="shared" si="1"/>
        <v>0.99709044908285893</v>
      </c>
    </row>
    <row r="19" spans="1:8" x14ac:dyDescent="0.25">
      <c r="A19" t="s">
        <v>12</v>
      </c>
      <c r="B19" s="78">
        <v>50</v>
      </c>
      <c r="C19" s="79">
        <f>'GIVEN DATA - PLAYOFF QUALIFIERS'!$D$80</f>
        <v>31.342609305797204</v>
      </c>
      <c r="D19" s="78">
        <f>'GIVEN DATA - PLAYOFF QUALIFIERS'!O80</f>
        <v>32</v>
      </c>
      <c r="E19" s="80" t="str">
        <f t="shared" si="0"/>
        <v>Above</v>
      </c>
      <c r="F19" s="81">
        <f t="shared" si="1"/>
        <v>1.0131478138840559</v>
      </c>
    </row>
    <row r="20" spans="1:8" x14ac:dyDescent="0.25">
      <c r="A20" t="s">
        <v>18</v>
      </c>
      <c r="B20" s="78">
        <v>43</v>
      </c>
      <c r="C20" s="79">
        <f>'GIVEN DATA - PLAYOFF QUALIFIERS'!$D$86</f>
        <v>27.199752162940047</v>
      </c>
      <c r="D20" s="78">
        <f>'GIVEN DATA - PLAYOFF QUALIFIERS'!V86</f>
        <v>28</v>
      </c>
      <c r="E20" s="80" t="str">
        <f t="shared" si="0"/>
        <v>Above</v>
      </c>
      <c r="F20" s="81">
        <f t="shared" si="1"/>
        <v>1.0186104148153476</v>
      </c>
    </row>
    <row r="21" spans="1:8" x14ac:dyDescent="0.25">
      <c r="A21" t="s">
        <v>7</v>
      </c>
      <c r="B21" s="78">
        <v>75</v>
      </c>
      <c r="C21" s="79">
        <f>'GIVEN DATA - PLAYOFF QUALIFIERS'!$D$78</f>
        <v>48.009275972463797</v>
      </c>
      <c r="D21" s="78">
        <f>'GIVEN DATA - PLAYOFF QUALIFIERS'!J78</f>
        <v>50</v>
      </c>
      <c r="E21" s="80" t="str">
        <f t="shared" si="0"/>
        <v>Above</v>
      </c>
      <c r="F21" s="81">
        <f t="shared" si="1"/>
        <v>1.0265429870338161</v>
      </c>
    </row>
    <row r="22" spans="1:8" x14ac:dyDescent="0.25">
      <c r="A22" t="s">
        <v>29</v>
      </c>
      <c r="B22" s="78">
        <v>24</v>
      </c>
      <c r="C22" s="79">
        <f>'GIVEN DATA - PLAYOFF QUALIFIERS'!$D$94</f>
        <v>13.290406606535637</v>
      </c>
      <c r="D22" s="78">
        <f>'GIVEN DATA - PLAYOFF QUALIFIERS'!AD94</f>
        <v>14</v>
      </c>
      <c r="E22" s="80" t="str">
        <f t="shared" si="0"/>
        <v>Above</v>
      </c>
      <c r="F22" s="81">
        <f t="shared" si="1"/>
        <v>1.0295663913943485</v>
      </c>
    </row>
    <row r="23" spans="1:8" x14ac:dyDescent="0.25">
      <c r="A23" t="s">
        <v>3</v>
      </c>
      <c r="B23" s="78">
        <v>75</v>
      </c>
      <c r="C23" s="79">
        <f>'GIVEN DATA - PLAYOFF QUALIFIERS'!$D$78</f>
        <v>48.009275972463797</v>
      </c>
      <c r="D23" s="78">
        <f>'GIVEN DATA - PLAYOFF QUALIFIERS'!F78</f>
        <v>51</v>
      </c>
      <c r="E23" s="80" t="str">
        <f t="shared" si="0"/>
        <v>Above</v>
      </c>
      <c r="F23" s="81">
        <f t="shared" si="1"/>
        <v>1.0398763203671493</v>
      </c>
    </row>
    <row r="24" spans="1:8" x14ac:dyDescent="0.25">
      <c r="A24" t="s">
        <v>32</v>
      </c>
      <c r="B24" s="78">
        <v>19</v>
      </c>
      <c r="C24" s="79">
        <f>'GIVEN DATA - PLAYOFF QUALIFIERS'!D96</f>
        <v>10.21348352961256</v>
      </c>
      <c r="D24" s="78">
        <f>'GIVEN DATA - PLAYOFF QUALIFIERS'!AF96</f>
        <v>11</v>
      </c>
      <c r="E24" s="80" t="str">
        <f t="shared" si="0"/>
        <v>Above</v>
      </c>
      <c r="F24" s="81">
        <f t="shared" si="1"/>
        <v>1.0413956037046022</v>
      </c>
    </row>
    <row r="25" spans="1:8" x14ac:dyDescent="0.25">
      <c r="A25" t="s">
        <v>4</v>
      </c>
      <c r="B25" s="78">
        <v>75</v>
      </c>
      <c r="C25" s="79">
        <f>'GIVEN DATA - PLAYOFF QUALIFIERS'!$D$78</f>
        <v>48.009275972463797</v>
      </c>
      <c r="D25" s="78">
        <f>'GIVEN DATA - PLAYOFF QUALIFIERS'!G78</f>
        <v>54</v>
      </c>
      <c r="E25" s="80" t="str">
        <f t="shared" si="0"/>
        <v>Above</v>
      </c>
      <c r="F25" s="81">
        <f t="shared" si="1"/>
        <v>1.0798763203671493</v>
      </c>
    </row>
    <row r="26" spans="1:8" x14ac:dyDescent="0.25">
      <c r="A26" t="s">
        <v>27</v>
      </c>
      <c r="B26" s="78">
        <v>25</v>
      </c>
      <c r="C26" s="79">
        <f>'GIVEN DATA - PLAYOFF QUALIFIERS'!$D$92</f>
        <v>13.957073273202303</v>
      </c>
      <c r="D26" s="78">
        <f>'GIVEN DATA - PLAYOFF QUALIFIERS'!AB92</f>
        <v>16</v>
      </c>
      <c r="E26" s="80" t="str">
        <f t="shared" si="0"/>
        <v>Above</v>
      </c>
      <c r="F26" s="81">
        <f t="shared" si="1"/>
        <v>1.0817170690719078</v>
      </c>
    </row>
    <row r="27" spans="1:8" x14ac:dyDescent="0.25">
      <c r="A27" t="s">
        <v>2</v>
      </c>
      <c r="B27" s="78">
        <v>75</v>
      </c>
      <c r="C27" s="79">
        <f>'GIVEN DATA - PLAYOFF QUALIFIERS'!$D$78</f>
        <v>48.009275972463797</v>
      </c>
      <c r="D27" s="78">
        <f>'GIVEN DATA - PLAYOFF QUALIFIERS'!E78</f>
        <v>57</v>
      </c>
      <c r="E27" s="80" t="str">
        <f t="shared" si="0"/>
        <v>Above</v>
      </c>
      <c r="F27" s="81">
        <f t="shared" si="1"/>
        <v>1.1198763203671493</v>
      </c>
    </row>
    <row r="28" spans="1:8" x14ac:dyDescent="0.25">
      <c r="A28" t="s">
        <v>20</v>
      </c>
      <c r="B28" s="78">
        <v>50</v>
      </c>
      <c r="C28" s="79">
        <f>'GIVEN DATA - PLAYOFF QUALIFIERS'!$D$80</f>
        <v>31.342609305797204</v>
      </c>
      <c r="D28" s="78">
        <f>'GIVEN DATA - PLAYOFF QUALIFIERS'!N80</f>
        <v>40</v>
      </c>
      <c r="E28" s="80" t="str">
        <f t="shared" si="0"/>
        <v>Above</v>
      </c>
      <c r="F28" s="81">
        <f t="shared" si="1"/>
        <v>1.1731478138840559</v>
      </c>
    </row>
    <row r="29" spans="1:8" x14ac:dyDescent="0.25">
      <c r="A29" t="s">
        <v>11</v>
      </c>
      <c r="B29" s="78">
        <v>50</v>
      </c>
      <c r="C29" s="79">
        <f>'GIVEN DATA - PLAYOFF QUALIFIERS'!$D$80</f>
        <v>31.342609305797204</v>
      </c>
      <c r="D29" s="78">
        <f>'GIVEN DATA - PLAYOFF QUALIFIERS'!P80</f>
        <v>41</v>
      </c>
      <c r="E29" s="80" t="str">
        <f t="shared" si="0"/>
        <v>Above</v>
      </c>
      <c r="F29" s="81">
        <f t="shared" si="1"/>
        <v>1.1931478138840559</v>
      </c>
    </row>
    <row r="30" spans="1:8" x14ac:dyDescent="0.25">
      <c r="A30" t="s">
        <v>26</v>
      </c>
      <c r="B30" s="78">
        <v>26</v>
      </c>
      <c r="C30" s="79">
        <f>'GIVEN DATA - PLAYOFF QUALIFIERS'!D90</f>
        <v>14.684346000475031</v>
      </c>
      <c r="D30" s="78">
        <f>'GIVEN DATA - PLAYOFF QUALIFIERS'!AA90</f>
        <v>20</v>
      </c>
      <c r="E30" s="80" t="str">
        <f t="shared" si="0"/>
        <v>Above</v>
      </c>
      <c r="F30" s="81">
        <f t="shared" si="1"/>
        <v>1.2044482307509603</v>
      </c>
    </row>
    <row r="31" spans="1:8" x14ac:dyDescent="0.25">
      <c r="A31" t="s">
        <v>5</v>
      </c>
      <c r="B31" s="78">
        <v>75</v>
      </c>
      <c r="C31" s="79">
        <f>'GIVEN DATA - PLAYOFF QUALIFIERS'!$D$78</f>
        <v>48.009275972463797</v>
      </c>
      <c r="D31" s="78">
        <f>'GIVEN DATA - PLAYOFF QUALIFIERS'!H78</f>
        <v>64</v>
      </c>
      <c r="E31" s="80" t="str">
        <f t="shared" si="0"/>
        <v>Above</v>
      </c>
      <c r="F31" s="81">
        <f>1+((D31-C31)/B31)</f>
        <v>1.2132096537004826</v>
      </c>
    </row>
    <row r="32" spans="1:8" x14ac:dyDescent="0.25">
      <c r="A32" t="s">
        <v>35</v>
      </c>
      <c r="B32" s="78">
        <v>1</v>
      </c>
      <c r="C32" s="79">
        <f>'GIVEN DATA - PLAYOFF QUALIFIERS'!D102</f>
        <v>0.5161290322580645</v>
      </c>
      <c r="D32" s="78">
        <f>'GIVEN DATA - PLAYOFF QUALIFIERS'!AJ102</f>
        <v>1</v>
      </c>
      <c r="E32" s="80" t="str">
        <f t="shared" si="0"/>
        <v>Above</v>
      </c>
      <c r="F32" s="81">
        <v>1</v>
      </c>
      <c r="H32" t="s">
        <v>81</v>
      </c>
    </row>
    <row r="33" spans="1:6" x14ac:dyDescent="0.25">
      <c r="A33" t="s">
        <v>80</v>
      </c>
      <c r="B33" s="78">
        <v>0</v>
      </c>
      <c r="C33" s="78"/>
      <c r="D33" s="78"/>
      <c r="E33" s="78"/>
      <c r="F33" s="81">
        <v>1</v>
      </c>
    </row>
  </sheetData>
  <sortState xmlns:xlrd2="http://schemas.microsoft.com/office/spreadsheetml/2017/richdata2" ref="A2:H35">
    <sortCondition ref="F2:F35"/>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4"/>
  <sheetViews>
    <sheetView workbookViewId="0"/>
  </sheetViews>
  <sheetFormatPr defaultRowHeight="15" x14ac:dyDescent="0.25"/>
  <cols>
    <col min="1" max="6" width="36.7109375" customWidth="1"/>
  </cols>
  <sheetData>
    <row r="1" spans="1:6" x14ac:dyDescent="0.25">
      <c r="A1" s="11" t="s">
        <v>94</v>
      </c>
    </row>
    <row r="3" spans="1:6" x14ac:dyDescent="0.25">
      <c r="A3" t="s">
        <v>95</v>
      </c>
      <c r="B3" t="s">
        <v>96</v>
      </c>
      <c r="C3">
        <v>0</v>
      </c>
    </row>
    <row r="4" spans="1:6" x14ac:dyDescent="0.25">
      <c r="A4" t="s">
        <v>97</v>
      </c>
    </row>
    <row r="5" spans="1:6" x14ac:dyDescent="0.25">
      <c r="A5" t="s">
        <v>98</v>
      </c>
    </row>
    <row r="7" spans="1:6" x14ac:dyDescent="0.25">
      <c r="A7" s="11" t="s">
        <v>99</v>
      </c>
      <c r="B7" t="s">
        <v>100</v>
      </c>
    </row>
    <row r="8" spans="1:6" x14ac:dyDescent="0.25">
      <c r="B8">
        <v>6</v>
      </c>
    </row>
    <row r="10" spans="1:6" x14ac:dyDescent="0.25">
      <c r="A10" t="s">
        <v>101</v>
      </c>
    </row>
    <row r="11" spans="1:6" x14ac:dyDescent="0.25">
      <c r="A11" t="e">
        <f>CB_DATA_!#REF!</f>
        <v>#REF!</v>
      </c>
      <c r="B11" t="e">
        <f>#REF!</f>
        <v>#REF!</v>
      </c>
      <c r="C11" t="e">
        <f>'1 to 16 Random'!#REF!</f>
        <v>#REF!</v>
      </c>
      <c r="D11" t="e">
        <f>'Status Quo Random'!#REF!</f>
        <v>#REF!</v>
      </c>
      <c r="E11" t="e">
        <f>'1 to 16 Weighted Random'!#REF!</f>
        <v>#REF!</v>
      </c>
      <c r="F11" t="e">
        <f>'Status Quo Weighted Random'!#REF!</f>
        <v>#REF!</v>
      </c>
    </row>
    <row r="13" spans="1:6" x14ac:dyDescent="0.25">
      <c r="A13" t="s">
        <v>102</v>
      </c>
    </row>
    <row r="14" spans="1:6" x14ac:dyDescent="0.25">
      <c r="A14" t="s">
        <v>106</v>
      </c>
      <c r="B14" t="s">
        <v>110</v>
      </c>
      <c r="C14" t="s">
        <v>113</v>
      </c>
      <c r="D14" s="49" t="s">
        <v>171</v>
      </c>
      <c r="E14" t="s">
        <v>175</v>
      </c>
      <c r="F14" s="87" t="s">
        <v>195</v>
      </c>
    </row>
    <row r="16" spans="1:6" x14ac:dyDescent="0.25">
      <c r="A16" t="s">
        <v>103</v>
      </c>
    </row>
    <row r="17" spans="1:6" x14ac:dyDescent="0.25">
      <c r="B17">
        <v>1</v>
      </c>
    </row>
    <row r="19" spans="1:6" x14ac:dyDescent="0.25">
      <c r="A19" t="s">
        <v>104</v>
      </c>
    </row>
    <row r="20" spans="1:6" x14ac:dyDescent="0.25">
      <c r="A20">
        <v>31</v>
      </c>
      <c r="B20">
        <v>31</v>
      </c>
      <c r="C20">
        <v>34</v>
      </c>
      <c r="D20">
        <v>34</v>
      </c>
      <c r="E20">
        <v>34</v>
      </c>
      <c r="F20">
        <v>34</v>
      </c>
    </row>
    <row r="25" spans="1:6" x14ac:dyDescent="0.25">
      <c r="A25" s="11" t="s">
        <v>105</v>
      </c>
    </row>
    <row r="26" spans="1:6" x14ac:dyDescent="0.25">
      <c r="A26" s="12" t="s">
        <v>107</v>
      </c>
      <c r="B26" s="12" t="s">
        <v>111</v>
      </c>
      <c r="C26" s="12" t="s">
        <v>115</v>
      </c>
      <c r="D26" s="12" t="s">
        <v>115</v>
      </c>
      <c r="E26" s="12" t="s">
        <v>115</v>
      </c>
      <c r="F26" s="12" t="s">
        <v>115</v>
      </c>
    </row>
    <row r="27" spans="1:6" x14ac:dyDescent="0.25">
      <c r="A27" t="s">
        <v>108</v>
      </c>
      <c r="B27" t="s">
        <v>181</v>
      </c>
      <c r="C27" t="s">
        <v>202</v>
      </c>
      <c r="D27" t="s">
        <v>200</v>
      </c>
      <c r="E27" t="s">
        <v>203</v>
      </c>
      <c r="F27" t="s">
        <v>196</v>
      </c>
    </row>
    <row r="28" spans="1:6" x14ac:dyDescent="0.25">
      <c r="A28" s="12" t="s">
        <v>109</v>
      </c>
      <c r="B28" s="12" t="s">
        <v>109</v>
      </c>
      <c r="C28" s="12" t="s">
        <v>109</v>
      </c>
      <c r="D28" s="12" t="s">
        <v>109</v>
      </c>
      <c r="E28" s="12" t="s">
        <v>109</v>
      </c>
      <c r="F28" s="12" t="s">
        <v>109</v>
      </c>
    </row>
    <row r="29" spans="1:6" x14ac:dyDescent="0.25">
      <c r="A29" s="12" t="s">
        <v>111</v>
      </c>
      <c r="B29" s="12" t="s">
        <v>107</v>
      </c>
      <c r="C29" s="12" t="s">
        <v>107</v>
      </c>
      <c r="D29" s="12" t="s">
        <v>107</v>
      </c>
      <c r="E29" s="12" t="s">
        <v>107</v>
      </c>
      <c r="F29" s="12" t="s">
        <v>107</v>
      </c>
    </row>
    <row r="30" spans="1:6" x14ac:dyDescent="0.25">
      <c r="A30" t="s">
        <v>206</v>
      </c>
      <c r="B30" t="s">
        <v>112</v>
      </c>
      <c r="C30" t="s">
        <v>114</v>
      </c>
      <c r="D30" t="s">
        <v>172</v>
      </c>
      <c r="E30" t="s">
        <v>176</v>
      </c>
      <c r="F30" t="s">
        <v>172</v>
      </c>
    </row>
    <row r="31" spans="1:6" x14ac:dyDescent="0.25">
      <c r="A31" s="12" t="s">
        <v>109</v>
      </c>
      <c r="B31" s="12" t="s">
        <v>109</v>
      </c>
      <c r="C31" s="12" t="s">
        <v>109</v>
      </c>
      <c r="D31" s="12" t="s">
        <v>109</v>
      </c>
      <c r="E31" s="12" t="s">
        <v>109</v>
      </c>
      <c r="F31" s="12" t="s">
        <v>109</v>
      </c>
    </row>
    <row r="32" spans="1:6" x14ac:dyDescent="0.25">
      <c r="C32" s="12" t="s">
        <v>111</v>
      </c>
      <c r="D32" s="12" t="s">
        <v>111</v>
      </c>
      <c r="E32" s="12" t="s">
        <v>111</v>
      </c>
      <c r="F32" s="12" t="s">
        <v>111</v>
      </c>
    </row>
    <row r="33" spans="3:6" x14ac:dyDescent="0.25">
      <c r="C33" t="s">
        <v>205</v>
      </c>
      <c r="D33" t="s">
        <v>207</v>
      </c>
      <c r="E33" t="s">
        <v>204</v>
      </c>
      <c r="F33" t="s">
        <v>198</v>
      </c>
    </row>
    <row r="34" spans="3:6" x14ac:dyDescent="0.25">
      <c r="C34" s="12" t="s">
        <v>109</v>
      </c>
      <c r="D34" s="12" t="s">
        <v>109</v>
      </c>
      <c r="E34" s="12" t="s">
        <v>109</v>
      </c>
      <c r="F34" s="12"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Distance Matrix</vt:lpstr>
      <vt:lpstr>Status Quo Random</vt:lpstr>
      <vt:lpstr>Status Quo Weighted Random</vt:lpstr>
      <vt:lpstr>1 to 16 Random</vt:lpstr>
      <vt:lpstr>Conference Random</vt:lpstr>
      <vt:lpstr>1 to 16 Weighted Random</vt:lpstr>
      <vt:lpstr>Context - 1819 Season Schedule</vt:lpstr>
      <vt:lpstr>GIVEN DATA - POFF LENGTH + HSW</vt:lpstr>
      <vt:lpstr>GIVEN DATA - PLAYOFF QUALIFIERS</vt:lpstr>
      <vt:lpstr>GIVEN - EXPECTED V ACTUAL POFFS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Jackson</cp:lastModifiedBy>
  <dcterms:created xsi:type="dcterms:W3CDTF">2019-02-21T20:49:57Z</dcterms:created>
  <dcterms:modified xsi:type="dcterms:W3CDTF">2019-03-09T05:39:38Z</dcterms:modified>
</cp:coreProperties>
</file>