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9F384E7A-FFC1-425C-8F8E-CBA5F8D79EBF}" xr6:coauthVersionLast="47" xr6:coauthVersionMax="47" xr10:uidLastSave="{00000000-0000-0000-0000-000000000000}"/>
  <bookViews>
    <workbookView xWindow="-120" yWindow="-120" windowWidth="29040" windowHeight="15840" xr2:uid="{56690945-5633-4058-822B-416F63DE7AE1}"/>
  </bookViews>
  <sheets>
    <sheet name="Solver Model" sheetId="2" r:id="rId1"/>
    <sheet name="Sheet1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785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785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"DC6X7XMZT76QMPYAZ1N3Z1K9"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"$E$68"</definedName>
    <definedName name="RiskSelectedNameCell1" hidden="1">"$B$68"</definedName>
    <definedName name="RiskSelectedNameCell2" hidden="1">"$B$62"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adj" localSheetId="0" hidden="1">'Solver Model'!$K$26:$K$28,'Solver Model'!$F$26:$F$43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'Solver Model'!$F$26:$F$43</definedName>
    <definedName name="solver_lhs2" localSheetId="0" hidden="1">'Solver Model'!$F$26:$F$43</definedName>
    <definedName name="solver_lhs3" localSheetId="0" hidden="1">'Solver Model'!$F$26:$F$43</definedName>
    <definedName name="solver_lhs4" localSheetId="0" hidden="1">'Solver Model'!$F$45</definedName>
    <definedName name="solver_lhs5" localSheetId="0" hidden="1">'Solver Model'!$K$26:$K$28</definedName>
    <definedName name="solver_lhs6" localSheetId="0" hidden="1">'Solver Model'!$K$26:$K$28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'Solver Model'!$M$37</definedName>
    <definedName name="solver_pre" localSheetId="0" hidden="1">0.1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4</definedName>
    <definedName name="solver_rhs1" localSheetId="0" hidden="1">"integer"</definedName>
    <definedName name="solver_rhs2" localSheetId="0" hidden="1">'Solver Model'!$D$26:$D$43</definedName>
    <definedName name="solver_rhs3" localSheetId="0" hidden="1">'Solver Model'!$H$26:$H$43</definedName>
    <definedName name="solver_rhs4" localSheetId="0" hidden="1">'Solver Model'!$H$45</definedName>
    <definedName name="solver_rhs5" localSheetId="0" hidden="1">'Solver Model'!$M$26:$M$28</definedName>
    <definedName name="solver_rhs6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7" i="2"/>
  <c r="H5" i="2"/>
  <c r="H6" i="2"/>
  <c r="H4" i="2"/>
  <c r="H45" i="2"/>
  <c r="F45" i="2"/>
  <c r="M33" i="2"/>
  <c r="M27" i="2"/>
  <c r="M28" i="2"/>
  <c r="H43" i="2"/>
  <c r="D43" i="2"/>
  <c r="C43" i="2"/>
  <c r="B43" i="2"/>
  <c r="H42" i="2"/>
  <c r="D42" i="2"/>
  <c r="C42" i="2"/>
  <c r="B42" i="2"/>
  <c r="H41" i="2"/>
  <c r="D41" i="2"/>
  <c r="C41" i="2"/>
  <c r="B41" i="2"/>
  <c r="H40" i="2"/>
  <c r="D40" i="2"/>
  <c r="C40" i="2"/>
  <c r="B40" i="2"/>
  <c r="H39" i="2"/>
  <c r="D39" i="2"/>
  <c r="C39" i="2"/>
  <c r="B39" i="2"/>
  <c r="H38" i="2"/>
  <c r="D38" i="2"/>
  <c r="C38" i="2"/>
  <c r="B38" i="2"/>
  <c r="H37" i="2"/>
  <c r="D37" i="2"/>
  <c r="C37" i="2"/>
  <c r="B37" i="2"/>
  <c r="H36" i="2"/>
  <c r="D36" i="2"/>
  <c r="C36" i="2"/>
  <c r="B36" i="2"/>
  <c r="H35" i="2"/>
  <c r="D35" i="2"/>
  <c r="C35" i="2"/>
  <c r="B35" i="2"/>
  <c r="H34" i="2"/>
  <c r="D34" i="2"/>
  <c r="C34" i="2"/>
  <c r="B34" i="2"/>
  <c r="H33" i="2"/>
  <c r="D33" i="2"/>
  <c r="C33" i="2"/>
  <c r="B33" i="2"/>
  <c r="H32" i="2"/>
  <c r="D32" i="2"/>
  <c r="C32" i="2"/>
  <c r="B32" i="2"/>
  <c r="H31" i="2"/>
  <c r="D31" i="2"/>
  <c r="C31" i="2"/>
  <c r="B31" i="2"/>
  <c r="H30" i="2"/>
  <c r="D30" i="2"/>
  <c r="C30" i="2"/>
  <c r="B30" i="2"/>
  <c r="H29" i="2"/>
  <c r="D29" i="2"/>
  <c r="C29" i="2"/>
  <c r="B29" i="2"/>
  <c r="H28" i="2"/>
  <c r="D28" i="2"/>
  <c r="C28" i="2"/>
  <c r="B28" i="2"/>
  <c r="H27" i="2"/>
  <c r="D27" i="2"/>
  <c r="C27" i="2"/>
  <c r="B27" i="2"/>
  <c r="H26" i="2"/>
  <c r="D26" i="2"/>
  <c r="C26" i="2"/>
  <c r="B26" i="2"/>
  <c r="M32" i="2"/>
  <c r="M34" i="2"/>
  <c r="M35" i="2"/>
  <c r="M37" i="2"/>
</calcChain>
</file>

<file path=xl/sharedStrings.xml><?xml version="1.0" encoding="utf-8"?>
<sst xmlns="http://schemas.openxmlformats.org/spreadsheetml/2006/main" count="82" uniqueCount="31">
  <si>
    <t>Care Staff Information</t>
  </si>
  <si>
    <t>RAF Category</t>
  </si>
  <si>
    <t>Subsidy Level</t>
  </si>
  <si>
    <t>Daily Norm Cost</t>
  </si>
  <si>
    <t>Standard Charge</t>
  </si>
  <si>
    <t>Total Bill</t>
  </si>
  <si>
    <t>Minimum Bed Allocation</t>
  </si>
  <si>
    <t>Maximum Bed Allocation</t>
  </si>
  <si>
    <t>Average Cost of Care Staff</t>
  </si>
  <si>
    <t>Number of Category Bed per Care Staff</t>
  </si>
  <si>
    <t>-</t>
  </si>
  <si>
    <t>Billing Days</t>
  </si>
  <si>
    <t>Cost of Goods and Services</t>
  </si>
  <si>
    <t>Operating Expenses</t>
  </si>
  <si>
    <t>Number of Bed Available</t>
  </si>
  <si>
    <t>Bed Allocation</t>
  </si>
  <si>
    <t>&lt;=</t>
  </si>
  <si>
    <t>Maximum Amount of Beds</t>
  </si>
  <si>
    <t>Care Staff Allocation</t>
  </si>
  <si>
    <t>Number of Care Staff Hired</t>
  </si>
  <si>
    <t>Number of Care Staff Needed</t>
  </si>
  <si>
    <t>&gt;=</t>
  </si>
  <si>
    <t>Revenue</t>
  </si>
  <si>
    <t>Cost of Care Staff</t>
  </si>
  <si>
    <t>Category</t>
  </si>
  <si>
    <t>IV</t>
  </si>
  <si>
    <t>III</t>
  </si>
  <si>
    <t>II</t>
  </si>
  <si>
    <t>Bed Information</t>
  </si>
  <si>
    <t>Miscellaneous Information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</si>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</sst>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4" borderId="8" xfId="3" applyBorder="1" applyAlignment="1">
      <alignment horizontal="center"/>
    </xf>
    <xf numFmtId="0" fontId="3" fillId="4" borderId="10" xfId="3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0" xfId="2" applyBorder="1" applyAlignment="1">
      <alignment horizontal="center"/>
    </xf>
    <xf numFmtId="0" fontId="3" fillId="4" borderId="11" xfId="3" applyBorder="1" applyAlignment="1">
      <alignment horizontal="center"/>
    </xf>
    <xf numFmtId="0" fontId="0" fillId="0" borderId="0" xfId="0" applyBorder="1"/>
    <xf numFmtId="0" fontId="3" fillId="4" borderId="3" xfId="3" applyBorder="1" applyAlignment="1">
      <alignment horizontal="center" vertical="center"/>
    </xf>
    <xf numFmtId="0" fontId="3" fillId="4" borderId="3" xfId="3" quotePrefix="1" applyBorder="1" applyAlignment="1">
      <alignment horizontal="center" vertical="center"/>
    </xf>
    <xf numFmtId="6" fontId="3" fillId="4" borderId="3" xfId="3" applyNumberFormat="1" applyBorder="1" applyAlignment="1">
      <alignment horizontal="center" vertical="center"/>
    </xf>
    <xf numFmtId="9" fontId="3" fillId="4" borderId="3" xfId="3" applyNumberFormat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9" fontId="3" fillId="4" borderId="10" xfId="3" applyNumberFormat="1" applyBorder="1" applyAlignment="1">
      <alignment horizontal="center" vertical="center"/>
    </xf>
    <xf numFmtId="6" fontId="3" fillId="4" borderId="10" xfId="3" applyNumberFormat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2" fontId="3" fillId="4" borderId="8" xfId="3" applyNumberFormat="1" applyBorder="1" applyAlignment="1">
      <alignment horizontal="center" vertical="center"/>
    </xf>
    <xf numFmtId="2" fontId="3" fillId="4" borderId="11" xfId="3" applyNumberFormat="1" applyBorder="1" applyAlignment="1">
      <alignment horizontal="center" vertical="center"/>
    </xf>
    <xf numFmtId="6" fontId="0" fillId="0" borderId="0" xfId="0" applyNumberFormat="1" applyBorder="1" applyAlignment="1">
      <alignment horizontal="center"/>
    </xf>
    <xf numFmtId="0" fontId="6" fillId="0" borderId="0" xfId="0" applyFont="1" applyAlignment="1"/>
    <xf numFmtId="0" fontId="3" fillId="4" borderId="1" xfId="3" applyAlignment="1">
      <alignment horizontal="center" vertical="center"/>
    </xf>
    <xf numFmtId="0" fontId="3" fillId="4" borderId="6" xfId="3" applyBorder="1" applyAlignment="1">
      <alignment horizontal="center" vertical="center"/>
    </xf>
    <xf numFmtId="8" fontId="4" fillId="5" borderId="8" xfId="4" applyNumberFormat="1" applyBorder="1" applyAlignment="1">
      <alignment horizontal="center" vertical="center"/>
    </xf>
    <xf numFmtId="8" fontId="4" fillId="5" borderId="11" xfId="4" applyNumberFormat="1" applyBorder="1" applyAlignment="1">
      <alignment horizontal="center" vertical="center"/>
    </xf>
    <xf numFmtId="8" fontId="3" fillId="4" borderId="3" xfId="3" applyNumberFormat="1" applyBorder="1" applyAlignment="1">
      <alignment horizontal="center" vertical="center"/>
    </xf>
    <xf numFmtId="8" fontId="3" fillId="4" borderId="10" xfId="3" applyNumberForma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4" fillId="5" borderId="1" xfId="4" applyAlignment="1">
      <alignment horizontal="center" vertical="center"/>
    </xf>
    <xf numFmtId="9" fontId="3" fillId="4" borderId="8" xfId="3" applyNumberFormat="1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4" fillId="5" borderId="8" xfId="4" applyNumberForma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4" fillId="5" borderId="11" xfId="4" applyNumberForma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/>
    <xf numFmtId="0" fontId="0" fillId="0" borderId="14" xfId="0" applyBorder="1"/>
    <xf numFmtId="44" fontId="4" fillId="5" borderId="15" xfId="4" applyNumberFormat="1" applyBorder="1" applyAlignment="1">
      <alignment horizontal="center" vertical="center"/>
    </xf>
    <xf numFmtId="0" fontId="6" fillId="0" borderId="16" xfId="0" applyFont="1" applyBorder="1"/>
    <xf numFmtId="44" fontId="4" fillId="5" borderId="17" xfId="4" applyNumberFormat="1" applyBorder="1" applyAlignment="1">
      <alignment horizontal="center" vertical="center"/>
    </xf>
    <xf numFmtId="0" fontId="7" fillId="0" borderId="16" xfId="0" applyFont="1" applyBorder="1"/>
    <xf numFmtId="44" fontId="0" fillId="0" borderId="18" xfId="0" applyNumberFormat="1" applyBorder="1" applyAlignment="1">
      <alignment horizontal="center" vertical="center"/>
    </xf>
    <xf numFmtId="0" fontId="6" fillId="0" borderId="19" xfId="0" applyFont="1" applyBorder="1"/>
    <xf numFmtId="0" fontId="0" fillId="0" borderId="2" xfId="0" applyBorder="1"/>
    <xf numFmtId="44" fontId="1" fillId="2" borderId="20" xfId="1" applyNumberFormat="1" applyBorder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8B16-1330-437A-A36B-4A1E6A6FE115}">
  <dimension ref="B1:O58"/>
  <sheetViews>
    <sheetView tabSelected="1" zoomScale="85" zoomScaleNormal="85" workbookViewId="0">
      <selection activeCell="J37" sqref="J37"/>
    </sheetView>
  </sheetViews>
  <sheetFormatPr defaultRowHeight="15" x14ac:dyDescent="0.25"/>
  <cols>
    <col min="1" max="1" width="9.140625" customWidth="1"/>
    <col min="2" max="2" width="19.42578125" customWidth="1"/>
    <col min="3" max="3" width="12.140625" bestFit="1" customWidth="1"/>
    <col min="4" max="4" width="15.42578125" customWidth="1"/>
    <col min="5" max="5" width="13.7109375" customWidth="1"/>
    <col min="6" max="6" width="12" customWidth="1"/>
    <col min="7" max="7" width="13.7109375" bestFit="1" customWidth="1"/>
    <col min="8" max="8" width="14" bestFit="1" customWidth="1"/>
    <col min="9" max="9" width="12.140625" customWidth="1"/>
    <col min="10" max="10" width="25.140625" bestFit="1" customWidth="1"/>
    <col min="11" max="11" width="26.140625" customWidth="1"/>
    <col min="12" max="12" width="20.7109375" customWidth="1"/>
    <col min="13" max="13" width="26.42578125" customWidth="1"/>
    <col min="14" max="15" width="12.28515625" bestFit="1" customWidth="1"/>
  </cols>
  <sheetData>
    <row r="1" spans="2:15" x14ac:dyDescent="0.25">
      <c r="N1" s="18"/>
      <c r="O1" s="18"/>
    </row>
    <row r="2" spans="2:15" ht="14.65" customHeight="1" thickBot="1" x14ac:dyDescent="0.3">
      <c r="B2" s="52" t="s">
        <v>28</v>
      </c>
      <c r="C2" s="52"/>
      <c r="D2" s="52"/>
      <c r="E2" s="52"/>
      <c r="F2" s="52"/>
      <c r="G2" s="52"/>
      <c r="H2" s="52"/>
      <c r="I2" s="29"/>
      <c r="J2" s="52" t="s">
        <v>0</v>
      </c>
      <c r="K2" s="52"/>
      <c r="L2" s="52"/>
      <c r="N2" s="28"/>
      <c r="O2" s="18"/>
    </row>
    <row r="3" spans="2:15" ht="45" x14ac:dyDescent="0.25">
      <c r="B3" s="9" t="s">
        <v>1</v>
      </c>
      <c r="C3" s="10" t="s">
        <v>2</v>
      </c>
      <c r="D3" s="10" t="s">
        <v>3</v>
      </c>
      <c r="E3" s="10" t="s">
        <v>4</v>
      </c>
      <c r="F3" s="10" t="s">
        <v>6</v>
      </c>
      <c r="G3" s="10" t="s">
        <v>7</v>
      </c>
      <c r="H3" s="12" t="s">
        <v>5</v>
      </c>
      <c r="I3" s="18"/>
      <c r="J3" s="40" t="s">
        <v>24</v>
      </c>
      <c r="K3" s="10" t="s">
        <v>8</v>
      </c>
      <c r="L3" s="12" t="s">
        <v>9</v>
      </c>
      <c r="N3" s="18"/>
      <c r="O3" s="18"/>
    </row>
    <row r="4" spans="2:15" x14ac:dyDescent="0.25">
      <c r="B4" s="23">
        <v>4</v>
      </c>
      <c r="C4" s="20" t="s">
        <v>10</v>
      </c>
      <c r="D4" s="20" t="s">
        <v>10</v>
      </c>
      <c r="E4" s="38">
        <v>3800</v>
      </c>
      <c r="F4" s="19">
        <v>0</v>
      </c>
      <c r="G4" s="19">
        <v>30</v>
      </c>
      <c r="H4" s="36">
        <f>E4</f>
        <v>3800</v>
      </c>
      <c r="J4" s="23" t="s">
        <v>25</v>
      </c>
      <c r="K4" s="21">
        <v>2300</v>
      </c>
      <c r="L4" s="30">
        <v>1.67</v>
      </c>
      <c r="M4" s="1"/>
      <c r="N4" s="32"/>
      <c r="O4" s="32"/>
    </row>
    <row r="5" spans="2:15" x14ac:dyDescent="0.25">
      <c r="B5" s="23">
        <v>3</v>
      </c>
      <c r="C5" s="20" t="s">
        <v>10</v>
      </c>
      <c r="D5" s="20" t="s">
        <v>10</v>
      </c>
      <c r="E5" s="38">
        <v>2500</v>
      </c>
      <c r="F5" s="19">
        <v>0</v>
      </c>
      <c r="G5" s="19">
        <v>15</v>
      </c>
      <c r="H5" s="36">
        <f t="shared" ref="H5:H6" si="0">E5</f>
        <v>2500</v>
      </c>
      <c r="J5" s="23" t="s">
        <v>26</v>
      </c>
      <c r="K5" s="21">
        <v>2100</v>
      </c>
      <c r="L5" s="30">
        <v>3.33</v>
      </c>
      <c r="M5" s="1"/>
      <c r="N5" s="32"/>
      <c r="O5" s="32"/>
    </row>
    <row r="6" spans="2:15" ht="15.75" thickBot="1" x14ac:dyDescent="0.3">
      <c r="B6" s="23">
        <v>2</v>
      </c>
      <c r="C6" s="20" t="s">
        <v>10</v>
      </c>
      <c r="D6" s="20" t="s">
        <v>10</v>
      </c>
      <c r="E6" s="38">
        <v>1400</v>
      </c>
      <c r="F6" s="19">
        <v>0</v>
      </c>
      <c r="G6" s="19">
        <v>15</v>
      </c>
      <c r="H6" s="36">
        <f t="shared" si="0"/>
        <v>1400</v>
      </c>
      <c r="J6" s="24" t="s">
        <v>27</v>
      </c>
      <c r="K6" s="26">
        <v>1900</v>
      </c>
      <c r="L6" s="31">
        <v>6.67</v>
      </c>
      <c r="M6" s="1"/>
      <c r="N6" s="32"/>
      <c r="O6" s="32"/>
    </row>
    <row r="7" spans="2:15" x14ac:dyDescent="0.25">
      <c r="B7" s="23">
        <v>4</v>
      </c>
      <c r="C7" s="22">
        <v>0.75</v>
      </c>
      <c r="D7" s="21">
        <v>58</v>
      </c>
      <c r="E7" s="38">
        <v>3800</v>
      </c>
      <c r="F7" s="19">
        <v>15</v>
      </c>
      <c r="G7" s="19">
        <v>40</v>
      </c>
      <c r="H7" s="36">
        <f t="shared" ref="H7:H21" si="1">D7*C7*$K$11+E7*(1-C7)</f>
        <v>2255</v>
      </c>
    </row>
    <row r="8" spans="2:15" x14ac:dyDescent="0.25">
      <c r="B8" s="23">
        <v>4</v>
      </c>
      <c r="C8" s="22">
        <v>0.6</v>
      </c>
      <c r="D8" s="21">
        <v>58</v>
      </c>
      <c r="E8" s="38">
        <v>3800</v>
      </c>
      <c r="F8" s="19">
        <v>15</v>
      </c>
      <c r="G8" s="19">
        <v>40</v>
      </c>
      <c r="H8" s="36">
        <f t="shared" si="1"/>
        <v>2564</v>
      </c>
    </row>
    <row r="9" spans="2:15" x14ac:dyDescent="0.25">
      <c r="B9" s="23">
        <v>4</v>
      </c>
      <c r="C9" s="22">
        <v>0.5</v>
      </c>
      <c r="D9" s="21">
        <v>58</v>
      </c>
      <c r="E9" s="38">
        <v>3800</v>
      </c>
      <c r="F9" s="19">
        <v>15</v>
      </c>
      <c r="G9" s="19">
        <v>40</v>
      </c>
      <c r="H9" s="36">
        <f t="shared" si="1"/>
        <v>2770</v>
      </c>
    </row>
    <row r="10" spans="2:15" ht="16.5" thickBot="1" x14ac:dyDescent="0.3">
      <c r="B10" s="23">
        <v>4</v>
      </c>
      <c r="C10" s="22">
        <v>0.4</v>
      </c>
      <c r="D10" s="21">
        <v>58</v>
      </c>
      <c r="E10" s="38">
        <v>3800</v>
      </c>
      <c r="F10" s="19">
        <v>15</v>
      </c>
      <c r="G10" s="19">
        <v>40</v>
      </c>
      <c r="H10" s="36">
        <f t="shared" si="1"/>
        <v>2976</v>
      </c>
      <c r="J10" s="52" t="s">
        <v>29</v>
      </c>
      <c r="K10" s="52"/>
    </row>
    <row r="11" spans="2:15" x14ac:dyDescent="0.25">
      <c r="B11" s="23">
        <v>4</v>
      </c>
      <c r="C11" s="22">
        <v>0.2</v>
      </c>
      <c r="D11" s="21">
        <v>58</v>
      </c>
      <c r="E11" s="38">
        <v>3800</v>
      </c>
      <c r="F11" s="19">
        <v>15</v>
      </c>
      <c r="G11" s="19">
        <v>40</v>
      </c>
      <c r="H11" s="36">
        <f t="shared" si="1"/>
        <v>3388</v>
      </c>
      <c r="J11" s="9" t="s">
        <v>11</v>
      </c>
      <c r="K11" s="35">
        <v>30</v>
      </c>
    </row>
    <row r="12" spans="2:15" x14ac:dyDescent="0.25">
      <c r="B12" s="23">
        <v>3</v>
      </c>
      <c r="C12" s="22">
        <v>0.75</v>
      </c>
      <c r="D12" s="21">
        <v>39</v>
      </c>
      <c r="E12" s="38">
        <v>2500</v>
      </c>
      <c r="F12" s="19">
        <v>10</v>
      </c>
      <c r="G12" s="19">
        <v>25</v>
      </c>
      <c r="H12" s="36">
        <f t="shared" si="1"/>
        <v>1502.5</v>
      </c>
      <c r="J12" s="45" t="s">
        <v>12</v>
      </c>
      <c r="K12" s="43">
        <v>0.25</v>
      </c>
    </row>
    <row r="13" spans="2:15" x14ac:dyDescent="0.25">
      <c r="B13" s="23">
        <v>3</v>
      </c>
      <c r="C13" s="22">
        <v>0.6</v>
      </c>
      <c r="D13" s="21">
        <v>39</v>
      </c>
      <c r="E13" s="38">
        <v>2500</v>
      </c>
      <c r="F13" s="19">
        <v>10</v>
      </c>
      <c r="G13" s="19">
        <v>25</v>
      </c>
      <c r="H13" s="36">
        <f t="shared" si="1"/>
        <v>1702</v>
      </c>
      <c r="J13" s="45" t="s">
        <v>13</v>
      </c>
      <c r="K13" s="43">
        <v>0.3</v>
      </c>
      <c r="M13" s="2"/>
    </row>
    <row r="14" spans="2:15" ht="15.75" thickBot="1" x14ac:dyDescent="0.3">
      <c r="B14" s="23">
        <v>3</v>
      </c>
      <c r="C14" s="22">
        <v>0.5</v>
      </c>
      <c r="D14" s="21">
        <v>39</v>
      </c>
      <c r="E14" s="38">
        <v>2500</v>
      </c>
      <c r="F14" s="19">
        <v>10</v>
      </c>
      <c r="G14" s="19">
        <v>25</v>
      </c>
      <c r="H14" s="36">
        <f t="shared" si="1"/>
        <v>1835</v>
      </c>
      <c r="J14" s="46" t="s">
        <v>14</v>
      </c>
      <c r="K14" s="44">
        <v>300</v>
      </c>
      <c r="M14" s="3"/>
    </row>
    <row r="15" spans="2:15" x14ac:dyDescent="0.25">
      <c r="B15" s="23">
        <v>3</v>
      </c>
      <c r="C15" s="22">
        <v>0.4</v>
      </c>
      <c r="D15" s="21">
        <v>39</v>
      </c>
      <c r="E15" s="38">
        <v>2500</v>
      </c>
      <c r="F15" s="19">
        <v>10</v>
      </c>
      <c r="G15" s="19">
        <v>25</v>
      </c>
      <c r="H15" s="36">
        <f t="shared" si="1"/>
        <v>1968</v>
      </c>
      <c r="M15" s="3"/>
    </row>
    <row r="16" spans="2:15" x14ac:dyDescent="0.25">
      <c r="B16" s="23">
        <v>3</v>
      </c>
      <c r="C16" s="22">
        <v>0.2</v>
      </c>
      <c r="D16" s="21">
        <v>39</v>
      </c>
      <c r="E16" s="38">
        <v>2500</v>
      </c>
      <c r="F16" s="19">
        <v>10</v>
      </c>
      <c r="G16" s="19">
        <v>25</v>
      </c>
      <c r="H16" s="36">
        <f t="shared" si="1"/>
        <v>2234</v>
      </c>
      <c r="M16" s="4"/>
    </row>
    <row r="17" spans="2:13" x14ac:dyDescent="0.25">
      <c r="B17" s="23">
        <v>2</v>
      </c>
      <c r="C17" s="22">
        <v>0.75</v>
      </c>
      <c r="D17" s="21">
        <v>27</v>
      </c>
      <c r="E17" s="38">
        <v>1400</v>
      </c>
      <c r="F17" s="19">
        <v>5</v>
      </c>
      <c r="G17" s="19">
        <v>20</v>
      </c>
      <c r="H17" s="36">
        <f t="shared" si="1"/>
        <v>957.5</v>
      </c>
    </row>
    <row r="18" spans="2:13" x14ac:dyDescent="0.25">
      <c r="B18" s="23">
        <v>2</v>
      </c>
      <c r="C18" s="22">
        <v>0.6</v>
      </c>
      <c r="D18" s="21">
        <v>27</v>
      </c>
      <c r="E18" s="38">
        <v>1400</v>
      </c>
      <c r="F18" s="19">
        <v>5</v>
      </c>
      <c r="G18" s="19">
        <v>20</v>
      </c>
      <c r="H18" s="36">
        <f t="shared" si="1"/>
        <v>1046</v>
      </c>
    </row>
    <row r="19" spans="2:13" x14ac:dyDescent="0.25">
      <c r="B19" s="23">
        <v>2</v>
      </c>
      <c r="C19" s="22">
        <v>0.5</v>
      </c>
      <c r="D19" s="21">
        <v>27</v>
      </c>
      <c r="E19" s="38">
        <v>1400</v>
      </c>
      <c r="F19" s="19">
        <v>5</v>
      </c>
      <c r="G19" s="19">
        <v>20</v>
      </c>
      <c r="H19" s="36">
        <f t="shared" si="1"/>
        <v>1105</v>
      </c>
    </row>
    <row r="20" spans="2:13" x14ac:dyDescent="0.25">
      <c r="B20" s="23">
        <v>2</v>
      </c>
      <c r="C20" s="22">
        <v>0.4</v>
      </c>
      <c r="D20" s="21">
        <v>27</v>
      </c>
      <c r="E20" s="38">
        <v>1400</v>
      </c>
      <c r="F20" s="19">
        <v>5</v>
      </c>
      <c r="G20" s="19">
        <v>20</v>
      </c>
      <c r="H20" s="36">
        <f t="shared" si="1"/>
        <v>1164</v>
      </c>
    </row>
    <row r="21" spans="2:13" ht="15.75" thickBot="1" x14ac:dyDescent="0.3">
      <c r="B21" s="24">
        <v>2</v>
      </c>
      <c r="C21" s="25">
        <v>0.2</v>
      </c>
      <c r="D21" s="26">
        <v>27</v>
      </c>
      <c r="E21" s="39">
        <v>1400</v>
      </c>
      <c r="F21" s="27">
        <v>5</v>
      </c>
      <c r="G21" s="27">
        <v>20</v>
      </c>
      <c r="H21" s="37">
        <f t="shared" si="1"/>
        <v>1282</v>
      </c>
    </row>
    <row r="24" spans="2:13" ht="16.5" thickBot="1" x14ac:dyDescent="0.3">
      <c r="B24" s="55" t="s">
        <v>15</v>
      </c>
      <c r="C24" s="55"/>
      <c r="D24" s="55"/>
      <c r="E24" s="55"/>
      <c r="F24" s="55"/>
      <c r="G24" s="55"/>
      <c r="H24" s="55"/>
      <c r="I24" s="33"/>
      <c r="J24" s="55" t="s">
        <v>18</v>
      </c>
      <c r="K24" s="55"/>
      <c r="L24" s="55"/>
      <c r="M24" s="55"/>
    </row>
    <row r="25" spans="2:13" ht="30" x14ac:dyDescent="0.25">
      <c r="B25" s="9" t="s">
        <v>1</v>
      </c>
      <c r="C25" s="10" t="s">
        <v>2</v>
      </c>
      <c r="D25" s="10" t="s">
        <v>6</v>
      </c>
      <c r="E25" s="11"/>
      <c r="F25" s="10" t="s">
        <v>15</v>
      </c>
      <c r="G25" s="11"/>
      <c r="H25" s="12" t="s">
        <v>7</v>
      </c>
      <c r="I25" s="2"/>
      <c r="J25" s="47" t="s">
        <v>1</v>
      </c>
      <c r="K25" s="10" t="s">
        <v>19</v>
      </c>
      <c r="L25" s="11"/>
      <c r="M25" s="12" t="s">
        <v>20</v>
      </c>
    </row>
    <row r="26" spans="2:13" x14ac:dyDescent="0.25">
      <c r="B26" s="23">
        <f t="shared" ref="B26:C43" si="2">B4</f>
        <v>4</v>
      </c>
      <c r="C26" s="19" t="str">
        <f t="shared" si="2"/>
        <v>-</v>
      </c>
      <c r="D26" s="7">
        <f t="shared" ref="D26:D43" si="3">F4</f>
        <v>0</v>
      </c>
      <c r="E26" s="6" t="s">
        <v>16</v>
      </c>
      <c r="F26" s="8">
        <v>30</v>
      </c>
      <c r="G26" s="6" t="s">
        <v>16</v>
      </c>
      <c r="H26" s="13">
        <f t="shared" ref="H26:H43" si="4">G4</f>
        <v>30</v>
      </c>
      <c r="I26" s="4"/>
      <c r="J26" s="23">
        <v>4</v>
      </c>
      <c r="K26" s="41">
        <v>64</v>
      </c>
      <c r="L26" s="5" t="s">
        <v>21</v>
      </c>
      <c r="M26" s="48">
        <f>SUM(F26,F29:F33)/L4</f>
        <v>64.071856287425149</v>
      </c>
    </row>
    <row r="27" spans="2:13" x14ac:dyDescent="0.25">
      <c r="B27" s="23">
        <f t="shared" si="2"/>
        <v>3</v>
      </c>
      <c r="C27" s="19" t="str">
        <f t="shared" si="2"/>
        <v>-</v>
      </c>
      <c r="D27" s="7">
        <f t="shared" si="3"/>
        <v>0</v>
      </c>
      <c r="E27" s="6" t="s">
        <v>16</v>
      </c>
      <c r="F27" s="8">
        <v>15</v>
      </c>
      <c r="G27" s="6" t="s">
        <v>16</v>
      </c>
      <c r="H27" s="13">
        <f t="shared" si="4"/>
        <v>15</v>
      </c>
      <c r="I27" s="4"/>
      <c r="J27" s="23">
        <v>3</v>
      </c>
      <c r="K27" s="41">
        <v>28</v>
      </c>
      <c r="L27" s="5" t="s">
        <v>21</v>
      </c>
      <c r="M27" s="48">
        <f>SUM(F27,F34:F38)/L5</f>
        <v>27.927927927927929</v>
      </c>
    </row>
    <row r="28" spans="2:13" ht="15.75" thickBot="1" x14ac:dyDescent="0.3">
      <c r="B28" s="23">
        <f t="shared" si="2"/>
        <v>2</v>
      </c>
      <c r="C28" s="19" t="str">
        <f t="shared" si="2"/>
        <v>-</v>
      </c>
      <c r="D28" s="7">
        <f t="shared" si="3"/>
        <v>0</v>
      </c>
      <c r="E28" s="6" t="s">
        <v>16</v>
      </c>
      <c r="F28" s="8">
        <v>15</v>
      </c>
      <c r="G28" s="6" t="s">
        <v>16</v>
      </c>
      <c r="H28" s="13">
        <f t="shared" si="4"/>
        <v>15</v>
      </c>
      <c r="I28" s="4"/>
      <c r="J28" s="24">
        <v>2</v>
      </c>
      <c r="K28" s="49">
        <v>15</v>
      </c>
      <c r="L28" s="50" t="s">
        <v>21</v>
      </c>
      <c r="M28" s="51">
        <f>SUM(F28,F39:F43)/L6</f>
        <v>14.992503748125937</v>
      </c>
    </row>
    <row r="29" spans="2:13" x14ac:dyDescent="0.25">
      <c r="B29" s="23">
        <f t="shared" si="2"/>
        <v>4</v>
      </c>
      <c r="C29" s="22">
        <f t="shared" si="2"/>
        <v>0.75</v>
      </c>
      <c r="D29" s="7">
        <f t="shared" si="3"/>
        <v>15</v>
      </c>
      <c r="E29" s="6" t="s">
        <v>16</v>
      </c>
      <c r="F29" s="8">
        <v>15</v>
      </c>
      <c r="G29" s="6" t="s">
        <v>16</v>
      </c>
      <c r="H29" s="13">
        <f t="shared" si="4"/>
        <v>40</v>
      </c>
      <c r="I29" s="4"/>
    </row>
    <row r="30" spans="2:13" x14ac:dyDescent="0.25">
      <c r="B30" s="23">
        <f t="shared" si="2"/>
        <v>4</v>
      </c>
      <c r="C30" s="22">
        <f t="shared" si="2"/>
        <v>0.6</v>
      </c>
      <c r="D30" s="7">
        <f t="shared" si="3"/>
        <v>15</v>
      </c>
      <c r="E30" s="6" t="s">
        <v>16</v>
      </c>
      <c r="F30" s="8">
        <v>15</v>
      </c>
      <c r="G30" s="6" t="s">
        <v>16</v>
      </c>
      <c r="H30" s="13">
        <f t="shared" si="4"/>
        <v>40</v>
      </c>
      <c r="I30" s="4"/>
      <c r="J30" s="4"/>
    </row>
    <row r="31" spans="2:13" ht="15.75" thickBot="1" x14ac:dyDescent="0.3">
      <c r="B31" s="23">
        <f t="shared" si="2"/>
        <v>4</v>
      </c>
      <c r="C31" s="22">
        <f t="shared" si="2"/>
        <v>0.5</v>
      </c>
      <c r="D31" s="7">
        <f t="shared" si="3"/>
        <v>15</v>
      </c>
      <c r="E31" s="6" t="s">
        <v>16</v>
      </c>
      <c r="F31" s="8">
        <v>15</v>
      </c>
      <c r="G31" s="6" t="s">
        <v>16</v>
      </c>
      <c r="H31" s="13">
        <f t="shared" si="4"/>
        <v>40</v>
      </c>
      <c r="I31" s="4"/>
    </row>
    <row r="32" spans="2:13" ht="15.75" x14ac:dyDescent="0.25">
      <c r="B32" s="23">
        <f t="shared" si="2"/>
        <v>4</v>
      </c>
      <c r="C32" s="22">
        <f t="shared" si="2"/>
        <v>0.4</v>
      </c>
      <c r="D32" s="7">
        <f t="shared" si="3"/>
        <v>15</v>
      </c>
      <c r="E32" s="6" t="s">
        <v>16</v>
      </c>
      <c r="F32" s="8">
        <v>16</v>
      </c>
      <c r="G32" s="6" t="s">
        <v>16</v>
      </c>
      <c r="H32" s="13">
        <f t="shared" si="4"/>
        <v>40</v>
      </c>
      <c r="I32" s="4"/>
      <c r="J32" s="56" t="s">
        <v>22</v>
      </c>
      <c r="K32" s="57"/>
      <c r="L32" s="57"/>
      <c r="M32" s="58">
        <f>SUMPRODUCT(F26:F43,H4:H21)</f>
        <v>636395.5</v>
      </c>
    </row>
    <row r="33" spans="2:13" ht="15.75" x14ac:dyDescent="0.25">
      <c r="B33" s="23">
        <f t="shared" si="2"/>
        <v>4</v>
      </c>
      <c r="C33" s="22">
        <f t="shared" si="2"/>
        <v>0.2</v>
      </c>
      <c r="D33" s="7">
        <f t="shared" si="3"/>
        <v>15</v>
      </c>
      <c r="E33" s="6" t="s">
        <v>16</v>
      </c>
      <c r="F33" s="8">
        <v>16</v>
      </c>
      <c r="G33" s="6" t="s">
        <v>16</v>
      </c>
      <c r="H33" s="13">
        <f t="shared" si="4"/>
        <v>40</v>
      </c>
      <c r="I33" s="4"/>
      <c r="J33" s="59" t="s">
        <v>23</v>
      </c>
      <c r="K33" s="18"/>
      <c r="L33" s="18"/>
      <c r="M33" s="60">
        <f>SUMPRODUCT(K26:K28,K4:K6)</f>
        <v>234500</v>
      </c>
    </row>
    <row r="34" spans="2:13" ht="15.75" x14ac:dyDescent="0.25">
      <c r="B34" s="23">
        <f t="shared" si="2"/>
        <v>3</v>
      </c>
      <c r="C34" s="22">
        <f t="shared" si="2"/>
        <v>0.75</v>
      </c>
      <c r="D34" s="7">
        <f t="shared" si="3"/>
        <v>10</v>
      </c>
      <c r="E34" s="6" t="s">
        <v>16</v>
      </c>
      <c r="F34" s="8">
        <v>10</v>
      </c>
      <c r="G34" s="6" t="s">
        <v>16</v>
      </c>
      <c r="H34" s="13">
        <f t="shared" si="4"/>
        <v>25</v>
      </c>
      <c r="I34" s="4"/>
      <c r="J34" s="59" t="s">
        <v>12</v>
      </c>
      <c r="K34" s="18"/>
      <c r="L34" s="18"/>
      <c r="M34" s="60">
        <f>M32*K12</f>
        <v>159098.875</v>
      </c>
    </row>
    <row r="35" spans="2:13" ht="15.75" x14ac:dyDescent="0.25">
      <c r="B35" s="23">
        <f t="shared" si="2"/>
        <v>3</v>
      </c>
      <c r="C35" s="22">
        <f t="shared" si="2"/>
        <v>0.6</v>
      </c>
      <c r="D35" s="7">
        <f t="shared" si="3"/>
        <v>10</v>
      </c>
      <c r="E35" s="6" t="s">
        <v>16</v>
      </c>
      <c r="F35" s="8">
        <v>10</v>
      </c>
      <c r="G35" s="6" t="s">
        <v>16</v>
      </c>
      <c r="H35" s="13">
        <f t="shared" si="4"/>
        <v>25</v>
      </c>
      <c r="I35" s="4"/>
      <c r="J35" s="59" t="s">
        <v>13</v>
      </c>
      <c r="K35" s="18"/>
      <c r="L35" s="18"/>
      <c r="M35" s="60">
        <f>M32*K13</f>
        <v>190918.65</v>
      </c>
    </row>
    <row r="36" spans="2:13" ht="15.75" x14ac:dyDescent="0.25">
      <c r="B36" s="23">
        <f t="shared" si="2"/>
        <v>3</v>
      </c>
      <c r="C36" s="22">
        <f t="shared" si="2"/>
        <v>0.5</v>
      </c>
      <c r="D36" s="7">
        <f t="shared" si="3"/>
        <v>10</v>
      </c>
      <c r="E36" s="6" t="s">
        <v>16</v>
      </c>
      <c r="F36" s="8">
        <v>10</v>
      </c>
      <c r="G36" s="6" t="s">
        <v>16</v>
      </c>
      <c r="H36" s="13">
        <f t="shared" si="4"/>
        <v>25</v>
      </c>
      <c r="I36" s="4"/>
      <c r="J36" s="61"/>
      <c r="K36" s="18"/>
      <c r="L36" s="18"/>
      <c r="M36" s="62"/>
    </row>
    <row r="37" spans="2:13" ht="16.5" thickBot="1" x14ac:dyDescent="0.3">
      <c r="B37" s="23">
        <f t="shared" si="2"/>
        <v>3</v>
      </c>
      <c r="C37" s="22">
        <f t="shared" si="2"/>
        <v>0.4</v>
      </c>
      <c r="D37" s="7">
        <f t="shared" si="3"/>
        <v>10</v>
      </c>
      <c r="E37" s="6" t="s">
        <v>16</v>
      </c>
      <c r="F37" s="8">
        <v>23</v>
      </c>
      <c r="G37" s="6" t="s">
        <v>16</v>
      </c>
      <c r="H37" s="13">
        <f t="shared" si="4"/>
        <v>25</v>
      </c>
      <c r="I37" s="4"/>
      <c r="J37" s="63" t="s">
        <v>30</v>
      </c>
      <c r="K37" s="64"/>
      <c r="L37" s="64"/>
      <c r="M37" s="65">
        <f>M32-SUM(M33:M35)</f>
        <v>51877.974999999977</v>
      </c>
    </row>
    <row r="38" spans="2:13" x14ac:dyDescent="0.25">
      <c r="B38" s="23">
        <f t="shared" si="2"/>
        <v>3</v>
      </c>
      <c r="C38" s="22">
        <f t="shared" si="2"/>
        <v>0.2</v>
      </c>
      <c r="D38" s="7">
        <f t="shared" si="3"/>
        <v>10</v>
      </c>
      <c r="E38" s="6" t="s">
        <v>16</v>
      </c>
      <c r="F38" s="8">
        <v>25</v>
      </c>
      <c r="G38" s="6" t="s">
        <v>16</v>
      </c>
      <c r="H38" s="13">
        <f t="shared" si="4"/>
        <v>25</v>
      </c>
      <c r="I38" s="4"/>
    </row>
    <row r="39" spans="2:13" x14ac:dyDescent="0.25">
      <c r="B39" s="23">
        <f t="shared" si="2"/>
        <v>2</v>
      </c>
      <c r="C39" s="22">
        <f t="shared" si="2"/>
        <v>0.75</v>
      </c>
      <c r="D39" s="7">
        <f t="shared" si="3"/>
        <v>5</v>
      </c>
      <c r="E39" s="6" t="s">
        <v>16</v>
      </c>
      <c r="F39" s="8">
        <v>5</v>
      </c>
      <c r="G39" s="6" t="s">
        <v>16</v>
      </c>
      <c r="H39" s="13">
        <f t="shared" si="4"/>
        <v>20</v>
      </c>
      <c r="I39" s="4"/>
      <c r="J39" s="4"/>
    </row>
    <row r="40" spans="2:13" x14ac:dyDescent="0.25">
      <c r="B40" s="23">
        <f t="shared" si="2"/>
        <v>2</v>
      </c>
      <c r="C40" s="22">
        <f t="shared" si="2"/>
        <v>0.6</v>
      </c>
      <c r="D40" s="7">
        <f t="shared" si="3"/>
        <v>5</v>
      </c>
      <c r="E40" s="6" t="s">
        <v>16</v>
      </c>
      <c r="F40" s="8">
        <v>20</v>
      </c>
      <c r="G40" s="6" t="s">
        <v>16</v>
      </c>
      <c r="H40" s="13">
        <f t="shared" si="4"/>
        <v>20</v>
      </c>
      <c r="I40" s="4"/>
      <c r="J40" s="4"/>
    </row>
    <row r="41" spans="2:13" x14ac:dyDescent="0.25">
      <c r="B41" s="23">
        <f t="shared" si="2"/>
        <v>2</v>
      </c>
      <c r="C41" s="22">
        <f t="shared" si="2"/>
        <v>0.5</v>
      </c>
      <c r="D41" s="7">
        <f t="shared" si="3"/>
        <v>5</v>
      </c>
      <c r="E41" s="6" t="s">
        <v>16</v>
      </c>
      <c r="F41" s="8">
        <v>20</v>
      </c>
      <c r="G41" s="6" t="s">
        <v>16</v>
      </c>
      <c r="H41" s="13">
        <f t="shared" si="4"/>
        <v>20</v>
      </c>
      <c r="I41" s="4"/>
      <c r="J41" s="4"/>
    </row>
    <row r="42" spans="2:13" x14ac:dyDescent="0.25">
      <c r="B42" s="23">
        <f t="shared" si="2"/>
        <v>2</v>
      </c>
      <c r="C42" s="22">
        <f t="shared" si="2"/>
        <v>0.4</v>
      </c>
      <c r="D42" s="7">
        <f t="shared" si="3"/>
        <v>5</v>
      </c>
      <c r="E42" s="6" t="s">
        <v>16</v>
      </c>
      <c r="F42" s="8">
        <v>20</v>
      </c>
      <c r="G42" s="6" t="s">
        <v>16</v>
      </c>
      <c r="H42" s="13">
        <f t="shared" si="4"/>
        <v>20</v>
      </c>
      <c r="I42" s="4"/>
      <c r="J42" s="4"/>
    </row>
    <row r="43" spans="2:13" ht="15.75" thickBot="1" x14ac:dyDescent="0.3">
      <c r="B43" s="24">
        <f t="shared" si="2"/>
        <v>2</v>
      </c>
      <c r="C43" s="25">
        <f t="shared" si="2"/>
        <v>0.2</v>
      </c>
      <c r="D43" s="14">
        <f t="shared" si="3"/>
        <v>5</v>
      </c>
      <c r="E43" s="15" t="s">
        <v>16</v>
      </c>
      <c r="F43" s="16">
        <v>20</v>
      </c>
      <c r="G43" s="15" t="s">
        <v>16</v>
      </c>
      <c r="H43" s="17">
        <f t="shared" si="4"/>
        <v>20</v>
      </c>
      <c r="I43" s="4"/>
      <c r="J43" s="4"/>
    </row>
    <row r="45" spans="2:13" ht="15.75" x14ac:dyDescent="0.25">
      <c r="D45" s="53" t="s">
        <v>17</v>
      </c>
      <c r="E45" s="54"/>
      <c r="F45" s="42">
        <f>SUM(F26:F43)</f>
        <v>300</v>
      </c>
      <c r="G45" s="2" t="s">
        <v>16</v>
      </c>
      <c r="H45" s="34">
        <f>K14</f>
        <v>300</v>
      </c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</sheetData>
  <mergeCells count="6">
    <mergeCell ref="J10:K10"/>
    <mergeCell ref="B2:H2"/>
    <mergeCell ref="D45:E45"/>
    <mergeCell ref="B24:H24"/>
    <mergeCell ref="J2:L2"/>
    <mergeCell ref="J24:M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9C65-AD1C-4050-BA98-A352E5463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</dc:creator>
  <cp:lastModifiedBy>Jack Sun</cp:lastModifiedBy>
  <dcterms:created xsi:type="dcterms:W3CDTF">2022-12-06T23:42:24Z</dcterms:created>
  <dcterms:modified xsi:type="dcterms:W3CDTF">2022-12-07T06:15:22Z</dcterms:modified>
</cp:coreProperties>
</file>