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315\Documents\"/>
    </mc:Choice>
  </mc:AlternateContent>
  <xr:revisionPtr revIDLastSave="0" documentId="8_{2EFECBA0-6A63-498E-B5A1-ACCED37D6680}" xr6:coauthVersionLast="47" xr6:coauthVersionMax="47" xr10:uidLastSave="{00000000-0000-0000-0000-000000000000}"/>
  <bookViews>
    <workbookView xWindow="-120" yWindow="-120" windowWidth="20730" windowHeight="11040" xr2:uid="{036D414D-A517-4C4B-A6A2-7775497E0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26" i="1" l="1"/>
  <c r="V10" i="1"/>
  <c r="V14" i="1"/>
  <c r="V15" i="1"/>
  <c r="V16" i="1"/>
  <c r="V17" i="1"/>
  <c r="V21" i="1"/>
  <c r="V22" i="1"/>
  <c r="V8" i="1"/>
  <c r="V9" i="1"/>
  <c r="V7" i="1"/>
  <c r="V5" i="1"/>
  <c r="V6" i="1"/>
  <c r="A2" i="1" a="1"/>
  <c r="A2" i="1" s="1"/>
  <c r="T7" i="1"/>
  <c r="U7" i="1" s="1"/>
  <c r="O7" i="1"/>
  <c r="Q7" i="1"/>
  <c r="R7" i="1" s="1"/>
  <c r="M7" i="1"/>
  <c r="K7" i="1"/>
  <c r="I7" i="1"/>
  <c r="G7" i="1"/>
  <c r="E7" i="1"/>
  <c r="T21" i="1"/>
  <c r="U21" i="1" s="1"/>
  <c r="T22" i="1"/>
  <c r="U22" i="1" s="1"/>
  <c r="T16" i="1"/>
  <c r="U16" i="1" s="1"/>
  <c r="T15" i="1"/>
  <c r="U15" i="1" s="1"/>
  <c r="T14" i="1"/>
  <c r="U14" i="1" s="1"/>
  <c r="T6" i="1"/>
  <c r="U6" i="1" s="1"/>
  <c r="T9" i="1"/>
  <c r="U9" i="1" s="1"/>
  <c r="T5" i="1"/>
  <c r="U5" i="1" s="1"/>
  <c r="T8" i="1"/>
  <c r="U8" i="1" s="1"/>
  <c r="Q5" i="1"/>
  <c r="R5" i="1" s="1"/>
  <c r="Q9" i="1"/>
  <c r="R9" i="1" s="1"/>
  <c r="Q6" i="1"/>
  <c r="R6" i="1" s="1"/>
  <c r="Q14" i="1"/>
  <c r="R14" i="1" s="1"/>
  <c r="Q16" i="1"/>
  <c r="R16" i="1" s="1"/>
  <c r="Q15" i="1"/>
  <c r="R15" i="1" s="1"/>
  <c r="Q22" i="1"/>
  <c r="R22" i="1" s="1"/>
  <c r="Q21" i="1"/>
  <c r="R21" i="1" s="1"/>
  <c r="Q8" i="1"/>
  <c r="R8" i="1" s="1"/>
  <c r="O21" i="1"/>
  <c r="O22" i="1"/>
  <c r="O15" i="1"/>
  <c r="O16" i="1"/>
  <c r="O14" i="1"/>
  <c r="O6" i="1"/>
  <c r="O9" i="1"/>
  <c r="O5" i="1"/>
  <c r="O8" i="1"/>
  <c r="M21" i="1"/>
  <c r="M22" i="1"/>
  <c r="M15" i="1"/>
  <c r="M16" i="1"/>
  <c r="M14" i="1"/>
  <c r="M6" i="1"/>
  <c r="M9" i="1"/>
  <c r="M5" i="1"/>
  <c r="M8" i="1"/>
  <c r="K21" i="1"/>
  <c r="K22" i="1"/>
  <c r="K23" i="1" s="1"/>
  <c r="K15" i="1"/>
  <c r="K16" i="1"/>
  <c r="K14" i="1"/>
  <c r="K6" i="1"/>
  <c r="K9" i="1"/>
  <c r="K5" i="1"/>
  <c r="K8" i="1"/>
  <c r="I21" i="1"/>
  <c r="I22" i="1"/>
  <c r="I15" i="1"/>
  <c r="I16" i="1"/>
  <c r="I14" i="1"/>
  <c r="I6" i="1"/>
  <c r="I9" i="1"/>
  <c r="I5" i="1"/>
  <c r="I8" i="1"/>
  <c r="G21" i="1"/>
  <c r="G22" i="1"/>
  <c r="G15" i="1"/>
  <c r="G16" i="1"/>
  <c r="G14" i="1"/>
  <c r="G6" i="1"/>
  <c r="G9" i="1"/>
  <c r="G5" i="1"/>
  <c r="G8" i="1"/>
  <c r="E8" i="1"/>
  <c r="E5" i="1"/>
  <c r="E9" i="1"/>
  <c r="E6" i="1"/>
  <c r="E14" i="1"/>
  <c r="E16" i="1"/>
  <c r="E15" i="1"/>
  <c r="E22" i="1"/>
  <c r="E21" i="1"/>
  <c r="P7" i="1" l="1"/>
  <c r="Q10" i="1"/>
  <c r="R10" i="1"/>
  <c r="K17" i="1"/>
  <c r="E23" i="1"/>
  <c r="P8" i="1"/>
  <c r="G17" i="1"/>
  <c r="P6" i="1"/>
  <c r="P21" i="1"/>
  <c r="P22" i="1"/>
  <c r="P15" i="1"/>
  <c r="P5" i="1"/>
  <c r="K10" i="1"/>
  <c r="P14" i="1"/>
  <c r="O23" i="1"/>
  <c r="R17" i="1"/>
  <c r="P9" i="1"/>
  <c r="M10" i="1"/>
  <c r="P16" i="1"/>
  <c r="E10" i="1"/>
  <c r="M17" i="1"/>
  <c r="Q17" i="1"/>
  <c r="R23" i="1"/>
  <c r="I23" i="1"/>
  <c r="Q23" i="1"/>
  <c r="E17" i="1"/>
  <c r="I17" i="1"/>
  <c r="M23" i="1"/>
  <c r="O17" i="1"/>
  <c r="I10" i="1"/>
  <c r="G10" i="1"/>
  <c r="G23" i="1"/>
  <c r="O10" i="1"/>
  <c r="S23" i="1" l="1"/>
  <c r="S10" i="1"/>
  <c r="S17" i="1"/>
  <c r="S2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<sst xmlns="http://schemas.openxmlformats.org/spreadsheetml/2006/main" count="47" uniqueCount="42">
  <si>
    <t>Jack Brady</t>
  </si>
  <si>
    <t>Tool Dept (code 1)</t>
  </si>
  <si>
    <t>screwdriver</t>
  </si>
  <si>
    <t>circular saw</t>
  </si>
  <si>
    <t>socket wrench</t>
  </si>
  <si>
    <t>electric drill</t>
  </si>
  <si>
    <t>Electric Dept. (code 2)</t>
  </si>
  <si>
    <t>grounding plug</t>
  </si>
  <si>
    <t>standard plug</t>
  </si>
  <si>
    <t>lamp socket</t>
  </si>
  <si>
    <t>Small appliances (code 3)</t>
  </si>
  <si>
    <t>Toasters</t>
  </si>
  <si>
    <t>steam irons</t>
  </si>
  <si>
    <t>Items sold</t>
  </si>
  <si>
    <t>Price</t>
  </si>
  <si>
    <t>Jan</t>
  </si>
  <si>
    <t>Feb</t>
  </si>
  <si>
    <t>Mar</t>
  </si>
  <si>
    <t>Apr</t>
  </si>
  <si>
    <t>May</t>
  </si>
  <si>
    <t>June</t>
  </si>
  <si>
    <t>$sales</t>
  </si>
  <si>
    <t>Avg $</t>
  </si>
  <si>
    <t>Tot. Sales</t>
  </si>
  <si>
    <t>Tot. Items</t>
  </si>
  <si>
    <t>Totals for Tool Dept</t>
  </si>
  <si>
    <t>Totals for Electric Dept</t>
  </si>
  <si>
    <t>Totals for Small Appliances</t>
  </si>
  <si>
    <t>CkTot</t>
  </si>
  <si>
    <t>Grand Total</t>
  </si>
  <si>
    <t>$0-1.99</t>
  </si>
  <si>
    <t>$2-4.99</t>
  </si>
  <si>
    <t>$5-9.99</t>
  </si>
  <si>
    <t>$10-14.99</t>
  </si>
  <si>
    <t>$15-24.99</t>
  </si>
  <si>
    <t>$25-49.99</t>
  </si>
  <si>
    <t>$50 and up</t>
  </si>
  <si>
    <t>Code</t>
  </si>
  <si>
    <t>Markdown</t>
  </si>
  <si>
    <t>Sale Price</t>
  </si>
  <si>
    <t>Hammer</t>
  </si>
  <si>
    <t>30%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</si>
</sst>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1" applyFont="1"/>
    <xf numFmtId="44" fontId="0" fillId="0" borderId="0" xfId="0" applyNumberFormat="1"/>
    <xf numFmtId="44" fontId="0" fillId="0" borderId="2" xfId="1" applyFont="1" applyBorder="1"/>
    <xf numFmtId="44" fontId="0" fillId="0" borderId="3" xfId="0" applyNumberFormat="1" applyBorder="1"/>
    <xf numFmtId="44" fontId="0" fillId="0" borderId="4" xfId="0" applyNumberFormat="1" applyBorder="1"/>
    <xf numFmtId="0" fontId="0" fillId="0" borderId="1" xfId="0" applyBorder="1" applyAlignment="1">
      <alignment horizontal="center"/>
    </xf>
    <xf numFmtId="9" fontId="0" fillId="0" borderId="0" xfId="0" applyNumberFormat="1"/>
    <xf numFmtId="9" fontId="0" fillId="0" borderId="0" xfId="2" applyFont="1"/>
    <xf numFmtId="44" fontId="0" fillId="0" borderId="1" xfId="0" applyNumberForma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8ACE8-20CF-4D27-A492-3653FC7AD083}">
  <dimension ref="A1:V31"/>
  <sheetViews>
    <sheetView tabSelected="1" zoomScale="85" zoomScaleNormal="85" workbookViewId="0">
      <selection activeCell="T18" sqref="T18"/>
    </sheetView>
  </sheetViews>
  <sheetFormatPr defaultRowHeight="15" x14ac:dyDescent="0.25"/>
  <cols>
    <col min="1" max="1" width="27" bestFit="1" customWidth="1"/>
    <col min="2" max="2" width="4.7109375" customWidth="1"/>
    <col min="3" max="3" width="10.7109375" customWidth="1"/>
    <col min="4" max="15" width="10.7109375" hidden="1" customWidth="1"/>
    <col min="16" max="17" width="10.7109375" customWidth="1"/>
    <col min="18" max="19" width="11.5703125" bestFit="1" customWidth="1"/>
    <col min="20" max="20" width="10.7109375" customWidth="1"/>
    <col min="22" max="22" width="11.5703125" bestFit="1" customWidth="1"/>
  </cols>
  <sheetData>
    <row r="1" spans="1:22" x14ac:dyDescent="0.25">
      <c r="A1" s="1" t="s">
        <v>0</v>
      </c>
      <c r="B1" s="1"/>
    </row>
    <row r="2" spans="1:22" x14ac:dyDescent="0.25">
      <c r="A2" t="str" cm="1">
        <f t="array" aca="1" ref="A2" ca="1">CELL("filename")</f>
        <v>C:\Users\16315\Documents\[Lab4-Brady.xlsx]Sheet1</v>
      </c>
    </row>
    <row r="3" spans="1:22" x14ac:dyDescent="0.25">
      <c r="C3" s="14" t="s">
        <v>13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22" x14ac:dyDescent="0.25">
      <c r="A4" s="2" t="s">
        <v>1</v>
      </c>
      <c r="B4" s="4" t="s">
        <v>37</v>
      </c>
      <c r="C4" s="4" t="s">
        <v>14</v>
      </c>
      <c r="D4" s="4" t="s">
        <v>15</v>
      </c>
      <c r="E4" s="4" t="s">
        <v>21</v>
      </c>
      <c r="F4" s="4" t="s">
        <v>16</v>
      </c>
      <c r="G4" s="4" t="s">
        <v>21</v>
      </c>
      <c r="H4" s="4" t="s">
        <v>17</v>
      </c>
      <c r="I4" s="4" t="s">
        <v>21</v>
      </c>
      <c r="J4" s="4" t="s">
        <v>18</v>
      </c>
      <c r="K4" s="4" t="s">
        <v>21</v>
      </c>
      <c r="L4" s="4" t="s">
        <v>19</v>
      </c>
      <c r="M4" s="4" t="s">
        <v>21</v>
      </c>
      <c r="N4" s="4" t="s">
        <v>20</v>
      </c>
      <c r="O4" s="4" t="s">
        <v>21</v>
      </c>
      <c r="P4" s="4" t="s">
        <v>22</v>
      </c>
      <c r="Q4" s="4" t="s">
        <v>24</v>
      </c>
      <c r="R4" s="4" t="s">
        <v>23</v>
      </c>
      <c r="S4" s="4" t="s">
        <v>28</v>
      </c>
      <c r="T4" s="4" t="s">
        <v>38</v>
      </c>
      <c r="U4" s="4" t="s">
        <v>39</v>
      </c>
      <c r="V4" s="4" t="s">
        <v>41</v>
      </c>
    </row>
    <row r="5" spans="1:22" x14ac:dyDescent="0.25">
      <c r="A5" s="3" t="s">
        <v>3</v>
      </c>
      <c r="B5" s="3">
        <v>1</v>
      </c>
      <c r="C5" s="5">
        <v>35</v>
      </c>
      <c r="D5">
        <v>3</v>
      </c>
      <c r="E5" s="6">
        <f>$C5*D5</f>
        <v>105</v>
      </c>
      <c r="F5">
        <v>1</v>
      </c>
      <c r="G5" s="6">
        <f>$C5*F5</f>
        <v>35</v>
      </c>
      <c r="H5">
        <v>17</v>
      </c>
      <c r="I5" s="6">
        <f>$C5*H5</f>
        <v>595</v>
      </c>
      <c r="J5">
        <v>20</v>
      </c>
      <c r="K5" s="6">
        <f>$C5*J5</f>
        <v>700</v>
      </c>
      <c r="L5">
        <v>52</v>
      </c>
      <c r="M5" s="6">
        <f>$C5*L5</f>
        <v>1820</v>
      </c>
      <c r="N5">
        <v>65</v>
      </c>
      <c r="O5" s="6">
        <f>$C5*N5</f>
        <v>2275</v>
      </c>
      <c r="P5" s="6">
        <f>AVERAGE($E5,$G5,$I5,$K5,$M5,$O5)</f>
        <v>921.66666666666663</v>
      </c>
      <c r="Q5">
        <f>SUM($D5,$F5,$H5,$J5,$L5,$N5)</f>
        <v>158</v>
      </c>
      <c r="R5" s="8">
        <f>$Q5*$C5</f>
        <v>5530</v>
      </c>
      <c r="T5" s="12">
        <f>VLOOKUP($D$29, D$28:K$31, 7)</f>
        <v>0.9</v>
      </c>
      <c r="U5" s="6">
        <f>$C5*(1-$T5)</f>
        <v>3.4999999999999991</v>
      </c>
      <c r="V5" s="5">
        <f t="shared" ref="V5:V6" si="0">IF($R5&gt;3200, R5*1.3, 0)</f>
        <v>7189</v>
      </c>
    </row>
    <row r="6" spans="1:22" x14ac:dyDescent="0.25">
      <c r="A6" s="3" t="s">
        <v>5</v>
      </c>
      <c r="B6" s="3">
        <v>1</v>
      </c>
      <c r="C6" s="5">
        <v>22.5</v>
      </c>
      <c r="D6">
        <v>27</v>
      </c>
      <c r="E6" s="6">
        <f>$C6*D6</f>
        <v>607.5</v>
      </c>
      <c r="F6">
        <v>51</v>
      </c>
      <c r="G6" s="6">
        <f>$C6*F6</f>
        <v>1147.5</v>
      </c>
      <c r="H6">
        <v>13</v>
      </c>
      <c r="I6" s="6">
        <f>$C6*H6</f>
        <v>292.5</v>
      </c>
      <c r="J6">
        <v>28</v>
      </c>
      <c r="K6" s="6">
        <f>$C6*J6</f>
        <v>630</v>
      </c>
      <c r="L6">
        <v>37</v>
      </c>
      <c r="M6" s="6">
        <f>$C6*L6</f>
        <v>832.5</v>
      </c>
      <c r="N6">
        <v>22</v>
      </c>
      <c r="O6" s="6">
        <f>$C6*N6</f>
        <v>495</v>
      </c>
      <c r="P6" s="6">
        <f>AVERAGE($E6,$G6,$I6,$K6,$M6,$O6)</f>
        <v>667.5</v>
      </c>
      <c r="Q6">
        <f>SUM($D6,$F6,$H6,$J6,$L6,$N6)</f>
        <v>178</v>
      </c>
      <c r="R6" s="9">
        <f>$Q6*$C6</f>
        <v>4005</v>
      </c>
      <c r="T6" s="12">
        <f>VLOOKUP($D$29, D$28:K$31, 6)</f>
        <v>0.6</v>
      </c>
      <c r="U6" s="6">
        <f>$C6*(1-$T6)</f>
        <v>9</v>
      </c>
      <c r="V6" s="5">
        <f t="shared" si="0"/>
        <v>5206.5</v>
      </c>
    </row>
    <row r="7" spans="1:22" x14ac:dyDescent="0.25">
      <c r="A7" s="3" t="s">
        <v>40</v>
      </c>
      <c r="B7" s="3">
        <v>1</v>
      </c>
      <c r="C7" s="5">
        <v>8.98</v>
      </c>
      <c r="D7">
        <v>105</v>
      </c>
      <c r="E7" s="6">
        <f>$C7*D7</f>
        <v>942.90000000000009</v>
      </c>
      <c r="F7">
        <v>109</v>
      </c>
      <c r="G7" s="6">
        <f>$C7*F7</f>
        <v>978.82</v>
      </c>
      <c r="H7">
        <v>108</v>
      </c>
      <c r="I7" s="6">
        <f>$C7*H7</f>
        <v>969.84</v>
      </c>
      <c r="J7">
        <v>112</v>
      </c>
      <c r="K7" s="6">
        <f>$C7*J7</f>
        <v>1005.76</v>
      </c>
      <c r="L7">
        <v>95</v>
      </c>
      <c r="M7" s="6">
        <f>$C7*L7</f>
        <v>853.1</v>
      </c>
      <c r="N7">
        <v>115</v>
      </c>
      <c r="O7" s="6">
        <f>$C7*N7</f>
        <v>1032.7</v>
      </c>
      <c r="P7" s="6">
        <f>AVERAGE($E7,$G7,$I7,$K7,$M7,$O7)</f>
        <v>963.85333333333347</v>
      </c>
      <c r="Q7">
        <f>SUM($D7,$F7,$H7,$J7,$L7,$N7)</f>
        <v>644</v>
      </c>
      <c r="R7" s="9">
        <f>$Q7*$C7</f>
        <v>5783.12</v>
      </c>
      <c r="T7" s="12">
        <f>VLOOKUP($D$29, D$28:K$31, 4)</f>
        <v>0.3</v>
      </c>
      <c r="U7" s="6">
        <f>$C7*(1-$T7)</f>
        <v>6.2859999999999996</v>
      </c>
      <c r="V7" s="5">
        <f>IF($R7&gt;3200, R7*1.3, $R7)</f>
        <v>7518.0560000000005</v>
      </c>
    </row>
    <row r="8" spans="1:22" x14ac:dyDescent="0.25">
      <c r="A8" s="10" t="s">
        <v>2</v>
      </c>
      <c r="B8" s="3">
        <v>1</v>
      </c>
      <c r="C8" s="5">
        <v>4.8</v>
      </c>
      <c r="D8">
        <v>15</v>
      </c>
      <c r="E8" s="13">
        <f>$C8*D8</f>
        <v>72</v>
      </c>
      <c r="F8">
        <v>22</v>
      </c>
      <c r="G8" s="13">
        <f>$C8*F8</f>
        <v>105.6</v>
      </c>
      <c r="H8">
        <v>18</v>
      </c>
      <c r="I8" s="13">
        <f>$C8*H8</f>
        <v>86.399999999999991</v>
      </c>
      <c r="J8">
        <v>40</v>
      </c>
      <c r="K8" s="13">
        <f>$C8*J8</f>
        <v>192</v>
      </c>
      <c r="L8">
        <v>30</v>
      </c>
      <c r="M8" s="13">
        <f>$C8*L8</f>
        <v>144</v>
      </c>
      <c r="N8">
        <v>17</v>
      </c>
      <c r="O8" s="13">
        <f>$C8*N8</f>
        <v>81.599999999999994</v>
      </c>
      <c r="P8" s="6">
        <f>AVERAGE($E8,$G8,$I8,$K8,$M8,$O8)</f>
        <v>113.60000000000001</v>
      </c>
      <c r="Q8">
        <f>SUM($D8,$F8,$H8,$J8,$L8,$N8)</f>
        <v>142</v>
      </c>
      <c r="R8" s="9">
        <f>$Q8*$C8</f>
        <v>681.6</v>
      </c>
      <c r="T8" s="12">
        <f>VLOOKUP($D$29, D$28:K$31, 3)</f>
        <v>0.2</v>
      </c>
      <c r="U8" s="6">
        <f>$C8*(1-$T8)</f>
        <v>3.84</v>
      </c>
      <c r="V8" s="5">
        <f t="shared" ref="V8:V22" si="1">IF($R8&gt;3200, R8*1.3, $R8)</f>
        <v>681.6</v>
      </c>
    </row>
    <row r="9" spans="1:22" x14ac:dyDescent="0.25">
      <c r="A9" s="3" t="s">
        <v>4</v>
      </c>
      <c r="B9" s="3">
        <v>1</v>
      </c>
      <c r="C9" s="5">
        <v>9.58</v>
      </c>
      <c r="D9">
        <v>57</v>
      </c>
      <c r="E9" s="6">
        <f>$C9*D9</f>
        <v>546.06000000000006</v>
      </c>
      <c r="F9">
        <v>79</v>
      </c>
      <c r="G9" s="6">
        <f>$C9*F9</f>
        <v>756.82</v>
      </c>
      <c r="H9">
        <v>89</v>
      </c>
      <c r="I9" s="6">
        <f>$C9*H9</f>
        <v>852.62</v>
      </c>
      <c r="J9">
        <v>15</v>
      </c>
      <c r="K9" s="6">
        <f>$C9*J9</f>
        <v>143.69999999999999</v>
      </c>
      <c r="L9">
        <v>12</v>
      </c>
      <c r="M9" s="6">
        <f>$C9*L9</f>
        <v>114.96000000000001</v>
      </c>
      <c r="N9">
        <v>9</v>
      </c>
      <c r="O9" s="6">
        <f>$C9*N9</f>
        <v>86.22</v>
      </c>
      <c r="P9" s="6">
        <f>AVERAGE($E9,$G9,$I9,$K9,$M9,$O9)</f>
        <v>416.72999999999996</v>
      </c>
      <c r="Q9">
        <f>SUM($D9,$F9,$H9,$J9,$L9,$N9)</f>
        <v>261</v>
      </c>
      <c r="R9" s="9">
        <f>$Q9*$C9</f>
        <v>2500.38</v>
      </c>
      <c r="T9" s="12">
        <f>VLOOKUP($D$29, D$28:K$31, 4)</f>
        <v>0.3</v>
      </c>
      <c r="U9" s="6">
        <f>$C9*(1-$T9)</f>
        <v>6.7059999999999995</v>
      </c>
      <c r="V9" s="5">
        <f t="shared" si="1"/>
        <v>2500.38</v>
      </c>
    </row>
    <row r="10" spans="1:22" x14ac:dyDescent="0.25">
      <c r="A10" s="3" t="s">
        <v>25</v>
      </c>
      <c r="B10" s="3"/>
      <c r="C10" s="5"/>
      <c r="E10" s="6">
        <f>SUM(E$5:E$8)</f>
        <v>1727.4</v>
      </c>
      <c r="G10" s="6">
        <f>SUM(G$5:G$8)</f>
        <v>2266.92</v>
      </c>
      <c r="I10" s="6">
        <f>SUM(I$5:I$8)</f>
        <v>1943.7400000000002</v>
      </c>
      <c r="K10" s="6">
        <f>SUM(K$5:K$8)</f>
        <v>2527.7600000000002</v>
      </c>
      <c r="M10" s="6">
        <f>SUM(M$5:M$8)</f>
        <v>3649.6</v>
      </c>
      <c r="O10" s="6">
        <f>SUM(O$5:O$8)</f>
        <v>3884.2999999999997</v>
      </c>
      <c r="P10" s="6"/>
      <c r="Q10">
        <f>SUM(Q5:Q9)</f>
        <v>1383</v>
      </c>
      <c r="R10" s="7">
        <f>SUM(R5:R9)</f>
        <v>18500.099999999999</v>
      </c>
      <c r="S10" s="6">
        <f>SUM($E10:$O10)</f>
        <v>15999.72</v>
      </c>
      <c r="T10" s="12"/>
      <c r="V10" s="5">
        <f t="shared" si="1"/>
        <v>24050.129999999997</v>
      </c>
    </row>
    <row r="11" spans="1:22" x14ac:dyDescent="0.25">
      <c r="A11" s="3"/>
      <c r="B11" s="3"/>
      <c r="C11" s="5"/>
      <c r="E11" s="6"/>
      <c r="G11" s="6"/>
      <c r="I11" s="6"/>
      <c r="K11" s="6"/>
      <c r="M11" s="6"/>
      <c r="O11" s="6"/>
      <c r="P11" s="6"/>
      <c r="R11" s="6"/>
      <c r="S11" s="6"/>
      <c r="T11" s="12"/>
      <c r="V11" s="5"/>
    </row>
    <row r="12" spans="1:22" x14ac:dyDescent="0.25">
      <c r="A12" s="3"/>
      <c r="B12" s="3"/>
      <c r="C12" s="5"/>
      <c r="E12" s="6"/>
      <c r="G12" s="6"/>
      <c r="I12" s="6"/>
      <c r="K12" s="6"/>
      <c r="M12" s="6"/>
      <c r="O12" s="6"/>
      <c r="P12" s="6"/>
      <c r="R12" s="6"/>
      <c r="S12" s="6"/>
      <c r="T12" s="12"/>
      <c r="V12" s="5"/>
    </row>
    <row r="13" spans="1:22" x14ac:dyDescent="0.25">
      <c r="A13" s="2" t="s">
        <v>6</v>
      </c>
      <c r="B13" s="2"/>
      <c r="C13" s="5"/>
      <c r="E13" s="6"/>
      <c r="G13" s="6"/>
      <c r="I13" s="6"/>
      <c r="K13" s="6"/>
      <c r="M13" s="6"/>
      <c r="O13" s="6"/>
      <c r="P13" s="6"/>
      <c r="R13" s="6"/>
      <c r="S13" s="6"/>
      <c r="T13" s="12"/>
      <c r="V13" s="5"/>
    </row>
    <row r="14" spans="1:22" x14ac:dyDescent="0.25">
      <c r="A14" s="3" t="s">
        <v>7</v>
      </c>
      <c r="B14" s="3">
        <v>2</v>
      </c>
      <c r="C14" s="5">
        <v>1.25</v>
      </c>
      <c r="D14">
        <v>128</v>
      </c>
      <c r="E14" s="6">
        <f>$C14*D14</f>
        <v>160</v>
      </c>
      <c r="F14">
        <v>134</v>
      </c>
      <c r="G14" s="6">
        <f>$C14*F14</f>
        <v>167.5</v>
      </c>
      <c r="H14">
        <v>142</v>
      </c>
      <c r="I14" s="6">
        <f>$C14*H14</f>
        <v>177.5</v>
      </c>
      <c r="J14">
        <v>72</v>
      </c>
      <c r="K14" s="6">
        <f>$C14*J14</f>
        <v>90</v>
      </c>
      <c r="L14">
        <v>45</v>
      </c>
      <c r="M14" s="6">
        <f>$C14*L14</f>
        <v>56.25</v>
      </c>
      <c r="N14">
        <v>32</v>
      </c>
      <c r="O14" s="6">
        <f>$C14*N14</f>
        <v>40</v>
      </c>
      <c r="P14" s="6">
        <f>AVERAGE($E14,$G14,$I14,$K14,$M14,$O14)</f>
        <v>115.20833333333333</v>
      </c>
      <c r="Q14">
        <f>SUM($D14,$F14,$H14,$J14,$L14,$N14)</f>
        <v>553</v>
      </c>
      <c r="R14" s="8">
        <f>$Q14*$C14</f>
        <v>691.25</v>
      </c>
      <c r="S14" s="6"/>
      <c r="T14" s="12">
        <f>VLOOKUP($D$29, D$28:K$31, 2)</f>
        <v>0.1</v>
      </c>
      <c r="U14" s="6">
        <f>$C14*(1-$T14)</f>
        <v>1.125</v>
      </c>
      <c r="V14" s="5">
        <f t="shared" si="1"/>
        <v>691.25</v>
      </c>
    </row>
    <row r="15" spans="1:22" x14ac:dyDescent="0.25">
      <c r="A15" s="3" t="s">
        <v>9</v>
      </c>
      <c r="B15" s="3">
        <v>2</v>
      </c>
      <c r="C15" s="5">
        <v>0.87</v>
      </c>
      <c r="D15">
        <v>83</v>
      </c>
      <c r="E15" s="6">
        <f>$C15*D15</f>
        <v>72.209999999999994</v>
      </c>
      <c r="F15">
        <v>49</v>
      </c>
      <c r="G15" s="6">
        <f>$C15*F15</f>
        <v>42.63</v>
      </c>
      <c r="H15">
        <v>39</v>
      </c>
      <c r="I15" s="6">
        <f>$C15*H15</f>
        <v>33.93</v>
      </c>
      <c r="J15">
        <v>85</v>
      </c>
      <c r="K15" s="6">
        <f>$C15*J15</f>
        <v>73.95</v>
      </c>
      <c r="L15">
        <v>100</v>
      </c>
      <c r="M15" s="6">
        <f>$C15*L15</f>
        <v>87</v>
      </c>
      <c r="N15">
        <v>102</v>
      </c>
      <c r="O15" s="6">
        <f>$C15*N15</f>
        <v>88.74</v>
      </c>
      <c r="P15" s="6">
        <f>AVERAGE($E15,$G15,$I15,$K15,$M15,$O15)</f>
        <v>66.410000000000011</v>
      </c>
      <c r="Q15">
        <f>SUM($D15,$F15,$H15,$J15,$L15,$N15)</f>
        <v>458</v>
      </c>
      <c r="R15" s="9">
        <f>$Q15*$C15</f>
        <v>398.46</v>
      </c>
      <c r="S15" s="6"/>
      <c r="T15" s="12">
        <f>VLOOKUP($D$29, D$28:K$31, 2)</f>
        <v>0.1</v>
      </c>
      <c r="U15" s="6">
        <f>$C15*(1-$T15)</f>
        <v>0.78300000000000003</v>
      </c>
      <c r="V15" s="5">
        <f t="shared" si="1"/>
        <v>398.46</v>
      </c>
    </row>
    <row r="16" spans="1:22" x14ac:dyDescent="0.25">
      <c r="A16" s="10" t="s">
        <v>8</v>
      </c>
      <c r="B16" s="3">
        <v>2</v>
      </c>
      <c r="C16" s="5">
        <v>0.89</v>
      </c>
      <c r="D16">
        <v>105</v>
      </c>
      <c r="E16" s="13">
        <f>$C16*D16</f>
        <v>93.45</v>
      </c>
      <c r="F16">
        <v>32</v>
      </c>
      <c r="G16" s="13">
        <f>$C16*F16</f>
        <v>28.48</v>
      </c>
      <c r="H16">
        <v>1</v>
      </c>
      <c r="I16" s="13">
        <f>$C16*H16</f>
        <v>0.89</v>
      </c>
      <c r="J16">
        <v>17</v>
      </c>
      <c r="K16" s="13">
        <f>$C16*J16</f>
        <v>15.13</v>
      </c>
      <c r="L16">
        <v>20</v>
      </c>
      <c r="M16" s="13">
        <f>$C16*L16</f>
        <v>17.8</v>
      </c>
      <c r="N16">
        <v>95</v>
      </c>
      <c r="O16" s="13">
        <f>$C16*N16</f>
        <v>84.55</v>
      </c>
      <c r="P16" s="6">
        <f>AVERAGE($E16,$G16,$I16,$K16,$M16,$O16)</f>
        <v>40.050000000000004</v>
      </c>
      <c r="Q16">
        <f>SUM($D16,$F16,$H16,$J16,$L16,$N16)</f>
        <v>270</v>
      </c>
      <c r="R16" s="9">
        <f>$Q16*$C16</f>
        <v>240.3</v>
      </c>
      <c r="S16" s="6"/>
      <c r="T16" s="12">
        <f>VLOOKUP($D$29, D$28:K$31, 2)</f>
        <v>0.1</v>
      </c>
      <c r="U16" s="6">
        <f>$C16*(1-$T16)</f>
        <v>0.80100000000000005</v>
      </c>
      <c r="V16" s="5">
        <f t="shared" si="1"/>
        <v>240.3</v>
      </c>
    </row>
    <row r="17" spans="1:22" x14ac:dyDescent="0.25">
      <c r="A17" s="3" t="s">
        <v>26</v>
      </c>
      <c r="B17" s="3"/>
      <c r="C17" s="5"/>
      <c r="E17" s="6">
        <f>SUM(E$14:E$16)</f>
        <v>325.65999999999997</v>
      </c>
      <c r="G17" s="6">
        <f>SUM(G$14:G$16)</f>
        <v>238.60999999999999</v>
      </c>
      <c r="I17" s="6">
        <f>SUM(I$14:I$16)</f>
        <v>212.32</v>
      </c>
      <c r="K17" s="6">
        <f>SUM(K$14:K$16)</f>
        <v>179.07999999999998</v>
      </c>
      <c r="M17" s="6">
        <f>SUM(M$14:M$16)</f>
        <v>161.05000000000001</v>
      </c>
      <c r="O17" s="6">
        <f>SUM(O$14:O$16)</f>
        <v>213.29000000000002</v>
      </c>
      <c r="P17" s="6"/>
      <c r="Q17">
        <f>SUM(Q14:Q16)</f>
        <v>1281</v>
      </c>
      <c r="R17" s="7">
        <f>SUM(R14:R16)</f>
        <v>1330.01</v>
      </c>
      <c r="S17" s="6">
        <f>SUM($E17:$O17)</f>
        <v>1330.0099999999998</v>
      </c>
      <c r="T17" s="12"/>
      <c r="V17" s="5">
        <f t="shared" si="1"/>
        <v>1330.01</v>
      </c>
    </row>
    <row r="18" spans="1:22" x14ac:dyDescent="0.25">
      <c r="A18" s="3"/>
      <c r="B18" s="3"/>
      <c r="C18" s="5"/>
      <c r="E18" s="6"/>
      <c r="G18" s="6"/>
      <c r="I18" s="6"/>
      <c r="K18" s="6"/>
      <c r="M18" s="6"/>
      <c r="O18" s="6"/>
      <c r="P18" s="6"/>
      <c r="R18" s="6"/>
      <c r="S18" s="6"/>
      <c r="T18" s="12"/>
      <c r="V18" s="5"/>
    </row>
    <row r="19" spans="1:22" x14ac:dyDescent="0.25">
      <c r="C19" s="5"/>
      <c r="E19" s="6"/>
      <c r="G19" s="6"/>
      <c r="I19" s="6"/>
      <c r="K19" s="6"/>
      <c r="M19" s="6"/>
      <c r="O19" s="6"/>
      <c r="P19" s="6"/>
      <c r="R19" s="6"/>
      <c r="S19" s="6"/>
      <c r="T19" s="12"/>
      <c r="V19" s="5"/>
    </row>
    <row r="20" spans="1:22" x14ac:dyDescent="0.25">
      <c r="A20" s="2" t="s">
        <v>10</v>
      </c>
      <c r="B20" s="2"/>
      <c r="C20" s="5"/>
      <c r="E20" s="6"/>
      <c r="G20" s="6"/>
      <c r="I20" s="6"/>
      <c r="K20" s="6"/>
      <c r="M20" s="6"/>
      <c r="O20" s="6"/>
      <c r="P20" s="6"/>
      <c r="R20" s="6"/>
      <c r="S20" s="6"/>
      <c r="T20" s="12"/>
      <c r="V20" s="5"/>
    </row>
    <row r="21" spans="1:22" x14ac:dyDescent="0.25">
      <c r="A21" s="3" t="s">
        <v>12</v>
      </c>
      <c r="B21" s="3">
        <v>3</v>
      </c>
      <c r="C21" s="5">
        <v>29</v>
      </c>
      <c r="D21">
        <v>12</v>
      </c>
      <c r="E21" s="6">
        <f>$C21*D21</f>
        <v>348</v>
      </c>
      <c r="F21">
        <v>3</v>
      </c>
      <c r="G21" s="6">
        <f>$C21*F21</f>
        <v>87</v>
      </c>
      <c r="H21">
        <v>7</v>
      </c>
      <c r="I21" s="6">
        <f>$C21*H21</f>
        <v>203</v>
      </c>
      <c r="J21">
        <v>14</v>
      </c>
      <c r="K21" s="6">
        <f>$C21*J21</f>
        <v>406</v>
      </c>
      <c r="L21">
        <v>11</v>
      </c>
      <c r="M21" s="6">
        <f>$C21*L21</f>
        <v>319</v>
      </c>
      <c r="N21">
        <v>13</v>
      </c>
      <c r="O21" s="6">
        <f>$C21*N21</f>
        <v>377</v>
      </c>
      <c r="P21" s="6">
        <f>AVERAGE($E21,$G21,$I21,$K21,$M21,$O21)</f>
        <v>290</v>
      </c>
      <c r="Q21">
        <f>SUM($D21,$F21,$H21,$J21,$L21,$N21)</f>
        <v>60</v>
      </c>
      <c r="R21" s="8">
        <f>$Q21*$C21</f>
        <v>1740</v>
      </c>
      <c r="S21" s="6"/>
      <c r="T21" s="12">
        <f>VLOOKUP($D$29, D$28:K$31, 7)</f>
        <v>0.9</v>
      </c>
      <c r="U21" s="6">
        <f>$C21*(1-$T21)</f>
        <v>2.8999999999999995</v>
      </c>
      <c r="V21" s="5">
        <f t="shared" si="1"/>
        <v>1740</v>
      </c>
    </row>
    <row r="22" spans="1:22" x14ac:dyDescent="0.25">
      <c r="A22" s="10" t="s">
        <v>11</v>
      </c>
      <c r="B22" s="3">
        <v>3</v>
      </c>
      <c r="C22" s="5">
        <v>19</v>
      </c>
      <c r="D22">
        <v>15</v>
      </c>
      <c r="E22" s="13">
        <f>$C22*D22</f>
        <v>285</v>
      </c>
      <c r="F22">
        <v>8</v>
      </c>
      <c r="G22" s="13">
        <f>$C22*F22</f>
        <v>152</v>
      </c>
      <c r="H22">
        <v>8</v>
      </c>
      <c r="I22" s="13">
        <f>$C22*H22</f>
        <v>152</v>
      </c>
      <c r="J22">
        <v>11</v>
      </c>
      <c r="K22" s="13">
        <f>$C22*J22</f>
        <v>209</v>
      </c>
      <c r="L22">
        <v>25</v>
      </c>
      <c r="M22" s="13">
        <f>$C22*L22</f>
        <v>475</v>
      </c>
      <c r="N22">
        <v>28</v>
      </c>
      <c r="O22" s="13">
        <f>$C22*N22</f>
        <v>532</v>
      </c>
      <c r="P22" s="6">
        <f>AVERAGE($E22,$G22,$I22,$K22,$M22,$O22)</f>
        <v>300.83333333333331</v>
      </c>
      <c r="Q22">
        <f>SUM($D22,$F22,$H22,$J22,$L22,$N22)</f>
        <v>95</v>
      </c>
      <c r="R22" s="9">
        <f>$Q22*$C22</f>
        <v>1805</v>
      </c>
      <c r="S22" s="6"/>
      <c r="T22" s="12">
        <f>VLOOKUP($D$29, D$28:K$31, 6)</f>
        <v>0.6</v>
      </c>
      <c r="U22" s="6">
        <f>$C22*(1-$T22)</f>
        <v>7.6000000000000005</v>
      </c>
      <c r="V22" s="5">
        <f t="shared" si="1"/>
        <v>1805</v>
      </c>
    </row>
    <row r="23" spans="1:22" x14ac:dyDescent="0.25">
      <c r="A23" s="3" t="s">
        <v>27</v>
      </c>
      <c r="B23" s="3"/>
      <c r="E23" s="6">
        <f>SUM(E$21:E$22)</f>
        <v>633</v>
      </c>
      <c r="G23" s="6">
        <f>SUM(G$21:G$22)</f>
        <v>239</v>
      </c>
      <c r="I23" s="6">
        <f>SUM(I$21:I$22)</f>
        <v>355</v>
      </c>
      <c r="K23" s="6">
        <f>SUM(K$21:K$22)</f>
        <v>615</v>
      </c>
      <c r="M23" s="6">
        <f>SUM(M$21:M$22)</f>
        <v>794</v>
      </c>
      <c r="O23" s="6">
        <f>SUM(O$21:O$22)</f>
        <v>909</v>
      </c>
      <c r="P23" s="6"/>
      <c r="Q23">
        <f>SUM(Q21:Q22)</f>
        <v>155</v>
      </c>
      <c r="R23" s="7">
        <f>SUM(R21:R22)</f>
        <v>3545</v>
      </c>
      <c r="S23" s="6">
        <f>SUM($E23:$O23)</f>
        <v>3545</v>
      </c>
      <c r="T23" s="12"/>
      <c r="V23" s="5"/>
    </row>
    <row r="24" spans="1:22" x14ac:dyDescent="0.25">
      <c r="A24" s="3"/>
      <c r="B24" s="3"/>
      <c r="V24" s="5"/>
    </row>
    <row r="25" spans="1:22" x14ac:dyDescent="0.25">
      <c r="A25" s="3"/>
      <c r="B25" s="3"/>
    </row>
    <row r="26" spans="1:22" x14ac:dyDescent="0.25">
      <c r="A26" s="4" t="s">
        <v>29</v>
      </c>
      <c r="B26" s="4"/>
      <c r="S26" s="6">
        <f>SUM(S10:S23)</f>
        <v>20874.73</v>
      </c>
      <c r="V26" s="5">
        <f>IF($S26&gt;3200, S26*1.3, $S26)</f>
        <v>27137.149000000001</v>
      </c>
    </row>
    <row r="27" spans="1:22" x14ac:dyDescent="0.25">
      <c r="A27" s="3"/>
      <c r="B27" s="3"/>
      <c r="D27">
        <v>1</v>
      </c>
      <c r="E27">
        <v>2</v>
      </c>
      <c r="F27">
        <v>3</v>
      </c>
      <c r="G27">
        <v>4</v>
      </c>
      <c r="H27">
        <v>5</v>
      </c>
      <c r="I27">
        <v>6</v>
      </c>
      <c r="J27">
        <v>7</v>
      </c>
    </row>
    <row r="28" spans="1:22" x14ac:dyDescent="0.25">
      <c r="A28" s="3"/>
      <c r="B28" s="3"/>
      <c r="E28" s="5" t="s">
        <v>30</v>
      </c>
      <c r="F28" s="5" t="s">
        <v>31</v>
      </c>
      <c r="G28" s="5" t="s">
        <v>32</v>
      </c>
      <c r="H28" s="5" t="s">
        <v>33</v>
      </c>
      <c r="I28" s="5" t="s">
        <v>34</v>
      </c>
      <c r="J28" s="5" t="s">
        <v>35</v>
      </c>
      <c r="K28" s="5" t="s">
        <v>36</v>
      </c>
    </row>
    <row r="29" spans="1:22" x14ac:dyDescent="0.25">
      <c r="A29" s="3"/>
      <c r="B29" s="3"/>
      <c r="D29">
        <v>1</v>
      </c>
      <c r="E29" s="11">
        <v>0.1</v>
      </c>
      <c r="F29" s="11">
        <v>0.2</v>
      </c>
      <c r="G29" s="11">
        <v>0.3</v>
      </c>
      <c r="H29" s="11">
        <v>0.4</v>
      </c>
      <c r="I29" s="11">
        <v>0.6</v>
      </c>
      <c r="J29" s="11">
        <v>0.9</v>
      </c>
      <c r="K29" s="11">
        <v>0.9</v>
      </c>
    </row>
    <row r="30" spans="1:22" x14ac:dyDescent="0.25">
      <c r="A30" s="3"/>
      <c r="B30" s="3"/>
      <c r="D30">
        <v>2</v>
      </c>
      <c r="E30" s="11">
        <v>0.1</v>
      </c>
      <c r="F30" s="11">
        <v>0.1</v>
      </c>
      <c r="G30" s="11">
        <v>0.25</v>
      </c>
      <c r="H30" s="11">
        <v>0.3</v>
      </c>
      <c r="I30" s="11">
        <v>0.5</v>
      </c>
      <c r="J30" s="11">
        <v>0.8</v>
      </c>
      <c r="K30" s="11">
        <v>0.85</v>
      </c>
    </row>
    <row r="31" spans="1:22" x14ac:dyDescent="0.25">
      <c r="D31">
        <v>3</v>
      </c>
      <c r="E31" s="11">
        <v>0.2</v>
      </c>
      <c r="F31" s="11">
        <v>0.3</v>
      </c>
      <c r="G31" s="11">
        <v>0.35</v>
      </c>
      <c r="H31" s="11">
        <v>0.4</v>
      </c>
      <c r="I31" s="11">
        <v>0.6</v>
      </c>
      <c r="J31" s="11">
        <v>0.7</v>
      </c>
      <c r="K31" s="11">
        <v>0.8</v>
      </c>
    </row>
  </sheetData>
  <sortState xmlns:xlrd2="http://schemas.microsoft.com/office/spreadsheetml/2017/richdata2" ref="A20:U23">
    <sortCondition ref="A22:A23"/>
  </sortState>
  <mergeCells count="1">
    <mergeCell ref="C3:N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6A31B8-02CF-4FD8-BBED-661C0487C2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16315</dc:creator>
  <cp:lastModifiedBy>Jack Brady</cp:lastModifiedBy>
  <dcterms:created xsi:type="dcterms:W3CDTF">2022-03-02T03:14:28Z</dcterms:created>
  <dcterms:modified xsi:type="dcterms:W3CDTF">2024-06-18T01:33:58Z</dcterms:modified>
</cp:coreProperties>
</file>