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53113672-A0E3-460A-B144-E1CD1F51C987}" xr6:coauthVersionLast="36" xr6:coauthVersionMax="36" xr10:uidLastSave="{00000000-0000-0000-0000-000000000000}"/>
  <bookViews>
    <workbookView xWindow="0" yWindow="0" windowWidth="20070" windowHeight="9585" tabRatio="310" firstSheet="2" activeTab="2" xr2:uid="{00000000-000D-0000-FFFF-FFFF00000000}"/>
  </bookViews>
  <sheets>
    <sheet name="Boost" sheetId="1" r:id="rId1"/>
    <sheet name="Flyback" sheetId="2" r:id="rId2"/>
    <sheet name="Flyback (w actual parts)" sheetId="3" r:id="rId3"/>
  </sheets>
  <definedNames>
    <definedName name="C_OSS">'Flyback (w actual parts)'!$F$3</definedName>
    <definedName name="I_OUT">'Flyback (w actual parts)'!$C$2</definedName>
    <definedName name="L_PRI">INDEX(Parts[L (pri)],COLUMNS('Flyback (w actual parts)'!$T1:A1))</definedName>
    <definedName name="Q_GD">'Flyback (w actual parts)'!$H$3</definedName>
    <definedName name="R_DS">'Flyback (w actual parts)'!$E$3</definedName>
    <definedName name="R_G">'Flyback (w actual parts)'!$G$3</definedName>
    <definedName name="t_rr">'Flyback (w actual parts)'!$T$3</definedName>
    <definedName name="V_F">'Flyback (w actual parts)'!$S$3</definedName>
    <definedName name="V_G">'Flyback (w actual parts)'!$I$3</definedName>
    <definedName name="V_G_TH">'Flyback (w actual parts)'!$J$3</definedName>
    <definedName name="V_IN">'Flyback (w actual parts)'!$A$2</definedName>
    <definedName name="V_OUT">'Flyback (w actual parts)'!$B$2</definedName>
  </definedNames>
  <calcPr calcId="162913"/>
</workbook>
</file>

<file path=xl/calcChain.xml><?xml version="1.0" encoding="utf-8"?>
<calcChain xmlns="http://schemas.openxmlformats.org/spreadsheetml/2006/main">
  <c r="AH41" i="3" l="1" a="1"/>
  <c r="AH41" i="3" s="1"/>
  <c r="AI41" i="3" a="1"/>
  <c r="AI41" i="3"/>
  <c r="AH44" i="3" a="1"/>
  <c r="AH44" i="3" s="1"/>
  <c r="AI44" i="3" a="1"/>
  <c r="AI44" i="3" s="1"/>
  <c r="AH45" i="3" a="1"/>
  <c r="AH45" i="3" s="1"/>
  <c r="AI45" i="3" a="1"/>
  <c r="AI45" i="3" s="1"/>
  <c r="AH46" i="3" a="1"/>
  <c r="AH46" i="3" s="1"/>
  <c r="AI46" i="3" a="1"/>
  <c r="AI46" i="3" s="1"/>
  <c r="AH47" i="3" a="1"/>
  <c r="AH47" i="3" s="1"/>
  <c r="AI47" i="3" a="1"/>
  <c r="AI47" i="3" s="1"/>
  <c r="AH48" i="3" a="1"/>
  <c r="AH48" i="3" s="1"/>
  <c r="AI48" i="3" a="1"/>
  <c r="AI48" i="3" s="1"/>
  <c r="AH49" i="3" a="1"/>
  <c r="AH49" i="3" s="1"/>
  <c r="AI49" i="3" a="1"/>
  <c r="AI49" i="3" s="1"/>
  <c r="AH155" i="3" a="1"/>
  <c r="AH155" i="3" s="1"/>
  <c r="AI155" i="3" a="1"/>
  <c r="AI155" i="3"/>
  <c r="F38" i="3"/>
  <c r="F39" i="3"/>
  <c r="L38" i="3"/>
  <c r="L39" i="3"/>
  <c r="AE41" i="3" a="1"/>
  <c r="AE41" i="3" s="1"/>
  <c r="AF41" i="3" a="1"/>
  <c r="AF41" i="3" s="1"/>
  <c r="AG41" i="3" a="1"/>
  <c r="AG41" i="3" s="1"/>
  <c r="AE44" i="3" a="1"/>
  <c r="AE44" i="3" s="1"/>
  <c r="AF44" i="3" a="1"/>
  <c r="AF44" i="3" s="1"/>
  <c r="AG44" i="3" a="1"/>
  <c r="AG44" i="3" s="1"/>
  <c r="AE45" i="3" a="1"/>
  <c r="AE45" i="3" s="1"/>
  <c r="AE53" i="3" s="1" a="1"/>
  <c r="AE53" i="3" s="1"/>
  <c r="AF45" i="3" a="1"/>
  <c r="AF45" i="3" s="1"/>
  <c r="AF53" i="3" s="1" a="1"/>
  <c r="AF53" i="3" s="1"/>
  <c r="AG45" i="3" a="1"/>
  <c r="AG45" i="3" s="1"/>
  <c r="AG53" i="3" s="1" a="1"/>
  <c r="AG53" i="3" s="1"/>
  <c r="AE46" i="3" a="1"/>
  <c r="AE46" i="3" s="1"/>
  <c r="AF46" i="3" a="1"/>
  <c r="AF46" i="3" s="1"/>
  <c r="AF54" i="3" s="1" a="1"/>
  <c r="AF54" i="3" s="1"/>
  <c r="AG46" i="3" a="1"/>
  <c r="AG46" i="3" s="1"/>
  <c r="AE47" i="3" a="1"/>
  <c r="AE47" i="3" s="1"/>
  <c r="AE55" i="3" s="1" a="1"/>
  <c r="AE55" i="3" s="1"/>
  <c r="AE63" i="3" s="1"/>
  <c r="AF47" i="3" a="1"/>
  <c r="AF47" i="3" s="1"/>
  <c r="AG47" i="3" a="1"/>
  <c r="AG47" i="3" s="1"/>
  <c r="AG55" i="3" s="1" a="1"/>
  <c r="AG55" i="3" s="1"/>
  <c r="AE48" i="3" a="1"/>
  <c r="AE48" i="3" s="1"/>
  <c r="AE56" i="3" s="1" a="1"/>
  <c r="AE56" i="3" s="1"/>
  <c r="AF48" i="3" a="1"/>
  <c r="AF48" i="3" s="1"/>
  <c r="AF56" i="3" s="1" a="1"/>
  <c r="AF56" i="3" s="1"/>
  <c r="AF64" i="3" s="1"/>
  <c r="AG48" i="3" a="1"/>
  <c r="AG48" i="3" s="1"/>
  <c r="AE49" i="3" a="1"/>
  <c r="AE49" i="3" s="1"/>
  <c r="AF49" i="3" a="1"/>
  <c r="AF49" i="3" s="1"/>
  <c r="AG49" i="3" a="1"/>
  <c r="AG49" i="3" s="1"/>
  <c r="AG73" i="3" s="1" a="1"/>
  <c r="AG73" i="3" s="1"/>
  <c r="AE69" i="3" a="1"/>
  <c r="AE69" i="3" s="1"/>
  <c r="AE155" i="3" a="1"/>
  <c r="AE155" i="3" s="1"/>
  <c r="AF155" i="3" a="1"/>
  <c r="AF155" i="3" s="1"/>
  <c r="AG155" i="3" a="1"/>
  <c r="AG155" i="3" s="1"/>
  <c r="AB41" i="3" a="1"/>
  <c r="AB41" i="3" s="1"/>
  <c r="AC41" i="3" a="1"/>
  <c r="AC41" i="3"/>
  <c r="AD41" i="3" a="1"/>
  <c r="AD41" i="3" s="1"/>
  <c r="AB44" i="3" a="1"/>
  <c r="AB44" i="3" s="1"/>
  <c r="AC44" i="3" a="1"/>
  <c r="AC44" i="3" s="1"/>
  <c r="AC52" i="3" s="1" a="1"/>
  <c r="AC52" i="3" s="1"/>
  <c r="AC60" i="3" s="1"/>
  <c r="AD44" i="3" a="1"/>
  <c r="AD44" i="3" s="1"/>
  <c r="AB45" i="3" a="1"/>
  <c r="AB45" i="3" s="1"/>
  <c r="AB53" i="3" s="1" a="1"/>
  <c r="AB53" i="3" s="1"/>
  <c r="AC45" i="3" a="1"/>
  <c r="AC45" i="3" s="1"/>
  <c r="AC53" i="3" s="1" a="1"/>
  <c r="AC53" i="3" s="1"/>
  <c r="AD45" i="3" a="1"/>
  <c r="AD45" i="3" s="1"/>
  <c r="AD53" i="3" s="1" a="1"/>
  <c r="AD53" i="3" s="1"/>
  <c r="AB46" i="3" a="1"/>
  <c r="AB46" i="3" s="1"/>
  <c r="AC46" i="3" a="1"/>
  <c r="AC46" i="3" s="1"/>
  <c r="AD46" i="3" a="1"/>
  <c r="AD46" i="3" s="1"/>
  <c r="AB47" i="3" a="1"/>
  <c r="AB47" i="3" s="1"/>
  <c r="AB55" i="3" s="1" a="1"/>
  <c r="AB55" i="3" s="1"/>
  <c r="AC47" i="3" a="1"/>
  <c r="AC47" i="3" s="1"/>
  <c r="AD47" i="3" a="1"/>
  <c r="AD47" i="3" s="1"/>
  <c r="AD71" i="3" s="1" a="1"/>
  <c r="AD71" i="3" s="1"/>
  <c r="AB48" i="3" a="1"/>
  <c r="AB48" i="3" s="1"/>
  <c r="AB56" i="3" s="1" a="1"/>
  <c r="AB56" i="3" s="1"/>
  <c r="AC48" i="3" a="1"/>
  <c r="AC48" i="3" s="1"/>
  <c r="AC72" i="3" s="1" a="1"/>
  <c r="AC72" i="3" s="1"/>
  <c r="AD48" i="3" a="1"/>
  <c r="AD48" i="3" s="1"/>
  <c r="AB49" i="3" a="1"/>
  <c r="AB49" i="3" s="1"/>
  <c r="AC49" i="3" a="1"/>
  <c r="AC49" i="3" s="1"/>
  <c r="AC57" i="3" s="1" a="1"/>
  <c r="AC57" i="3" s="1"/>
  <c r="AD49" i="3" a="1"/>
  <c r="AD49" i="3" s="1"/>
  <c r="AD57" i="3" s="1" a="1"/>
  <c r="AD57" i="3" s="1"/>
  <c r="AD55" i="3" a="1"/>
  <c r="AD55" i="3" s="1"/>
  <c r="AB69" i="3" a="1"/>
  <c r="AB69" i="3" s="1"/>
  <c r="AB155" i="3" a="1"/>
  <c r="AB155" i="3" s="1"/>
  <c r="AC155" i="3" a="1"/>
  <c r="AC155" i="3" s="1"/>
  <c r="AD155" i="3" a="1"/>
  <c r="AD155" i="3" s="1"/>
  <c r="H35" i="3"/>
  <c r="H36" i="3"/>
  <c r="H37" i="3"/>
  <c r="F35" i="3"/>
  <c r="F36" i="3"/>
  <c r="F37" i="3"/>
  <c r="L35" i="3"/>
  <c r="L36" i="3"/>
  <c r="L37" i="3"/>
  <c r="AC68" i="3" l="1" a="1"/>
  <c r="AC68" i="3" s="1"/>
  <c r="AF72" i="3" a="1"/>
  <c r="AF72" i="3" s="1"/>
  <c r="AH56" i="3" a="1"/>
  <c r="AH56" i="3" s="1"/>
  <c r="AH72" i="3" a="1"/>
  <c r="AH72" i="3" s="1"/>
  <c r="AI54" i="3" a="1"/>
  <c r="AI54" i="3" s="1"/>
  <c r="AI70" i="3" a="1"/>
  <c r="AI70" i="3" s="1"/>
  <c r="AH52" i="3" a="1"/>
  <c r="AH52" i="3" s="1"/>
  <c r="AH60" i="3" s="1"/>
  <c r="AH68" i="3" a="1"/>
  <c r="AH68" i="3" s="1"/>
  <c r="AH57" i="3" a="1"/>
  <c r="AH57" i="3" s="1"/>
  <c r="AH65" i="3" s="1"/>
  <c r="AH73" i="3" a="1"/>
  <c r="AH73" i="3" s="1"/>
  <c r="AI55" i="3" a="1"/>
  <c r="AI55" i="3" s="1"/>
  <c r="AI71" i="3" a="1"/>
  <c r="AI71" i="3" s="1"/>
  <c r="AH53" i="3" a="1"/>
  <c r="AH53" i="3" s="1"/>
  <c r="AH61" i="3" s="1"/>
  <c r="AH69" i="3" a="1"/>
  <c r="AH69" i="3" s="1"/>
  <c r="AI56" i="3" a="1"/>
  <c r="AI56" i="3" s="1"/>
  <c r="AI72" i="3" a="1"/>
  <c r="AI72" i="3" s="1"/>
  <c r="AH54" i="3" a="1"/>
  <c r="AH54" i="3" s="1"/>
  <c r="AH70" i="3" a="1"/>
  <c r="AH70" i="3" s="1"/>
  <c r="AI52" i="3" a="1"/>
  <c r="AI52" i="3" s="1"/>
  <c r="AI68" i="3" a="1"/>
  <c r="AI68" i="3" s="1"/>
  <c r="AI57" i="3" a="1"/>
  <c r="AI57" i="3" s="1"/>
  <c r="AI73" i="3" a="1"/>
  <c r="AI73" i="3" s="1"/>
  <c r="AH55" i="3" a="1"/>
  <c r="AH55" i="3" s="1"/>
  <c r="AH63" i="3" s="1"/>
  <c r="AH71" i="3" a="1"/>
  <c r="AH71" i="3" s="1"/>
  <c r="AI53" i="3" a="1"/>
  <c r="AI53" i="3" s="1"/>
  <c r="AI69" i="3" a="1"/>
  <c r="AI69" i="3" s="1"/>
  <c r="AG57" i="3" a="1"/>
  <c r="AG57" i="3" s="1"/>
  <c r="AE71" i="3" a="1"/>
  <c r="AE71" i="3" s="1"/>
  <c r="AE87" i="3" s="1"/>
  <c r="AG69" i="3" a="1"/>
  <c r="AG69" i="3" s="1"/>
  <c r="AG85" i="3" s="1"/>
  <c r="AD73" i="3" a="1"/>
  <c r="AD73" i="3" s="1"/>
  <c r="AD89" i="3" s="1"/>
  <c r="AB77" i="3" a="1"/>
  <c r="AB77" i="3" s="1"/>
  <c r="AB93" i="3" s="1"/>
  <c r="AB85" i="3"/>
  <c r="AB109" i="3" s="1"/>
  <c r="AD52" i="3" a="1"/>
  <c r="AD52" i="3" s="1"/>
  <c r="AD60" i="3" s="1"/>
  <c r="AD68" i="3" a="1"/>
  <c r="AD68" i="3" s="1"/>
  <c r="AB71" i="3" a="1"/>
  <c r="AB71" i="3" s="1"/>
  <c r="AB87" i="3" s="1"/>
  <c r="AC56" i="3" a="1"/>
  <c r="AC56" i="3" s="1"/>
  <c r="AC64" i="3" s="1"/>
  <c r="AF57" i="3" a="1"/>
  <c r="AF57" i="3" s="1"/>
  <c r="AF65" i="3" s="1"/>
  <c r="AF73" i="3" a="1"/>
  <c r="AF73" i="3" s="1"/>
  <c r="AC73" i="3" a="1"/>
  <c r="AC73" i="3" s="1"/>
  <c r="AC89" i="3" s="1"/>
  <c r="AC113" i="3" s="1"/>
  <c r="AB63" i="3"/>
  <c r="AG71" i="3" a="1"/>
  <c r="AG71" i="3" s="1"/>
  <c r="AG87" i="3" s="1"/>
  <c r="AF68" i="3" a="1"/>
  <c r="AF68" i="3" s="1"/>
  <c r="AF76" i="3" s="1" a="1"/>
  <c r="AF76" i="3" s="1"/>
  <c r="AD69" i="3" a="1"/>
  <c r="AD69" i="3" s="1"/>
  <c r="AD85" i="3" s="1"/>
  <c r="AF52" i="3" a="1"/>
  <c r="AF52" i="3" s="1"/>
  <c r="AF60" i="3" s="1"/>
  <c r="AD87" i="3"/>
  <c r="AD111" i="3" s="1"/>
  <c r="AD79" i="3" a="1"/>
  <c r="AD79" i="3" s="1"/>
  <c r="AD95" i="3" s="1"/>
  <c r="AD135" i="3" s="1"/>
  <c r="AB70" i="3" a="1"/>
  <c r="AB70" i="3" s="1"/>
  <c r="AB78" i="3" s="1" a="1"/>
  <c r="AB78" i="3" s="1"/>
  <c r="AB54" i="3" a="1"/>
  <c r="AB54" i="3" s="1"/>
  <c r="AB62" i="3" s="1"/>
  <c r="AB52" i="3" a="1"/>
  <c r="AB52" i="3" s="1"/>
  <c r="AB60" i="3" s="1"/>
  <c r="AB68" i="3" a="1"/>
  <c r="AB68" i="3" s="1"/>
  <c r="AG68" i="3" a="1"/>
  <c r="AG68" i="3" s="1"/>
  <c r="AG52" i="3" a="1"/>
  <c r="AG52" i="3" s="1"/>
  <c r="AG60" i="3" s="1"/>
  <c r="AG70" i="3" a="1"/>
  <c r="AG70" i="3" s="1"/>
  <c r="AG54" i="3" a="1"/>
  <c r="AG54" i="3" s="1"/>
  <c r="AG62" i="3" s="1"/>
  <c r="AD54" i="3" a="1"/>
  <c r="AD54" i="3" s="1"/>
  <c r="AD62" i="3" s="1"/>
  <c r="AD70" i="3" a="1"/>
  <c r="AD70" i="3" s="1"/>
  <c r="AE52" i="3" a="1"/>
  <c r="AE52" i="3" s="1"/>
  <c r="AE60" i="3" s="1"/>
  <c r="AE68" i="3" a="1"/>
  <c r="AE68" i="3" s="1"/>
  <c r="AG65" i="3"/>
  <c r="AD65" i="3"/>
  <c r="AF88" i="3"/>
  <c r="AF80" i="3" a="1"/>
  <c r="AF80" i="3" s="1"/>
  <c r="AG56" i="3" a="1"/>
  <c r="AG56" i="3" s="1"/>
  <c r="AG72" i="3" a="1"/>
  <c r="AG72" i="3" s="1"/>
  <c r="AE85" i="3"/>
  <c r="AE77" i="3" a="1"/>
  <c r="AE77" i="3" s="1"/>
  <c r="AF55" i="3" a="1"/>
  <c r="AF55" i="3" s="1"/>
  <c r="AF63" i="3" s="1"/>
  <c r="AF71" i="3" a="1"/>
  <c r="AF71" i="3" s="1"/>
  <c r="AG89" i="3"/>
  <c r="AG81" i="3" a="1"/>
  <c r="AG81" i="3" s="1"/>
  <c r="AE64" i="3"/>
  <c r="AE54" i="3" a="1"/>
  <c r="AE54" i="3" s="1"/>
  <c r="AE70" i="3" a="1"/>
  <c r="AE70" i="3" s="1"/>
  <c r="AE73" i="3" a="1"/>
  <c r="AE73" i="3" s="1"/>
  <c r="AE72" i="3" a="1"/>
  <c r="AE72" i="3" s="1"/>
  <c r="AF70" i="3" a="1"/>
  <c r="AF70" i="3" s="1"/>
  <c r="AF69" i="3" a="1"/>
  <c r="AF69" i="3" s="1"/>
  <c r="AG61" i="3"/>
  <c r="AE57" i="3" a="1"/>
  <c r="AE57" i="3" s="1"/>
  <c r="AE65" i="3" s="1"/>
  <c r="AF62" i="3"/>
  <c r="AF61" i="3"/>
  <c r="AG63" i="3"/>
  <c r="AE61" i="3"/>
  <c r="AC88" i="3"/>
  <c r="AC80" i="3" a="1"/>
  <c r="AC80" i="3" s="1"/>
  <c r="AB64" i="3"/>
  <c r="AC55" i="3" a="1"/>
  <c r="AC55" i="3" s="1"/>
  <c r="AC71" i="3" a="1"/>
  <c r="AC71" i="3" s="1"/>
  <c r="AC65" i="3"/>
  <c r="AD81" i="3" a="1"/>
  <c r="AD81" i="3" s="1"/>
  <c r="AC84" i="3"/>
  <c r="AC76" i="3" a="1"/>
  <c r="AC76" i="3" s="1"/>
  <c r="AD56" i="3" a="1"/>
  <c r="AD56" i="3" s="1"/>
  <c r="AD72" i="3" a="1"/>
  <c r="AD72" i="3" s="1"/>
  <c r="AB73" i="3" a="1"/>
  <c r="AB73" i="3" s="1"/>
  <c r="AB72" i="3" a="1"/>
  <c r="AB72" i="3" s="1"/>
  <c r="AC70" i="3" a="1"/>
  <c r="AC70" i="3" s="1"/>
  <c r="AC69" i="3" a="1"/>
  <c r="AC69" i="3" s="1"/>
  <c r="AD61" i="3"/>
  <c r="AB57" i="3" a="1"/>
  <c r="AB57" i="3" s="1"/>
  <c r="AC54" i="3" a="1"/>
  <c r="AC54" i="3" s="1"/>
  <c r="AC61" i="3"/>
  <c r="AD63" i="3"/>
  <c r="AB61" i="3"/>
  <c r="H32" i="3"/>
  <c r="H33" i="3"/>
  <c r="H34" i="3"/>
  <c r="F32" i="3"/>
  <c r="F33" i="3"/>
  <c r="F34" i="3"/>
  <c r="L32" i="3"/>
  <c r="L33" i="3"/>
  <c r="L34" i="3"/>
  <c r="AF84" i="3" l="1"/>
  <c r="AG77" i="3" a="1"/>
  <c r="AG77" i="3" s="1"/>
  <c r="AE79" i="3" a="1"/>
  <c r="AE79" i="3" s="1"/>
  <c r="AE95" i="3" s="1"/>
  <c r="AE135" i="3" s="1"/>
  <c r="AI62" i="3"/>
  <c r="AD77" i="3" a="1"/>
  <c r="AD77" i="3" s="1"/>
  <c r="AD93" i="3" s="1"/>
  <c r="AD133" i="3" s="1"/>
  <c r="AH77" i="3" a="1"/>
  <c r="AH77" i="3" s="1"/>
  <c r="AH85" i="3"/>
  <c r="AI77" i="3" a="1"/>
  <c r="AI77" i="3" s="1"/>
  <c r="AI85" i="3"/>
  <c r="AI84" i="3"/>
  <c r="AI76" i="3" a="1"/>
  <c r="AI76" i="3" s="1"/>
  <c r="AH62" i="3"/>
  <c r="AI64" i="3"/>
  <c r="AH81" i="3" a="1"/>
  <c r="AH81" i="3" s="1"/>
  <c r="AH89" i="3"/>
  <c r="AH80" i="3" a="1"/>
  <c r="AH80" i="3" s="1"/>
  <c r="AH88" i="3"/>
  <c r="AI61" i="3"/>
  <c r="AI89" i="3"/>
  <c r="AI81" i="3" a="1"/>
  <c r="AI81" i="3" s="1"/>
  <c r="AI79" i="3" a="1"/>
  <c r="AI79" i="3" s="1"/>
  <c r="AI87" i="3"/>
  <c r="AI86" i="3"/>
  <c r="AI78" i="3" a="1"/>
  <c r="AI78" i="3" s="1"/>
  <c r="AH64" i="3"/>
  <c r="AH79" i="3" a="1"/>
  <c r="AH79" i="3" s="1"/>
  <c r="AH87" i="3"/>
  <c r="AH78" i="3" a="1"/>
  <c r="AH78" i="3" s="1"/>
  <c r="AH86" i="3"/>
  <c r="AI65" i="3"/>
  <c r="AI60" i="3"/>
  <c r="AI88" i="3"/>
  <c r="AI80" i="3" a="1"/>
  <c r="AI80" i="3" s="1"/>
  <c r="AI63" i="3"/>
  <c r="AH76" i="3" a="1"/>
  <c r="AH76" i="3" s="1"/>
  <c r="AH84" i="3"/>
  <c r="AD119" i="3"/>
  <c r="AB79" i="3" a="1"/>
  <c r="AB79" i="3" s="1"/>
  <c r="AB117" i="3"/>
  <c r="AD76" i="3" a="1"/>
  <c r="AD76" i="3" s="1"/>
  <c r="AD84" i="3"/>
  <c r="AD108" i="3" s="1"/>
  <c r="AG79" i="3" a="1"/>
  <c r="AG79" i="3" s="1"/>
  <c r="AG95" i="3" s="1"/>
  <c r="AG135" i="3" s="1"/>
  <c r="AB94" i="3"/>
  <c r="AB134" i="3" s="1"/>
  <c r="AC81" i="3" a="1"/>
  <c r="AC81" i="3" s="1"/>
  <c r="AF89" i="3"/>
  <c r="AF81" i="3" a="1"/>
  <c r="AF81" i="3" s="1"/>
  <c r="AD86" i="3"/>
  <c r="AD78" i="3" a="1"/>
  <c r="AD78" i="3" s="1"/>
  <c r="AB65" i="3"/>
  <c r="AB118" i="3"/>
  <c r="AE84" i="3"/>
  <c r="AE108" i="3" s="1"/>
  <c r="AE76" i="3" a="1"/>
  <c r="AE76" i="3" s="1"/>
  <c r="AG78" i="3" a="1"/>
  <c r="AG78" i="3" s="1"/>
  <c r="AG86" i="3"/>
  <c r="AG76" i="3" a="1"/>
  <c r="AG76" i="3" s="1"/>
  <c r="AG84" i="3"/>
  <c r="AB86" i="3"/>
  <c r="AB110" i="3" s="1"/>
  <c r="AD64" i="3"/>
  <c r="AE62" i="3"/>
  <c r="AB76" i="3" a="1"/>
  <c r="AB76" i="3" s="1"/>
  <c r="AB84" i="3"/>
  <c r="AB108" i="3" s="1"/>
  <c r="AE81" i="3" a="1"/>
  <c r="AE81" i="3" s="1"/>
  <c r="AE89" i="3"/>
  <c r="AF77" i="3" a="1"/>
  <c r="AF77" i="3" s="1"/>
  <c r="AF85" i="3"/>
  <c r="AF92" i="3"/>
  <c r="AF132" i="3" s="1"/>
  <c r="AF116" i="3"/>
  <c r="AE111" i="3"/>
  <c r="AE93" i="3"/>
  <c r="AE133" i="3" s="1"/>
  <c r="AE117" i="3"/>
  <c r="AF112" i="3"/>
  <c r="AE119" i="3"/>
  <c r="AF87" i="3"/>
  <c r="AF79" i="3" a="1"/>
  <c r="AF79" i="3" s="1"/>
  <c r="AG111" i="3"/>
  <c r="AF120" i="3"/>
  <c r="AF96" i="3"/>
  <c r="AF136" i="3" s="1"/>
  <c r="AF86" i="3"/>
  <c r="AF78" i="3" a="1"/>
  <c r="AF78" i="3" s="1"/>
  <c r="AF108" i="3"/>
  <c r="AG97" i="3"/>
  <c r="AG137" i="3" s="1"/>
  <c r="AG121" i="3"/>
  <c r="AE141" i="3" a="1"/>
  <c r="AE141" i="3" s="1"/>
  <c r="AE109" i="3"/>
  <c r="AG80" i="3" a="1"/>
  <c r="AG80" i="3" s="1"/>
  <c r="AG88" i="3"/>
  <c r="AG117" i="3"/>
  <c r="AG93" i="3"/>
  <c r="AG133" i="3" s="1"/>
  <c r="AE80" i="3" a="1"/>
  <c r="AE80" i="3" s="1"/>
  <c r="AE88" i="3"/>
  <c r="AE78" i="3" a="1"/>
  <c r="AE78" i="3" s="1"/>
  <c r="AE86" i="3"/>
  <c r="AG113" i="3"/>
  <c r="AG119" i="3"/>
  <c r="AG64" i="3"/>
  <c r="AG109" i="3"/>
  <c r="AC78" i="3" a="1"/>
  <c r="AC78" i="3" s="1"/>
  <c r="AC86" i="3"/>
  <c r="AC87" i="3"/>
  <c r="AC79" i="3" a="1"/>
  <c r="AC79" i="3" s="1"/>
  <c r="AB80" i="3" a="1"/>
  <c r="AB80" i="3" s="1"/>
  <c r="AB88" i="3"/>
  <c r="AC62" i="3"/>
  <c r="AD143" i="3" a="1"/>
  <c r="AD143" i="3" s="1"/>
  <c r="AB133" i="3"/>
  <c r="AB141" i="3" a="1"/>
  <c r="AB141" i="3" s="1"/>
  <c r="AC108" i="3"/>
  <c r="AD113" i="3"/>
  <c r="AB111" i="3"/>
  <c r="AB81" i="3" a="1"/>
  <c r="AB81" i="3" s="1"/>
  <c r="AB89" i="3"/>
  <c r="AD109" i="3"/>
  <c r="AC63" i="3"/>
  <c r="AC120" i="3"/>
  <c r="AC96" i="3"/>
  <c r="AC136" i="3" s="1"/>
  <c r="AC77" i="3" a="1"/>
  <c r="AC77" i="3" s="1"/>
  <c r="AC85" i="3"/>
  <c r="AD80" i="3" a="1"/>
  <c r="AD80" i="3" s="1"/>
  <c r="AD88" i="3"/>
  <c r="AC92" i="3"/>
  <c r="AC132" i="3" s="1"/>
  <c r="AC116" i="3"/>
  <c r="AD97" i="3"/>
  <c r="AD137" i="3" s="1"/>
  <c r="AD121" i="3"/>
  <c r="AB119" i="3"/>
  <c r="AB95" i="3"/>
  <c r="AB135" i="3" s="1"/>
  <c r="AC112" i="3"/>
  <c r="AA41" i="3" a="1"/>
  <c r="AA41" i="3" s="1"/>
  <c r="AA44" i="3" a="1"/>
  <c r="AA44" i="3" s="1"/>
  <c r="AA45" i="3" a="1"/>
  <c r="AA45" i="3" s="1"/>
  <c r="AA46" i="3" a="1"/>
  <c r="AA46" i="3" s="1"/>
  <c r="AA47" i="3" a="1"/>
  <c r="AA47" i="3" s="1"/>
  <c r="AA48" i="3" a="1"/>
  <c r="AA48" i="3" s="1"/>
  <c r="AA49" i="3" a="1"/>
  <c r="AA49" i="3" s="1"/>
  <c r="AA155" i="3" a="1"/>
  <c r="AA155" i="3" s="1"/>
  <c r="H31" i="3"/>
  <c r="F31" i="3"/>
  <c r="L31" i="3"/>
  <c r="Z41" i="3" a="1"/>
  <c r="Z41" i="3" s="1"/>
  <c r="Z44" i="3" a="1"/>
  <c r="Z44" i="3" s="1"/>
  <c r="Z45" i="3" a="1"/>
  <c r="Z45" i="3" s="1"/>
  <c r="Z46" i="3" a="1"/>
  <c r="Z46" i="3" s="1"/>
  <c r="Z47" i="3" a="1"/>
  <c r="Z47" i="3" s="1"/>
  <c r="Z48" i="3" a="1"/>
  <c r="Z48" i="3" s="1"/>
  <c r="Z49" i="3" a="1"/>
  <c r="Z49" i="3" s="1"/>
  <c r="Z155" i="3" a="1"/>
  <c r="Z155" i="3" s="1"/>
  <c r="H30" i="3"/>
  <c r="F30" i="3"/>
  <c r="L30" i="3"/>
  <c r="P3" i="3"/>
  <c r="I3" i="3"/>
  <c r="AC102" i="3" s="1" a="1"/>
  <c r="AC102" i="3" s="1"/>
  <c r="AF140" i="3" l="1" a="1"/>
  <c r="AF140" i="3" s="1"/>
  <c r="AD117" i="3"/>
  <c r="AH100" i="3" a="1"/>
  <c r="AH100" i="3" s="1"/>
  <c r="AI101" i="3" a="1"/>
  <c r="AI101" i="3" s="1"/>
  <c r="AI103" i="3" a="1"/>
  <c r="AI103" i="3" s="1"/>
  <c r="AH104" i="3" a="1"/>
  <c r="AH104" i="3" s="1"/>
  <c r="AH101" i="3" a="1"/>
  <c r="AH101" i="3" s="1"/>
  <c r="AH103" i="3" a="1"/>
  <c r="AH103" i="3" s="1"/>
  <c r="AH128" i="3" a="1"/>
  <c r="AH128" i="3" s="1"/>
  <c r="AH126" i="3" a="1"/>
  <c r="AH126" i="3" s="1"/>
  <c r="AH127" i="3" a="1"/>
  <c r="AH127" i="3" s="1"/>
  <c r="AH125" i="3" a="1"/>
  <c r="AH125" i="3" s="1"/>
  <c r="AI127" i="3" a="1"/>
  <c r="AI127" i="3" s="1"/>
  <c r="AH129" i="3" a="1"/>
  <c r="AH129" i="3" s="1"/>
  <c r="AI129" i="3" a="1"/>
  <c r="AI129" i="3" s="1"/>
  <c r="AH124" i="3" a="1"/>
  <c r="AH124" i="3" s="1"/>
  <c r="AI125" i="3" a="1"/>
  <c r="AI125" i="3" s="1"/>
  <c r="AI126" i="3" a="1"/>
  <c r="AI126" i="3" s="1"/>
  <c r="AI128" i="3" a="1"/>
  <c r="AI128" i="3" s="1"/>
  <c r="AI124" i="3" a="1"/>
  <c r="AI124" i="3" s="1"/>
  <c r="AI105" i="3" a="1"/>
  <c r="AI105" i="3" s="1"/>
  <c r="AH105" i="3" a="1"/>
  <c r="AH105" i="3" s="1"/>
  <c r="AI104" i="3" a="1"/>
  <c r="AI104" i="3" s="1"/>
  <c r="AI102" i="3" a="1"/>
  <c r="AI102" i="3" s="1"/>
  <c r="AI100" i="3" a="1"/>
  <c r="AI100" i="3" s="1"/>
  <c r="AH102" i="3" a="1"/>
  <c r="AH102" i="3" s="1"/>
  <c r="AH119" i="3"/>
  <c r="AH95" i="3"/>
  <c r="AH135" i="3" s="1"/>
  <c r="AI121" i="3"/>
  <c r="AI97" i="3"/>
  <c r="AI137" i="3" s="1"/>
  <c r="AH112" i="3"/>
  <c r="AI92" i="3"/>
  <c r="AI132" i="3" s="1"/>
  <c r="AI116" i="3"/>
  <c r="AI93" i="3"/>
  <c r="AI133" i="3" s="1"/>
  <c r="AI117" i="3"/>
  <c r="AH110" i="3"/>
  <c r="AI111" i="3"/>
  <c r="AI145" i="3" a="1"/>
  <c r="AI145" i="3" s="1"/>
  <c r="AI113" i="3"/>
  <c r="AH96" i="3"/>
  <c r="AH136" i="3" s="1"/>
  <c r="AH120" i="3"/>
  <c r="AI108" i="3"/>
  <c r="AH109" i="3"/>
  <c r="AH92" i="3"/>
  <c r="AH132" i="3" s="1"/>
  <c r="AH116" i="3"/>
  <c r="AH94" i="3"/>
  <c r="AH134" i="3" s="1"/>
  <c r="AH118" i="3"/>
  <c r="AI94" i="3"/>
  <c r="AI134" i="3" s="1"/>
  <c r="AI118" i="3"/>
  <c r="AI95" i="3"/>
  <c r="AI135" i="3" s="1"/>
  <c r="AI119" i="3"/>
  <c r="AH93" i="3"/>
  <c r="AH133" i="3" s="1"/>
  <c r="AH117" i="3"/>
  <c r="AI112" i="3"/>
  <c r="AH97" i="3"/>
  <c r="AH137" i="3" s="1"/>
  <c r="AH121" i="3"/>
  <c r="AH108" i="3"/>
  <c r="AI96" i="3"/>
  <c r="AI136" i="3" s="1"/>
  <c r="AI120" i="3"/>
  <c r="AH111" i="3"/>
  <c r="AI110" i="3"/>
  <c r="AH145" i="3" a="1"/>
  <c r="AH145" i="3" s="1"/>
  <c r="AH113" i="3"/>
  <c r="AI141" i="3" a="1"/>
  <c r="AI141" i="3" s="1"/>
  <c r="AI109" i="3"/>
  <c r="AB142" i="3" a="1"/>
  <c r="AB142" i="3" s="1"/>
  <c r="AD116" i="3"/>
  <c r="AD92" i="3"/>
  <c r="AF121" i="3"/>
  <c r="AF97" i="3"/>
  <c r="AF137" i="3" s="1"/>
  <c r="AF113" i="3"/>
  <c r="AG141" i="3" a="1"/>
  <c r="AG141" i="3" s="1"/>
  <c r="AG104" i="3" a="1"/>
  <c r="AG104" i="3" s="1"/>
  <c r="AC121" i="3"/>
  <c r="AC97" i="3"/>
  <c r="AG145" i="3" a="1"/>
  <c r="AG145" i="3" s="1"/>
  <c r="AE105" i="3" a="1"/>
  <c r="AE105" i="3" s="1"/>
  <c r="AF124" i="3" a="1"/>
  <c r="AF124" i="3" s="1"/>
  <c r="AF128" i="3" a="1"/>
  <c r="AF128" i="3" s="1"/>
  <c r="AC129" i="3" a="1"/>
  <c r="AC129" i="3" s="1"/>
  <c r="AC124" i="3" a="1"/>
  <c r="AC124" i="3" s="1"/>
  <c r="AD124" i="3" a="1"/>
  <c r="AD124" i="3" s="1"/>
  <c r="AD127" i="3" a="1"/>
  <c r="AD127" i="3" s="1"/>
  <c r="AD129" i="3" a="1"/>
  <c r="AD129" i="3" s="1"/>
  <c r="AE125" i="3" a="1"/>
  <c r="AE125" i="3" s="1"/>
  <c r="AE127" i="3" a="1"/>
  <c r="AE127" i="3" s="1"/>
  <c r="AF129" i="3" a="1"/>
  <c r="AF129" i="3" s="1"/>
  <c r="AB125" i="3" a="1"/>
  <c r="AB125" i="3" s="1"/>
  <c r="AC128" i="3" a="1"/>
  <c r="AC128" i="3" s="1"/>
  <c r="AB127" i="3" a="1"/>
  <c r="AB127" i="3" s="1"/>
  <c r="AG125" i="3" a="1"/>
  <c r="AG125" i="3" s="1"/>
  <c r="AG127" i="3" a="1"/>
  <c r="AG127" i="3" s="1"/>
  <c r="AG129" i="3" a="1"/>
  <c r="AG129" i="3" s="1"/>
  <c r="AD125" i="3" a="1"/>
  <c r="AD125" i="3" s="1"/>
  <c r="AB126" i="3" a="1"/>
  <c r="AB126" i="3" s="1"/>
  <c r="AF127" i="3" a="1"/>
  <c r="AF127" i="3" s="1"/>
  <c r="AB129" i="3" a="1"/>
  <c r="AB129" i="3" s="1"/>
  <c r="AC126" i="3" a="1"/>
  <c r="AC126" i="3" s="1"/>
  <c r="AG124" i="3" a="1"/>
  <c r="AG124" i="3" s="1"/>
  <c r="AE129" i="3" a="1"/>
  <c r="AE129" i="3" s="1"/>
  <c r="AG128" i="3" a="1"/>
  <c r="AG128" i="3" s="1"/>
  <c r="AB124" i="3" a="1"/>
  <c r="AB124" i="3" s="1"/>
  <c r="AE128" i="3" a="1"/>
  <c r="AE128" i="3" s="1"/>
  <c r="AB128" i="3" a="1"/>
  <c r="AB128" i="3" s="1"/>
  <c r="AG126" i="3" a="1"/>
  <c r="AG126" i="3" s="1"/>
  <c r="AE124" i="3" a="1"/>
  <c r="AE124" i="3" s="1"/>
  <c r="AC125" i="3" a="1"/>
  <c r="AC125" i="3" s="1"/>
  <c r="AD126" i="3" a="1"/>
  <c r="AD126" i="3" s="1"/>
  <c r="AF126" i="3" a="1"/>
  <c r="AF126" i="3" s="1"/>
  <c r="AE126" i="3" a="1"/>
  <c r="AE126" i="3" s="1"/>
  <c r="AF125" i="3" a="1"/>
  <c r="AF125" i="3" s="1"/>
  <c r="AC127" i="3" a="1"/>
  <c r="AC127" i="3" s="1"/>
  <c r="AD128" i="3" a="1"/>
  <c r="AD128" i="3" s="1"/>
  <c r="AD141" i="3" a="1"/>
  <c r="AD141" i="3" s="1"/>
  <c r="AB102" i="3" a="1"/>
  <c r="AB102" i="3" s="1"/>
  <c r="AG94" i="3"/>
  <c r="AG134" i="3" s="1"/>
  <c r="AG118" i="3"/>
  <c r="AF103" i="3" a="1"/>
  <c r="AF103" i="3" s="1"/>
  <c r="AD104" i="3" a="1"/>
  <c r="AD104" i="3" s="1"/>
  <c r="AD110" i="3"/>
  <c r="AG110" i="3"/>
  <c r="AG108" i="3"/>
  <c r="AE116" i="3"/>
  <c r="AE92" i="3"/>
  <c r="AE102" i="3" a="1"/>
  <c r="AE102" i="3" s="1"/>
  <c r="AB116" i="3"/>
  <c r="AB92" i="3"/>
  <c r="AD94" i="3"/>
  <c r="AD134" i="3" s="1"/>
  <c r="AD118" i="3"/>
  <c r="AF100" i="3" a="1"/>
  <c r="AF100" i="3" s="1"/>
  <c r="AF148" i="3" s="1"/>
  <c r="AC100" i="3" a="1"/>
  <c r="AC100" i="3" s="1"/>
  <c r="AB103" i="3" a="1"/>
  <c r="AB103" i="3" s="1"/>
  <c r="AD103" i="3" a="1"/>
  <c r="AD103" i="3" s="1"/>
  <c r="AD151" i="3" s="1"/>
  <c r="AE101" i="3" a="1"/>
  <c r="AE101" i="3" s="1"/>
  <c r="AE149" i="3" s="1"/>
  <c r="AG105" i="3" a="1"/>
  <c r="AG105" i="3" s="1"/>
  <c r="AE103" i="3" a="1"/>
  <c r="AE103" i="3" s="1"/>
  <c r="AB101" i="3" a="1"/>
  <c r="AB101" i="3" s="1"/>
  <c r="AB149" i="3" s="1"/>
  <c r="AG103" i="3" a="1"/>
  <c r="AG103" i="3" s="1"/>
  <c r="AF101" i="3" a="1"/>
  <c r="AF101" i="3" s="1"/>
  <c r="AF104" i="3" a="1"/>
  <c r="AF104" i="3" s="1"/>
  <c r="AD100" i="3" a="1"/>
  <c r="AD100" i="3" s="1"/>
  <c r="AD102" i="3" a="1"/>
  <c r="AD102" i="3" s="1"/>
  <c r="AC104" i="3" a="1"/>
  <c r="AC104" i="3" s="1"/>
  <c r="AD101" i="3" a="1"/>
  <c r="AD101" i="3" s="1"/>
  <c r="AC101" i="3" a="1"/>
  <c r="AC101" i="3" s="1"/>
  <c r="AG101" i="3" a="1"/>
  <c r="AG101" i="3" s="1"/>
  <c r="AF105" i="3" a="1"/>
  <c r="AF105" i="3" s="1"/>
  <c r="AG102" i="3" a="1"/>
  <c r="AG102" i="3" s="1"/>
  <c r="AE104" i="3" a="1"/>
  <c r="AE104" i="3" s="1"/>
  <c r="AG100" i="3" a="1"/>
  <c r="AG100" i="3" s="1"/>
  <c r="AC105" i="3" a="1"/>
  <c r="AC105" i="3" s="1"/>
  <c r="AE100" i="3" a="1"/>
  <c r="AE100" i="3" s="1"/>
  <c r="AB104" i="3" a="1"/>
  <c r="AB104" i="3" s="1"/>
  <c r="AD105" i="3" a="1"/>
  <c r="AD105" i="3" s="1"/>
  <c r="AF102" i="3" a="1"/>
  <c r="AF102" i="3" s="1"/>
  <c r="AE143" i="3" a="1"/>
  <c r="AE143" i="3" s="1"/>
  <c r="AG116" i="3"/>
  <c r="AG92" i="3"/>
  <c r="AG132" i="3" s="1"/>
  <c r="AC103" i="3" a="1"/>
  <c r="AC103" i="3" s="1"/>
  <c r="AB105" i="3" a="1"/>
  <c r="AB105" i="3" s="1"/>
  <c r="AB100" i="3" a="1"/>
  <c r="AB100" i="3" s="1"/>
  <c r="AF109" i="3"/>
  <c r="AE94" i="3"/>
  <c r="AE134" i="3" s="1"/>
  <c r="AE118" i="3"/>
  <c r="AG120" i="3"/>
  <c r="AG96" i="3"/>
  <c r="AG136" i="3" s="1"/>
  <c r="AF94" i="3"/>
  <c r="AF134" i="3" s="1"/>
  <c r="AF118" i="3"/>
  <c r="AF119" i="3"/>
  <c r="AF95" i="3"/>
  <c r="AF135" i="3" s="1"/>
  <c r="AF117" i="3"/>
  <c r="AF93" i="3"/>
  <c r="AF133" i="3" s="1"/>
  <c r="AE96" i="3"/>
  <c r="AE136" i="3" s="1"/>
  <c r="AE120" i="3"/>
  <c r="AF110" i="3"/>
  <c r="AG143" i="3" a="1"/>
  <c r="AG143" i="3" s="1"/>
  <c r="AF111" i="3"/>
  <c r="AE113" i="3"/>
  <c r="AE110" i="3"/>
  <c r="AG112" i="3"/>
  <c r="AE112" i="3"/>
  <c r="AF144" i="3" a="1"/>
  <c r="AF144" i="3" s="1"/>
  <c r="AE97" i="3"/>
  <c r="AE137" i="3" s="1"/>
  <c r="AE121" i="3"/>
  <c r="AB97" i="3"/>
  <c r="AB137" i="3" s="1"/>
  <c r="AB121" i="3"/>
  <c r="AB143" i="3" a="1"/>
  <c r="AB143" i="3" s="1"/>
  <c r="AC140" i="3" a="1"/>
  <c r="AC140" i="3" s="1"/>
  <c r="AC119" i="3"/>
  <c r="AC95" i="3"/>
  <c r="AC135" i="3" s="1"/>
  <c r="AC110" i="3"/>
  <c r="AD112" i="3"/>
  <c r="AC109" i="3"/>
  <c r="AB112" i="3"/>
  <c r="AC111" i="3"/>
  <c r="AC94" i="3"/>
  <c r="AC134" i="3" s="1"/>
  <c r="AC118" i="3"/>
  <c r="AC144" i="3" a="1"/>
  <c r="AC144" i="3" s="1"/>
  <c r="AD120" i="3"/>
  <c r="AD96" i="3"/>
  <c r="AD136" i="3" s="1"/>
  <c r="AC117" i="3"/>
  <c r="AC93" i="3"/>
  <c r="AC133" i="3" s="1"/>
  <c r="AB113" i="3"/>
  <c r="AD145" i="3" a="1"/>
  <c r="AD145" i="3" s="1"/>
  <c r="AB96" i="3"/>
  <c r="AB136" i="3" s="1"/>
  <c r="AB120" i="3"/>
  <c r="AA57" i="3" a="1"/>
  <c r="AA57" i="3" s="1"/>
  <c r="AA56" i="3" a="1"/>
  <c r="AA56" i="3" s="1"/>
  <c r="AA55" i="3" a="1"/>
  <c r="AA55" i="3" s="1"/>
  <c r="AA54" i="3" a="1"/>
  <c r="AA54" i="3" s="1"/>
  <c r="AA53" i="3" a="1"/>
  <c r="AA53" i="3" s="1"/>
  <c r="AA52" i="3" a="1"/>
  <c r="AA52" i="3" s="1"/>
  <c r="Z57" i="3" a="1"/>
  <c r="Z57" i="3" s="1"/>
  <c r="Z56" i="3" a="1"/>
  <c r="Z56" i="3" s="1"/>
  <c r="Z55" i="3" a="1"/>
  <c r="Z55" i="3" s="1"/>
  <c r="Z54" i="3" a="1"/>
  <c r="Z54" i="3" s="1"/>
  <c r="Z53" i="3" a="1"/>
  <c r="Z53" i="3" s="1"/>
  <c r="Z52" i="3" a="1"/>
  <c r="Z52" i="3" s="1"/>
  <c r="W41" i="3" a="1"/>
  <c r="W41" i="3" s="1"/>
  <c r="X41" i="3" a="1"/>
  <c r="X41" i="3" s="1"/>
  <c r="Y41" i="3" a="1"/>
  <c r="Y41" i="3" s="1"/>
  <c r="W44" i="3" a="1"/>
  <c r="W44" i="3" s="1"/>
  <c r="X44" i="3" a="1"/>
  <c r="X44" i="3" s="1"/>
  <c r="Y44" i="3" a="1"/>
  <c r="Y44" i="3" s="1"/>
  <c r="W45" i="3" a="1"/>
  <c r="W45" i="3" s="1"/>
  <c r="X45" i="3" a="1"/>
  <c r="X45" i="3" s="1"/>
  <c r="Y45" i="3" a="1"/>
  <c r="Y45" i="3" s="1"/>
  <c r="W46" i="3" a="1"/>
  <c r="W46" i="3" s="1"/>
  <c r="X46" i="3" a="1"/>
  <c r="X46" i="3" s="1"/>
  <c r="Y46" i="3" a="1"/>
  <c r="Y46" i="3" s="1"/>
  <c r="W47" i="3" a="1"/>
  <c r="W47" i="3" s="1"/>
  <c r="X47" i="3" a="1"/>
  <c r="X47" i="3" s="1"/>
  <c r="Y47" i="3" a="1"/>
  <c r="Y47" i="3" s="1"/>
  <c r="W48" i="3" a="1"/>
  <c r="W48" i="3" s="1"/>
  <c r="X48" i="3" a="1"/>
  <c r="X48" i="3" s="1"/>
  <c r="Y48" i="3" a="1"/>
  <c r="Y48" i="3" s="1"/>
  <c r="W49" i="3" a="1"/>
  <c r="W49" i="3" s="1"/>
  <c r="X49" i="3" a="1"/>
  <c r="X49" i="3" s="1"/>
  <c r="Y49" i="3" a="1"/>
  <c r="Y49" i="3" s="1"/>
  <c r="W155" i="3" a="1"/>
  <c r="W155" i="3" s="1"/>
  <c r="X155" i="3" a="1"/>
  <c r="X155" i="3" s="1"/>
  <c r="Y155" i="3" a="1"/>
  <c r="Y155" i="3" s="1"/>
  <c r="H27" i="3"/>
  <c r="H28" i="3"/>
  <c r="H29" i="3"/>
  <c r="F28" i="3"/>
  <c r="F29" i="3"/>
  <c r="F27" i="3"/>
  <c r="L27" i="3"/>
  <c r="L28" i="3"/>
  <c r="L29" i="3"/>
  <c r="V41" i="3" a="1"/>
  <c r="V41" i="3" s="1"/>
  <c r="V44" i="3" a="1"/>
  <c r="V44" i="3" s="1"/>
  <c r="V45" i="3" a="1"/>
  <c r="V45" i="3" s="1"/>
  <c r="V46" i="3" a="1"/>
  <c r="V46" i="3" s="1"/>
  <c r="V47" i="3" a="1"/>
  <c r="V47" i="3" s="1"/>
  <c r="V48" i="3" a="1"/>
  <c r="V48" i="3" s="1"/>
  <c r="V49" i="3" a="1"/>
  <c r="V49" i="3" s="1"/>
  <c r="V155" i="3" a="1"/>
  <c r="V155" i="3" s="1"/>
  <c r="H26" i="3"/>
  <c r="L26" i="3"/>
  <c r="AD153" i="3" l="1"/>
  <c r="AI142" i="3" a="1"/>
  <c r="AI142" i="3" s="1"/>
  <c r="AI153" i="3"/>
  <c r="AI140" i="3" a="1"/>
  <c r="AI140" i="3" s="1"/>
  <c r="AI148" i="3" s="1"/>
  <c r="AI144" i="3" a="1"/>
  <c r="AI144" i="3" s="1"/>
  <c r="AI152" i="3" s="1"/>
  <c r="AH143" i="3" a="1"/>
  <c r="AH143" i="3" s="1"/>
  <c r="AH151" i="3" s="1"/>
  <c r="AG144" i="3" a="1"/>
  <c r="AG144" i="3" s="1"/>
  <c r="AG152" i="3" s="1"/>
  <c r="AI149" i="3"/>
  <c r="AH140" i="3" a="1"/>
  <c r="AH140" i="3" s="1"/>
  <c r="AH148" i="3" s="1"/>
  <c r="AH141" i="3" a="1"/>
  <c r="AH141" i="3" s="1"/>
  <c r="AH149" i="3" s="1"/>
  <c r="AI143" i="3" a="1"/>
  <c r="AI143" i="3" s="1"/>
  <c r="AI151" i="3" s="1"/>
  <c r="AH153" i="3"/>
  <c r="AI150" i="3"/>
  <c r="AH142" i="3" a="1"/>
  <c r="AH142" i="3" s="1"/>
  <c r="AH150" i="3" s="1"/>
  <c r="AH144" i="3" a="1"/>
  <c r="AH144" i="3" s="1"/>
  <c r="AH152" i="3" s="1"/>
  <c r="AB150" i="3"/>
  <c r="AC148" i="3"/>
  <c r="AG153" i="3"/>
  <c r="AF145" i="3" a="1"/>
  <c r="AF145" i="3" s="1"/>
  <c r="AF153" i="3" s="1"/>
  <c r="AD132" i="3"/>
  <c r="AD140" i="3" a="1"/>
  <c r="AD140" i="3" s="1"/>
  <c r="AD148" i="3" s="1"/>
  <c r="AC152" i="3"/>
  <c r="AG149" i="3"/>
  <c r="AG151" i="3"/>
  <c r="AB145" i="3" a="1"/>
  <c r="AB145" i="3" s="1"/>
  <c r="AB153" i="3" s="1"/>
  <c r="AC137" i="3"/>
  <c r="AC145" i="3" a="1"/>
  <c r="AC145" i="3" s="1"/>
  <c r="AC153" i="3" s="1"/>
  <c r="AF142" i="3" a="1"/>
  <c r="AF142" i="3" s="1"/>
  <c r="AF150" i="3" s="1"/>
  <c r="AD149" i="3"/>
  <c r="AE151" i="3"/>
  <c r="AC143" i="3" a="1"/>
  <c r="AC143" i="3" s="1"/>
  <c r="AC151" i="3" s="1"/>
  <c r="AB151" i="3"/>
  <c r="AC141" i="3" a="1"/>
  <c r="AC141" i="3" s="1"/>
  <c r="AC149" i="3" s="1"/>
  <c r="AE144" i="3" a="1"/>
  <c r="AE144" i="3" s="1"/>
  <c r="AE152" i="3" s="1"/>
  <c r="AF143" i="3" a="1"/>
  <c r="AF143" i="3" s="1"/>
  <c r="AF151" i="3" s="1"/>
  <c r="AB132" i="3"/>
  <c r="AB140" i="3" a="1"/>
  <c r="AB140" i="3" s="1"/>
  <c r="AB148" i="3" s="1"/>
  <c r="AE140" i="3" a="1"/>
  <c r="AE140" i="3" s="1"/>
  <c r="AE148" i="3" s="1"/>
  <c r="AE132" i="3"/>
  <c r="AD142" i="3" a="1"/>
  <c r="AD142" i="3" s="1"/>
  <c r="AD150" i="3" s="1"/>
  <c r="AB144" i="3" a="1"/>
  <c r="AB144" i="3" s="1"/>
  <c r="AB152" i="3" s="1"/>
  <c r="AG142" i="3" a="1"/>
  <c r="AG142" i="3" s="1"/>
  <c r="AG150" i="3" s="1"/>
  <c r="AF152" i="3"/>
  <c r="AE145" i="3" a="1"/>
  <c r="AE145" i="3" s="1"/>
  <c r="AE153" i="3" s="1"/>
  <c r="AG140" i="3" a="1"/>
  <c r="AG140" i="3" s="1"/>
  <c r="AG148" i="3" s="1"/>
  <c r="AE142" i="3" a="1"/>
  <c r="AE142" i="3" s="1"/>
  <c r="AE150" i="3" s="1"/>
  <c r="AF141" i="3" a="1"/>
  <c r="AF141" i="3" s="1"/>
  <c r="AF149" i="3" s="1"/>
  <c r="AC142" i="3" a="1"/>
  <c r="AC142" i="3" s="1"/>
  <c r="AC150" i="3" s="1"/>
  <c r="AD144" i="3" a="1"/>
  <c r="AD144" i="3" s="1"/>
  <c r="AD152" i="3" s="1"/>
  <c r="AA60" i="3"/>
  <c r="AA61" i="3"/>
  <c r="AA63" i="3"/>
  <c r="AA64" i="3"/>
  <c r="AA65" i="3"/>
  <c r="AA62" i="3"/>
  <c r="Z60" i="3"/>
  <c r="Z61" i="3"/>
  <c r="Z63" i="3"/>
  <c r="Z64" i="3"/>
  <c r="Z65" i="3"/>
  <c r="Z62" i="3"/>
  <c r="Y53" i="3" a="1"/>
  <c r="Y53" i="3" s="1"/>
  <c r="Y61" i="3" s="1"/>
  <c r="Y57" i="3" a="1"/>
  <c r="Y57" i="3" s="1"/>
  <c r="Y65" i="3" s="1"/>
  <c r="W56" i="3" a="1"/>
  <c r="W56" i="3" s="1"/>
  <c r="X53" i="3" a="1"/>
  <c r="X53" i="3" s="1"/>
  <c r="W53" i="3" a="1"/>
  <c r="W53" i="3" s="1"/>
  <c r="X55" i="3" a="1"/>
  <c r="X55" i="3" s="1"/>
  <c r="X52" i="3" a="1"/>
  <c r="X52" i="3" s="1"/>
  <c r="W52" i="3" a="1"/>
  <c r="W52" i="3" s="1"/>
  <c r="X57" i="3" a="1"/>
  <c r="X57" i="3" s="1"/>
  <c r="X54" i="3" a="1"/>
  <c r="X54" i="3" s="1"/>
  <c r="X56" i="3" a="1"/>
  <c r="X56" i="3" s="1"/>
  <c r="W55" i="3" a="1"/>
  <c r="W55" i="3" s="1"/>
  <c r="W57" i="3" a="1"/>
  <c r="W57" i="3" s="1"/>
  <c r="W54" i="3" a="1"/>
  <c r="W54" i="3" s="1"/>
  <c r="Y56" i="3" a="1"/>
  <c r="Y56" i="3" s="1"/>
  <c r="Y54" i="3" a="1"/>
  <c r="Y54" i="3" s="1"/>
  <c r="Y52" i="3" a="1"/>
  <c r="Y52" i="3" s="1"/>
  <c r="Y55" i="3" a="1"/>
  <c r="Y55" i="3" s="1"/>
  <c r="V57" i="3" a="1"/>
  <c r="V57" i="3" s="1"/>
  <c r="V54" i="3" a="1"/>
  <c r="V54" i="3" s="1"/>
  <c r="V52" i="3" a="1"/>
  <c r="V52" i="3" s="1"/>
  <c r="V56" i="3" a="1"/>
  <c r="V56" i="3" s="1"/>
  <c r="V55" i="3" a="1"/>
  <c r="V55" i="3" s="1"/>
  <c r="V53" i="3" a="1"/>
  <c r="V53" i="3" s="1"/>
  <c r="U41" i="3" a="1"/>
  <c r="U41" i="3" s="1"/>
  <c r="U44" i="3" a="1"/>
  <c r="U44" i="3" s="1"/>
  <c r="U45" i="3" a="1"/>
  <c r="U45" i="3" s="1"/>
  <c r="U46" i="3" a="1"/>
  <c r="U46" i="3" s="1"/>
  <c r="U47" i="3" a="1"/>
  <c r="U47" i="3" s="1"/>
  <c r="U48" i="3" a="1"/>
  <c r="U48" i="3" s="1"/>
  <c r="U49" i="3" a="1"/>
  <c r="U49" i="3" s="1"/>
  <c r="U155" i="3" a="1"/>
  <c r="U155" i="3" s="1"/>
  <c r="H25" i="3"/>
  <c r="F25" i="3"/>
  <c r="L25" i="3"/>
  <c r="T41" i="3" a="1"/>
  <c r="T41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155" i="3" a="1"/>
  <c r="T155" i="3" s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H24" i="3"/>
  <c r="F24" i="3"/>
  <c r="X64" i="3" l="1"/>
  <c r="X60" i="3"/>
  <c r="Y62" i="3"/>
  <c r="W63" i="3"/>
  <c r="X61" i="3"/>
  <c r="X62" i="3"/>
  <c r="X65" i="3"/>
  <c r="Y63" i="3"/>
  <c r="W62" i="3"/>
  <c r="Y60" i="3"/>
  <c r="W65" i="3"/>
  <c r="X63" i="3"/>
  <c r="W64" i="3"/>
  <c r="Y64" i="3"/>
  <c r="W60" i="3"/>
  <c r="W61" i="3"/>
  <c r="V60" i="3"/>
  <c r="V64" i="3"/>
  <c r="V61" i="3"/>
  <c r="V63" i="3"/>
  <c r="V62" i="3"/>
  <c r="V65" i="3"/>
  <c r="U57" i="3" a="1"/>
  <c r="U57" i="3" s="1"/>
  <c r="U55" i="3" a="1"/>
  <c r="U55" i="3" s="1"/>
  <c r="U56" i="3" a="1"/>
  <c r="U56" i="3" s="1"/>
  <c r="U54" i="3" a="1"/>
  <c r="U54" i="3" s="1"/>
  <c r="U52" i="3" a="1"/>
  <c r="U52" i="3" s="1"/>
  <c r="U53" i="3" a="1"/>
  <c r="U53" i="3" s="1"/>
  <c r="T57" i="3" a="1"/>
  <c r="T57" i="3" s="1"/>
  <c r="T55" i="3" a="1"/>
  <c r="T55" i="3" s="1"/>
  <c r="T53" i="3" a="1"/>
  <c r="T53" i="3" s="1"/>
  <c r="T56" i="3" a="1"/>
  <c r="T56" i="3" s="1"/>
  <c r="T54" i="3" a="1"/>
  <c r="T54" i="3" s="1"/>
  <c r="T52" i="3" a="1"/>
  <c r="T52" i="3" s="1"/>
  <c r="U60" i="3" l="1"/>
  <c r="U64" i="3"/>
  <c r="U61" i="3"/>
  <c r="U63" i="3"/>
  <c r="U65" i="3"/>
  <c r="U62" i="3"/>
  <c r="T60" i="3"/>
  <c r="T61" i="3"/>
  <c r="T63" i="3"/>
  <c r="T62" i="3"/>
  <c r="T64" i="3"/>
  <c r="T65" i="3"/>
  <c r="A137" i="3" l="1"/>
  <c r="A136" i="3"/>
  <c r="A135" i="3"/>
  <c r="A134" i="3"/>
  <c r="A133" i="3"/>
  <c r="A132" i="3"/>
  <c r="A129" i="3"/>
  <c r="A128" i="3"/>
  <c r="A127" i="3"/>
  <c r="A126" i="3"/>
  <c r="A125" i="3"/>
  <c r="A124" i="3"/>
  <c r="S155" i="3" a="1"/>
  <c r="S155" i="3" s="1"/>
  <c r="S41" i="3" a="1"/>
  <c r="S41" i="3" s="1"/>
  <c r="G23" i="3"/>
  <c r="E23" i="3"/>
  <c r="S44" i="3" s="1" a="1"/>
  <c r="S44" i="3" s="1"/>
  <c r="R155" i="3" a="1"/>
  <c r="R155" i="3" s="1"/>
  <c r="Q155" i="3" a="1"/>
  <c r="Q155" i="3" s="1"/>
  <c r="P155" i="3" a="1"/>
  <c r="P155" i="3" s="1"/>
  <c r="O155" i="3" a="1"/>
  <c r="O155" i="3" s="1"/>
  <c r="N155" i="3" a="1"/>
  <c r="N155" i="3" s="1"/>
  <c r="M155" i="3" a="1"/>
  <c r="M155" i="3" s="1"/>
  <c r="L155" i="3" a="1"/>
  <c r="L155" i="3" s="1"/>
  <c r="K155" i="3" a="1"/>
  <c r="K155" i="3" s="1"/>
  <c r="J155" i="3" a="1"/>
  <c r="J155" i="3" s="1"/>
  <c r="I155" i="3" a="1"/>
  <c r="I155" i="3" s="1"/>
  <c r="H155" i="3" a="1"/>
  <c r="H155" i="3" s="1"/>
  <c r="G155" i="3" a="1"/>
  <c r="G155" i="3" s="1"/>
  <c r="F155" i="3" a="1"/>
  <c r="F155" i="3" s="1"/>
  <c r="E155" i="3" a="1"/>
  <c r="E155" i="3" s="1"/>
  <c r="D155" i="3" a="1"/>
  <c r="D155" i="3" s="1"/>
  <c r="C155" i="3" a="1"/>
  <c r="C155" i="3" s="1"/>
  <c r="B155" i="3" a="1"/>
  <c r="B155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C41" i="3" a="1"/>
  <c r="C41" i="3" s="1"/>
  <c r="B41" i="3" a="1"/>
  <c r="B41" i="3" s="1"/>
  <c r="G20" i="3"/>
  <c r="F20" i="3"/>
  <c r="E20" i="3" s="1"/>
  <c r="H22" i="3"/>
  <c r="E22" i="3"/>
  <c r="F22" i="3" s="1"/>
  <c r="G21" i="3"/>
  <c r="F21" i="3"/>
  <c r="E21" i="3" s="1"/>
  <c r="G19" i="3"/>
  <c r="F19" i="3"/>
  <c r="E19" i="3" s="1"/>
  <c r="H18" i="3"/>
  <c r="E18" i="3"/>
  <c r="F18" i="3" s="1"/>
  <c r="H17" i="3"/>
  <c r="E17" i="3"/>
  <c r="F17" i="3" s="1"/>
  <c r="H15" i="3"/>
  <c r="E15" i="3"/>
  <c r="F15" i="3" s="1"/>
  <c r="H16" i="3"/>
  <c r="E16" i="3"/>
  <c r="F16" i="3" s="1"/>
  <c r="G14" i="3"/>
  <c r="F14" i="3"/>
  <c r="E14" i="3" s="1"/>
  <c r="G7" i="3"/>
  <c r="E7" i="3"/>
  <c r="G12" i="3"/>
  <c r="E12" i="3"/>
  <c r="G9" i="3"/>
  <c r="E9" i="3"/>
  <c r="G8" i="3"/>
  <c r="F8" i="3"/>
  <c r="E8" i="3" s="1"/>
  <c r="G10" i="3"/>
  <c r="F10" i="3"/>
  <c r="E10" i="3" s="1"/>
  <c r="G13" i="3"/>
  <c r="F13" i="3"/>
  <c r="E13" i="3" s="1"/>
  <c r="G11" i="3"/>
  <c r="F11" i="3"/>
  <c r="E11" i="3" s="1"/>
  <c r="H6" i="3"/>
  <c r="F6" i="3"/>
  <c r="A97" i="3"/>
  <c r="A96" i="3"/>
  <c r="A95" i="3"/>
  <c r="A94" i="3"/>
  <c r="A93" i="3"/>
  <c r="A92" i="3"/>
  <c r="A89" i="3"/>
  <c r="A88" i="3"/>
  <c r="A87" i="3"/>
  <c r="A86" i="3"/>
  <c r="A85" i="3"/>
  <c r="A84" i="3"/>
  <c r="A153" i="3"/>
  <c r="A152" i="3"/>
  <c r="A81" i="3"/>
  <c r="A151" i="3"/>
  <c r="A80" i="3"/>
  <c r="A150" i="3"/>
  <c r="A79" i="3"/>
  <c r="A149" i="3"/>
  <c r="A78" i="3"/>
  <c r="A148" i="3"/>
  <c r="A77" i="3"/>
  <c r="A76" i="3"/>
  <c r="A145" i="3"/>
  <c r="A144" i="3"/>
  <c r="A73" i="3"/>
  <c r="A143" i="3"/>
  <c r="A72" i="3"/>
  <c r="A142" i="3"/>
  <c r="A71" i="3"/>
  <c r="A141" i="3"/>
  <c r="A70" i="3"/>
  <c r="A140" i="3"/>
  <c r="A69" i="3"/>
  <c r="A68" i="3"/>
  <c r="A121" i="3"/>
  <c r="A120" i="3"/>
  <c r="A65" i="3"/>
  <c r="A119" i="3"/>
  <c r="A64" i="3"/>
  <c r="A118" i="3"/>
  <c r="A63" i="3"/>
  <c r="A117" i="3"/>
  <c r="A62" i="3"/>
  <c r="A116" i="3"/>
  <c r="A61" i="3"/>
  <c r="A60" i="3"/>
  <c r="A113" i="3"/>
  <c r="A112" i="3"/>
  <c r="A57" i="3"/>
  <c r="A111" i="3"/>
  <c r="A56" i="3"/>
  <c r="A110" i="3"/>
  <c r="A55" i="3"/>
  <c r="A109" i="3"/>
  <c r="A54" i="3"/>
  <c r="A108" i="3"/>
  <c r="A53" i="3"/>
  <c r="A52" i="3"/>
  <c r="A105" i="3"/>
  <c r="A104" i="3"/>
  <c r="A103" i="3"/>
  <c r="A102" i="3"/>
  <c r="A101" i="3"/>
  <c r="A100" i="3"/>
  <c r="K62" i="2"/>
  <c r="J62" i="2"/>
  <c r="I62" i="2"/>
  <c r="H62" i="2"/>
  <c r="G62" i="2"/>
  <c r="F62" i="2"/>
  <c r="E62" i="2"/>
  <c r="D62" i="2"/>
  <c r="C62" i="2"/>
  <c r="B62" i="2"/>
  <c r="D56" i="2"/>
  <c r="K53" i="2"/>
  <c r="J53" i="2"/>
  <c r="I53" i="2"/>
  <c r="H53" i="2"/>
  <c r="G53" i="2"/>
  <c r="F53" i="2"/>
  <c r="E53" i="2"/>
  <c r="D53" i="2"/>
  <c r="C53" i="2"/>
  <c r="B53" i="2"/>
  <c r="K50" i="2"/>
  <c r="K68" i="2" s="1"/>
  <c r="G49" i="2"/>
  <c r="W44" i="2"/>
  <c r="V44" i="2"/>
  <c r="U44" i="2"/>
  <c r="T44" i="2"/>
  <c r="S44" i="2"/>
  <c r="R44" i="2"/>
  <c r="Q44" i="2"/>
  <c r="P44" i="2"/>
  <c r="O44" i="2"/>
  <c r="N44" i="2"/>
  <c r="K44" i="2"/>
  <c r="J44" i="2"/>
  <c r="I44" i="2"/>
  <c r="H44" i="2"/>
  <c r="G44" i="2"/>
  <c r="F44" i="2"/>
  <c r="E44" i="2"/>
  <c r="D44" i="2"/>
  <c r="C44" i="2"/>
  <c r="B44" i="2"/>
  <c r="W41" i="2"/>
  <c r="E37" i="2"/>
  <c r="W35" i="2"/>
  <c r="V35" i="2"/>
  <c r="U35" i="2"/>
  <c r="T35" i="2"/>
  <c r="S35" i="2"/>
  <c r="R35" i="2"/>
  <c r="Q35" i="2"/>
  <c r="P35" i="2"/>
  <c r="O35" i="2"/>
  <c r="N35" i="2"/>
  <c r="K35" i="2"/>
  <c r="J35" i="2"/>
  <c r="I35" i="2"/>
  <c r="I38" i="2" s="1"/>
  <c r="H35" i="2"/>
  <c r="G35" i="2"/>
  <c r="F35" i="2"/>
  <c r="E35" i="2"/>
  <c r="D35" i="2"/>
  <c r="C35" i="2"/>
  <c r="B35" i="2"/>
  <c r="I32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K23" i="2"/>
  <c r="I23" i="2"/>
  <c r="G23" i="2"/>
  <c r="F23" i="2"/>
  <c r="H22" i="2"/>
  <c r="E22" i="2"/>
  <c r="C22" i="2"/>
  <c r="B22" i="2"/>
  <c r="Q21" i="2"/>
  <c r="K21" i="2"/>
  <c r="J21" i="2"/>
  <c r="D21" i="2"/>
  <c r="I20" i="2"/>
  <c r="G20" i="2"/>
  <c r="F20" i="2"/>
  <c r="H19" i="2"/>
  <c r="H28" i="2" s="1"/>
  <c r="E19" i="2"/>
  <c r="C19" i="2"/>
  <c r="B19" i="2"/>
  <c r="J18" i="2"/>
  <c r="D18" i="2"/>
  <c r="D27" i="2" s="1"/>
  <c r="W17" i="2"/>
  <c r="V17" i="2"/>
  <c r="U17" i="2"/>
  <c r="T17" i="2"/>
  <c r="S17" i="2"/>
  <c r="R17" i="2"/>
  <c r="Q17" i="2"/>
  <c r="P17" i="2"/>
  <c r="O17" i="2"/>
  <c r="N17" i="2"/>
  <c r="K17" i="2"/>
  <c r="J17" i="2"/>
  <c r="I17" i="2"/>
  <c r="H17" i="2"/>
  <c r="G17" i="2"/>
  <c r="F17" i="2"/>
  <c r="E17" i="2"/>
  <c r="D17" i="2"/>
  <c r="C17" i="2"/>
  <c r="B17" i="2"/>
  <c r="K14" i="2"/>
  <c r="K41" i="2" s="1"/>
  <c r="K59" i="2" s="1"/>
  <c r="W23" i="2" s="1"/>
  <c r="J14" i="2"/>
  <c r="J41" i="2" s="1"/>
  <c r="J50" i="2" s="1"/>
  <c r="I14" i="2"/>
  <c r="I41" i="2" s="1"/>
  <c r="H14" i="2"/>
  <c r="G14" i="2"/>
  <c r="G32" i="2" s="1"/>
  <c r="F14" i="2"/>
  <c r="F41" i="2" s="1"/>
  <c r="F59" i="2" s="1"/>
  <c r="E14" i="2"/>
  <c r="E41" i="2" s="1"/>
  <c r="E50" i="2" s="1"/>
  <c r="D14" i="2"/>
  <c r="D41" i="2" s="1"/>
  <c r="C14" i="2"/>
  <c r="B14" i="2"/>
  <c r="K13" i="2"/>
  <c r="K40" i="2" s="1"/>
  <c r="J13" i="2"/>
  <c r="I13" i="2"/>
  <c r="H13" i="2"/>
  <c r="G13" i="2"/>
  <c r="G40" i="2" s="1"/>
  <c r="G58" i="2" s="1"/>
  <c r="S22" i="2" s="1"/>
  <c r="F13" i="2"/>
  <c r="F40" i="2" s="1"/>
  <c r="E13" i="2"/>
  <c r="E40" i="2" s="1"/>
  <c r="D13" i="2"/>
  <c r="C13" i="2"/>
  <c r="C40" i="2" s="1"/>
  <c r="B13" i="2"/>
  <c r="B40" i="2" s="1"/>
  <c r="B58" i="2" s="1"/>
  <c r="K12" i="2"/>
  <c r="K30" i="2" s="1"/>
  <c r="J12" i="2"/>
  <c r="J39" i="2" s="1"/>
  <c r="J57" i="2" s="1"/>
  <c r="I12" i="2"/>
  <c r="H12" i="2"/>
  <c r="H39" i="2" s="1"/>
  <c r="G12" i="2"/>
  <c r="G39" i="2" s="1"/>
  <c r="F12" i="2"/>
  <c r="E12" i="2"/>
  <c r="E39" i="2" s="1"/>
  <c r="E57" i="2" s="1"/>
  <c r="D12" i="2"/>
  <c r="C12" i="2"/>
  <c r="C21" i="2" s="1"/>
  <c r="B12" i="2"/>
  <c r="K11" i="2"/>
  <c r="K38" i="2" s="1"/>
  <c r="J11" i="2"/>
  <c r="I11" i="2"/>
  <c r="I29" i="2" s="1"/>
  <c r="H11" i="2"/>
  <c r="G11" i="2"/>
  <c r="G29" i="2" s="1"/>
  <c r="F11" i="2"/>
  <c r="F38" i="2" s="1"/>
  <c r="F56" i="2" s="1"/>
  <c r="E11" i="2"/>
  <c r="E38" i="2" s="1"/>
  <c r="D11" i="2"/>
  <c r="D38" i="2" s="1"/>
  <c r="D47" i="2" s="1"/>
  <c r="C11" i="2"/>
  <c r="C20" i="2" s="1"/>
  <c r="B11" i="2"/>
  <c r="K10" i="2"/>
  <c r="K37" i="2" s="1"/>
  <c r="J10" i="2"/>
  <c r="I10" i="2"/>
  <c r="I19" i="2" s="1"/>
  <c r="H10" i="2"/>
  <c r="H37" i="2" s="1"/>
  <c r="G10" i="2"/>
  <c r="G37" i="2" s="1"/>
  <c r="F10" i="2"/>
  <c r="F37" i="2" s="1"/>
  <c r="E10" i="2"/>
  <c r="E28" i="2" s="1"/>
  <c r="D10" i="2"/>
  <c r="C10" i="2"/>
  <c r="C28" i="2" s="1"/>
  <c r="B10" i="2"/>
  <c r="B37" i="2" s="1"/>
  <c r="B55" i="2" s="1"/>
  <c r="K9" i="2"/>
  <c r="K36" i="2" s="1"/>
  <c r="J9" i="2"/>
  <c r="J36" i="2" s="1"/>
  <c r="J54" i="2" s="1"/>
  <c r="I9" i="2"/>
  <c r="H9" i="2"/>
  <c r="H36" i="2" s="1"/>
  <c r="G9" i="2"/>
  <c r="G36" i="2" s="1"/>
  <c r="F9" i="2"/>
  <c r="E9" i="2"/>
  <c r="E36" i="2" s="1"/>
  <c r="E54" i="2" s="1"/>
  <c r="D9" i="2"/>
  <c r="D36" i="2" s="1"/>
  <c r="C9" i="2"/>
  <c r="C36" i="2" s="1"/>
  <c r="B9" i="2"/>
  <c r="B36" i="2" s="1"/>
  <c r="W8" i="2"/>
  <c r="V8" i="2"/>
  <c r="U8" i="2"/>
  <c r="T8" i="2"/>
  <c r="S8" i="2"/>
  <c r="R8" i="2"/>
  <c r="Q8" i="2"/>
  <c r="P8" i="2"/>
  <c r="O8" i="2"/>
  <c r="N8" i="2"/>
  <c r="D5" i="2"/>
  <c r="M3" i="2"/>
  <c r="L3" i="2"/>
  <c r="J3" i="2"/>
  <c r="F2" i="2"/>
  <c r="P1" i="2"/>
  <c r="I1" i="2"/>
  <c r="B39" i="1"/>
  <c r="B38" i="1"/>
  <c r="B47" i="1" s="1"/>
  <c r="N20" i="1" s="1"/>
  <c r="F37" i="1"/>
  <c r="F46" i="1" s="1"/>
  <c r="D37" i="1"/>
  <c r="P28" i="1" s="1"/>
  <c r="B37" i="1"/>
  <c r="N28" i="1" s="1"/>
  <c r="F36" i="1"/>
  <c r="E36" i="1"/>
  <c r="E45" i="1" s="1"/>
  <c r="D36" i="1"/>
  <c r="D45" i="1" s="1"/>
  <c r="C36" i="1"/>
  <c r="O27" i="1" s="1"/>
  <c r="N30" i="1"/>
  <c r="Q29" i="1"/>
  <c r="R27" i="1"/>
  <c r="P27" i="1"/>
  <c r="K23" i="1"/>
  <c r="J23" i="1"/>
  <c r="J32" i="1" s="1"/>
  <c r="I23" i="1"/>
  <c r="H23" i="1"/>
  <c r="T14" i="1" s="1"/>
  <c r="E22" i="1"/>
  <c r="D22" i="1"/>
  <c r="P13" i="1" s="1"/>
  <c r="B22" i="1"/>
  <c r="J21" i="1"/>
  <c r="J30" i="1" s="1"/>
  <c r="H21" i="1"/>
  <c r="K14" i="1"/>
  <c r="K41" i="1" s="1"/>
  <c r="J14" i="1"/>
  <c r="J41" i="1" s="1"/>
  <c r="I14" i="1"/>
  <c r="H14" i="1"/>
  <c r="H41" i="1" s="1"/>
  <c r="G14" i="1"/>
  <c r="F14" i="1"/>
  <c r="F23" i="1" s="1"/>
  <c r="E14" i="1"/>
  <c r="D14" i="1"/>
  <c r="D41" i="1" s="1"/>
  <c r="C14" i="1"/>
  <c r="B14" i="1"/>
  <c r="K13" i="1"/>
  <c r="J13" i="1"/>
  <c r="J40" i="1" s="1"/>
  <c r="I13" i="1"/>
  <c r="I40" i="1" s="1"/>
  <c r="H13" i="1"/>
  <c r="H40" i="1" s="1"/>
  <c r="G13" i="1"/>
  <c r="G40" i="1" s="1"/>
  <c r="F13" i="1"/>
  <c r="E13" i="1"/>
  <c r="D13" i="1"/>
  <c r="D31" i="1" s="1"/>
  <c r="C13" i="1"/>
  <c r="B13" i="1"/>
  <c r="B31" i="1" s="1"/>
  <c r="K12" i="1"/>
  <c r="J12" i="1"/>
  <c r="J39" i="1" s="1"/>
  <c r="I12" i="1"/>
  <c r="I39" i="1" s="1"/>
  <c r="H12" i="1"/>
  <c r="H30" i="1" s="1"/>
  <c r="G12" i="1"/>
  <c r="G39" i="1" s="1"/>
  <c r="S30" i="1" s="1"/>
  <c r="F12" i="1"/>
  <c r="F21" i="1" s="1"/>
  <c r="E12" i="1"/>
  <c r="E21" i="1" s="1"/>
  <c r="D12" i="1"/>
  <c r="D21" i="1" s="1"/>
  <c r="C12" i="1"/>
  <c r="C21" i="1" s="1"/>
  <c r="B12" i="1"/>
  <c r="B21" i="1" s="1"/>
  <c r="K11" i="1"/>
  <c r="K38" i="1" s="1"/>
  <c r="J11" i="1"/>
  <c r="J38" i="1" s="1"/>
  <c r="I11" i="1"/>
  <c r="H11" i="1"/>
  <c r="H38" i="1" s="1"/>
  <c r="G11" i="1"/>
  <c r="F11" i="1"/>
  <c r="F38" i="1" s="1"/>
  <c r="E11" i="1"/>
  <c r="E38" i="1" s="1"/>
  <c r="D11" i="1"/>
  <c r="C11" i="1"/>
  <c r="C38" i="1" s="1"/>
  <c r="O29" i="1" s="1"/>
  <c r="B11" i="1"/>
  <c r="B20" i="1" s="1"/>
  <c r="B29" i="1" s="1"/>
  <c r="K10" i="1"/>
  <c r="K37" i="1" s="1"/>
  <c r="W28" i="1" s="1"/>
  <c r="J10" i="1"/>
  <c r="J19" i="1" s="1"/>
  <c r="J28" i="1" s="1"/>
  <c r="I10" i="1"/>
  <c r="I19" i="1" s="1"/>
  <c r="I28" i="1" s="1"/>
  <c r="H10" i="1"/>
  <c r="H19" i="1" s="1"/>
  <c r="H28" i="1" s="1"/>
  <c r="G10" i="1"/>
  <c r="G19" i="1" s="1"/>
  <c r="G28" i="1" s="1"/>
  <c r="F10" i="1"/>
  <c r="E10" i="1"/>
  <c r="E37" i="1" s="1"/>
  <c r="D10" i="1"/>
  <c r="C10" i="1"/>
  <c r="B10" i="1"/>
  <c r="K9" i="1"/>
  <c r="K18" i="1" s="1"/>
  <c r="W9" i="1" s="1"/>
  <c r="J9" i="1"/>
  <c r="I9" i="1"/>
  <c r="I36" i="1" s="1"/>
  <c r="U27" i="1" s="1"/>
  <c r="H9" i="1"/>
  <c r="G9" i="1"/>
  <c r="G36" i="1" s="1"/>
  <c r="F9" i="1"/>
  <c r="F18" i="1" s="1"/>
  <c r="E9" i="1"/>
  <c r="E18" i="1" s="1"/>
  <c r="D9" i="1"/>
  <c r="D18" i="1" s="1"/>
  <c r="D27" i="1" s="1"/>
  <c r="C9" i="1"/>
  <c r="C18" i="1" s="1"/>
  <c r="C27" i="1" s="1"/>
  <c r="B9" i="1"/>
  <c r="B36" i="1" s="1"/>
  <c r="D5" i="1"/>
  <c r="C5" i="1"/>
  <c r="B5" i="1"/>
  <c r="M3" i="1"/>
  <c r="N13" i="1" s="1"/>
  <c r="L3" i="1"/>
  <c r="J3" i="1"/>
  <c r="E2" i="1"/>
  <c r="G5" i="1" s="1"/>
  <c r="P1" i="1"/>
  <c r="I1" i="1"/>
  <c r="S45" i="3" l="1" a="1"/>
  <c r="S45" i="3" s="1"/>
  <c r="AA103" i="3" a="1"/>
  <c r="AA103" i="3" s="1"/>
  <c r="Z103" i="3" a="1"/>
  <c r="Z103" i="3" s="1"/>
  <c r="X103" i="3" a="1"/>
  <c r="X103" i="3" s="1"/>
  <c r="Y103" i="3" a="1"/>
  <c r="Y103" i="3" s="1"/>
  <c r="V103" i="3" a="1"/>
  <c r="V103" i="3" s="1"/>
  <c r="W103" i="3" a="1"/>
  <c r="W103" i="3" s="1"/>
  <c r="T103" i="3" a="1"/>
  <c r="T103" i="3" s="1"/>
  <c r="U103" i="3" a="1"/>
  <c r="U103" i="3" s="1"/>
  <c r="Z69" i="3" a="1"/>
  <c r="Z69" i="3" s="1"/>
  <c r="AA69" i="3" a="1"/>
  <c r="AA69" i="3" s="1"/>
  <c r="W69" i="3" a="1"/>
  <c r="W69" i="3" s="1"/>
  <c r="V69" i="3" a="1"/>
  <c r="V69" i="3" s="1"/>
  <c r="X69" i="3" a="1"/>
  <c r="X69" i="3" s="1"/>
  <c r="Y69" i="3" a="1"/>
  <c r="Y69" i="3" s="1"/>
  <c r="U69" i="3" a="1"/>
  <c r="U69" i="3" s="1"/>
  <c r="T69" i="3" a="1"/>
  <c r="T69" i="3" s="1"/>
  <c r="Z71" i="3" a="1"/>
  <c r="Z71" i="3" s="1"/>
  <c r="AA71" i="3" a="1"/>
  <c r="AA71" i="3" s="1"/>
  <c r="X71" i="3" a="1"/>
  <c r="X71" i="3" s="1"/>
  <c r="V71" i="3" a="1"/>
  <c r="V71" i="3" s="1"/>
  <c r="W71" i="3" a="1"/>
  <c r="W71" i="3" s="1"/>
  <c r="Y71" i="3" a="1"/>
  <c r="Y71" i="3" s="1"/>
  <c r="T71" i="3" a="1"/>
  <c r="T71" i="3" s="1"/>
  <c r="U71" i="3" a="1"/>
  <c r="U71" i="3" s="1"/>
  <c r="AA73" i="3" a="1"/>
  <c r="AA73" i="3" s="1"/>
  <c r="Z73" i="3" a="1"/>
  <c r="Z73" i="3" s="1"/>
  <c r="X73" i="3" a="1"/>
  <c r="X73" i="3" s="1"/>
  <c r="W73" i="3" a="1"/>
  <c r="W73" i="3" s="1"/>
  <c r="V73" i="3" a="1"/>
  <c r="V73" i="3" s="1"/>
  <c r="Y73" i="3" a="1"/>
  <c r="Y73" i="3" s="1"/>
  <c r="U73" i="3" a="1"/>
  <c r="U73" i="3" s="1"/>
  <c r="T73" i="3" a="1"/>
  <c r="T73" i="3" s="1"/>
  <c r="AA124" i="3" a="1"/>
  <c r="AA124" i="3" s="1"/>
  <c r="Z124" i="3" a="1"/>
  <c r="Z124" i="3" s="1"/>
  <c r="X124" i="3" a="1"/>
  <c r="X124" i="3" s="1"/>
  <c r="W124" i="3" a="1"/>
  <c r="W124" i="3" s="1"/>
  <c r="Y124" i="3" a="1"/>
  <c r="Y124" i="3" s="1"/>
  <c r="V124" i="3" a="1"/>
  <c r="V124" i="3" s="1"/>
  <c r="U124" i="3" a="1"/>
  <c r="U124" i="3" s="1"/>
  <c r="T124" i="3" a="1"/>
  <c r="T124" i="3" s="1"/>
  <c r="AA128" i="3" a="1"/>
  <c r="AA128" i="3" s="1"/>
  <c r="Z128" i="3" a="1"/>
  <c r="Z128" i="3" s="1"/>
  <c r="W128" i="3" a="1"/>
  <c r="W128" i="3" s="1"/>
  <c r="X128" i="3" a="1"/>
  <c r="X128" i="3" s="1"/>
  <c r="V128" i="3" a="1"/>
  <c r="V128" i="3" s="1"/>
  <c r="Y128" i="3" a="1"/>
  <c r="Y128" i="3" s="1"/>
  <c r="T128" i="3" a="1"/>
  <c r="T128" i="3" s="1"/>
  <c r="U128" i="3" a="1"/>
  <c r="U128" i="3" s="1"/>
  <c r="Z100" i="3" a="1"/>
  <c r="Z100" i="3" s="1"/>
  <c r="AA100" i="3" a="1"/>
  <c r="AA100" i="3" s="1"/>
  <c r="V100" i="3" a="1"/>
  <c r="V100" i="3" s="1"/>
  <c r="W100" i="3" a="1"/>
  <c r="W100" i="3" s="1"/>
  <c r="X100" i="3" a="1"/>
  <c r="X100" i="3" s="1"/>
  <c r="Y100" i="3" a="1"/>
  <c r="Y100" i="3" s="1"/>
  <c r="T100" i="3" a="1"/>
  <c r="T100" i="3" s="1"/>
  <c r="U100" i="3" a="1"/>
  <c r="U100" i="3" s="1"/>
  <c r="Z104" i="3" a="1"/>
  <c r="Z104" i="3" s="1"/>
  <c r="AA104" i="3" a="1"/>
  <c r="AA104" i="3" s="1"/>
  <c r="V104" i="3" a="1"/>
  <c r="V104" i="3" s="1"/>
  <c r="Y104" i="3" a="1"/>
  <c r="Y104" i="3" s="1"/>
  <c r="X104" i="3" a="1"/>
  <c r="X104" i="3" s="1"/>
  <c r="W104" i="3" a="1"/>
  <c r="W104" i="3" s="1"/>
  <c r="T104" i="3" a="1"/>
  <c r="T104" i="3" s="1"/>
  <c r="U104" i="3" a="1"/>
  <c r="U104" i="3" s="1"/>
  <c r="AA125" i="3" a="1"/>
  <c r="AA125" i="3" s="1"/>
  <c r="Z125" i="3" a="1"/>
  <c r="Z125" i="3" s="1"/>
  <c r="Y125" i="3" a="1"/>
  <c r="Y125" i="3" s="1"/>
  <c r="W125" i="3" a="1"/>
  <c r="W125" i="3" s="1"/>
  <c r="V125" i="3" a="1"/>
  <c r="V125" i="3" s="1"/>
  <c r="X125" i="3" a="1"/>
  <c r="X125" i="3" s="1"/>
  <c r="U125" i="3" a="1"/>
  <c r="U125" i="3" s="1"/>
  <c r="T125" i="3" a="1"/>
  <c r="T125" i="3" s="1"/>
  <c r="AA129" i="3" a="1"/>
  <c r="AA129" i="3" s="1"/>
  <c r="Z129" i="3" a="1"/>
  <c r="Z129" i="3" s="1"/>
  <c r="X129" i="3" a="1"/>
  <c r="X129" i="3" s="1"/>
  <c r="W129" i="3" a="1"/>
  <c r="W129" i="3" s="1"/>
  <c r="V129" i="3" a="1"/>
  <c r="V129" i="3" s="1"/>
  <c r="Y129" i="3" a="1"/>
  <c r="Y129" i="3" s="1"/>
  <c r="U129" i="3" a="1"/>
  <c r="U129" i="3" s="1"/>
  <c r="T129" i="3" a="1"/>
  <c r="T129" i="3" s="1"/>
  <c r="AA101" i="3" a="1"/>
  <c r="AA101" i="3" s="1"/>
  <c r="Z101" i="3" a="1"/>
  <c r="Z101" i="3" s="1"/>
  <c r="V101" i="3" a="1"/>
  <c r="V101" i="3" s="1"/>
  <c r="X101" i="3" a="1"/>
  <c r="X101" i="3" s="1"/>
  <c r="W101" i="3" a="1"/>
  <c r="W101" i="3" s="1"/>
  <c r="Y101" i="3" a="1"/>
  <c r="Y101" i="3" s="1"/>
  <c r="T101" i="3" a="1"/>
  <c r="T101" i="3" s="1"/>
  <c r="U101" i="3" a="1"/>
  <c r="U101" i="3" s="1"/>
  <c r="AA105" i="3" a="1"/>
  <c r="AA105" i="3" s="1"/>
  <c r="Z105" i="3" a="1"/>
  <c r="Z105" i="3" s="1"/>
  <c r="X105" i="3" a="1"/>
  <c r="X105" i="3" s="1"/>
  <c r="V105" i="3" a="1"/>
  <c r="V105" i="3" s="1"/>
  <c r="W105" i="3" a="1"/>
  <c r="W105" i="3" s="1"/>
  <c r="Y105" i="3" a="1"/>
  <c r="Y105" i="3" s="1"/>
  <c r="T105" i="3" a="1"/>
  <c r="T105" i="3" s="1"/>
  <c r="U105" i="3" a="1"/>
  <c r="U105" i="3" s="1"/>
  <c r="Z70" i="3" a="1"/>
  <c r="Z70" i="3" s="1"/>
  <c r="AA70" i="3" a="1"/>
  <c r="AA70" i="3" s="1"/>
  <c r="Y70" i="3" a="1"/>
  <c r="Y70" i="3" s="1"/>
  <c r="V70" i="3" a="1"/>
  <c r="V70" i="3" s="1"/>
  <c r="X70" i="3" a="1"/>
  <c r="X70" i="3" s="1"/>
  <c r="W70" i="3" a="1"/>
  <c r="W70" i="3" s="1"/>
  <c r="U70" i="3" a="1"/>
  <c r="U70" i="3" s="1"/>
  <c r="T70" i="3" a="1"/>
  <c r="T70" i="3" s="1"/>
  <c r="Z72" i="3" a="1"/>
  <c r="Z72" i="3" s="1"/>
  <c r="AA72" i="3" a="1"/>
  <c r="AA72" i="3" s="1"/>
  <c r="Y72" i="3" a="1"/>
  <c r="Y72" i="3" s="1"/>
  <c r="X72" i="3" a="1"/>
  <c r="X72" i="3" s="1"/>
  <c r="V72" i="3" a="1"/>
  <c r="V72" i="3" s="1"/>
  <c r="W72" i="3" a="1"/>
  <c r="W72" i="3" s="1"/>
  <c r="U72" i="3" a="1"/>
  <c r="U72" i="3" s="1"/>
  <c r="T72" i="3" a="1"/>
  <c r="T72" i="3" s="1"/>
  <c r="Z126" i="3" a="1"/>
  <c r="Z126" i="3" s="1"/>
  <c r="AA126" i="3" a="1"/>
  <c r="AA126" i="3" s="1"/>
  <c r="X126" i="3" a="1"/>
  <c r="X126" i="3" s="1"/>
  <c r="W126" i="3" a="1"/>
  <c r="W126" i="3" s="1"/>
  <c r="Y126" i="3" a="1"/>
  <c r="Y126" i="3" s="1"/>
  <c r="V126" i="3" a="1"/>
  <c r="V126" i="3" s="1"/>
  <c r="U126" i="3" a="1"/>
  <c r="U126" i="3" s="1"/>
  <c r="T126" i="3" a="1"/>
  <c r="T126" i="3" s="1"/>
  <c r="Z102" i="3" a="1"/>
  <c r="Z102" i="3" s="1"/>
  <c r="AA102" i="3" a="1"/>
  <c r="AA102" i="3" s="1"/>
  <c r="V102" i="3" a="1"/>
  <c r="V102" i="3" s="1"/>
  <c r="X102" i="3" a="1"/>
  <c r="X102" i="3" s="1"/>
  <c r="Y102" i="3" a="1"/>
  <c r="Y102" i="3" s="1"/>
  <c r="W102" i="3" a="1"/>
  <c r="W102" i="3" s="1"/>
  <c r="T102" i="3" a="1"/>
  <c r="T102" i="3" s="1"/>
  <c r="U102" i="3" a="1"/>
  <c r="U102" i="3" s="1"/>
  <c r="AA68" i="3" a="1"/>
  <c r="AA68" i="3" s="1"/>
  <c r="Z68" i="3" a="1"/>
  <c r="Z68" i="3" s="1"/>
  <c r="Y68" i="3" a="1"/>
  <c r="Y68" i="3" s="1"/>
  <c r="W68" i="3" a="1"/>
  <c r="W68" i="3" s="1"/>
  <c r="V68" i="3" a="1"/>
  <c r="V68" i="3" s="1"/>
  <c r="X68" i="3" a="1"/>
  <c r="X68" i="3" s="1"/>
  <c r="U68" i="3" a="1"/>
  <c r="U68" i="3" s="1"/>
  <c r="T68" i="3" a="1"/>
  <c r="T68" i="3" s="1"/>
  <c r="Z127" i="3" a="1"/>
  <c r="Z127" i="3" s="1"/>
  <c r="AA127" i="3" a="1"/>
  <c r="AA127" i="3" s="1"/>
  <c r="Y127" i="3" a="1"/>
  <c r="Y127" i="3" s="1"/>
  <c r="V127" i="3" a="1"/>
  <c r="V127" i="3" s="1"/>
  <c r="W127" i="3" a="1"/>
  <c r="W127" i="3" s="1"/>
  <c r="X127" i="3" a="1"/>
  <c r="X127" i="3" s="1"/>
  <c r="U127" i="3" a="1"/>
  <c r="U127" i="3" s="1"/>
  <c r="T127" i="3" a="1"/>
  <c r="T127" i="3" s="1"/>
  <c r="S124" i="3" a="1"/>
  <c r="S124" i="3" s="1"/>
  <c r="S125" i="3" a="1"/>
  <c r="S125" i="3" s="1"/>
  <c r="S69" i="3" a="1"/>
  <c r="S69" i="3" s="1"/>
  <c r="S85" i="3" s="1"/>
  <c r="S68" i="3" a="1"/>
  <c r="S68" i="3" s="1"/>
  <c r="S52" i="3" a="1"/>
  <c r="S52" i="3" s="1"/>
  <c r="S60" i="3" s="1"/>
  <c r="S49" i="3" a="1"/>
  <c r="S49" i="3" s="1"/>
  <c r="S129" i="3" s="1" a="1"/>
  <c r="S129" i="3" s="1"/>
  <c r="S48" i="3" a="1"/>
  <c r="S48" i="3" s="1"/>
  <c r="S128" i="3" s="1" a="1"/>
  <c r="S128" i="3" s="1"/>
  <c r="S47" i="3" a="1"/>
  <c r="S47" i="3" s="1"/>
  <c r="S127" i="3" s="1" a="1"/>
  <c r="S127" i="3" s="1"/>
  <c r="S53" i="3" a="1"/>
  <c r="S53" i="3" s="1"/>
  <c r="S101" i="3" s="1" a="1"/>
  <c r="S101" i="3" s="1"/>
  <c r="S46" i="3" a="1"/>
  <c r="S46" i="3" s="1"/>
  <c r="S126" i="3" s="1" a="1"/>
  <c r="S126" i="3" s="1"/>
  <c r="K48" i="3" a="1"/>
  <c r="K48" i="3" s="1"/>
  <c r="P44" i="3" a="1"/>
  <c r="P44" i="3" s="1"/>
  <c r="J48" i="3" a="1"/>
  <c r="J48" i="3" s="1"/>
  <c r="R46" i="3" a="1"/>
  <c r="R46" i="3" s="1"/>
  <c r="L45" i="3" a="1"/>
  <c r="L45" i="3" s="1"/>
  <c r="E49" i="3" a="1"/>
  <c r="E49" i="3" s="1"/>
  <c r="I46" i="3" a="1"/>
  <c r="I46" i="3" s="1"/>
  <c r="Q44" i="3" a="1"/>
  <c r="Q44" i="3" s="1"/>
  <c r="N47" i="3" a="1"/>
  <c r="N47" i="3" s="1"/>
  <c r="H46" i="3" a="1"/>
  <c r="H46" i="3" s="1"/>
  <c r="Q49" i="3" a="1"/>
  <c r="Q49" i="3" s="1"/>
  <c r="Q48" i="3" a="1"/>
  <c r="Q48" i="3" s="1"/>
  <c r="Q47" i="3" a="1"/>
  <c r="Q47" i="3" s="1"/>
  <c r="Q46" i="3" a="1"/>
  <c r="Q46" i="3" s="1"/>
  <c r="Q45" i="3" a="1"/>
  <c r="Q45" i="3" s="1"/>
  <c r="D49" i="3" a="1"/>
  <c r="D49" i="3" s="1"/>
  <c r="M47" i="3" a="1"/>
  <c r="M47" i="3" s="1"/>
  <c r="F46" i="3" a="1"/>
  <c r="F46" i="3" s="1"/>
  <c r="K45" i="3" a="1"/>
  <c r="K45" i="3" s="1"/>
  <c r="R49" i="3" a="1"/>
  <c r="R49" i="3" s="1"/>
  <c r="O44" i="3" a="1"/>
  <c r="O44" i="3" s="1"/>
  <c r="C44" i="3" a="1"/>
  <c r="C44" i="3" s="1"/>
  <c r="C124" i="3" s="1" a="1"/>
  <c r="C124" i="3" s="1"/>
  <c r="N49" i="3" a="1"/>
  <c r="N49" i="3" s="1"/>
  <c r="M49" i="3" a="1"/>
  <c r="M49" i="3" s="1"/>
  <c r="C49" i="3" a="1"/>
  <c r="C49" i="3" s="1"/>
  <c r="C129" i="3" s="1" a="1"/>
  <c r="C129" i="3" s="1"/>
  <c r="H48" i="3" a="1"/>
  <c r="H48" i="3" s="1"/>
  <c r="L47" i="3" a="1"/>
  <c r="L47" i="3" s="1"/>
  <c r="P46" i="3" a="1"/>
  <c r="P46" i="3" s="1"/>
  <c r="E46" i="3" a="1"/>
  <c r="E46" i="3" s="1"/>
  <c r="J45" i="3" a="1"/>
  <c r="J45" i="3" s="1"/>
  <c r="N44" i="3" a="1"/>
  <c r="N44" i="3" s="1"/>
  <c r="B49" i="3" a="1"/>
  <c r="B49" i="3" s="1"/>
  <c r="B73" i="3" s="1" a="1"/>
  <c r="B73" i="3" s="1"/>
  <c r="B81" i="3" s="1" a="1"/>
  <c r="B81" i="3" s="1"/>
  <c r="R48" i="3" a="1"/>
  <c r="R48" i="3" s="1"/>
  <c r="G48" i="3" a="1"/>
  <c r="G48" i="3" s="1"/>
  <c r="K47" i="3" a="1"/>
  <c r="K47" i="3" s="1"/>
  <c r="O46" i="3" a="1"/>
  <c r="O46" i="3" s="1"/>
  <c r="D46" i="3" a="1"/>
  <c r="D46" i="3" s="1"/>
  <c r="I45" i="3" a="1"/>
  <c r="I45" i="3" s="1"/>
  <c r="M44" i="3" a="1"/>
  <c r="M44" i="3" s="1"/>
  <c r="B48" i="3" a="1"/>
  <c r="B48" i="3" s="1"/>
  <c r="L49" i="3" a="1"/>
  <c r="L49" i="3" s="1"/>
  <c r="F48" i="3" a="1"/>
  <c r="F48" i="3" s="1"/>
  <c r="J47" i="3" a="1"/>
  <c r="J47" i="3" s="1"/>
  <c r="N46" i="3" a="1"/>
  <c r="N46" i="3" s="1"/>
  <c r="H45" i="3" a="1"/>
  <c r="H45" i="3" s="1"/>
  <c r="L44" i="3" a="1"/>
  <c r="L44" i="3" s="1"/>
  <c r="B47" i="3" a="1"/>
  <c r="B47" i="3" s="1"/>
  <c r="K49" i="3" a="1"/>
  <c r="K49" i="3" s="1"/>
  <c r="E48" i="3" a="1"/>
  <c r="E48" i="3" s="1"/>
  <c r="I47" i="3" a="1"/>
  <c r="I47" i="3" s="1"/>
  <c r="M46" i="3" a="1"/>
  <c r="M46" i="3" s="1"/>
  <c r="C46" i="3" a="1"/>
  <c r="C46" i="3" s="1"/>
  <c r="C126" i="3" s="1" a="1"/>
  <c r="C126" i="3" s="1"/>
  <c r="G45" i="3" a="1"/>
  <c r="G45" i="3" s="1"/>
  <c r="K44" i="3" a="1"/>
  <c r="K44" i="3" s="1"/>
  <c r="B46" i="3" a="1"/>
  <c r="B46" i="3" s="1"/>
  <c r="J49" i="3" a="1"/>
  <c r="J49" i="3" s="1"/>
  <c r="P48" i="3" a="1"/>
  <c r="P48" i="3" s="1"/>
  <c r="D48" i="3" a="1"/>
  <c r="D48" i="3" s="1"/>
  <c r="H47" i="3" a="1"/>
  <c r="H47" i="3" s="1"/>
  <c r="R45" i="3" a="1"/>
  <c r="R45" i="3" s="1"/>
  <c r="F45" i="3" a="1"/>
  <c r="F45" i="3" s="1"/>
  <c r="J44" i="3" a="1"/>
  <c r="J44" i="3" s="1"/>
  <c r="B45" i="3" a="1"/>
  <c r="B45" i="3" s="1"/>
  <c r="I49" i="3" a="1"/>
  <c r="I49" i="3" s="1"/>
  <c r="O48" i="3" a="1"/>
  <c r="O48" i="3" s="1"/>
  <c r="C48" i="3" a="1"/>
  <c r="C48" i="3" s="1"/>
  <c r="C128" i="3" s="1" a="1"/>
  <c r="C128" i="3" s="1"/>
  <c r="G47" i="3" a="1"/>
  <c r="G47" i="3" s="1"/>
  <c r="L46" i="3" a="1"/>
  <c r="L46" i="3" s="1"/>
  <c r="E45" i="3" a="1"/>
  <c r="E45" i="3" s="1"/>
  <c r="I44" i="3" a="1"/>
  <c r="I44" i="3" s="1"/>
  <c r="B44" i="3" a="1"/>
  <c r="B44" i="3" s="1"/>
  <c r="I48" i="3" a="1"/>
  <c r="I48" i="3" s="1"/>
  <c r="H49" i="3" a="1"/>
  <c r="H49" i="3" s="1"/>
  <c r="N48" i="3" a="1"/>
  <c r="N48" i="3" s="1"/>
  <c r="R47" i="3" a="1"/>
  <c r="R47" i="3" s="1"/>
  <c r="F47" i="3" a="1"/>
  <c r="F47" i="3" s="1"/>
  <c r="K46" i="3" a="1"/>
  <c r="K46" i="3" s="1"/>
  <c r="P45" i="3" a="1"/>
  <c r="P45" i="3" s="1"/>
  <c r="D45" i="3" a="1"/>
  <c r="D45" i="3" s="1"/>
  <c r="H44" i="3" a="1"/>
  <c r="H44" i="3" s="1"/>
  <c r="G49" i="3" a="1"/>
  <c r="G49" i="3" s="1"/>
  <c r="M48" i="3" a="1"/>
  <c r="M48" i="3" s="1"/>
  <c r="E47" i="3" a="1"/>
  <c r="E47" i="3" s="1"/>
  <c r="J46" i="3" a="1"/>
  <c r="J46" i="3" s="1"/>
  <c r="O45" i="3" a="1"/>
  <c r="O45" i="3" s="1"/>
  <c r="C45" i="3" a="1"/>
  <c r="C45" i="3" s="1"/>
  <c r="C125" i="3" s="1" a="1"/>
  <c r="C125" i="3" s="1"/>
  <c r="G44" i="3" a="1"/>
  <c r="G44" i="3" s="1"/>
  <c r="L48" i="3" a="1"/>
  <c r="L48" i="3" s="1"/>
  <c r="P47" i="3" a="1"/>
  <c r="P47" i="3" s="1"/>
  <c r="D47" i="3" a="1"/>
  <c r="D47" i="3" s="1"/>
  <c r="N45" i="3" a="1"/>
  <c r="N45" i="3" s="1"/>
  <c r="R44" i="3" a="1"/>
  <c r="R44" i="3" s="1"/>
  <c r="F44" i="3" a="1"/>
  <c r="F44" i="3" s="1"/>
  <c r="P49" i="3" a="1"/>
  <c r="P49" i="3" s="1"/>
  <c r="F49" i="3" a="1"/>
  <c r="F49" i="3" s="1"/>
  <c r="O47" i="3" a="1"/>
  <c r="O47" i="3" s="1"/>
  <c r="C47" i="3" a="1"/>
  <c r="C47" i="3" s="1"/>
  <c r="C127" i="3" s="1" a="1"/>
  <c r="C127" i="3" s="1"/>
  <c r="M45" i="3" a="1"/>
  <c r="M45" i="3" s="1"/>
  <c r="E44" i="3" a="1"/>
  <c r="E44" i="3" s="1"/>
  <c r="O49" i="3" a="1"/>
  <c r="O49" i="3" s="1"/>
  <c r="G46" i="3" a="1"/>
  <c r="G46" i="3" s="1"/>
  <c r="D44" i="3" a="1"/>
  <c r="D44" i="3" s="1"/>
  <c r="P18" i="1"/>
  <c r="Q18" i="1"/>
  <c r="J47" i="1"/>
  <c r="V29" i="1"/>
  <c r="H56" i="1"/>
  <c r="T29" i="1"/>
  <c r="H47" i="1"/>
  <c r="F32" i="1"/>
  <c r="R14" i="1"/>
  <c r="R19" i="1"/>
  <c r="V30" i="1"/>
  <c r="J57" i="1"/>
  <c r="J48" i="1"/>
  <c r="W29" i="1"/>
  <c r="K47" i="1"/>
  <c r="H59" i="1"/>
  <c r="T32" i="1"/>
  <c r="H50" i="1"/>
  <c r="S31" i="1"/>
  <c r="G49" i="1"/>
  <c r="I57" i="1"/>
  <c r="B28" i="1"/>
  <c r="H49" i="1"/>
  <c r="T31" i="1"/>
  <c r="K59" i="1"/>
  <c r="W32" i="1"/>
  <c r="K50" i="1"/>
  <c r="J59" i="1"/>
  <c r="V32" i="1"/>
  <c r="J50" i="1"/>
  <c r="I49" i="1"/>
  <c r="U31" i="1"/>
  <c r="N27" i="1"/>
  <c r="B45" i="1"/>
  <c r="F47" i="1"/>
  <c r="R29" i="1"/>
  <c r="J49" i="1"/>
  <c r="V31" i="1"/>
  <c r="C41" i="1"/>
  <c r="V12" i="1"/>
  <c r="D50" i="1"/>
  <c r="H18" i="1"/>
  <c r="T9" i="1" s="1"/>
  <c r="D20" i="1"/>
  <c r="D29" i="1" s="1"/>
  <c r="I21" i="1"/>
  <c r="Q27" i="1"/>
  <c r="B46" i="1"/>
  <c r="D54" i="1"/>
  <c r="D63" i="1" s="1"/>
  <c r="P36" i="1" s="1"/>
  <c r="C54" i="2"/>
  <c r="C45" i="2"/>
  <c r="D40" i="2"/>
  <c r="D22" i="2"/>
  <c r="D31" i="2" s="1"/>
  <c r="C54" i="1"/>
  <c r="B45" i="2"/>
  <c r="B54" i="2"/>
  <c r="E41" i="1"/>
  <c r="E32" i="1"/>
  <c r="E49" i="2"/>
  <c r="E58" i="2"/>
  <c r="F20" i="1"/>
  <c r="R11" i="1" s="1"/>
  <c r="B57" i="1"/>
  <c r="Q18" i="2"/>
  <c r="C37" i="1"/>
  <c r="G38" i="1"/>
  <c r="G29" i="1"/>
  <c r="K39" i="1"/>
  <c r="K21" i="1"/>
  <c r="W12" i="1" s="1"/>
  <c r="C40" i="1"/>
  <c r="C22" i="1"/>
  <c r="O13" i="1" s="1"/>
  <c r="Q13" i="1"/>
  <c r="G41" i="1"/>
  <c r="G23" i="1"/>
  <c r="S14" i="1" s="1"/>
  <c r="U14" i="1"/>
  <c r="C19" i="1"/>
  <c r="O10" i="1" s="1"/>
  <c r="G20" i="1"/>
  <c r="S11" i="1" s="1"/>
  <c r="F22" i="1"/>
  <c r="F31" i="1" s="1"/>
  <c r="E27" i="1"/>
  <c r="K32" i="1"/>
  <c r="H36" i="1"/>
  <c r="G37" i="1"/>
  <c r="D38" i="1"/>
  <c r="C39" i="1"/>
  <c r="C45" i="1"/>
  <c r="D55" i="1"/>
  <c r="F36" i="2"/>
  <c r="F18" i="2"/>
  <c r="F27" i="2"/>
  <c r="F55" i="2"/>
  <c r="F46" i="2"/>
  <c r="H41" i="2"/>
  <c r="H32" i="2"/>
  <c r="H23" i="2"/>
  <c r="G45" i="1"/>
  <c r="K40" i="1"/>
  <c r="C20" i="1"/>
  <c r="C29" i="1" s="1"/>
  <c r="N19" i="2"/>
  <c r="I18" i="1"/>
  <c r="U9" i="1" s="1"/>
  <c r="D37" i="2"/>
  <c r="D28" i="2"/>
  <c r="D19" i="2"/>
  <c r="E5" i="1"/>
  <c r="R10" i="1"/>
  <c r="V11" i="1"/>
  <c r="N12" i="1"/>
  <c r="R13" i="1"/>
  <c r="V14" i="1"/>
  <c r="D19" i="1"/>
  <c r="P10" i="1" s="1"/>
  <c r="H20" i="1"/>
  <c r="T11" i="1" s="1"/>
  <c r="G22" i="1"/>
  <c r="G31" i="1" s="1"/>
  <c r="F27" i="1"/>
  <c r="F29" i="1"/>
  <c r="B30" i="1"/>
  <c r="J36" i="1"/>
  <c r="H37" i="1"/>
  <c r="D39" i="1"/>
  <c r="B40" i="1"/>
  <c r="G45" i="2"/>
  <c r="G54" i="2"/>
  <c r="G55" i="2"/>
  <c r="G46" i="2"/>
  <c r="H38" i="2"/>
  <c r="H20" i="2"/>
  <c r="H29" i="2" s="1"/>
  <c r="I50" i="2"/>
  <c r="I59" i="2"/>
  <c r="H32" i="1"/>
  <c r="K36" i="1"/>
  <c r="K27" i="1"/>
  <c r="F5" i="1"/>
  <c r="N9" i="1"/>
  <c r="O9" i="1"/>
  <c r="E46" i="1"/>
  <c r="Q28" i="1"/>
  <c r="S10" i="1"/>
  <c r="I38" i="1"/>
  <c r="O12" i="1"/>
  <c r="E40" i="1"/>
  <c r="E31" i="1"/>
  <c r="S13" i="1"/>
  <c r="I41" i="1"/>
  <c r="I32" i="1"/>
  <c r="W14" i="1"/>
  <c r="E19" i="1"/>
  <c r="E55" i="1" s="1"/>
  <c r="I20" i="1"/>
  <c r="I29" i="1" s="1"/>
  <c r="H22" i="1"/>
  <c r="H31" i="1" s="1"/>
  <c r="H29" i="1"/>
  <c r="C30" i="1"/>
  <c r="I37" i="1"/>
  <c r="E39" i="1"/>
  <c r="D40" i="1"/>
  <c r="B41" i="1"/>
  <c r="E54" i="1"/>
  <c r="E63" i="1" s="1"/>
  <c r="Q36" i="1" s="1"/>
  <c r="D46" i="1"/>
  <c r="J18" i="1"/>
  <c r="V9" i="1" s="1"/>
  <c r="F54" i="1"/>
  <c r="F45" i="1"/>
  <c r="F49" i="2"/>
  <c r="F58" i="2"/>
  <c r="P9" i="1"/>
  <c r="T10" i="1"/>
  <c r="P12" i="1"/>
  <c r="B18" i="1"/>
  <c r="B27" i="1" s="1"/>
  <c r="F19" i="1"/>
  <c r="F55" i="1" s="1"/>
  <c r="F64" i="1" s="1"/>
  <c r="R37" i="1" s="1"/>
  <c r="J20" i="1"/>
  <c r="J56" i="1" s="1"/>
  <c r="I22" i="1"/>
  <c r="I31" i="1" s="1"/>
  <c r="B23" i="1"/>
  <c r="B32" i="1" s="1"/>
  <c r="J29" i="1"/>
  <c r="D30" i="1"/>
  <c r="P32" i="1"/>
  <c r="J37" i="1"/>
  <c r="F39" i="1"/>
  <c r="F40" i="1"/>
  <c r="F41" i="1"/>
  <c r="B56" i="1"/>
  <c r="B65" i="1" s="1"/>
  <c r="N38" i="1" s="1"/>
  <c r="J40" i="2"/>
  <c r="J22" i="2"/>
  <c r="J31" i="2" s="1"/>
  <c r="G57" i="1"/>
  <c r="G48" i="1"/>
  <c r="C49" i="2"/>
  <c r="C58" i="2"/>
  <c r="I54" i="1"/>
  <c r="I45" i="1"/>
  <c r="B19" i="1"/>
  <c r="N10" i="1" s="1"/>
  <c r="F30" i="2"/>
  <c r="F21" i="2"/>
  <c r="F39" i="2"/>
  <c r="Q9" i="1"/>
  <c r="U10" i="1"/>
  <c r="Q12" i="1"/>
  <c r="U13" i="1"/>
  <c r="K20" i="1"/>
  <c r="K29" i="1" s="1"/>
  <c r="J22" i="1"/>
  <c r="J31" i="1" s="1"/>
  <c r="C23" i="1"/>
  <c r="C32" i="1" s="1"/>
  <c r="I27" i="1"/>
  <c r="R28" i="1"/>
  <c r="E30" i="1"/>
  <c r="H39" i="1"/>
  <c r="J37" i="2"/>
  <c r="J19" i="2"/>
  <c r="J28" i="2" s="1"/>
  <c r="K47" i="2"/>
  <c r="K56" i="2"/>
  <c r="K46" i="1"/>
  <c r="G18" i="1"/>
  <c r="G27" i="1" s="1"/>
  <c r="E47" i="1"/>
  <c r="S27" i="1"/>
  <c r="R9" i="1"/>
  <c r="V10" i="1"/>
  <c r="N11" i="1"/>
  <c r="R12" i="1"/>
  <c r="V13" i="1"/>
  <c r="K22" i="1"/>
  <c r="K31" i="1" s="1"/>
  <c r="D23" i="1"/>
  <c r="D32" i="1" s="1"/>
  <c r="N29" i="1"/>
  <c r="F30" i="1"/>
  <c r="B48" i="1"/>
  <c r="G5" i="2"/>
  <c r="F5" i="2"/>
  <c r="E5" i="2"/>
  <c r="C5" i="2"/>
  <c r="B5" i="2"/>
  <c r="K45" i="2"/>
  <c r="K54" i="2"/>
  <c r="K55" i="2"/>
  <c r="K46" i="2"/>
  <c r="S9" i="1"/>
  <c r="O11" i="1"/>
  <c r="S12" i="1"/>
  <c r="W13" i="1"/>
  <c r="O14" i="1"/>
  <c r="E23" i="1"/>
  <c r="Q14" i="1" s="1"/>
  <c r="E28" i="1"/>
  <c r="G30" i="1"/>
  <c r="O14" i="2"/>
  <c r="B23" i="2"/>
  <c r="B32" i="2" s="1"/>
  <c r="B41" i="2"/>
  <c r="I47" i="2"/>
  <c r="I56" i="2"/>
  <c r="C56" i="1"/>
  <c r="C47" i="1"/>
  <c r="K19" i="1"/>
  <c r="K28" i="1" s="1"/>
  <c r="I48" i="1"/>
  <c r="U30" i="1"/>
  <c r="E20" i="1"/>
  <c r="Q11" i="1" s="1"/>
  <c r="P11" i="1"/>
  <c r="T12" i="1"/>
  <c r="G21" i="1"/>
  <c r="B20" i="2"/>
  <c r="B29" i="2" s="1"/>
  <c r="B38" i="2"/>
  <c r="G57" i="2"/>
  <c r="G48" i="2"/>
  <c r="K58" i="2"/>
  <c r="K49" i="2"/>
  <c r="C41" i="2"/>
  <c r="K18" i="2"/>
  <c r="W9" i="2" s="1"/>
  <c r="B31" i="2"/>
  <c r="J32" i="2"/>
  <c r="B39" i="2"/>
  <c r="H45" i="2"/>
  <c r="H54" i="2"/>
  <c r="V9" i="2"/>
  <c r="N10" i="2"/>
  <c r="P29" i="2"/>
  <c r="R11" i="2"/>
  <c r="H57" i="2"/>
  <c r="H48" i="2"/>
  <c r="V12" i="2"/>
  <c r="N13" i="2"/>
  <c r="D59" i="2"/>
  <c r="D50" i="2"/>
  <c r="R14" i="2"/>
  <c r="C31" i="2"/>
  <c r="S31" i="2"/>
  <c r="K32" i="2"/>
  <c r="G41" i="2"/>
  <c r="F47" i="2"/>
  <c r="I36" i="2"/>
  <c r="O10" i="2"/>
  <c r="E56" i="2"/>
  <c r="E47" i="2"/>
  <c r="S11" i="2"/>
  <c r="I39" i="2"/>
  <c r="W12" i="2"/>
  <c r="O13" i="2"/>
  <c r="E68" i="2"/>
  <c r="S14" i="2"/>
  <c r="I28" i="2"/>
  <c r="J30" i="2"/>
  <c r="K39" i="2"/>
  <c r="P10" i="2"/>
  <c r="T11" i="2"/>
  <c r="P13" i="2"/>
  <c r="T14" i="2"/>
  <c r="B18" i="2"/>
  <c r="F19" i="2"/>
  <c r="J20" i="2"/>
  <c r="V11" i="2" s="1"/>
  <c r="B21" i="2"/>
  <c r="N12" i="2" s="1"/>
  <c r="F22" i="2"/>
  <c r="R13" i="2" s="1"/>
  <c r="J23" i="2"/>
  <c r="V14" i="2" s="1"/>
  <c r="C29" i="2"/>
  <c r="E31" i="2"/>
  <c r="Q32" i="2"/>
  <c r="C38" i="2"/>
  <c r="E45" i="2"/>
  <c r="Q10" i="2"/>
  <c r="U11" i="2"/>
  <c r="Q13" i="2"/>
  <c r="U14" i="2"/>
  <c r="C18" i="2"/>
  <c r="C27" i="2" s="1"/>
  <c r="G19" i="2"/>
  <c r="S10" i="2" s="1"/>
  <c r="K20" i="2"/>
  <c r="K29" i="2" s="1"/>
  <c r="G22" i="2"/>
  <c r="G31" i="2" s="1"/>
  <c r="K28" i="2"/>
  <c r="C37" i="2"/>
  <c r="G38" i="2"/>
  <c r="J45" i="2"/>
  <c r="F50" i="2"/>
  <c r="E55" i="2"/>
  <c r="E46" i="2"/>
  <c r="O9" i="2"/>
  <c r="O12" i="2"/>
  <c r="S13" i="2"/>
  <c r="W14" i="2"/>
  <c r="W50" i="2" s="1"/>
  <c r="E18" i="2"/>
  <c r="Q9" i="2" s="1"/>
  <c r="E21" i="2"/>
  <c r="I22" i="2"/>
  <c r="I31" i="2" s="1"/>
  <c r="F29" i="2"/>
  <c r="J38" i="2"/>
  <c r="E48" i="2"/>
  <c r="E59" i="2"/>
  <c r="P9" i="2"/>
  <c r="T10" i="2"/>
  <c r="P12" i="2"/>
  <c r="T13" i="2"/>
  <c r="J68" i="2"/>
  <c r="P20" i="2"/>
  <c r="J27" i="2"/>
  <c r="B28" i="2"/>
  <c r="B46" i="2"/>
  <c r="J48" i="2"/>
  <c r="J59" i="2"/>
  <c r="U10" i="2"/>
  <c r="C39" i="2"/>
  <c r="Q12" i="2"/>
  <c r="G18" i="2"/>
  <c r="G27" i="2" s="1"/>
  <c r="K19" i="2"/>
  <c r="G21" i="2"/>
  <c r="G30" i="2" s="1"/>
  <c r="K22" i="2"/>
  <c r="K31" i="2" s="1"/>
  <c r="C23" i="2"/>
  <c r="C32" i="2" s="1"/>
  <c r="F32" i="2"/>
  <c r="V32" i="2"/>
  <c r="D45" i="2"/>
  <c r="D54" i="2"/>
  <c r="R9" i="2"/>
  <c r="H55" i="2"/>
  <c r="H46" i="2"/>
  <c r="V10" i="2"/>
  <c r="N11" i="2"/>
  <c r="D30" i="2"/>
  <c r="D39" i="2"/>
  <c r="R12" i="2"/>
  <c r="H31" i="2"/>
  <c r="H40" i="2"/>
  <c r="V13" i="2"/>
  <c r="N14" i="2"/>
  <c r="H18" i="2"/>
  <c r="V18" i="2"/>
  <c r="D20" i="2"/>
  <c r="P11" i="2" s="1"/>
  <c r="R20" i="2"/>
  <c r="H21" i="2"/>
  <c r="T12" i="2" s="1"/>
  <c r="V21" i="2"/>
  <c r="N22" i="2"/>
  <c r="D23" i="2"/>
  <c r="P14" i="2" s="1"/>
  <c r="R23" i="2"/>
  <c r="C30" i="2"/>
  <c r="W32" i="2"/>
  <c r="S9" i="2"/>
  <c r="I37" i="2"/>
  <c r="W10" i="2"/>
  <c r="O11" i="2"/>
  <c r="I40" i="2"/>
  <c r="W13" i="2"/>
  <c r="I18" i="2"/>
  <c r="U9" i="2" s="1"/>
  <c r="E20" i="2"/>
  <c r="E29" i="2" s="1"/>
  <c r="I21" i="2"/>
  <c r="I30" i="2" s="1"/>
  <c r="E23" i="2"/>
  <c r="E32" i="2" s="1"/>
  <c r="E30" i="2"/>
  <c r="B49" i="2"/>
  <c r="T84" i="3" l="1"/>
  <c r="T76" i="3" a="1"/>
  <c r="T76" i="3" s="1"/>
  <c r="W84" i="3"/>
  <c r="W76" i="3" a="1"/>
  <c r="W76" i="3" s="1"/>
  <c r="T80" i="3" a="1"/>
  <c r="T80" i="3" s="1"/>
  <c r="T88" i="3"/>
  <c r="X88" i="3"/>
  <c r="X80" i="3" a="1"/>
  <c r="X80" i="3" s="1"/>
  <c r="T86" i="3"/>
  <c r="T78" i="3" a="1"/>
  <c r="T78" i="3" s="1"/>
  <c r="V86" i="3"/>
  <c r="V78" i="3" a="1"/>
  <c r="V78" i="3" s="1"/>
  <c r="T89" i="3"/>
  <c r="T81" i="3" a="1"/>
  <c r="T81" i="3" s="1"/>
  <c r="W89" i="3"/>
  <c r="W81" i="3" a="1"/>
  <c r="W81" i="3" s="1"/>
  <c r="U79" i="3" a="1"/>
  <c r="U79" i="3" s="1"/>
  <c r="U87" i="3"/>
  <c r="V87" i="3"/>
  <c r="V79" i="3" a="1"/>
  <c r="V79" i="3" s="1"/>
  <c r="T77" i="3" a="1"/>
  <c r="T77" i="3" s="1"/>
  <c r="T85" i="3"/>
  <c r="V85" i="3"/>
  <c r="V77" i="3" a="1"/>
  <c r="V77" i="3" s="1"/>
  <c r="U84" i="3"/>
  <c r="U76" i="3" a="1"/>
  <c r="U76" i="3" s="1"/>
  <c r="Y84" i="3"/>
  <c r="Y76" i="3" a="1"/>
  <c r="Y76" i="3" s="1"/>
  <c r="U80" i="3" a="1"/>
  <c r="U80" i="3" s="1"/>
  <c r="U88" i="3"/>
  <c r="Y88" i="3"/>
  <c r="Y80" i="3" a="1"/>
  <c r="Y80" i="3" s="1"/>
  <c r="U86" i="3"/>
  <c r="U78" i="3" a="1"/>
  <c r="U78" i="3" s="1"/>
  <c r="Y78" i="3" a="1"/>
  <c r="Y78" i="3" s="1"/>
  <c r="Y86" i="3"/>
  <c r="U89" i="3"/>
  <c r="U81" i="3" a="1"/>
  <c r="U81" i="3" s="1"/>
  <c r="X89" i="3"/>
  <c r="X81" i="3" a="1"/>
  <c r="X81" i="3" s="1"/>
  <c r="T79" i="3" a="1"/>
  <c r="T79" i="3" s="1"/>
  <c r="T87" i="3"/>
  <c r="X87" i="3"/>
  <c r="X79" i="3" a="1"/>
  <c r="X79" i="3" s="1"/>
  <c r="U77" i="3" a="1"/>
  <c r="U77" i="3" s="1"/>
  <c r="U85" i="3"/>
  <c r="W85" i="3"/>
  <c r="W77" i="3" a="1"/>
  <c r="W77" i="3" s="1"/>
  <c r="X84" i="3"/>
  <c r="X76" i="3" a="1"/>
  <c r="X76" i="3" s="1"/>
  <c r="Z84" i="3"/>
  <c r="Z76" i="3" a="1"/>
  <c r="Z76" i="3" s="1"/>
  <c r="W80" i="3" a="1"/>
  <c r="W80" i="3" s="1"/>
  <c r="W88" i="3"/>
  <c r="AA80" i="3" a="1"/>
  <c r="AA80" i="3" s="1"/>
  <c r="AA88" i="3"/>
  <c r="W86" i="3"/>
  <c r="W78" i="3" a="1"/>
  <c r="W78" i="3" s="1"/>
  <c r="AA78" i="3" a="1"/>
  <c r="AA78" i="3" s="1"/>
  <c r="AA86" i="3"/>
  <c r="Y89" i="3"/>
  <c r="Y81" i="3" a="1"/>
  <c r="Y81" i="3" s="1"/>
  <c r="Z89" i="3"/>
  <c r="Z81" i="3" a="1"/>
  <c r="Z81" i="3" s="1"/>
  <c r="Y79" i="3" a="1"/>
  <c r="Y79" i="3" s="1"/>
  <c r="Y87" i="3"/>
  <c r="AA79" i="3" a="1"/>
  <c r="AA79" i="3" s="1"/>
  <c r="AA87" i="3"/>
  <c r="Y85" i="3"/>
  <c r="Y77" i="3" a="1"/>
  <c r="Y77" i="3" s="1"/>
  <c r="AA77" i="3" a="1"/>
  <c r="AA77" i="3" s="1"/>
  <c r="AA85" i="3"/>
  <c r="V76" i="3" a="1"/>
  <c r="V76" i="3" s="1"/>
  <c r="V84" i="3"/>
  <c r="AA84" i="3"/>
  <c r="AA76" i="3" a="1"/>
  <c r="AA76" i="3" s="1"/>
  <c r="V80" i="3" a="1"/>
  <c r="V80" i="3" s="1"/>
  <c r="V88" i="3"/>
  <c r="Z80" i="3" a="1"/>
  <c r="Z80" i="3" s="1"/>
  <c r="Z88" i="3"/>
  <c r="X78" i="3" a="1"/>
  <c r="X78" i="3" s="1"/>
  <c r="X86" i="3"/>
  <c r="Z78" i="3" a="1"/>
  <c r="Z78" i="3" s="1"/>
  <c r="Z86" i="3"/>
  <c r="V89" i="3"/>
  <c r="V81" i="3" a="1"/>
  <c r="V81" i="3" s="1"/>
  <c r="AA81" i="3" a="1"/>
  <c r="AA81" i="3" s="1"/>
  <c r="AA89" i="3"/>
  <c r="W87" i="3"/>
  <c r="W79" i="3" a="1"/>
  <c r="W79" i="3" s="1"/>
  <c r="Z79" i="3" a="1"/>
  <c r="Z79" i="3" s="1"/>
  <c r="Z87" i="3"/>
  <c r="X85" i="3"/>
  <c r="X77" i="3" a="1"/>
  <c r="X77" i="3" s="1"/>
  <c r="Z77" i="3" a="1"/>
  <c r="Z77" i="3" s="1"/>
  <c r="Z85" i="3"/>
  <c r="E52" i="3" a="1"/>
  <c r="E52" i="3" s="1"/>
  <c r="E100" i="3" s="1" a="1"/>
  <c r="E100" i="3" s="1"/>
  <c r="E124" i="3" a="1"/>
  <c r="E124" i="3" s="1"/>
  <c r="L56" i="3" a="1"/>
  <c r="L56" i="3" s="1"/>
  <c r="L104" i="3" s="1" a="1"/>
  <c r="L104" i="3" s="1"/>
  <c r="L128" i="3" a="1"/>
  <c r="L128" i="3" s="1"/>
  <c r="F55" i="3" a="1"/>
  <c r="F55" i="3" s="1"/>
  <c r="F103" i="3" s="1" a="1"/>
  <c r="F103" i="3" s="1"/>
  <c r="F127" i="3" a="1"/>
  <c r="F127" i="3" s="1"/>
  <c r="I57" i="3" a="1"/>
  <c r="I57" i="3" s="1"/>
  <c r="I105" i="3" s="1" a="1"/>
  <c r="I105" i="3" s="1"/>
  <c r="I129" i="3" a="1"/>
  <c r="I129" i="3" s="1"/>
  <c r="C54" i="3" a="1"/>
  <c r="C54" i="3" s="1"/>
  <c r="C102" i="3" s="1" a="1"/>
  <c r="C102" i="3" s="1"/>
  <c r="B56" i="3" a="1"/>
  <c r="B56" i="3" s="1"/>
  <c r="B104" i="3" s="1" a="1"/>
  <c r="B104" i="3" s="1"/>
  <c r="B128" i="3" a="1"/>
  <c r="B128" i="3" s="1"/>
  <c r="P54" i="3" a="1"/>
  <c r="P54" i="3" s="1"/>
  <c r="P102" i="3" s="1" a="1"/>
  <c r="P102" i="3" s="1"/>
  <c r="P126" i="3" a="1"/>
  <c r="P126" i="3" s="1"/>
  <c r="D57" i="3" a="1"/>
  <c r="D57" i="3" s="1"/>
  <c r="D105" i="3" s="1" a="1"/>
  <c r="D105" i="3" s="1"/>
  <c r="D129" i="3" a="1"/>
  <c r="D129" i="3" s="1"/>
  <c r="R54" i="3" a="1"/>
  <c r="R54" i="3" s="1"/>
  <c r="R102" i="3" s="1" a="1"/>
  <c r="R102" i="3" s="1"/>
  <c r="R126" i="3" a="1"/>
  <c r="R126" i="3" s="1"/>
  <c r="M53" i="3" a="1"/>
  <c r="M53" i="3" s="1"/>
  <c r="M101" i="3" s="1" a="1"/>
  <c r="M101" i="3" s="1"/>
  <c r="M125" i="3" a="1"/>
  <c r="M125" i="3" s="1"/>
  <c r="G52" i="3" a="1"/>
  <c r="G52" i="3" s="1"/>
  <c r="G100" i="3" s="1" a="1"/>
  <c r="G100" i="3" s="1"/>
  <c r="G124" i="3" a="1"/>
  <c r="G124" i="3" s="1"/>
  <c r="R55" i="3" a="1"/>
  <c r="R55" i="3" s="1"/>
  <c r="R103" i="3" s="1" a="1"/>
  <c r="R103" i="3" s="1"/>
  <c r="R127" i="3" a="1"/>
  <c r="R127" i="3" s="1"/>
  <c r="B53" i="3" a="1"/>
  <c r="B53" i="3" s="1"/>
  <c r="B101" i="3" s="1" a="1"/>
  <c r="B101" i="3" s="1"/>
  <c r="B125" i="3" a="1"/>
  <c r="B125" i="3" s="1"/>
  <c r="M54" i="3" a="1"/>
  <c r="M54" i="3" s="1"/>
  <c r="M102" i="3" s="1" a="1"/>
  <c r="M102" i="3" s="1"/>
  <c r="M126" i="3" a="1"/>
  <c r="M126" i="3" s="1"/>
  <c r="M52" i="3" a="1"/>
  <c r="M52" i="3" s="1"/>
  <c r="M100" i="3" s="1" a="1"/>
  <c r="M100" i="3" s="1"/>
  <c r="M124" i="3" a="1"/>
  <c r="M124" i="3" s="1"/>
  <c r="L55" i="3" a="1"/>
  <c r="L55" i="3" s="1"/>
  <c r="L103" i="3" s="1" a="1"/>
  <c r="L103" i="3" s="1"/>
  <c r="L127" i="3" a="1"/>
  <c r="L127" i="3" s="1"/>
  <c r="Q53" i="3" a="1"/>
  <c r="Q53" i="3" s="1"/>
  <c r="Q101" i="3" s="1" a="1"/>
  <c r="Q101" i="3" s="1"/>
  <c r="Q125" i="3" a="1"/>
  <c r="Q125" i="3" s="1"/>
  <c r="J56" i="3" a="1"/>
  <c r="J56" i="3" s="1"/>
  <c r="J104" i="3" s="1" a="1"/>
  <c r="J104" i="3" s="1"/>
  <c r="J128" i="3" a="1"/>
  <c r="J128" i="3" s="1"/>
  <c r="P52" i="3" a="1"/>
  <c r="P52" i="3" s="1"/>
  <c r="P100" i="3" s="1" a="1"/>
  <c r="P100" i="3" s="1"/>
  <c r="P124" i="3" a="1"/>
  <c r="P124" i="3" s="1"/>
  <c r="O55" i="3" a="1"/>
  <c r="O55" i="3" s="1"/>
  <c r="O103" i="3" s="1" a="1"/>
  <c r="O103" i="3" s="1"/>
  <c r="O127" i="3" a="1"/>
  <c r="O127" i="3" s="1"/>
  <c r="O53" i="3" a="1"/>
  <c r="O53" i="3" s="1"/>
  <c r="O101" i="3" s="1" a="1"/>
  <c r="O101" i="3" s="1"/>
  <c r="O125" i="3" a="1"/>
  <c r="O125" i="3" s="1"/>
  <c r="H57" i="3" a="1"/>
  <c r="H57" i="3" s="1"/>
  <c r="H105" i="3" s="1" a="1"/>
  <c r="H105" i="3" s="1"/>
  <c r="H129" i="3" a="1"/>
  <c r="H129" i="3" s="1"/>
  <c r="F53" i="3" a="1"/>
  <c r="F53" i="3" s="1"/>
  <c r="F101" i="3" s="1" a="1"/>
  <c r="F101" i="3" s="1"/>
  <c r="F125" i="3" a="1"/>
  <c r="F125" i="3" s="1"/>
  <c r="E56" i="3" a="1"/>
  <c r="E56" i="3" s="1"/>
  <c r="E104" i="3" s="1" a="1"/>
  <c r="E104" i="3" s="1"/>
  <c r="E128" i="3" a="1"/>
  <c r="E128" i="3" s="1"/>
  <c r="D54" i="3" a="1"/>
  <c r="D54" i="3" s="1"/>
  <c r="D102" i="3" s="1" a="1"/>
  <c r="D102" i="3" s="1"/>
  <c r="D126" i="3" a="1"/>
  <c r="D126" i="3" s="1"/>
  <c r="C57" i="3" a="1"/>
  <c r="C57" i="3" s="1"/>
  <c r="C105" i="3" s="1" a="1"/>
  <c r="C105" i="3" s="1"/>
  <c r="Q55" i="3" a="1"/>
  <c r="Q55" i="3" s="1"/>
  <c r="Q103" i="3" s="1" a="1"/>
  <c r="Q103" i="3" s="1"/>
  <c r="Q127" i="3" a="1"/>
  <c r="Q127" i="3" s="1"/>
  <c r="K56" i="3" a="1"/>
  <c r="K56" i="3" s="1"/>
  <c r="K104" i="3" s="1" a="1"/>
  <c r="K104" i="3" s="1"/>
  <c r="K128" i="3" a="1"/>
  <c r="K128" i="3" s="1"/>
  <c r="C55" i="3" a="1"/>
  <c r="C55" i="3" s="1"/>
  <c r="C103" i="3" s="1" a="1"/>
  <c r="C103" i="3" s="1"/>
  <c r="F57" i="3" a="1"/>
  <c r="F57" i="3" s="1"/>
  <c r="F105" i="3" s="1" a="1"/>
  <c r="F105" i="3" s="1"/>
  <c r="F129" i="3" a="1"/>
  <c r="F129" i="3" s="1"/>
  <c r="J54" i="3" a="1"/>
  <c r="J54" i="3" s="1"/>
  <c r="J102" i="3" s="1" a="1"/>
  <c r="J102" i="3" s="1"/>
  <c r="J126" i="3" a="1"/>
  <c r="J126" i="3" s="1"/>
  <c r="I56" i="3" a="1"/>
  <c r="I56" i="3" s="1"/>
  <c r="I104" i="3" s="1" a="1"/>
  <c r="I104" i="3" s="1"/>
  <c r="I128" i="3" a="1"/>
  <c r="I128" i="3" s="1"/>
  <c r="R53" i="3" a="1"/>
  <c r="R53" i="3" s="1"/>
  <c r="R101" i="3" s="1" a="1"/>
  <c r="R101" i="3" s="1"/>
  <c r="R125" i="3" a="1"/>
  <c r="R125" i="3" s="1"/>
  <c r="K57" i="3" a="1"/>
  <c r="K57" i="3" s="1"/>
  <c r="K105" i="3" s="1" a="1"/>
  <c r="K105" i="3" s="1"/>
  <c r="K129" i="3" a="1"/>
  <c r="K129" i="3" s="1"/>
  <c r="O54" i="3" a="1"/>
  <c r="O54" i="3" s="1"/>
  <c r="O102" i="3" s="1" a="1"/>
  <c r="O102" i="3" s="1"/>
  <c r="O126" i="3" a="1"/>
  <c r="O126" i="3" s="1"/>
  <c r="M57" i="3" a="1"/>
  <c r="M57" i="3" s="1"/>
  <c r="M105" i="3" s="1" a="1"/>
  <c r="M105" i="3" s="1"/>
  <c r="M129" i="3" a="1"/>
  <c r="M129" i="3" s="1"/>
  <c r="Q56" i="3" a="1"/>
  <c r="Q56" i="3" s="1"/>
  <c r="Q104" i="3" s="1" a="1"/>
  <c r="Q104" i="3" s="1"/>
  <c r="Q128" i="3" a="1"/>
  <c r="Q128" i="3" s="1"/>
  <c r="I53" i="3" a="1"/>
  <c r="I53" i="3" s="1"/>
  <c r="I101" i="3" s="1" a="1"/>
  <c r="I101" i="3" s="1"/>
  <c r="I125" i="3" a="1"/>
  <c r="I125" i="3" s="1"/>
  <c r="P57" i="3" a="1"/>
  <c r="P57" i="3" s="1"/>
  <c r="P105" i="3" s="1" a="1"/>
  <c r="P105" i="3" s="1"/>
  <c r="P129" i="3" a="1"/>
  <c r="P129" i="3" s="1"/>
  <c r="E55" i="3" a="1"/>
  <c r="E55" i="3" s="1"/>
  <c r="E103" i="3" s="1" a="1"/>
  <c r="E103" i="3" s="1"/>
  <c r="E127" i="3" a="1"/>
  <c r="E127" i="3" s="1"/>
  <c r="B52" i="3" a="1"/>
  <c r="B52" i="3" s="1"/>
  <c r="B100" i="3" s="1" a="1"/>
  <c r="B100" i="3" s="1"/>
  <c r="B124" i="3" a="1"/>
  <c r="B124" i="3" s="1"/>
  <c r="H55" i="3" a="1"/>
  <c r="H55" i="3" s="1"/>
  <c r="H103" i="3" s="1" a="1"/>
  <c r="H103" i="3" s="1"/>
  <c r="H127" i="3" a="1"/>
  <c r="H127" i="3" s="1"/>
  <c r="B55" i="3" a="1"/>
  <c r="B55" i="3" s="1"/>
  <c r="B103" i="3" s="1" a="1"/>
  <c r="B103" i="3" s="1"/>
  <c r="B127" i="3" a="1"/>
  <c r="B127" i="3" s="1"/>
  <c r="K55" i="3" a="1"/>
  <c r="K55" i="3" s="1"/>
  <c r="K103" i="3" s="1" a="1"/>
  <c r="K103" i="3" s="1"/>
  <c r="K127" i="3" a="1"/>
  <c r="K127" i="3" s="1"/>
  <c r="N57" i="3" a="1"/>
  <c r="N57" i="3" s="1"/>
  <c r="N105" i="3" s="1" a="1"/>
  <c r="N105" i="3" s="1"/>
  <c r="N129" i="3" a="1"/>
  <c r="N129" i="3" s="1"/>
  <c r="Q57" i="3" a="1"/>
  <c r="Q57" i="3" s="1"/>
  <c r="Q105" i="3" s="1" a="1"/>
  <c r="Q105" i="3" s="1"/>
  <c r="Q129" i="3" a="1"/>
  <c r="Q129" i="3" s="1"/>
  <c r="N56" i="3" a="1"/>
  <c r="N56" i="3" s="1"/>
  <c r="N104" i="3" s="1" a="1"/>
  <c r="N104" i="3" s="1"/>
  <c r="N128" i="3" a="1"/>
  <c r="N128" i="3" s="1"/>
  <c r="M56" i="3" a="1"/>
  <c r="M56" i="3" s="1"/>
  <c r="M104" i="3" s="1" a="1"/>
  <c r="M104" i="3" s="1"/>
  <c r="M128" i="3" a="1"/>
  <c r="M128" i="3" s="1"/>
  <c r="I52" i="3" a="1"/>
  <c r="I52" i="3" s="1"/>
  <c r="I100" i="3" s="1" a="1"/>
  <c r="I100" i="3" s="1"/>
  <c r="I124" i="3" a="1"/>
  <c r="I124" i="3" s="1"/>
  <c r="D56" i="3" a="1"/>
  <c r="D56" i="3" s="1"/>
  <c r="D104" i="3" s="1" a="1"/>
  <c r="D104" i="3" s="1"/>
  <c r="D128" i="3" a="1"/>
  <c r="D128" i="3" s="1"/>
  <c r="L52" i="3" a="1"/>
  <c r="L52" i="3" s="1"/>
  <c r="L100" i="3" s="1" a="1"/>
  <c r="L100" i="3" s="1"/>
  <c r="L124" i="3" a="1"/>
  <c r="L124" i="3" s="1"/>
  <c r="G56" i="3" a="1"/>
  <c r="G56" i="3" s="1"/>
  <c r="G104" i="3" s="1" a="1"/>
  <c r="G104" i="3" s="1"/>
  <c r="G128" i="3" a="1"/>
  <c r="G128" i="3" s="1"/>
  <c r="C52" i="3" a="1"/>
  <c r="C52" i="3" s="1"/>
  <c r="C100" i="3" s="1" a="1"/>
  <c r="C100" i="3" s="1"/>
  <c r="H54" i="3" a="1"/>
  <c r="H54" i="3" s="1"/>
  <c r="H102" i="3" s="1" a="1"/>
  <c r="H102" i="3" s="1"/>
  <c r="H126" i="3" a="1"/>
  <c r="H126" i="3" s="1"/>
  <c r="H56" i="3" a="1"/>
  <c r="H56" i="3" s="1"/>
  <c r="H104" i="3" s="1" a="1"/>
  <c r="H104" i="3" s="1"/>
  <c r="H128" i="3" a="1"/>
  <c r="H128" i="3" s="1"/>
  <c r="F52" i="3" a="1"/>
  <c r="F52" i="3" s="1"/>
  <c r="F100" i="3" s="1" a="1"/>
  <c r="F100" i="3" s="1"/>
  <c r="F124" i="3" a="1"/>
  <c r="F124" i="3" s="1"/>
  <c r="G57" i="3" a="1"/>
  <c r="G57" i="3" s="1"/>
  <c r="G105" i="3" s="1" a="1"/>
  <c r="G105" i="3" s="1"/>
  <c r="G129" i="3" a="1"/>
  <c r="G129" i="3" s="1"/>
  <c r="E53" i="3" a="1"/>
  <c r="E53" i="3" s="1"/>
  <c r="E101" i="3" s="1" a="1"/>
  <c r="E101" i="3" s="1"/>
  <c r="E125" i="3" a="1"/>
  <c r="E125" i="3" s="1"/>
  <c r="P56" i="3" a="1"/>
  <c r="P56" i="3" s="1"/>
  <c r="P104" i="3" s="1" a="1"/>
  <c r="P104" i="3" s="1"/>
  <c r="P128" i="3" a="1"/>
  <c r="P128" i="3" s="1"/>
  <c r="H53" i="3" a="1"/>
  <c r="H53" i="3" s="1"/>
  <c r="H101" i="3" s="1" a="1"/>
  <c r="H101" i="3" s="1"/>
  <c r="H125" i="3" a="1"/>
  <c r="H125" i="3" s="1"/>
  <c r="R56" i="3" a="1"/>
  <c r="R56" i="3" s="1"/>
  <c r="R104" i="3" s="1" a="1"/>
  <c r="R104" i="3" s="1"/>
  <c r="R128" i="3" a="1"/>
  <c r="R128" i="3" s="1"/>
  <c r="O52" i="3" a="1"/>
  <c r="O52" i="3" s="1"/>
  <c r="O100" i="3" s="1" a="1"/>
  <c r="O100" i="3" s="1"/>
  <c r="O124" i="3" a="1"/>
  <c r="O124" i="3" s="1"/>
  <c r="N55" i="3" a="1"/>
  <c r="N55" i="3" s="1"/>
  <c r="N103" i="3" s="1" a="1"/>
  <c r="N103" i="3" s="1"/>
  <c r="N127" i="3" a="1"/>
  <c r="N127" i="3" s="1"/>
  <c r="J52" i="3" a="1"/>
  <c r="J52" i="3" s="1"/>
  <c r="J100" i="3" s="1" a="1"/>
  <c r="J100" i="3" s="1"/>
  <c r="J124" i="3" a="1"/>
  <c r="J124" i="3" s="1"/>
  <c r="R52" i="3" a="1"/>
  <c r="R52" i="3" s="1"/>
  <c r="R100" i="3" s="1" a="1"/>
  <c r="R100" i="3" s="1"/>
  <c r="R124" i="3" a="1"/>
  <c r="R124" i="3" s="1"/>
  <c r="H52" i="3" a="1"/>
  <c r="H52" i="3" s="1"/>
  <c r="H100" i="3" s="1" a="1"/>
  <c r="H100" i="3" s="1"/>
  <c r="H124" i="3" a="1"/>
  <c r="H124" i="3" s="1"/>
  <c r="L54" i="3" a="1"/>
  <c r="L54" i="3" s="1"/>
  <c r="L102" i="3" s="1" a="1"/>
  <c r="L102" i="3" s="1"/>
  <c r="L126" i="3" a="1"/>
  <c r="L126" i="3" s="1"/>
  <c r="J57" i="3" a="1"/>
  <c r="J57" i="3" s="1"/>
  <c r="J105" i="3" s="1" a="1"/>
  <c r="J105" i="3" s="1"/>
  <c r="J129" i="3" a="1"/>
  <c r="J129" i="3" s="1"/>
  <c r="N54" i="3" a="1"/>
  <c r="N54" i="3" s="1"/>
  <c r="N102" i="3" s="1" a="1"/>
  <c r="N102" i="3" s="1"/>
  <c r="N126" i="3" a="1"/>
  <c r="N126" i="3" s="1"/>
  <c r="B57" i="3" a="1"/>
  <c r="B57" i="3" s="1"/>
  <c r="B105" i="3" s="1" a="1"/>
  <c r="B105" i="3" s="1"/>
  <c r="B129" i="3" a="1"/>
  <c r="B129" i="3" s="1"/>
  <c r="R57" i="3" a="1"/>
  <c r="R57" i="3" s="1"/>
  <c r="R105" i="3" s="1" a="1"/>
  <c r="R105" i="3" s="1"/>
  <c r="R129" i="3" a="1"/>
  <c r="R129" i="3" s="1"/>
  <c r="Q52" i="3" a="1"/>
  <c r="Q52" i="3" s="1"/>
  <c r="Q100" i="3" s="1" a="1"/>
  <c r="Q100" i="3" s="1"/>
  <c r="Q124" i="3" a="1"/>
  <c r="Q124" i="3" s="1"/>
  <c r="C53" i="3" a="1"/>
  <c r="C53" i="3" s="1"/>
  <c r="C101" i="3" s="1" a="1"/>
  <c r="C101" i="3" s="1"/>
  <c r="D52" i="3" a="1"/>
  <c r="D52" i="3" s="1"/>
  <c r="D100" i="3" s="1" a="1"/>
  <c r="D100" i="3" s="1"/>
  <c r="D124" i="3" a="1"/>
  <c r="D124" i="3" s="1"/>
  <c r="N53" i="3" a="1"/>
  <c r="N53" i="3" s="1"/>
  <c r="N101" i="3" s="1" a="1"/>
  <c r="N101" i="3" s="1"/>
  <c r="N125" i="3" a="1"/>
  <c r="N125" i="3" s="1"/>
  <c r="D53" i="3" a="1"/>
  <c r="D53" i="3" s="1"/>
  <c r="D101" i="3" s="1" a="1"/>
  <c r="D101" i="3" s="1"/>
  <c r="D125" i="3" a="1"/>
  <c r="D125" i="3" s="1"/>
  <c r="G55" i="3" a="1"/>
  <c r="G55" i="3" s="1"/>
  <c r="G103" i="3" s="1" a="1"/>
  <c r="G103" i="3" s="1"/>
  <c r="G127" i="3" a="1"/>
  <c r="G127" i="3" s="1"/>
  <c r="B54" i="3" a="1"/>
  <c r="B54" i="3" s="1"/>
  <c r="B102" i="3" s="1" a="1"/>
  <c r="B102" i="3" s="1"/>
  <c r="B126" i="3" a="1"/>
  <c r="B126" i="3" s="1"/>
  <c r="J55" i="3" a="1"/>
  <c r="J55" i="3" s="1"/>
  <c r="J103" i="3" s="1" a="1"/>
  <c r="J103" i="3" s="1"/>
  <c r="J127" i="3" a="1"/>
  <c r="J127" i="3" s="1"/>
  <c r="N52" i="3" a="1"/>
  <c r="N52" i="3" s="1"/>
  <c r="N100" i="3" s="1" a="1"/>
  <c r="N100" i="3" s="1"/>
  <c r="N124" i="3" a="1"/>
  <c r="N124" i="3" s="1"/>
  <c r="K53" i="3" a="1"/>
  <c r="K53" i="3" s="1"/>
  <c r="K101" i="3" s="1" a="1"/>
  <c r="K101" i="3" s="1"/>
  <c r="K125" i="3" a="1"/>
  <c r="K125" i="3" s="1"/>
  <c r="I54" i="3" a="1"/>
  <c r="I54" i="3" s="1"/>
  <c r="I102" i="3" s="1" a="1"/>
  <c r="I102" i="3" s="1"/>
  <c r="I126" i="3" a="1"/>
  <c r="I126" i="3" s="1"/>
  <c r="Q54" i="3" a="1"/>
  <c r="Q54" i="3" s="1"/>
  <c r="Q102" i="3" s="1" a="1"/>
  <c r="Q102" i="3" s="1"/>
  <c r="Q126" i="3" a="1"/>
  <c r="Q126" i="3" s="1"/>
  <c r="G54" i="3" a="1"/>
  <c r="G54" i="3" s="1"/>
  <c r="G102" i="3" s="1" a="1"/>
  <c r="G102" i="3" s="1"/>
  <c r="G126" i="3" a="1"/>
  <c r="G126" i="3" s="1"/>
  <c r="D55" i="3" a="1"/>
  <c r="D55" i="3" s="1"/>
  <c r="D103" i="3" s="1" a="1"/>
  <c r="D103" i="3" s="1"/>
  <c r="D127" i="3" a="1"/>
  <c r="D127" i="3" s="1"/>
  <c r="P53" i="3" a="1"/>
  <c r="P53" i="3" s="1"/>
  <c r="P101" i="3" s="1" a="1"/>
  <c r="P101" i="3" s="1"/>
  <c r="P125" i="3" a="1"/>
  <c r="P125" i="3" s="1"/>
  <c r="C56" i="3" a="1"/>
  <c r="C56" i="3" s="1"/>
  <c r="C104" i="3" s="1" a="1"/>
  <c r="C104" i="3" s="1"/>
  <c r="K52" i="3" a="1"/>
  <c r="K52" i="3" s="1"/>
  <c r="K100" i="3" s="1" a="1"/>
  <c r="K100" i="3" s="1"/>
  <c r="K124" i="3" a="1"/>
  <c r="K124" i="3" s="1"/>
  <c r="F56" i="3" a="1"/>
  <c r="F56" i="3" s="1"/>
  <c r="F104" i="3" s="1" a="1"/>
  <c r="F104" i="3" s="1"/>
  <c r="F128" i="3" a="1"/>
  <c r="F128" i="3" s="1"/>
  <c r="J53" i="3" a="1"/>
  <c r="J53" i="3" s="1"/>
  <c r="J101" i="3" s="1" a="1"/>
  <c r="J101" i="3" s="1"/>
  <c r="J125" i="3" a="1"/>
  <c r="J125" i="3" s="1"/>
  <c r="F54" i="3" a="1"/>
  <c r="F54" i="3" s="1"/>
  <c r="F102" i="3" s="1" a="1"/>
  <c r="F102" i="3" s="1"/>
  <c r="F126" i="3" a="1"/>
  <c r="F126" i="3" s="1"/>
  <c r="E57" i="3" a="1"/>
  <c r="E57" i="3" s="1"/>
  <c r="E105" i="3" s="1" a="1"/>
  <c r="E105" i="3" s="1"/>
  <c r="E129" i="3" a="1"/>
  <c r="E129" i="3" s="1"/>
  <c r="I55" i="3" a="1"/>
  <c r="I55" i="3" s="1"/>
  <c r="I103" i="3" s="1" a="1"/>
  <c r="I103" i="3" s="1"/>
  <c r="I127" i="3" a="1"/>
  <c r="I127" i="3" s="1"/>
  <c r="O57" i="3" a="1"/>
  <c r="O57" i="3" s="1"/>
  <c r="O105" i="3" s="1" a="1"/>
  <c r="O105" i="3" s="1"/>
  <c r="O129" i="3" a="1"/>
  <c r="O129" i="3" s="1"/>
  <c r="P55" i="3" a="1"/>
  <c r="P55" i="3" s="1"/>
  <c r="P103" i="3" s="1" a="1"/>
  <c r="P103" i="3" s="1"/>
  <c r="P127" i="3" a="1"/>
  <c r="P127" i="3" s="1"/>
  <c r="K54" i="3" a="1"/>
  <c r="K54" i="3" s="1"/>
  <c r="K102" i="3" s="1" a="1"/>
  <c r="K102" i="3" s="1"/>
  <c r="K126" i="3" a="1"/>
  <c r="K126" i="3" s="1"/>
  <c r="O56" i="3" a="1"/>
  <c r="O56" i="3" s="1"/>
  <c r="O104" i="3" s="1" a="1"/>
  <c r="O104" i="3" s="1"/>
  <c r="O128" i="3" a="1"/>
  <c r="O128" i="3" s="1"/>
  <c r="G53" i="3" a="1"/>
  <c r="G53" i="3" s="1"/>
  <c r="G101" i="3" s="1" a="1"/>
  <c r="G101" i="3" s="1"/>
  <c r="G125" i="3" a="1"/>
  <c r="G125" i="3" s="1"/>
  <c r="L57" i="3" a="1"/>
  <c r="L57" i="3" s="1"/>
  <c r="L105" i="3" s="1" a="1"/>
  <c r="L105" i="3" s="1"/>
  <c r="L129" i="3" a="1"/>
  <c r="L129" i="3" s="1"/>
  <c r="E54" i="3" a="1"/>
  <c r="E54" i="3" s="1"/>
  <c r="E102" i="3" s="1" a="1"/>
  <c r="E102" i="3" s="1"/>
  <c r="E126" i="3" a="1"/>
  <c r="E126" i="3" s="1"/>
  <c r="M55" i="3" a="1"/>
  <c r="M55" i="3" s="1"/>
  <c r="M103" i="3" s="1" a="1"/>
  <c r="M103" i="3" s="1"/>
  <c r="M127" i="3" a="1"/>
  <c r="M127" i="3" s="1"/>
  <c r="L53" i="3" a="1"/>
  <c r="L53" i="3" s="1"/>
  <c r="L101" i="3" s="1" a="1"/>
  <c r="L101" i="3" s="1"/>
  <c r="L125" i="3" a="1"/>
  <c r="L125" i="3" s="1"/>
  <c r="S77" i="3" a="1"/>
  <c r="S77" i="3" s="1"/>
  <c r="S93" i="3" s="1"/>
  <c r="F70" i="3" a="1"/>
  <c r="F70" i="3" s="1"/>
  <c r="S61" i="3"/>
  <c r="S109" i="3"/>
  <c r="F72" i="3" a="1"/>
  <c r="F72" i="3" s="1"/>
  <c r="F80" i="3" s="1" a="1"/>
  <c r="F80" i="3" s="1"/>
  <c r="S100" i="3" a="1"/>
  <c r="S100" i="3" s="1"/>
  <c r="S70" i="3" a="1"/>
  <c r="S70" i="3" s="1"/>
  <c r="S54" i="3" a="1"/>
  <c r="S54" i="3" s="1"/>
  <c r="S102" i="3" s="1" a="1"/>
  <c r="S102" i="3" s="1"/>
  <c r="S76" i="3" a="1"/>
  <c r="S76" i="3" s="1"/>
  <c r="S84" i="3"/>
  <c r="S71" i="3" a="1"/>
  <c r="S71" i="3" s="1"/>
  <c r="S55" i="3" a="1"/>
  <c r="S55" i="3" s="1"/>
  <c r="S103" i="3" s="1" a="1"/>
  <c r="S103" i="3" s="1"/>
  <c r="S72" i="3" a="1"/>
  <c r="S72" i="3" s="1"/>
  <c r="S56" i="3" a="1"/>
  <c r="S56" i="3" s="1"/>
  <c r="S104" i="3" s="1" a="1"/>
  <c r="S104" i="3" s="1"/>
  <c r="S73" i="3" a="1"/>
  <c r="S73" i="3" s="1"/>
  <c r="S57" i="3" a="1"/>
  <c r="S57" i="3" s="1"/>
  <c r="S105" i="3" s="1" a="1"/>
  <c r="S105" i="3" s="1"/>
  <c r="B72" i="3" a="1"/>
  <c r="B72" i="3" s="1"/>
  <c r="B80" i="3" s="1" a="1"/>
  <c r="B80" i="3" s="1"/>
  <c r="O69" i="3" a="1"/>
  <c r="O69" i="3" s="1"/>
  <c r="O77" i="3" s="1" a="1"/>
  <c r="O77" i="3" s="1"/>
  <c r="G69" i="3" a="1"/>
  <c r="G69" i="3" s="1"/>
  <c r="G77" i="3" s="1" a="1"/>
  <c r="G77" i="3" s="1"/>
  <c r="D72" i="3" a="1"/>
  <c r="D72" i="3" s="1"/>
  <c r="D80" i="3" s="1" a="1"/>
  <c r="D80" i="3" s="1"/>
  <c r="D69" i="3" a="1"/>
  <c r="D69" i="3" s="1"/>
  <c r="D77" i="3" s="1" a="1"/>
  <c r="D77" i="3" s="1"/>
  <c r="K73" i="3" a="1"/>
  <c r="K73" i="3" s="1"/>
  <c r="K81" i="3" s="1" a="1"/>
  <c r="K81" i="3" s="1"/>
  <c r="F68" i="3" a="1"/>
  <c r="F68" i="3" s="1"/>
  <c r="F76" i="3" s="1" a="1"/>
  <c r="F76" i="3" s="1"/>
  <c r="D73" i="3" a="1"/>
  <c r="D73" i="3" s="1"/>
  <c r="D81" i="3" s="1" a="1"/>
  <c r="D81" i="3" s="1"/>
  <c r="B71" i="3" a="1"/>
  <c r="B71" i="3" s="1"/>
  <c r="B79" i="3" s="1" a="1"/>
  <c r="B79" i="3" s="1"/>
  <c r="G71" i="3" a="1"/>
  <c r="G71" i="3" s="1"/>
  <c r="G79" i="3" s="1" a="1"/>
  <c r="G79" i="3" s="1"/>
  <c r="H68" i="3" a="1"/>
  <c r="H68" i="3" s="1"/>
  <c r="H76" i="3" s="1" a="1"/>
  <c r="H76" i="3" s="1"/>
  <c r="G72" i="3" a="1"/>
  <c r="G72" i="3" s="1"/>
  <c r="G80" i="3" s="1" a="1"/>
  <c r="G80" i="3" s="1"/>
  <c r="D68" i="3" a="1"/>
  <c r="D68" i="3" s="1"/>
  <c r="D76" i="3" s="1" a="1"/>
  <c r="D76" i="3" s="1"/>
  <c r="B70" i="3" a="1"/>
  <c r="B70" i="3" s="1"/>
  <c r="B78" i="3" s="1" a="1"/>
  <c r="B78" i="3" s="1"/>
  <c r="G73" i="3" a="1"/>
  <c r="G73" i="3" s="1"/>
  <c r="G81" i="3" s="1" a="1"/>
  <c r="G81" i="3" s="1"/>
  <c r="B69" i="3" a="1"/>
  <c r="B69" i="3" s="1"/>
  <c r="B77" i="3" s="1" a="1"/>
  <c r="B77" i="3" s="1"/>
  <c r="G70" i="3" a="1"/>
  <c r="G70" i="3" s="1"/>
  <c r="G78" i="3" s="1" a="1"/>
  <c r="G78" i="3" s="1"/>
  <c r="M69" i="3" a="1"/>
  <c r="M69" i="3" s="1"/>
  <c r="M77" i="3" s="1" a="1"/>
  <c r="M77" i="3" s="1"/>
  <c r="D71" i="3" a="1"/>
  <c r="D71" i="3" s="1"/>
  <c r="D79" i="3" s="1" a="1"/>
  <c r="D79" i="3" s="1"/>
  <c r="K70" i="3" a="1"/>
  <c r="K70" i="3" s="1"/>
  <c r="K78" i="3" s="1" a="1"/>
  <c r="K78" i="3" s="1"/>
  <c r="F71" i="3" a="1"/>
  <c r="F71" i="3" s="1"/>
  <c r="F79" i="3" s="1" a="1"/>
  <c r="F79" i="3" s="1"/>
  <c r="F69" i="3" a="1"/>
  <c r="F69" i="3" s="1"/>
  <c r="F77" i="3" s="1" a="1"/>
  <c r="F77" i="3" s="1"/>
  <c r="D70" i="3" a="1"/>
  <c r="D70" i="3" s="1"/>
  <c r="D78" i="3" s="1" a="1"/>
  <c r="D78" i="3" s="1"/>
  <c r="I72" i="3" a="1"/>
  <c r="I72" i="3" s="1"/>
  <c r="I80" i="3" s="1" a="1"/>
  <c r="I80" i="3" s="1"/>
  <c r="G68" i="3" a="1"/>
  <c r="G68" i="3" s="1"/>
  <c r="G76" i="3" s="1" a="1"/>
  <c r="G76" i="3" s="1"/>
  <c r="F73" i="3" a="1"/>
  <c r="F73" i="3" s="1"/>
  <c r="F81" i="3" s="1" a="1"/>
  <c r="F81" i="3" s="1"/>
  <c r="Q73" i="3" a="1"/>
  <c r="Q73" i="3" s="1"/>
  <c r="Q81" i="3" s="1" a="1"/>
  <c r="Q81" i="3" s="1"/>
  <c r="J70" i="3" a="1"/>
  <c r="J70" i="3" s="1"/>
  <c r="J78" i="3" s="1" a="1"/>
  <c r="J78" i="3" s="1"/>
  <c r="P71" i="3" a="1"/>
  <c r="P71" i="3" s="1"/>
  <c r="P79" i="3" s="1" a="1"/>
  <c r="P79" i="3" s="1"/>
  <c r="K71" i="3" a="1"/>
  <c r="K71" i="3" s="1"/>
  <c r="K79" i="3" s="1" a="1"/>
  <c r="K79" i="3" s="1"/>
  <c r="M71" i="3" a="1"/>
  <c r="M71" i="3" s="1"/>
  <c r="M79" i="3" s="1" a="1"/>
  <c r="M79" i="3" s="1"/>
  <c r="H70" i="3" a="1"/>
  <c r="H70" i="3" s="1"/>
  <c r="H78" i="3" s="1" a="1"/>
  <c r="H78" i="3" s="1"/>
  <c r="C73" i="3" a="1"/>
  <c r="C73" i="3" s="1"/>
  <c r="C81" i="3" s="1" a="1"/>
  <c r="C81" i="3" s="1"/>
  <c r="N71" i="3" a="1"/>
  <c r="N71" i="3" s="1"/>
  <c r="N79" i="3" s="1" a="1"/>
  <c r="N79" i="3" s="1"/>
  <c r="J72" i="3" a="1"/>
  <c r="J72" i="3" s="1"/>
  <c r="J80" i="3" s="1" a="1"/>
  <c r="J80" i="3" s="1"/>
  <c r="O72" i="3" a="1"/>
  <c r="O72" i="3" s="1"/>
  <c r="O80" i="3" s="1" a="1"/>
  <c r="O80" i="3" s="1"/>
  <c r="J73" i="3" a="1"/>
  <c r="J73" i="3" s="1"/>
  <c r="J81" i="3" s="1" a="1"/>
  <c r="J81" i="3" s="1"/>
  <c r="E72" i="3" a="1"/>
  <c r="E72" i="3" s="1"/>
  <c r="E80" i="3" s="1" a="1"/>
  <c r="E80" i="3" s="1"/>
  <c r="M72" i="3" a="1"/>
  <c r="M72" i="3" s="1"/>
  <c r="M80" i="3" s="1" a="1"/>
  <c r="M80" i="3" s="1"/>
  <c r="Q72" i="3" a="1"/>
  <c r="Q72" i="3" s="1"/>
  <c r="Q80" i="3" s="1" a="1"/>
  <c r="Q80" i="3" s="1"/>
  <c r="M73" i="3" a="1"/>
  <c r="M73" i="3" s="1"/>
  <c r="M81" i="3" s="1" a="1"/>
  <c r="M81" i="3" s="1"/>
  <c r="O70" i="3" a="1"/>
  <c r="O70" i="3" s="1"/>
  <c r="O78" i="3" s="1" a="1"/>
  <c r="O78" i="3" s="1"/>
  <c r="R73" i="3" a="1"/>
  <c r="R73" i="3" s="1"/>
  <c r="R81" i="3" s="1" a="1"/>
  <c r="R81" i="3" s="1"/>
  <c r="P73" i="3" a="1"/>
  <c r="P73" i="3" s="1"/>
  <c r="P81" i="3" s="1" a="1"/>
  <c r="P81" i="3" s="1"/>
  <c r="M70" i="3" a="1"/>
  <c r="M70" i="3" s="1"/>
  <c r="M78" i="3" s="1" a="1"/>
  <c r="M78" i="3" s="1"/>
  <c r="I71" i="3" a="1"/>
  <c r="I71" i="3" s="1"/>
  <c r="I79" i="3" s="1" a="1"/>
  <c r="I79" i="3" s="1"/>
  <c r="P70" i="3" a="1"/>
  <c r="P70" i="3" s="1"/>
  <c r="P78" i="3" s="1" a="1"/>
  <c r="P78" i="3" s="1"/>
  <c r="C70" i="3" a="1"/>
  <c r="C70" i="3" s="1"/>
  <c r="C78" i="3" s="1" a="1"/>
  <c r="C78" i="3" s="1"/>
  <c r="L72" i="3" a="1"/>
  <c r="L72" i="3" s="1"/>
  <c r="L80" i="3" s="1" a="1"/>
  <c r="L80" i="3" s="1"/>
  <c r="H71" i="3" a="1"/>
  <c r="H71" i="3" s="1"/>
  <c r="H79" i="3" s="1" a="1"/>
  <c r="H79" i="3" s="1"/>
  <c r="O73" i="3" a="1"/>
  <c r="O73" i="3" s="1"/>
  <c r="O81" i="3" s="1" a="1"/>
  <c r="O81" i="3" s="1"/>
  <c r="N70" i="3" a="1"/>
  <c r="N70" i="3" s="1"/>
  <c r="N78" i="3" s="1" a="1"/>
  <c r="N78" i="3" s="1"/>
  <c r="L71" i="3" a="1"/>
  <c r="L71" i="3" s="1"/>
  <c r="L79" i="3" s="1" a="1"/>
  <c r="L79" i="3" s="1"/>
  <c r="E73" i="3" a="1"/>
  <c r="E73" i="3" s="1"/>
  <c r="E81" i="3" s="1" a="1"/>
  <c r="E81" i="3" s="1"/>
  <c r="O71" i="3" a="1"/>
  <c r="O71" i="3" s="1"/>
  <c r="O79" i="3" s="1" a="1"/>
  <c r="O79" i="3" s="1"/>
  <c r="Q71" i="3" a="1"/>
  <c r="Q71" i="3" s="1"/>
  <c r="Q79" i="3" s="1" a="1"/>
  <c r="Q79" i="3" s="1"/>
  <c r="Q70" i="3" a="1"/>
  <c r="Q70" i="3" s="1"/>
  <c r="Q78" i="3" s="1" a="1"/>
  <c r="Q78" i="3" s="1"/>
  <c r="P72" i="3" a="1"/>
  <c r="P72" i="3" s="1"/>
  <c r="P80" i="3" s="1" a="1"/>
  <c r="P80" i="3" s="1"/>
  <c r="C71" i="3" a="1"/>
  <c r="C71" i="3" s="1"/>
  <c r="C79" i="3" s="1" a="1"/>
  <c r="C79" i="3" s="1"/>
  <c r="R72" i="3" a="1"/>
  <c r="R72" i="3" s="1"/>
  <c r="R80" i="3" s="1" a="1"/>
  <c r="R80" i="3" s="1"/>
  <c r="N73" i="3" a="1"/>
  <c r="N73" i="3" s="1"/>
  <c r="N81" i="3" s="1" a="1"/>
  <c r="N81" i="3" s="1"/>
  <c r="J71" i="3" a="1"/>
  <c r="J71" i="3" s="1"/>
  <c r="J79" i="3" s="1" a="1"/>
  <c r="J79" i="3" s="1"/>
  <c r="I73" i="3" a="1"/>
  <c r="I73" i="3" s="1"/>
  <c r="I81" i="3" s="1" a="1"/>
  <c r="I81" i="3" s="1"/>
  <c r="E70" i="3" a="1"/>
  <c r="E70" i="3" s="1"/>
  <c r="E78" i="3" s="1" a="1"/>
  <c r="E78" i="3" s="1"/>
  <c r="R70" i="3" a="1"/>
  <c r="R70" i="3" s="1"/>
  <c r="R78" i="3" s="1" a="1"/>
  <c r="R78" i="3" s="1"/>
  <c r="L70" i="3" a="1"/>
  <c r="L70" i="3" s="1"/>
  <c r="L78" i="3" s="1" a="1"/>
  <c r="L78" i="3" s="1"/>
  <c r="N72" i="3" a="1"/>
  <c r="N72" i="3" s="1"/>
  <c r="N80" i="3" s="1" a="1"/>
  <c r="N80" i="3" s="1"/>
  <c r="E71" i="3" a="1"/>
  <c r="E71" i="3" s="1"/>
  <c r="E79" i="3" s="1" a="1"/>
  <c r="E79" i="3" s="1"/>
  <c r="L73" i="3" a="1"/>
  <c r="L73" i="3" s="1"/>
  <c r="L81" i="3" s="1" a="1"/>
  <c r="L81" i="3" s="1"/>
  <c r="R71" i="3" a="1"/>
  <c r="R71" i="3" s="1"/>
  <c r="R79" i="3" s="1" a="1"/>
  <c r="R79" i="3" s="1"/>
  <c r="H73" i="3" a="1"/>
  <c r="H73" i="3" s="1"/>
  <c r="H81" i="3" s="1" a="1"/>
  <c r="H81" i="3" s="1"/>
  <c r="C72" i="3" a="1"/>
  <c r="C72" i="3" s="1"/>
  <c r="C80" i="3" s="1" a="1"/>
  <c r="C80" i="3" s="1"/>
  <c r="H72" i="3" a="1"/>
  <c r="H72" i="3" s="1"/>
  <c r="H80" i="3" s="1" a="1"/>
  <c r="H80" i="3" s="1"/>
  <c r="K72" i="3" a="1"/>
  <c r="K72" i="3" s="1"/>
  <c r="K80" i="3" s="1" a="1"/>
  <c r="K80" i="3" s="1"/>
  <c r="I70" i="3" a="1"/>
  <c r="I70" i="3" s="1"/>
  <c r="I78" i="3" s="1" a="1"/>
  <c r="I78" i="3" s="1"/>
  <c r="E69" i="3" a="1"/>
  <c r="E69" i="3" s="1"/>
  <c r="E77" i="3" s="1" a="1"/>
  <c r="E77" i="3" s="1"/>
  <c r="K69" i="3" a="1"/>
  <c r="K69" i="3" s="1"/>
  <c r="K77" i="3" s="1" a="1"/>
  <c r="K77" i="3" s="1"/>
  <c r="R69" i="3" a="1"/>
  <c r="R69" i="3" s="1"/>
  <c r="R77" i="3" s="1" a="1"/>
  <c r="R77" i="3" s="1"/>
  <c r="N69" i="3" a="1"/>
  <c r="N69" i="3" s="1"/>
  <c r="N77" i="3" s="1" a="1"/>
  <c r="N77" i="3" s="1"/>
  <c r="I69" i="3" a="1"/>
  <c r="I69" i="3" s="1"/>
  <c r="I77" i="3" s="1" a="1"/>
  <c r="I77" i="3" s="1"/>
  <c r="P69" i="3" a="1"/>
  <c r="P69" i="3" s="1"/>
  <c r="P77" i="3" s="1" a="1"/>
  <c r="P77" i="3" s="1"/>
  <c r="L69" i="3" a="1"/>
  <c r="L69" i="3" s="1"/>
  <c r="L77" i="3" s="1" a="1"/>
  <c r="L77" i="3" s="1"/>
  <c r="J69" i="3" a="1"/>
  <c r="J69" i="3" s="1"/>
  <c r="J77" i="3" s="1" a="1"/>
  <c r="J77" i="3" s="1"/>
  <c r="C69" i="3" a="1"/>
  <c r="C69" i="3" s="1"/>
  <c r="C77" i="3" s="1" a="1"/>
  <c r="C77" i="3" s="1"/>
  <c r="H69" i="3" a="1"/>
  <c r="H69" i="3" s="1"/>
  <c r="H77" i="3" s="1" a="1"/>
  <c r="H77" i="3" s="1"/>
  <c r="Q69" i="3" a="1"/>
  <c r="Q69" i="3" s="1"/>
  <c r="Q77" i="3" s="1" a="1"/>
  <c r="Q77" i="3" s="1"/>
  <c r="Q68" i="3" a="1"/>
  <c r="Q68" i="3" s="1"/>
  <c r="Q76" i="3" s="1" a="1"/>
  <c r="Q76" i="3" s="1"/>
  <c r="N68" i="3" a="1"/>
  <c r="N68" i="3" s="1"/>
  <c r="N76" i="3" s="1" a="1"/>
  <c r="N76" i="3" s="1"/>
  <c r="R68" i="3" a="1"/>
  <c r="R68" i="3" s="1"/>
  <c r="R76" i="3" s="1" a="1"/>
  <c r="R76" i="3" s="1"/>
  <c r="P68" i="3" a="1"/>
  <c r="P68" i="3" s="1"/>
  <c r="P76" i="3" s="1" a="1"/>
  <c r="P76" i="3" s="1"/>
  <c r="M68" i="3" a="1"/>
  <c r="M68" i="3" s="1"/>
  <c r="M76" i="3" s="1" a="1"/>
  <c r="M76" i="3" s="1"/>
  <c r="K68" i="3" a="1"/>
  <c r="K68" i="3" s="1"/>
  <c r="K76" i="3" s="1" a="1"/>
  <c r="K76" i="3" s="1"/>
  <c r="O68" i="3" a="1"/>
  <c r="O68" i="3" s="1"/>
  <c r="O76" i="3" s="1" a="1"/>
  <c r="O76" i="3" s="1"/>
  <c r="J68" i="3" a="1"/>
  <c r="J68" i="3" s="1"/>
  <c r="J76" i="3" s="1" a="1"/>
  <c r="J76" i="3" s="1"/>
  <c r="L68" i="3" a="1"/>
  <c r="L68" i="3" s="1"/>
  <c r="L76" i="3" s="1" a="1"/>
  <c r="L76" i="3" s="1"/>
  <c r="I68" i="3" a="1"/>
  <c r="I68" i="3" s="1"/>
  <c r="I76" i="3" s="1" a="1"/>
  <c r="I76" i="3" s="1"/>
  <c r="E68" i="3" a="1"/>
  <c r="E68" i="3" s="1"/>
  <c r="E76" i="3" s="1" a="1"/>
  <c r="E76" i="3" s="1"/>
  <c r="C68" i="3" a="1"/>
  <c r="C68" i="3" s="1"/>
  <c r="C76" i="3" s="1" a="1"/>
  <c r="C76" i="3" s="1"/>
  <c r="N47" i="1"/>
  <c r="H64" i="2"/>
  <c r="T37" i="2" s="1"/>
  <c r="T28" i="2"/>
  <c r="G56" i="2"/>
  <c r="G47" i="2"/>
  <c r="H63" i="2"/>
  <c r="T27" i="2"/>
  <c r="W18" i="2"/>
  <c r="N14" i="1"/>
  <c r="W20" i="2"/>
  <c r="B50" i="1"/>
  <c r="B59" i="1"/>
  <c r="N32" i="1"/>
  <c r="S18" i="2"/>
  <c r="C63" i="2"/>
  <c r="O27" i="2"/>
  <c r="C50" i="1"/>
  <c r="C59" i="1"/>
  <c r="O32" i="1"/>
  <c r="I67" i="1"/>
  <c r="U40" i="1" s="1"/>
  <c r="U22" i="1"/>
  <c r="U49" i="1" s="1"/>
  <c r="W20" i="1"/>
  <c r="I50" i="1"/>
  <c r="I59" i="1"/>
  <c r="U32" i="1"/>
  <c r="B67" i="2"/>
  <c r="N40" i="2" s="1"/>
  <c r="N31" i="2"/>
  <c r="I55" i="2"/>
  <c r="I46" i="2"/>
  <c r="T19" i="2"/>
  <c r="K27" i="2"/>
  <c r="D32" i="2"/>
  <c r="C55" i="2"/>
  <c r="C46" i="2"/>
  <c r="P23" i="2"/>
  <c r="Q14" i="2"/>
  <c r="K63" i="2"/>
  <c r="W36" i="2" s="1"/>
  <c r="W27" i="2"/>
  <c r="K65" i="2"/>
  <c r="W38" i="2" s="1"/>
  <c r="W29" i="2"/>
  <c r="G66" i="1"/>
  <c r="S39" i="1" s="1"/>
  <c r="S21" i="1"/>
  <c r="S48" i="1" s="1"/>
  <c r="R22" i="2"/>
  <c r="D58" i="1"/>
  <c r="D49" i="1"/>
  <c r="P31" i="1"/>
  <c r="G63" i="2"/>
  <c r="S36" i="2" s="1"/>
  <c r="S27" i="2"/>
  <c r="K30" i="1"/>
  <c r="O18" i="2"/>
  <c r="O45" i="2" s="1"/>
  <c r="O36" i="2"/>
  <c r="J58" i="1"/>
  <c r="I58" i="1"/>
  <c r="J27" i="1"/>
  <c r="K56" i="1"/>
  <c r="K65" i="1" s="1"/>
  <c r="W38" i="1" s="1"/>
  <c r="H27" i="1"/>
  <c r="J56" i="2"/>
  <c r="J47" i="2"/>
  <c r="C67" i="2"/>
  <c r="O31" i="2"/>
  <c r="T9" i="2"/>
  <c r="H27" i="2"/>
  <c r="F31" i="2"/>
  <c r="C59" i="2"/>
  <c r="C50" i="2"/>
  <c r="U21" i="1"/>
  <c r="I66" i="1"/>
  <c r="U39" i="1" s="1"/>
  <c r="F67" i="2"/>
  <c r="R40" i="2" s="1"/>
  <c r="R31" i="2"/>
  <c r="E57" i="1"/>
  <c r="E48" i="1"/>
  <c r="Q30" i="1"/>
  <c r="B58" i="1"/>
  <c r="B49" i="1"/>
  <c r="N31" i="1"/>
  <c r="F54" i="2"/>
  <c r="F45" i="2"/>
  <c r="K48" i="1"/>
  <c r="W30" i="1"/>
  <c r="K57" i="1"/>
  <c r="Q22" i="2"/>
  <c r="J68" i="1"/>
  <c r="V41" i="1" s="1"/>
  <c r="V23" i="1"/>
  <c r="V50" i="1" s="1"/>
  <c r="F28" i="1"/>
  <c r="H65" i="1"/>
  <c r="T38" i="1" s="1"/>
  <c r="T20" i="1"/>
  <c r="T47" i="1" s="1"/>
  <c r="D68" i="2"/>
  <c r="P41" i="2" s="1"/>
  <c r="P32" i="2"/>
  <c r="J55" i="1"/>
  <c r="J46" i="1"/>
  <c r="V28" i="1"/>
  <c r="P18" i="2"/>
  <c r="I27" i="2"/>
  <c r="D29" i="2"/>
  <c r="R10" i="2"/>
  <c r="F28" i="2"/>
  <c r="I57" i="2"/>
  <c r="I48" i="2"/>
  <c r="K67" i="2"/>
  <c r="W40" i="2" s="1"/>
  <c r="W31" i="2"/>
  <c r="G67" i="2"/>
  <c r="S40" i="2" s="1"/>
  <c r="S49" i="2" s="1"/>
  <c r="F63" i="1"/>
  <c r="R36" i="1" s="1"/>
  <c r="R18" i="1"/>
  <c r="R45" i="1" s="1"/>
  <c r="I55" i="1"/>
  <c r="U28" i="1"/>
  <c r="I46" i="1"/>
  <c r="E49" i="1"/>
  <c r="Q31" i="1"/>
  <c r="E58" i="1"/>
  <c r="K54" i="1"/>
  <c r="K45" i="1"/>
  <c r="W27" i="1"/>
  <c r="D48" i="1"/>
  <c r="P30" i="1"/>
  <c r="D57" i="1"/>
  <c r="K49" i="1"/>
  <c r="W31" i="1"/>
  <c r="K58" i="1"/>
  <c r="U11" i="1"/>
  <c r="E67" i="2"/>
  <c r="Q40" i="2" s="1"/>
  <c r="Q31" i="2"/>
  <c r="B64" i="1"/>
  <c r="N37" i="1" s="1"/>
  <c r="N19" i="1"/>
  <c r="J67" i="1"/>
  <c r="V40" i="1" s="1"/>
  <c r="V22" i="1"/>
  <c r="V49" i="1" s="1"/>
  <c r="V21" i="1"/>
  <c r="J66" i="1"/>
  <c r="V39" i="1" s="1"/>
  <c r="C65" i="1"/>
  <c r="O38" i="1" s="1"/>
  <c r="O20" i="1"/>
  <c r="O47" i="1" s="1"/>
  <c r="H49" i="2"/>
  <c r="H58" i="2"/>
  <c r="V41" i="2"/>
  <c r="V23" i="2"/>
  <c r="E65" i="2"/>
  <c r="Q38" i="2" s="1"/>
  <c r="Q29" i="2"/>
  <c r="T21" i="2"/>
  <c r="U12" i="2"/>
  <c r="B30" i="2"/>
  <c r="H48" i="1"/>
  <c r="H57" i="1"/>
  <c r="T30" i="1"/>
  <c r="F48" i="2"/>
  <c r="F57" i="2"/>
  <c r="J58" i="2"/>
  <c r="J49" i="2"/>
  <c r="W11" i="1"/>
  <c r="U23" i="2"/>
  <c r="J54" i="1"/>
  <c r="J45" i="1"/>
  <c r="V27" i="1"/>
  <c r="G54" i="1"/>
  <c r="O30" i="1"/>
  <c r="C57" i="1"/>
  <c r="C48" i="1"/>
  <c r="G47" i="1"/>
  <c r="S29" i="1"/>
  <c r="G56" i="1"/>
  <c r="E50" i="1"/>
  <c r="E59" i="1"/>
  <c r="Q32" i="1"/>
  <c r="U12" i="1"/>
  <c r="I30" i="1"/>
  <c r="R20" i="1"/>
  <c r="G58" i="1"/>
  <c r="J55" i="2"/>
  <c r="J46" i="2"/>
  <c r="H55" i="1"/>
  <c r="T28" i="1"/>
  <c r="H46" i="1"/>
  <c r="G63" i="1"/>
  <c r="S36" i="1" s="1"/>
  <c r="S18" i="1"/>
  <c r="O18" i="1"/>
  <c r="C63" i="1"/>
  <c r="O36" i="1" s="1"/>
  <c r="J66" i="2"/>
  <c r="V39" i="2" s="1"/>
  <c r="V30" i="2"/>
  <c r="E64" i="2"/>
  <c r="Q28" i="2"/>
  <c r="E63" i="2"/>
  <c r="Q36" i="2" s="1"/>
  <c r="Q27" i="2"/>
  <c r="Q45" i="2" s="1"/>
  <c r="Q20" i="2"/>
  <c r="F65" i="2"/>
  <c r="R38" i="2" s="1"/>
  <c r="R29" i="2"/>
  <c r="B48" i="2"/>
  <c r="B57" i="2"/>
  <c r="G66" i="2"/>
  <c r="S30" i="2"/>
  <c r="P19" i="1"/>
  <c r="D64" i="1"/>
  <c r="P37" i="1" s="1"/>
  <c r="I68" i="2"/>
  <c r="U41" i="2" s="1"/>
  <c r="U32" i="2"/>
  <c r="D47" i="1"/>
  <c r="P29" i="1"/>
  <c r="D56" i="1"/>
  <c r="G32" i="1"/>
  <c r="Q10" i="1"/>
  <c r="N18" i="2"/>
  <c r="F56" i="1"/>
  <c r="F65" i="1" s="1"/>
  <c r="R38" i="1" s="1"/>
  <c r="K68" i="1"/>
  <c r="W41" i="1" s="1"/>
  <c r="W23" i="1"/>
  <c r="W50" i="1" s="1"/>
  <c r="J65" i="1"/>
  <c r="V38" i="1" s="1"/>
  <c r="V20" i="1"/>
  <c r="V47" i="1" s="1"/>
  <c r="U13" i="2"/>
  <c r="B64" i="2"/>
  <c r="N37" i="2" s="1"/>
  <c r="N28" i="2"/>
  <c r="Q37" i="2"/>
  <c r="Q19" i="2"/>
  <c r="C56" i="2"/>
  <c r="C47" i="2"/>
  <c r="K48" i="2"/>
  <c r="K57" i="2"/>
  <c r="G50" i="2"/>
  <c r="G59" i="2"/>
  <c r="D65" i="2"/>
  <c r="P38" i="2" s="1"/>
  <c r="P47" i="2" s="1"/>
  <c r="S39" i="2"/>
  <c r="S21" i="2"/>
  <c r="S48" i="2" s="1"/>
  <c r="B56" i="2"/>
  <c r="B47" i="2"/>
  <c r="U20" i="2"/>
  <c r="B66" i="1"/>
  <c r="N39" i="1" s="1"/>
  <c r="N21" i="1"/>
  <c r="Q20" i="1"/>
  <c r="J29" i="2"/>
  <c r="I47" i="1"/>
  <c r="U29" i="1"/>
  <c r="I56" i="1"/>
  <c r="S28" i="1"/>
  <c r="G55" i="1"/>
  <c r="G46" i="1"/>
  <c r="G50" i="1"/>
  <c r="G59" i="1"/>
  <c r="S32" i="1"/>
  <c r="C28" i="1"/>
  <c r="N27" i="2"/>
  <c r="B63" i="2"/>
  <c r="N36" i="2" s="1"/>
  <c r="D28" i="1"/>
  <c r="R46" i="1"/>
  <c r="N49" i="2"/>
  <c r="D48" i="2"/>
  <c r="D57" i="2"/>
  <c r="Q11" i="2"/>
  <c r="I65" i="2"/>
  <c r="U38" i="2" s="1"/>
  <c r="U29" i="2"/>
  <c r="W10" i="1"/>
  <c r="E56" i="1"/>
  <c r="E65" i="1" s="1"/>
  <c r="Q38" i="1" s="1"/>
  <c r="D55" i="2"/>
  <c r="D46" i="2"/>
  <c r="H50" i="2"/>
  <c r="H59" i="2"/>
  <c r="H54" i="1"/>
  <c r="H45" i="1"/>
  <c r="T27" i="1"/>
  <c r="C55" i="1"/>
  <c r="C46" i="1"/>
  <c r="O28" i="1"/>
  <c r="D59" i="1"/>
  <c r="B63" i="1"/>
  <c r="N36" i="1" s="1"/>
  <c r="N18" i="1"/>
  <c r="N45" i="1" s="1"/>
  <c r="T23" i="1"/>
  <c r="H68" i="1"/>
  <c r="T41" i="1" s="1"/>
  <c r="Q45" i="1"/>
  <c r="W22" i="2"/>
  <c r="I58" i="2"/>
  <c r="I49" i="2"/>
  <c r="S12" i="2"/>
  <c r="V48" i="2"/>
  <c r="C57" i="2"/>
  <c r="C48" i="2"/>
  <c r="I45" i="2"/>
  <c r="I54" i="2"/>
  <c r="H30" i="2"/>
  <c r="B59" i="2"/>
  <c r="B50" i="2"/>
  <c r="I63" i="1"/>
  <c r="U36" i="1" s="1"/>
  <c r="U18" i="1"/>
  <c r="F59" i="1"/>
  <c r="R32" i="1"/>
  <c r="F50" i="1"/>
  <c r="T13" i="1"/>
  <c r="H56" i="2"/>
  <c r="H47" i="2"/>
  <c r="D68" i="1"/>
  <c r="P41" i="1" s="1"/>
  <c r="P23" i="1"/>
  <c r="H58" i="1"/>
  <c r="H67" i="1" s="1"/>
  <c r="T40" i="1" s="1"/>
  <c r="P14" i="1"/>
  <c r="D63" i="2"/>
  <c r="P36" i="2" s="1"/>
  <c r="P27" i="2"/>
  <c r="N9" i="2"/>
  <c r="B27" i="2"/>
  <c r="T30" i="2"/>
  <c r="H66" i="2"/>
  <c r="T39" i="2" s="1"/>
  <c r="G67" i="1"/>
  <c r="S40" i="1" s="1"/>
  <c r="S22" i="1"/>
  <c r="S49" i="1" s="1"/>
  <c r="Q41" i="2"/>
  <c r="Q23" i="2"/>
  <c r="W11" i="2"/>
  <c r="F68" i="2"/>
  <c r="R41" i="2" s="1"/>
  <c r="R32" i="2"/>
  <c r="R50" i="2" s="1"/>
  <c r="E27" i="2"/>
  <c r="G28" i="2"/>
  <c r="K64" i="2"/>
  <c r="W28" i="2"/>
  <c r="W19" i="1"/>
  <c r="F49" i="1"/>
  <c r="R31" i="1"/>
  <c r="F58" i="1"/>
  <c r="E64" i="1"/>
  <c r="Q37" i="1" s="1"/>
  <c r="Q19" i="1"/>
  <c r="G64" i="2"/>
  <c r="S28" i="2"/>
  <c r="F64" i="2"/>
  <c r="R28" i="2"/>
  <c r="E29" i="1"/>
  <c r="C31" i="1"/>
  <c r="B54" i="1"/>
  <c r="R47" i="2"/>
  <c r="E66" i="2"/>
  <c r="Q39" i="2" s="1"/>
  <c r="Q30" i="2"/>
  <c r="J63" i="2"/>
  <c r="V36" i="2" s="1"/>
  <c r="V27" i="2"/>
  <c r="V45" i="2" s="1"/>
  <c r="T18" i="2"/>
  <c r="T45" i="2" s="1"/>
  <c r="T36" i="2"/>
  <c r="W37" i="2"/>
  <c r="W19" i="2"/>
  <c r="K55" i="1"/>
  <c r="K64" i="1" s="1"/>
  <c r="W37" i="1" s="1"/>
  <c r="O40" i="2"/>
  <c r="O22" i="2"/>
  <c r="F48" i="1"/>
  <c r="R30" i="1"/>
  <c r="F57" i="1"/>
  <c r="S19" i="2"/>
  <c r="S37" i="2"/>
  <c r="N46" i="2"/>
  <c r="R37" i="2"/>
  <c r="R19" i="2"/>
  <c r="R46" i="2" s="1"/>
  <c r="C49" i="1"/>
  <c r="O31" i="1"/>
  <c r="C58" i="1"/>
  <c r="B55" i="1"/>
  <c r="D49" i="2"/>
  <c r="D58" i="2"/>
  <c r="T22" i="1"/>
  <c r="P45" i="1"/>
  <c r="Z109" i="3" l="1"/>
  <c r="Z111" i="3"/>
  <c r="AA113" i="3"/>
  <c r="X110" i="3"/>
  <c r="V112" i="3"/>
  <c r="AA108" i="3"/>
  <c r="AA93" i="3"/>
  <c r="AA133" i="3" s="1"/>
  <c r="AA117" i="3"/>
  <c r="AA95" i="3"/>
  <c r="AA135" i="3" s="1"/>
  <c r="AA119" i="3"/>
  <c r="Z113" i="3"/>
  <c r="W110" i="3"/>
  <c r="W96" i="3"/>
  <c r="W136" i="3" s="1"/>
  <c r="W120" i="3"/>
  <c r="X108" i="3"/>
  <c r="U93" i="3"/>
  <c r="U133" i="3" s="1"/>
  <c r="U117" i="3"/>
  <c r="T95" i="3"/>
  <c r="T135" i="3" s="1"/>
  <c r="T119" i="3"/>
  <c r="U113" i="3"/>
  <c r="U94" i="3"/>
  <c r="U134" i="3" s="1"/>
  <c r="U118" i="3"/>
  <c r="U112" i="3"/>
  <c r="Y108" i="3"/>
  <c r="V109" i="3"/>
  <c r="V111" i="3"/>
  <c r="W113" i="3"/>
  <c r="V94" i="3"/>
  <c r="V134" i="3" s="1"/>
  <c r="V118" i="3"/>
  <c r="X96" i="3"/>
  <c r="X136" i="3" s="1"/>
  <c r="X120" i="3"/>
  <c r="W92" i="3"/>
  <c r="W132" i="3" s="1"/>
  <c r="W116" i="3"/>
  <c r="Z93" i="3"/>
  <c r="Z133" i="3" s="1"/>
  <c r="Z117" i="3"/>
  <c r="Z95" i="3"/>
  <c r="Z135" i="3" s="1"/>
  <c r="Z119" i="3"/>
  <c r="AA97" i="3"/>
  <c r="AA137" i="3" s="1"/>
  <c r="AA121" i="3"/>
  <c r="X94" i="3"/>
  <c r="X134" i="3" s="1"/>
  <c r="X118" i="3"/>
  <c r="V96" i="3"/>
  <c r="V136" i="3" s="1"/>
  <c r="V120" i="3"/>
  <c r="V108" i="3"/>
  <c r="Y93" i="3"/>
  <c r="Y133" i="3" s="1"/>
  <c r="Y117" i="3"/>
  <c r="Y111" i="3"/>
  <c r="Y97" i="3"/>
  <c r="Y137" i="3" s="1"/>
  <c r="Y121" i="3"/>
  <c r="AA110" i="3"/>
  <c r="AA112" i="3"/>
  <c r="Z92" i="3"/>
  <c r="Z132" i="3" s="1"/>
  <c r="Z116" i="3"/>
  <c r="W93" i="3"/>
  <c r="W133" i="3" s="1"/>
  <c r="W117" i="3"/>
  <c r="X95" i="3"/>
  <c r="X135" i="3" s="1"/>
  <c r="X119" i="3"/>
  <c r="X97" i="3"/>
  <c r="X137" i="3" s="1"/>
  <c r="X121" i="3"/>
  <c r="U110" i="3"/>
  <c r="U142" i="3" a="1"/>
  <c r="U142" i="3" s="1"/>
  <c r="U96" i="3"/>
  <c r="U136" i="3" s="1"/>
  <c r="U120" i="3"/>
  <c r="U92" i="3"/>
  <c r="U132" i="3" s="1"/>
  <c r="U116" i="3"/>
  <c r="T109" i="3"/>
  <c r="U111" i="3"/>
  <c r="T97" i="3"/>
  <c r="T137" i="3" s="1"/>
  <c r="T121" i="3"/>
  <c r="V110" i="3"/>
  <c r="X112" i="3"/>
  <c r="X144" i="3" a="1"/>
  <c r="X144" i="3" s="1"/>
  <c r="W108" i="3"/>
  <c r="X93" i="3"/>
  <c r="X133" i="3" s="1"/>
  <c r="X117" i="3"/>
  <c r="W95" i="3"/>
  <c r="W135" i="3" s="1"/>
  <c r="W119" i="3"/>
  <c r="V97" i="3"/>
  <c r="V137" i="3" s="1"/>
  <c r="V121" i="3"/>
  <c r="Z110" i="3"/>
  <c r="Z112" i="3"/>
  <c r="V92" i="3"/>
  <c r="V132" i="3" s="1"/>
  <c r="V116" i="3"/>
  <c r="Y109" i="3"/>
  <c r="Y141" i="3" a="1"/>
  <c r="Y141" i="3" s="1"/>
  <c r="Y95" i="3"/>
  <c r="Y135" i="3" s="1"/>
  <c r="Y119" i="3"/>
  <c r="Y113" i="3"/>
  <c r="AA94" i="3"/>
  <c r="AA134" i="3" s="1"/>
  <c r="AA118" i="3"/>
  <c r="AA96" i="3"/>
  <c r="AA136" i="3" s="1"/>
  <c r="AA120" i="3"/>
  <c r="Z108" i="3"/>
  <c r="W109" i="3"/>
  <c r="X111" i="3"/>
  <c r="X113" i="3"/>
  <c r="X145" i="3" a="1"/>
  <c r="X145" i="3" s="1"/>
  <c r="Y110" i="3"/>
  <c r="Y96" i="3"/>
  <c r="Y136" i="3" s="1"/>
  <c r="Y120" i="3"/>
  <c r="U108" i="3"/>
  <c r="T93" i="3"/>
  <c r="T133" i="3" s="1"/>
  <c r="T117" i="3"/>
  <c r="U95" i="3"/>
  <c r="U135" i="3" s="1"/>
  <c r="U119" i="3"/>
  <c r="T113" i="3"/>
  <c r="T94" i="3"/>
  <c r="T134" i="3" s="1"/>
  <c r="T118" i="3"/>
  <c r="T112" i="3"/>
  <c r="T92" i="3"/>
  <c r="T132" i="3" s="1"/>
  <c r="T116" i="3"/>
  <c r="X109" i="3"/>
  <c r="X141" i="3" a="1"/>
  <c r="X141" i="3" s="1"/>
  <c r="W111" i="3"/>
  <c r="V113" i="3"/>
  <c r="V145" i="3" a="1"/>
  <c r="V145" i="3" s="1"/>
  <c r="Z94" i="3"/>
  <c r="Z134" i="3" s="1"/>
  <c r="Z118" i="3"/>
  <c r="Z96" i="3"/>
  <c r="Z136" i="3" s="1"/>
  <c r="Z120" i="3"/>
  <c r="AA92" i="3"/>
  <c r="AA132" i="3" s="1"/>
  <c r="AA116" i="3"/>
  <c r="AA109" i="3"/>
  <c r="AA111" i="3"/>
  <c r="AA143" i="3" a="1"/>
  <c r="AA143" i="3" s="1"/>
  <c r="Z97" i="3"/>
  <c r="Z137" i="3" s="1"/>
  <c r="Z121" i="3"/>
  <c r="W94" i="3"/>
  <c r="W134" i="3" s="1"/>
  <c r="W118" i="3"/>
  <c r="W112" i="3"/>
  <c r="W144" i="3" a="1"/>
  <c r="W144" i="3" s="1"/>
  <c r="X92" i="3"/>
  <c r="X132" i="3" s="1"/>
  <c r="X116" i="3"/>
  <c r="U109" i="3"/>
  <c r="T111" i="3"/>
  <c r="T143" i="3" a="1"/>
  <c r="T143" i="3" s="1"/>
  <c r="U97" i="3"/>
  <c r="U137" i="3" s="1"/>
  <c r="U121" i="3"/>
  <c r="Y94" i="3"/>
  <c r="Y134" i="3" s="1"/>
  <c r="Y118" i="3"/>
  <c r="Y112" i="3"/>
  <c r="Y92" i="3"/>
  <c r="Y132" i="3" s="1"/>
  <c r="Y116" i="3"/>
  <c r="V93" i="3"/>
  <c r="V133" i="3" s="1"/>
  <c r="V117" i="3"/>
  <c r="V95" i="3"/>
  <c r="V135" i="3" s="1"/>
  <c r="V119" i="3"/>
  <c r="W97" i="3"/>
  <c r="W137" i="3" s="1"/>
  <c r="W121" i="3"/>
  <c r="T110" i="3"/>
  <c r="T96" i="3"/>
  <c r="T136" i="3" s="1"/>
  <c r="T120" i="3"/>
  <c r="T108" i="3"/>
  <c r="F78" i="3" a="1"/>
  <c r="F78" i="3" s="1"/>
  <c r="F94" i="3" s="1"/>
  <c r="F134" i="3" s="1"/>
  <c r="S141" i="3" a="1"/>
  <c r="S141" i="3" s="1"/>
  <c r="S133" i="3"/>
  <c r="S117" i="3"/>
  <c r="W5" i="3"/>
  <c r="S92" i="3"/>
  <c r="S116" i="3"/>
  <c r="S108" i="3"/>
  <c r="S64" i="3"/>
  <c r="S88" i="3"/>
  <c r="S80" i="3" a="1"/>
  <c r="S80" i="3" s="1"/>
  <c r="S87" i="3"/>
  <c r="S79" i="3" a="1"/>
  <c r="S79" i="3" s="1"/>
  <c r="S63" i="3"/>
  <c r="S62" i="3"/>
  <c r="S81" i="3" a="1"/>
  <c r="S81" i="3" s="1"/>
  <c r="S89" i="3"/>
  <c r="S86" i="3"/>
  <c r="S78" i="3" a="1"/>
  <c r="S78" i="3" s="1"/>
  <c r="S65" i="3"/>
  <c r="O60" i="3"/>
  <c r="K60" i="3"/>
  <c r="K84" i="3"/>
  <c r="K120" i="3"/>
  <c r="R117" i="3"/>
  <c r="I116" i="3"/>
  <c r="Q117" i="3"/>
  <c r="L120" i="3"/>
  <c r="C116" i="3"/>
  <c r="M88" i="3"/>
  <c r="R120" i="3"/>
  <c r="I121" i="3"/>
  <c r="Q88" i="3"/>
  <c r="L86" i="3"/>
  <c r="D116" i="3"/>
  <c r="M117" i="3"/>
  <c r="G118" i="3"/>
  <c r="R116" i="3"/>
  <c r="I87" i="3"/>
  <c r="Q86" i="3"/>
  <c r="L116" i="3"/>
  <c r="F89" i="3"/>
  <c r="D121" i="3"/>
  <c r="M86" i="3"/>
  <c r="R86" i="3"/>
  <c r="L121" i="3"/>
  <c r="F116" i="3"/>
  <c r="E119" i="3"/>
  <c r="I120" i="3"/>
  <c r="Q84" i="3"/>
  <c r="L119" i="3"/>
  <c r="F119" i="3"/>
  <c r="J118" i="3"/>
  <c r="M121" i="3"/>
  <c r="E85" i="3"/>
  <c r="P119" i="3"/>
  <c r="Q119" i="3"/>
  <c r="F85" i="3"/>
  <c r="J84" i="3"/>
  <c r="M119" i="3"/>
  <c r="E88" i="3"/>
  <c r="P117" i="3"/>
  <c r="H84" i="3"/>
  <c r="F120" i="3"/>
  <c r="J89" i="3"/>
  <c r="E86" i="3"/>
  <c r="P120" i="3"/>
  <c r="I118" i="3"/>
  <c r="H121" i="3"/>
  <c r="J87" i="3"/>
  <c r="E84" i="3"/>
  <c r="P86" i="3"/>
  <c r="J88" i="3"/>
  <c r="G121" i="3"/>
  <c r="P84" i="3"/>
  <c r="C86" i="3"/>
  <c r="C119" i="3"/>
  <c r="J117" i="3"/>
  <c r="R89" i="3"/>
  <c r="P121" i="3"/>
  <c r="D120" i="3"/>
  <c r="H118" i="3"/>
  <c r="C88" i="3"/>
  <c r="D85" i="3"/>
  <c r="R87" i="3"/>
  <c r="G86" i="3"/>
  <c r="K117" i="3"/>
  <c r="K85" i="3"/>
  <c r="K116" i="3"/>
  <c r="K62" i="3"/>
  <c r="K65" i="3"/>
  <c r="K63" i="3"/>
  <c r="K61" i="3"/>
  <c r="M116" i="3"/>
  <c r="B62" i="3"/>
  <c r="O64" i="3"/>
  <c r="N63" i="3"/>
  <c r="B65" i="3"/>
  <c r="R65" i="3"/>
  <c r="C65" i="3"/>
  <c r="O63" i="3"/>
  <c r="O62" i="3"/>
  <c r="N64" i="3"/>
  <c r="O65" i="3"/>
  <c r="Q63" i="3"/>
  <c r="U50" i="2"/>
  <c r="N89" i="3"/>
  <c r="N121" i="3"/>
  <c r="W47" i="1"/>
  <c r="R85" i="3"/>
  <c r="B68" i="2"/>
  <c r="N32" i="2"/>
  <c r="E121" i="3"/>
  <c r="E89" i="3"/>
  <c r="I67" i="2"/>
  <c r="U40" i="2" s="1"/>
  <c r="U31" i="2"/>
  <c r="T50" i="1"/>
  <c r="D64" i="2"/>
  <c r="P37" i="2" s="1"/>
  <c r="P28" i="2"/>
  <c r="O118" i="3"/>
  <c r="O86" i="3"/>
  <c r="H64" i="1"/>
  <c r="T37" i="1" s="1"/>
  <c r="T19" i="1"/>
  <c r="T46" i="1" s="1"/>
  <c r="E68" i="1"/>
  <c r="Q41" i="1" s="1"/>
  <c r="Q23" i="1"/>
  <c r="Q50" i="1" s="1"/>
  <c r="V50" i="2"/>
  <c r="O61" i="3"/>
  <c r="K66" i="1"/>
  <c r="W39" i="1" s="1"/>
  <c r="W21" i="1"/>
  <c r="U48" i="1"/>
  <c r="B64" i="3"/>
  <c r="J65" i="2"/>
  <c r="V29" i="2"/>
  <c r="B68" i="1"/>
  <c r="N41" i="1" s="1"/>
  <c r="N23" i="1"/>
  <c r="C68" i="2"/>
  <c r="O32" i="2"/>
  <c r="E61" i="3"/>
  <c r="B61" i="3"/>
  <c r="L62" i="3"/>
  <c r="Q50" i="2"/>
  <c r="B63" i="3"/>
  <c r="P50" i="1"/>
  <c r="O119" i="3"/>
  <c r="O87" i="3"/>
  <c r="S23" i="2"/>
  <c r="Q46" i="2"/>
  <c r="B66" i="2"/>
  <c r="N30" i="2"/>
  <c r="V31" i="2"/>
  <c r="J67" i="2"/>
  <c r="M60" i="3"/>
  <c r="T22" i="2"/>
  <c r="Q22" i="1"/>
  <c r="E67" i="1"/>
  <c r="Q40" i="1" s="1"/>
  <c r="R36" i="2"/>
  <c r="R18" i="2"/>
  <c r="O41" i="2"/>
  <c r="O23" i="2"/>
  <c r="B88" i="3"/>
  <c r="B120" i="3"/>
  <c r="B86" i="3"/>
  <c r="B118" i="3"/>
  <c r="W47" i="2"/>
  <c r="B87" i="3"/>
  <c r="B119" i="3"/>
  <c r="U18" i="2"/>
  <c r="Q47" i="1"/>
  <c r="G68" i="2"/>
  <c r="S41" i="2" s="1"/>
  <c r="S32" i="2"/>
  <c r="D65" i="1"/>
  <c r="P38" i="1" s="1"/>
  <c r="P20" i="1"/>
  <c r="J64" i="2"/>
  <c r="V37" i="2" s="1"/>
  <c r="V28" i="2"/>
  <c r="G65" i="1"/>
  <c r="S38" i="1" s="1"/>
  <c r="S20" i="1"/>
  <c r="S47" i="1" s="1"/>
  <c r="V40" i="2"/>
  <c r="V22" i="2"/>
  <c r="H67" i="2"/>
  <c r="T40" i="2" s="1"/>
  <c r="T31" i="2"/>
  <c r="I64" i="1"/>
  <c r="U37" i="1" s="1"/>
  <c r="U19" i="1"/>
  <c r="N61" i="3"/>
  <c r="I64" i="2"/>
  <c r="U37" i="2" s="1"/>
  <c r="U28" i="2"/>
  <c r="U22" i="2"/>
  <c r="T46" i="2"/>
  <c r="H65" i="2"/>
  <c r="T29" i="2"/>
  <c r="P21" i="2"/>
  <c r="W39" i="2"/>
  <c r="W21" i="2"/>
  <c r="W48" i="2" s="1"/>
  <c r="V19" i="2"/>
  <c r="C66" i="1"/>
  <c r="O39" i="1" s="1"/>
  <c r="O21" i="1"/>
  <c r="O48" i="1" s="1"/>
  <c r="R21" i="2"/>
  <c r="P45" i="2"/>
  <c r="B67" i="1"/>
  <c r="N40" i="1" s="1"/>
  <c r="N22" i="1"/>
  <c r="N49" i="1" s="1"/>
  <c r="M64" i="3"/>
  <c r="D67" i="1"/>
  <c r="P40" i="1" s="1"/>
  <c r="P22" i="1"/>
  <c r="P49" i="1" s="1"/>
  <c r="N85" i="3"/>
  <c r="N117" i="3"/>
  <c r="U19" i="2"/>
  <c r="W45" i="2"/>
  <c r="Q46" i="1"/>
  <c r="P22" i="2"/>
  <c r="T38" i="2"/>
  <c r="T20" i="2"/>
  <c r="W49" i="2"/>
  <c r="C64" i="1"/>
  <c r="O37" i="1" s="1"/>
  <c r="O19" i="1"/>
  <c r="O46" i="1" s="1"/>
  <c r="D66" i="2"/>
  <c r="P39" i="2" s="1"/>
  <c r="P30" i="2"/>
  <c r="N48" i="1"/>
  <c r="K66" i="2"/>
  <c r="W30" i="2"/>
  <c r="R30" i="2"/>
  <c r="F66" i="2"/>
  <c r="R39" i="2" s="1"/>
  <c r="W22" i="1"/>
  <c r="K67" i="1"/>
  <c r="W40" i="1" s="1"/>
  <c r="I66" i="2"/>
  <c r="U39" i="2" s="1"/>
  <c r="U30" i="2"/>
  <c r="P61" i="3"/>
  <c r="J64" i="1"/>
  <c r="V37" i="1" s="1"/>
  <c r="V19" i="1"/>
  <c r="V46" i="1" s="1"/>
  <c r="C64" i="2"/>
  <c r="O28" i="2"/>
  <c r="C68" i="1"/>
  <c r="O41" i="1" s="1"/>
  <c r="O23" i="1"/>
  <c r="O50" i="1" s="1"/>
  <c r="H68" i="2"/>
  <c r="T32" i="2"/>
  <c r="N39" i="2"/>
  <c r="N21" i="2"/>
  <c r="N48" i="2" s="1"/>
  <c r="C89" i="3"/>
  <c r="C121" i="3"/>
  <c r="N119" i="3"/>
  <c r="N87" i="3"/>
  <c r="R47" i="1"/>
  <c r="T48" i="2"/>
  <c r="U21" i="2"/>
  <c r="R49" i="2"/>
  <c r="O37" i="2"/>
  <c r="O19" i="2"/>
  <c r="O46" i="2" s="1"/>
  <c r="I68" i="1"/>
  <c r="U41" i="1" s="1"/>
  <c r="U23" i="1"/>
  <c r="U50" i="1" s="1"/>
  <c r="P19" i="2"/>
  <c r="S46" i="2"/>
  <c r="B85" i="3"/>
  <c r="B117" i="3"/>
  <c r="D67" i="2"/>
  <c r="P40" i="2" s="1"/>
  <c r="P31" i="2"/>
  <c r="O49" i="2"/>
  <c r="Q48" i="2"/>
  <c r="F67" i="1"/>
  <c r="R40" i="1" s="1"/>
  <c r="R22" i="1"/>
  <c r="R49" i="1" s="1"/>
  <c r="F68" i="1"/>
  <c r="R41" i="1" s="1"/>
  <c r="R23" i="1"/>
  <c r="R50" i="1" s="1"/>
  <c r="G68" i="1"/>
  <c r="S41" i="1" s="1"/>
  <c r="S23" i="1"/>
  <c r="U47" i="2"/>
  <c r="O120" i="3"/>
  <c r="O88" i="3"/>
  <c r="P46" i="1"/>
  <c r="V48" i="1"/>
  <c r="E66" i="1"/>
  <c r="Q39" i="1" s="1"/>
  <c r="Q21" i="1"/>
  <c r="F63" i="3"/>
  <c r="R119" i="3"/>
  <c r="F63" i="2"/>
  <c r="R27" i="2"/>
  <c r="V38" i="2"/>
  <c r="V20" i="2"/>
  <c r="F66" i="1"/>
  <c r="R39" i="1" s="1"/>
  <c r="R21" i="1"/>
  <c r="C66" i="2"/>
  <c r="O30" i="2"/>
  <c r="D86" i="3"/>
  <c r="D118" i="3"/>
  <c r="H63" i="1"/>
  <c r="T36" i="1" s="1"/>
  <c r="T18" i="1"/>
  <c r="T45" i="1" s="1"/>
  <c r="G64" i="1"/>
  <c r="S37" i="1" s="1"/>
  <c r="S19" i="1"/>
  <c r="Q47" i="2"/>
  <c r="H66" i="1"/>
  <c r="T39" i="1" s="1"/>
  <c r="T21" i="1"/>
  <c r="T48" i="1" s="1"/>
  <c r="D66" i="1"/>
  <c r="P39" i="1" s="1"/>
  <c r="P21" i="1"/>
  <c r="P48" i="1" s="1"/>
  <c r="Q49" i="2"/>
  <c r="S45" i="2"/>
  <c r="G65" i="2"/>
  <c r="S29" i="2"/>
  <c r="N116" i="3"/>
  <c r="N84" i="3"/>
  <c r="N41" i="2"/>
  <c r="N23" i="2"/>
  <c r="N50" i="2" s="1"/>
  <c r="U20" i="1"/>
  <c r="I65" i="1"/>
  <c r="U38" i="1" s="1"/>
  <c r="P50" i="2"/>
  <c r="I63" i="2"/>
  <c r="U36" i="2" s="1"/>
  <c r="U27" i="2"/>
  <c r="Q118" i="3"/>
  <c r="O39" i="2"/>
  <c r="O21" i="2"/>
  <c r="N62" i="3"/>
  <c r="N29" i="2"/>
  <c r="B65" i="2"/>
  <c r="C65" i="2"/>
  <c r="O38" i="2" s="1"/>
  <c r="O29" i="2"/>
  <c r="N45" i="2"/>
  <c r="L61" i="3"/>
  <c r="O45" i="1"/>
  <c r="J63" i="1"/>
  <c r="V36" i="1" s="1"/>
  <c r="V18" i="1"/>
  <c r="V45" i="1" s="1"/>
  <c r="N88" i="3"/>
  <c r="N120" i="3"/>
  <c r="O121" i="3"/>
  <c r="O89" i="3"/>
  <c r="F87" i="3"/>
  <c r="N65" i="3"/>
  <c r="M62" i="3"/>
  <c r="B89" i="3"/>
  <c r="B121" i="3"/>
  <c r="S38" i="2"/>
  <c r="S20" i="2"/>
  <c r="S47" i="2" s="1"/>
  <c r="N86" i="3"/>
  <c r="N118" i="3"/>
  <c r="O84" i="3"/>
  <c r="O116" i="3"/>
  <c r="T49" i="1"/>
  <c r="W46" i="1"/>
  <c r="C67" i="1"/>
  <c r="O40" i="1" s="1"/>
  <c r="O22" i="1"/>
  <c r="O49" i="1" s="1"/>
  <c r="W46" i="2"/>
  <c r="P65" i="3"/>
  <c r="R61" i="3"/>
  <c r="U45" i="1"/>
  <c r="T41" i="2"/>
  <c r="T23" i="2"/>
  <c r="T50" i="2" s="1"/>
  <c r="N60" i="3"/>
  <c r="N38" i="2"/>
  <c r="N20" i="2"/>
  <c r="O20" i="2"/>
  <c r="L117" i="3"/>
  <c r="L85" i="3"/>
  <c r="S45" i="1"/>
  <c r="N46" i="1"/>
  <c r="K63" i="1"/>
  <c r="W36" i="1" s="1"/>
  <c r="W18" i="1"/>
  <c r="O85" i="3"/>
  <c r="O117" i="3"/>
  <c r="Y144" i="3" l="1" a="1"/>
  <c r="Y144" i="3" s="1"/>
  <c r="W143" i="3" a="1"/>
  <c r="W143" i="3" s="1"/>
  <c r="W151" i="3" s="1"/>
  <c r="W141" i="3" a="1"/>
  <c r="W141" i="3" s="1"/>
  <c r="W149" i="3" s="1"/>
  <c r="T140" i="3" a="1"/>
  <c r="T140" i="3" s="1"/>
  <c r="T148" i="3" s="1"/>
  <c r="F118" i="3"/>
  <c r="T142" i="3" a="1"/>
  <c r="T142" i="3" s="1"/>
  <c r="T150" i="3" s="1"/>
  <c r="X153" i="3"/>
  <c r="W152" i="3"/>
  <c r="Y152" i="3"/>
  <c r="U141" i="3" a="1"/>
  <c r="U141" i="3" s="1"/>
  <c r="U149" i="3" s="1"/>
  <c r="AA141" i="3" a="1"/>
  <c r="AA141" i="3" s="1"/>
  <c r="AA149" i="3" s="1"/>
  <c r="V153" i="3"/>
  <c r="X149" i="3"/>
  <c r="T144" i="3" a="1"/>
  <c r="T144" i="3" s="1"/>
  <c r="T152" i="3" s="1"/>
  <c r="T145" i="3" a="1"/>
  <c r="T145" i="3" s="1"/>
  <c r="T153" i="3" s="1"/>
  <c r="Y145" i="3" a="1"/>
  <c r="Y145" i="3" s="1"/>
  <c r="Y153" i="3" s="1"/>
  <c r="Z142" i="3" a="1"/>
  <c r="Z142" i="3" s="1"/>
  <c r="V142" i="3" a="1"/>
  <c r="V142" i="3" s="1"/>
  <c r="T151" i="3"/>
  <c r="AA151" i="3"/>
  <c r="U140" i="3" a="1"/>
  <c r="U140" i="3" s="1"/>
  <c r="U148" i="3" s="1"/>
  <c r="Y142" i="3" a="1"/>
  <c r="Y142" i="3" s="1"/>
  <c r="Y150" i="3" s="1"/>
  <c r="X143" i="3" a="1"/>
  <c r="X143" i="3" s="1"/>
  <c r="X151" i="3" s="1"/>
  <c r="Z140" i="3" a="1"/>
  <c r="Z140" i="3" s="1"/>
  <c r="Z148" i="3" s="1"/>
  <c r="W140" i="3" a="1"/>
  <c r="W140" i="3" s="1"/>
  <c r="W148" i="3" s="1"/>
  <c r="X152" i="3"/>
  <c r="U150" i="3"/>
  <c r="U143" i="3" a="1"/>
  <c r="U143" i="3" s="1"/>
  <c r="U151" i="3" s="1"/>
  <c r="AA142" i="3" a="1"/>
  <c r="AA142" i="3" s="1"/>
  <c r="AA150" i="3" s="1"/>
  <c r="Y143" i="3" a="1"/>
  <c r="Y143" i="3" s="1"/>
  <c r="Y151" i="3" s="1"/>
  <c r="V140" i="3" a="1"/>
  <c r="V140" i="3" s="1"/>
  <c r="V148" i="3" s="1"/>
  <c r="V143" i="3" a="1"/>
  <c r="V143" i="3" s="1"/>
  <c r="V151" i="3" s="1"/>
  <c r="Y140" i="3" a="1"/>
  <c r="Y140" i="3" s="1"/>
  <c r="Y148" i="3" s="1"/>
  <c r="X140" i="3" a="1"/>
  <c r="X140" i="3" s="1"/>
  <c r="X148" i="3" s="1"/>
  <c r="W142" i="3" a="1"/>
  <c r="W142" i="3" s="1"/>
  <c r="W150" i="3" s="1"/>
  <c r="AA140" i="3" a="1"/>
  <c r="AA140" i="3" s="1"/>
  <c r="AA148" i="3" s="1"/>
  <c r="X142" i="3" a="1"/>
  <c r="X142" i="3" s="1"/>
  <c r="X150" i="3" s="1"/>
  <c r="Z143" i="3" a="1"/>
  <c r="Z143" i="3" s="1"/>
  <c r="Z151" i="3" s="1"/>
  <c r="Z150" i="3"/>
  <c r="V150" i="3"/>
  <c r="Z144" i="3" a="1"/>
  <c r="Z144" i="3" s="1"/>
  <c r="Z152" i="3" s="1"/>
  <c r="T141" i="3" a="1"/>
  <c r="T141" i="3" s="1"/>
  <c r="T149" i="3" s="1"/>
  <c r="AA144" i="3" a="1"/>
  <c r="AA144" i="3" s="1"/>
  <c r="AA152" i="3" s="1"/>
  <c r="W145" i="3" a="1"/>
  <c r="W145" i="3" s="1"/>
  <c r="W153" i="3" s="1"/>
  <c r="V141" i="3" a="1"/>
  <c r="V141" i="3" s="1"/>
  <c r="V149" i="3" s="1"/>
  <c r="U144" i="3" a="1"/>
  <c r="U144" i="3" s="1"/>
  <c r="U152" i="3" s="1"/>
  <c r="U145" i="3" a="1"/>
  <c r="U145" i="3" s="1"/>
  <c r="U153" i="3" s="1"/>
  <c r="Z145" i="3" a="1"/>
  <c r="Z145" i="3" s="1"/>
  <c r="Z153" i="3" s="1"/>
  <c r="V144" i="3" a="1"/>
  <c r="V144" i="3" s="1"/>
  <c r="V152" i="3" s="1"/>
  <c r="AA145" i="3" a="1"/>
  <c r="AA145" i="3" s="1"/>
  <c r="AA153" i="3" s="1"/>
  <c r="Z141" i="3" a="1"/>
  <c r="Z141" i="3" s="1"/>
  <c r="Z149" i="3" s="1"/>
  <c r="Y149" i="3"/>
  <c r="S14" i="3"/>
  <c r="U14" i="3"/>
  <c r="V14" i="3"/>
  <c r="W14" i="3"/>
  <c r="X14" i="3"/>
  <c r="T14" i="3"/>
  <c r="S149" i="3"/>
  <c r="Q14" i="3"/>
  <c r="R14" i="3"/>
  <c r="S140" i="3" a="1"/>
  <c r="S140" i="3" s="1"/>
  <c r="S148" i="3" s="1"/>
  <c r="S132" i="3"/>
  <c r="P14" i="3"/>
  <c r="O14" i="3"/>
  <c r="S112" i="3"/>
  <c r="S96" i="3"/>
  <c r="S120" i="3"/>
  <c r="S94" i="3"/>
  <c r="S118" i="3"/>
  <c r="S110" i="3"/>
  <c r="S97" i="3"/>
  <c r="S121" i="3"/>
  <c r="S95" i="3"/>
  <c r="S119" i="3"/>
  <c r="S113" i="3"/>
  <c r="S111" i="3"/>
  <c r="R113" i="3"/>
  <c r="E110" i="3"/>
  <c r="F113" i="3"/>
  <c r="M112" i="3"/>
  <c r="K109" i="3"/>
  <c r="J113" i="3"/>
  <c r="E113" i="3"/>
  <c r="O109" i="3"/>
  <c r="B112" i="3"/>
  <c r="P108" i="3"/>
  <c r="Q110" i="3"/>
  <c r="O108" i="3"/>
  <c r="B110" i="3"/>
  <c r="N112" i="3"/>
  <c r="D110" i="3"/>
  <c r="R109" i="3"/>
  <c r="G110" i="3"/>
  <c r="H108" i="3"/>
  <c r="I111" i="3"/>
  <c r="O111" i="3"/>
  <c r="O110" i="3"/>
  <c r="R111" i="3"/>
  <c r="J112" i="3"/>
  <c r="Q108" i="3"/>
  <c r="B113" i="3"/>
  <c r="O112" i="3"/>
  <c r="D109" i="3"/>
  <c r="P110" i="3"/>
  <c r="E112" i="3"/>
  <c r="N111" i="3"/>
  <c r="N109" i="3"/>
  <c r="N113" i="3"/>
  <c r="C112" i="3"/>
  <c r="E108" i="3"/>
  <c r="N110" i="3"/>
  <c r="L109" i="3"/>
  <c r="B109" i="3"/>
  <c r="J111" i="3"/>
  <c r="J108" i="3"/>
  <c r="K108" i="3"/>
  <c r="O113" i="3"/>
  <c r="M110" i="3"/>
  <c r="E109" i="3"/>
  <c r="B111" i="3"/>
  <c r="F109" i="3"/>
  <c r="L110" i="3"/>
  <c r="F111" i="3"/>
  <c r="C113" i="3"/>
  <c r="R110" i="3"/>
  <c r="Q112" i="3"/>
  <c r="N108" i="3"/>
  <c r="C110" i="3"/>
  <c r="F84" i="3"/>
  <c r="I86" i="3"/>
  <c r="H116" i="3"/>
  <c r="I88" i="3"/>
  <c r="L64" i="3"/>
  <c r="F65" i="3"/>
  <c r="Q65" i="3"/>
  <c r="I119" i="3"/>
  <c r="E116" i="3"/>
  <c r="E65" i="3"/>
  <c r="F121" i="3"/>
  <c r="K64" i="3"/>
  <c r="I65" i="3"/>
  <c r="E118" i="3"/>
  <c r="C87" i="3"/>
  <c r="G62" i="3"/>
  <c r="K88" i="3"/>
  <c r="I89" i="3"/>
  <c r="L88" i="3"/>
  <c r="I96" i="3"/>
  <c r="I136" i="3" s="1"/>
  <c r="E62" i="3"/>
  <c r="E117" i="3"/>
  <c r="I97" i="3"/>
  <c r="I137" i="3" s="1"/>
  <c r="M63" i="3"/>
  <c r="R84" i="3"/>
  <c r="C84" i="3"/>
  <c r="P62" i="3"/>
  <c r="L89" i="3"/>
  <c r="L63" i="3"/>
  <c r="C62" i="3"/>
  <c r="Q87" i="3"/>
  <c r="Q60" i="3"/>
  <c r="L118" i="3"/>
  <c r="P85" i="3"/>
  <c r="D65" i="3"/>
  <c r="E120" i="3"/>
  <c r="P88" i="3"/>
  <c r="D61" i="3"/>
  <c r="I94" i="3"/>
  <c r="I134" i="3" s="1"/>
  <c r="P63" i="3"/>
  <c r="F60" i="3"/>
  <c r="P89" i="3"/>
  <c r="R121" i="3"/>
  <c r="P60" i="3"/>
  <c r="H63" i="3"/>
  <c r="D62" i="3"/>
  <c r="D84" i="3"/>
  <c r="F86" i="3"/>
  <c r="S5" i="3" s="1"/>
  <c r="C63" i="3"/>
  <c r="R118" i="3"/>
  <c r="D96" i="3"/>
  <c r="D136" i="3" s="1"/>
  <c r="F88" i="3"/>
  <c r="Q64" i="3"/>
  <c r="F61" i="3"/>
  <c r="E63" i="3"/>
  <c r="R63" i="3"/>
  <c r="F62" i="3"/>
  <c r="H96" i="3"/>
  <c r="H136" i="3" s="1"/>
  <c r="H120" i="3"/>
  <c r="L84" i="3"/>
  <c r="R88" i="3"/>
  <c r="Q85" i="3"/>
  <c r="J60" i="3"/>
  <c r="M65" i="3"/>
  <c r="Q61" i="3"/>
  <c r="L60" i="3"/>
  <c r="D117" i="3"/>
  <c r="J64" i="3"/>
  <c r="J121" i="3"/>
  <c r="M61" i="3"/>
  <c r="C64" i="3"/>
  <c r="R64" i="3"/>
  <c r="J63" i="3"/>
  <c r="J62" i="3"/>
  <c r="H61" i="3"/>
  <c r="I92" i="3"/>
  <c r="I132" i="3" s="1"/>
  <c r="F117" i="3"/>
  <c r="I84" i="3"/>
  <c r="E87" i="3"/>
  <c r="F64" i="3"/>
  <c r="I61" i="3"/>
  <c r="D60" i="3"/>
  <c r="H65" i="3"/>
  <c r="R62" i="3"/>
  <c r="H60" i="3"/>
  <c r="H62" i="3"/>
  <c r="G97" i="3"/>
  <c r="G137" i="3" s="1"/>
  <c r="H94" i="3"/>
  <c r="H134" i="3" s="1"/>
  <c r="G116" i="3"/>
  <c r="G84" i="3"/>
  <c r="L65" i="3"/>
  <c r="I64" i="3"/>
  <c r="D89" i="3"/>
  <c r="G65" i="3"/>
  <c r="C60" i="3"/>
  <c r="G117" i="3"/>
  <c r="G85" i="3"/>
  <c r="I85" i="3"/>
  <c r="I117" i="3"/>
  <c r="D64" i="3"/>
  <c r="E64" i="3"/>
  <c r="G64" i="3"/>
  <c r="G120" i="3"/>
  <c r="G88" i="3"/>
  <c r="Q120" i="3"/>
  <c r="D63" i="3"/>
  <c r="G63" i="3"/>
  <c r="I63" i="3"/>
  <c r="Q116" i="3"/>
  <c r="P87" i="3"/>
  <c r="E60" i="3"/>
  <c r="G87" i="3"/>
  <c r="G119" i="3"/>
  <c r="G61" i="3"/>
  <c r="I60" i="3"/>
  <c r="R60" i="3"/>
  <c r="J61" i="3"/>
  <c r="G89" i="3"/>
  <c r="I62" i="3"/>
  <c r="P64" i="3"/>
  <c r="D88" i="3"/>
  <c r="G60" i="3"/>
  <c r="H64" i="3"/>
  <c r="M87" i="3"/>
  <c r="L87" i="3"/>
  <c r="J85" i="3"/>
  <c r="I95" i="3"/>
  <c r="I135" i="3" s="1"/>
  <c r="H92" i="3"/>
  <c r="H88" i="3"/>
  <c r="M89" i="3"/>
  <c r="M85" i="3"/>
  <c r="J119" i="3"/>
  <c r="H86" i="3"/>
  <c r="D119" i="3"/>
  <c r="D87" i="3"/>
  <c r="Q62" i="3"/>
  <c r="H119" i="3"/>
  <c r="H87" i="3"/>
  <c r="H85" i="3"/>
  <c r="H117" i="3"/>
  <c r="J65" i="3"/>
  <c r="H89" i="3"/>
  <c r="J116" i="3"/>
  <c r="M120" i="3"/>
  <c r="C117" i="3"/>
  <c r="C85" i="3"/>
  <c r="C61" i="3"/>
  <c r="H97" i="3"/>
  <c r="H137" i="3" s="1"/>
  <c r="J86" i="3"/>
  <c r="G94" i="3"/>
  <c r="K92" i="3"/>
  <c r="Q89" i="3"/>
  <c r="Q121" i="3"/>
  <c r="K118" i="3"/>
  <c r="K86" i="3"/>
  <c r="K96" i="3"/>
  <c r="K136" i="3" s="1"/>
  <c r="K119" i="3"/>
  <c r="K87" i="3"/>
  <c r="K121" i="3"/>
  <c r="K89" i="3"/>
  <c r="K93" i="3"/>
  <c r="J94" i="3"/>
  <c r="J134" i="3" s="1"/>
  <c r="M84" i="3"/>
  <c r="P49" i="2"/>
  <c r="P97" i="3"/>
  <c r="P137" i="3" s="1"/>
  <c r="U47" i="1"/>
  <c r="N95" i="3"/>
  <c r="N135" i="3" s="1"/>
  <c r="C95" i="3"/>
  <c r="C135" i="3" s="1"/>
  <c r="Q95" i="3"/>
  <c r="Q135" i="3" s="1"/>
  <c r="D97" i="3"/>
  <c r="D137" i="3" s="1"/>
  <c r="D92" i="3"/>
  <c r="D132" i="3" s="1"/>
  <c r="Q94" i="3"/>
  <c r="F96" i="3"/>
  <c r="F136" i="3" s="1"/>
  <c r="R95" i="3"/>
  <c r="P95" i="3"/>
  <c r="P135" i="3" s="1"/>
  <c r="B94" i="3"/>
  <c r="C97" i="3"/>
  <c r="C137" i="3" s="1"/>
  <c r="C92" i="3"/>
  <c r="C132" i="3" s="1"/>
  <c r="L97" i="3"/>
  <c r="L137" i="3" s="1"/>
  <c r="N96" i="3"/>
  <c r="N136" i="3" s="1"/>
  <c r="F92" i="3"/>
  <c r="F132" i="3" s="1"/>
  <c r="N94" i="3"/>
  <c r="N134" i="3" s="1"/>
  <c r="F95" i="3"/>
  <c r="J93" i="3"/>
  <c r="J133" i="3" s="1"/>
  <c r="W49" i="1"/>
  <c r="P48" i="2"/>
  <c r="P93" i="3"/>
  <c r="P133" i="3" s="1"/>
  <c r="P96" i="3"/>
  <c r="P136" i="3" s="1"/>
  <c r="D94" i="3"/>
  <c r="D134" i="3" s="1"/>
  <c r="B93" i="3"/>
  <c r="B133" i="3" s="1"/>
  <c r="T47" i="2"/>
  <c r="U46" i="2"/>
  <c r="U46" i="1"/>
  <c r="P47" i="1"/>
  <c r="W48" i="1"/>
  <c r="E97" i="3"/>
  <c r="R92" i="3"/>
  <c r="R132" i="3" s="1"/>
  <c r="U48" i="2"/>
  <c r="M93" i="3"/>
  <c r="M133" i="3" s="1"/>
  <c r="N93" i="3"/>
  <c r="N133" i="3" s="1"/>
  <c r="R48" i="2"/>
  <c r="M95" i="3"/>
  <c r="M135" i="3" s="1"/>
  <c r="O94" i="3"/>
  <c r="O134" i="3" s="1"/>
  <c r="L92" i="3"/>
  <c r="L132" i="3" s="1"/>
  <c r="L93" i="3"/>
  <c r="L133" i="3" s="1"/>
  <c r="N92" i="3"/>
  <c r="N132" i="3" s="1"/>
  <c r="O96" i="3"/>
  <c r="L95" i="3"/>
  <c r="L135" i="3" s="1"/>
  <c r="B96" i="3"/>
  <c r="S50" i="2"/>
  <c r="R96" i="3"/>
  <c r="R136" i="3" s="1"/>
  <c r="O93" i="3"/>
  <c r="O133" i="3" s="1"/>
  <c r="M97" i="3"/>
  <c r="M137" i="3" s="1"/>
  <c r="P46" i="2"/>
  <c r="Q49" i="1"/>
  <c r="R93" i="3"/>
  <c r="O92" i="3"/>
  <c r="O132" i="3" s="1"/>
  <c r="O47" i="2"/>
  <c r="O48" i="2"/>
  <c r="S46" i="1"/>
  <c r="R48" i="1"/>
  <c r="S50" i="1"/>
  <c r="L96" i="3"/>
  <c r="L136" i="3" s="1"/>
  <c r="U49" i="2"/>
  <c r="O50" i="2"/>
  <c r="T49" i="2"/>
  <c r="N50" i="1"/>
  <c r="N97" i="3"/>
  <c r="N137" i="3" s="1"/>
  <c r="B95" i="3"/>
  <c r="B135" i="3" s="1"/>
  <c r="W45" i="1"/>
  <c r="B97" i="3"/>
  <c r="V46" i="2"/>
  <c r="M92" i="3"/>
  <c r="M132" i="3" s="1"/>
  <c r="O95" i="3"/>
  <c r="O135" i="3" s="1"/>
  <c r="Q93" i="3"/>
  <c r="Q133" i="3" s="1"/>
  <c r="N47" i="2"/>
  <c r="O97" i="3"/>
  <c r="E95" i="3"/>
  <c r="E135" i="3" s="1"/>
  <c r="V47" i="2"/>
  <c r="Q48" i="1"/>
  <c r="V49" i="2"/>
  <c r="U45" i="2"/>
  <c r="R45" i="2"/>
  <c r="S15" i="3" l="1"/>
  <c r="S16" i="3" s="1"/>
  <c r="W15" i="3"/>
  <c r="W16" i="3" s="1"/>
  <c r="V15" i="3"/>
  <c r="V16" i="3" s="1"/>
  <c r="U15" i="3"/>
  <c r="U16" i="3" s="1"/>
  <c r="T15" i="3"/>
  <c r="T16" i="3" s="1"/>
  <c r="X15" i="3"/>
  <c r="X16" i="3" s="1"/>
  <c r="Q15" i="3"/>
  <c r="Q16" i="3" s="1"/>
  <c r="R15" i="3"/>
  <c r="R16" i="3" s="1"/>
  <c r="H144" i="3" a="1"/>
  <c r="H144" i="3" s="1"/>
  <c r="P15" i="3"/>
  <c r="P16" i="3" s="1"/>
  <c r="O15" i="3"/>
  <c r="O16" i="3" s="1"/>
  <c r="S142" i="3" a="1"/>
  <c r="S142" i="3" s="1"/>
  <c r="S150" i="3" s="1"/>
  <c r="S134" i="3"/>
  <c r="S144" i="3" a="1"/>
  <c r="S144" i="3" s="1"/>
  <c r="S152" i="3" s="1"/>
  <c r="S136" i="3"/>
  <c r="S143" i="3" a="1"/>
  <c r="S143" i="3" s="1"/>
  <c r="S151" i="3" s="1"/>
  <c r="S135" i="3"/>
  <c r="S145" i="3" a="1"/>
  <c r="S145" i="3" s="1"/>
  <c r="S153" i="3" s="1"/>
  <c r="S137" i="3"/>
  <c r="R143" i="3" a="1"/>
  <c r="R143" i="3" s="1"/>
  <c r="R151" i="3" s="1"/>
  <c r="R135" i="3"/>
  <c r="G142" i="3" a="1"/>
  <c r="G142" i="3" s="1"/>
  <c r="G150" i="3" s="1"/>
  <c r="G134" i="3"/>
  <c r="B144" i="3" a="1"/>
  <c r="B144" i="3" s="1"/>
  <c r="B152" i="3" s="1"/>
  <c r="B136" i="3"/>
  <c r="K141" i="3" a="1"/>
  <c r="K141" i="3" s="1"/>
  <c r="K149" i="3" s="1"/>
  <c r="K133" i="3"/>
  <c r="E145" i="3" a="1"/>
  <c r="E145" i="3" s="1"/>
  <c r="E153" i="3" s="1"/>
  <c r="E137" i="3"/>
  <c r="Q142" i="3" a="1"/>
  <c r="Q142" i="3" s="1"/>
  <c r="Q150" i="3" s="1"/>
  <c r="Q134" i="3"/>
  <c r="O144" i="3" a="1"/>
  <c r="O144" i="3" s="1"/>
  <c r="O152" i="3" s="1"/>
  <c r="O136" i="3"/>
  <c r="F143" i="3" a="1"/>
  <c r="F143" i="3" s="1"/>
  <c r="F151" i="3" s="1"/>
  <c r="F135" i="3"/>
  <c r="K140" i="3" a="1"/>
  <c r="K140" i="3" s="1"/>
  <c r="K148" i="3" s="1"/>
  <c r="K132" i="3"/>
  <c r="B145" i="3" a="1"/>
  <c r="B145" i="3" s="1"/>
  <c r="B153" i="3" s="1"/>
  <c r="B137" i="3"/>
  <c r="R141" i="3" a="1"/>
  <c r="R141" i="3" s="1"/>
  <c r="R149" i="3" s="1"/>
  <c r="R133" i="3"/>
  <c r="O145" i="3" a="1"/>
  <c r="O145" i="3" s="1"/>
  <c r="O153" i="3" s="1"/>
  <c r="O137" i="3"/>
  <c r="B142" i="3" a="1"/>
  <c r="B142" i="3" s="1"/>
  <c r="B150" i="3" s="1"/>
  <c r="B134" i="3"/>
  <c r="H140" i="3" a="1"/>
  <c r="H140" i="3" s="1"/>
  <c r="H148" i="3" s="1"/>
  <c r="H132" i="3"/>
  <c r="I110" i="3"/>
  <c r="I142" i="3" a="1"/>
  <c r="I142" i="3" s="1"/>
  <c r="D112" i="3"/>
  <c r="D144" i="3" a="1"/>
  <c r="D144" i="3" s="1"/>
  <c r="G109" i="3"/>
  <c r="R112" i="3"/>
  <c r="R144" i="3" a="1"/>
  <c r="R144" i="3" s="1"/>
  <c r="P112" i="3"/>
  <c r="P144" i="3" a="1"/>
  <c r="P144" i="3" s="1"/>
  <c r="R108" i="3"/>
  <c r="R140" i="3" a="1"/>
  <c r="R140" i="3" s="1"/>
  <c r="F108" i="3"/>
  <c r="F140" i="3" a="1"/>
  <c r="F140" i="3" s="1"/>
  <c r="I109" i="3"/>
  <c r="K110" i="3"/>
  <c r="M109" i="3"/>
  <c r="M141" i="3" a="1"/>
  <c r="M141" i="3" s="1"/>
  <c r="L108" i="3"/>
  <c r="L140" i="3" a="1"/>
  <c r="L140" i="3" s="1"/>
  <c r="F110" i="3"/>
  <c r="F142" i="3" a="1"/>
  <c r="F142" i="3" s="1"/>
  <c r="K111" i="3"/>
  <c r="P111" i="3"/>
  <c r="P143" i="3" a="1"/>
  <c r="P143" i="3" s="1"/>
  <c r="Q109" i="3"/>
  <c r="Q141" i="3" a="1"/>
  <c r="Q141" i="3" s="1"/>
  <c r="H113" i="3"/>
  <c r="H145" i="3" a="1"/>
  <c r="H145" i="3" s="1"/>
  <c r="M113" i="3"/>
  <c r="M145" i="3" a="1"/>
  <c r="M145" i="3" s="1"/>
  <c r="D108" i="3"/>
  <c r="D140" i="3" a="1"/>
  <c r="D140" i="3" s="1"/>
  <c r="G113" i="3"/>
  <c r="G145" i="3" a="1"/>
  <c r="G145" i="3" s="1"/>
  <c r="P109" i="3"/>
  <c r="P141" i="3" a="1"/>
  <c r="P141" i="3" s="1"/>
  <c r="O142" i="3" a="1"/>
  <c r="O142" i="3" s="1"/>
  <c r="O150" i="3" s="1"/>
  <c r="D142" i="3" a="1"/>
  <c r="D142" i="3" s="1"/>
  <c r="D150" i="3" s="1"/>
  <c r="N142" i="3" a="1"/>
  <c r="N142" i="3" s="1"/>
  <c r="N150" i="3" s="1"/>
  <c r="C108" i="3"/>
  <c r="C140" i="3" a="1"/>
  <c r="C140" i="3" s="1"/>
  <c r="D113" i="3"/>
  <c r="D145" i="3" a="1"/>
  <c r="D145" i="3" s="1"/>
  <c r="B143" i="3" a="1"/>
  <c r="B143" i="3" s="1"/>
  <c r="B151" i="3" s="1"/>
  <c r="N145" i="3" a="1"/>
  <c r="N145" i="3" s="1"/>
  <c r="N153" i="3" s="1"/>
  <c r="C109" i="3"/>
  <c r="H110" i="3"/>
  <c r="H142" i="3" a="1"/>
  <c r="H142" i="3" s="1"/>
  <c r="M108" i="3"/>
  <c r="M140" i="3" a="1"/>
  <c r="M140" i="3" s="1"/>
  <c r="H109" i="3"/>
  <c r="G112" i="3"/>
  <c r="O143" i="3" a="1"/>
  <c r="O143" i="3" s="1"/>
  <c r="O151" i="3" s="1"/>
  <c r="N144" i="3" a="1"/>
  <c r="N144" i="3" s="1"/>
  <c r="N152" i="3" s="1"/>
  <c r="O141" i="3" a="1"/>
  <c r="O141" i="3" s="1"/>
  <c r="O149" i="3" s="1"/>
  <c r="H111" i="3"/>
  <c r="J109" i="3"/>
  <c r="J141" i="3" a="1"/>
  <c r="J141" i="3" s="1"/>
  <c r="E111" i="3"/>
  <c r="E143" i="3" a="1"/>
  <c r="E143" i="3" s="1"/>
  <c r="Q111" i="3"/>
  <c r="Q143" i="3" a="1"/>
  <c r="Q143" i="3" s="1"/>
  <c r="L112" i="3"/>
  <c r="L144" i="3" a="1"/>
  <c r="L144" i="3" s="1"/>
  <c r="B141" i="3" a="1"/>
  <c r="B141" i="3" s="1"/>
  <c r="B149" i="3" s="1"/>
  <c r="N141" i="3" a="1"/>
  <c r="N141" i="3" s="1"/>
  <c r="N149" i="3" s="1"/>
  <c r="J110" i="3"/>
  <c r="J142" i="3" a="1"/>
  <c r="J142" i="3" s="1"/>
  <c r="L111" i="3"/>
  <c r="L143" i="3" a="1"/>
  <c r="L143" i="3" s="1"/>
  <c r="G108" i="3"/>
  <c r="I108" i="3"/>
  <c r="I140" i="3" a="1"/>
  <c r="I140" i="3" s="1"/>
  <c r="P113" i="3"/>
  <c r="P145" i="3" a="1"/>
  <c r="P145" i="3" s="1"/>
  <c r="I113" i="3"/>
  <c r="I145" i="3" a="1"/>
  <c r="I145" i="3" s="1"/>
  <c r="I143" i="3" a="1"/>
  <c r="I143" i="3" s="1"/>
  <c r="I151" i="3" s="1"/>
  <c r="N140" i="3" a="1"/>
  <c r="N140" i="3" s="1"/>
  <c r="N148" i="3" s="1"/>
  <c r="Q113" i="3"/>
  <c r="K113" i="3"/>
  <c r="M111" i="3"/>
  <c r="M143" i="3" a="1"/>
  <c r="M143" i="3" s="1"/>
  <c r="K112" i="3"/>
  <c r="K144" i="3" a="1"/>
  <c r="K144" i="3" s="1"/>
  <c r="C145" i="3" a="1"/>
  <c r="C145" i="3" s="1"/>
  <c r="C153" i="3" s="1"/>
  <c r="L141" i="3" a="1"/>
  <c r="L141" i="3" s="1"/>
  <c r="L149" i="3" s="1"/>
  <c r="N143" i="3" a="1"/>
  <c r="N143" i="3" s="1"/>
  <c r="N151" i="3" s="1"/>
  <c r="C111" i="3"/>
  <c r="C143" i="3" a="1"/>
  <c r="C143" i="3" s="1"/>
  <c r="D111" i="3"/>
  <c r="G111" i="3"/>
  <c r="F112" i="3"/>
  <c r="F144" i="3" a="1"/>
  <c r="F144" i="3" s="1"/>
  <c r="L113" i="3"/>
  <c r="L145" i="3" a="1"/>
  <c r="L145" i="3" s="1"/>
  <c r="I112" i="3"/>
  <c r="I144" i="3" a="1"/>
  <c r="I144" i="3" s="1"/>
  <c r="O140" i="3" a="1"/>
  <c r="O140" i="3" s="1"/>
  <c r="O148" i="3" s="1"/>
  <c r="F97" i="3"/>
  <c r="F137" i="3" s="1"/>
  <c r="F93" i="3"/>
  <c r="F133" i="3" s="1"/>
  <c r="L94" i="3"/>
  <c r="L134" i="3" s="1"/>
  <c r="E92" i="3"/>
  <c r="E132" i="3" s="1"/>
  <c r="E94" i="3"/>
  <c r="E134" i="3" s="1"/>
  <c r="E93" i="3"/>
  <c r="E133" i="3" s="1"/>
  <c r="D93" i="3"/>
  <c r="D133" i="3" s="1"/>
  <c r="E96" i="3"/>
  <c r="E136" i="3" s="1"/>
  <c r="R94" i="3"/>
  <c r="R134" i="3" s="1"/>
  <c r="R97" i="3"/>
  <c r="R137" i="3" s="1"/>
  <c r="M96" i="3"/>
  <c r="M136" i="3" s="1"/>
  <c r="J97" i="3"/>
  <c r="J137" i="3" s="1"/>
  <c r="M94" i="3"/>
  <c r="M118" i="3"/>
  <c r="C96" i="3"/>
  <c r="C120" i="3"/>
  <c r="H112" i="3"/>
  <c r="P94" i="3"/>
  <c r="P118" i="3"/>
  <c r="C94" i="3"/>
  <c r="C118" i="3"/>
  <c r="P92" i="3"/>
  <c r="P116" i="3"/>
  <c r="J92" i="3"/>
  <c r="J132" i="3" s="1"/>
  <c r="J96" i="3"/>
  <c r="J120" i="3"/>
  <c r="Q92" i="3"/>
  <c r="Q132" i="3" s="1"/>
  <c r="G96" i="3"/>
  <c r="Q96" i="3"/>
  <c r="Q136" i="3" s="1"/>
  <c r="I93" i="3"/>
  <c r="G92" i="3"/>
  <c r="G93" i="3"/>
  <c r="G133" i="3" s="1"/>
  <c r="G95" i="3"/>
  <c r="J95" i="3"/>
  <c r="J135" i="3" s="1"/>
  <c r="H95" i="3"/>
  <c r="D95" i="3"/>
  <c r="H93" i="3"/>
  <c r="H133" i="3" s="1"/>
  <c r="C93" i="3"/>
  <c r="C133" i="3" s="1"/>
  <c r="K94" i="3"/>
  <c r="K97" i="3"/>
  <c r="Q97" i="3"/>
  <c r="K95" i="3"/>
  <c r="D148" i="3" l="1"/>
  <c r="H152" i="3"/>
  <c r="J150" i="3"/>
  <c r="C148" i="3"/>
  <c r="M149" i="3"/>
  <c r="I153" i="3"/>
  <c r="L152" i="3"/>
  <c r="H153" i="3"/>
  <c r="D152" i="3"/>
  <c r="M148" i="3"/>
  <c r="Q149" i="3"/>
  <c r="I150" i="3"/>
  <c r="R148" i="3"/>
  <c r="L151" i="3"/>
  <c r="G153" i="3"/>
  <c r="M151" i="3"/>
  <c r="J149" i="3"/>
  <c r="Q151" i="3"/>
  <c r="K152" i="3"/>
  <c r="I148" i="3"/>
  <c r="L153" i="3"/>
  <c r="E151" i="3"/>
  <c r="H150" i="3"/>
  <c r="P149" i="3"/>
  <c r="P151" i="3"/>
  <c r="F150" i="3"/>
  <c r="P152" i="3"/>
  <c r="D153" i="3"/>
  <c r="L148" i="3"/>
  <c r="R152" i="3"/>
  <c r="F152" i="3"/>
  <c r="C151" i="3"/>
  <c r="M153" i="3"/>
  <c r="P153" i="3"/>
  <c r="I152" i="3"/>
  <c r="F148" i="3"/>
  <c r="C142" i="3" a="1"/>
  <c r="C142" i="3" s="1"/>
  <c r="C150" i="3" s="1"/>
  <c r="C134" i="3"/>
  <c r="G140" i="3" a="1"/>
  <c r="G140" i="3" s="1"/>
  <c r="G148" i="3" s="1"/>
  <c r="G132" i="3"/>
  <c r="P140" i="3" a="1"/>
  <c r="P140" i="3" s="1"/>
  <c r="P148" i="3" s="1"/>
  <c r="P132" i="3"/>
  <c r="K143" i="3" a="1"/>
  <c r="K143" i="3" s="1"/>
  <c r="K151" i="3" s="1"/>
  <c r="K135" i="3"/>
  <c r="I141" i="3" a="1"/>
  <c r="I141" i="3" s="1"/>
  <c r="I149" i="3" s="1"/>
  <c r="I133" i="3"/>
  <c r="P142" i="3" a="1"/>
  <c r="P142" i="3" s="1"/>
  <c r="P150" i="3" s="1"/>
  <c r="P134" i="3"/>
  <c r="G143" i="3" a="1"/>
  <c r="G143" i="3" s="1"/>
  <c r="G151" i="3" s="1"/>
  <c r="G135" i="3"/>
  <c r="Q145" i="3" a="1"/>
  <c r="Q145" i="3" s="1"/>
  <c r="Q153" i="3" s="1"/>
  <c r="Q137" i="3"/>
  <c r="G144" i="3" a="1"/>
  <c r="G144" i="3" s="1"/>
  <c r="G152" i="3" s="1"/>
  <c r="G136" i="3"/>
  <c r="K142" i="3" a="1"/>
  <c r="K142" i="3" s="1"/>
  <c r="K150" i="3" s="1"/>
  <c r="K134" i="3"/>
  <c r="C144" i="3" a="1"/>
  <c r="C144" i="3" s="1"/>
  <c r="C152" i="3" s="1"/>
  <c r="C136" i="3"/>
  <c r="J144" i="3" a="1"/>
  <c r="J144" i="3" s="1"/>
  <c r="J152" i="3" s="1"/>
  <c r="J136" i="3"/>
  <c r="M142" i="3" a="1"/>
  <c r="M142" i="3" s="1"/>
  <c r="M150" i="3" s="1"/>
  <c r="M134" i="3"/>
  <c r="D143" i="3" a="1"/>
  <c r="D143" i="3" s="1"/>
  <c r="D151" i="3" s="1"/>
  <c r="D135" i="3"/>
  <c r="K145" i="3" a="1"/>
  <c r="K145" i="3" s="1"/>
  <c r="K153" i="3" s="1"/>
  <c r="K137" i="3"/>
  <c r="H143" i="3" a="1"/>
  <c r="H143" i="3" s="1"/>
  <c r="H151" i="3" s="1"/>
  <c r="H135" i="3"/>
  <c r="F141" i="3" a="1"/>
  <c r="F141" i="3" s="1"/>
  <c r="F149" i="3" s="1"/>
  <c r="D141" i="3" a="1"/>
  <c r="D141" i="3" s="1"/>
  <c r="D149" i="3" s="1"/>
  <c r="E141" i="3" a="1"/>
  <c r="E141" i="3" s="1"/>
  <c r="E149" i="3" s="1"/>
  <c r="G141" i="3" a="1"/>
  <c r="G141" i="3" s="1"/>
  <c r="G149" i="3" s="1"/>
  <c r="E144" i="3" a="1"/>
  <c r="E144" i="3" s="1"/>
  <c r="E152" i="3" s="1"/>
  <c r="Q144" i="3" a="1"/>
  <c r="Q144" i="3" s="1"/>
  <c r="Q152" i="3" s="1"/>
  <c r="J145" i="3" a="1"/>
  <c r="J145" i="3" s="1"/>
  <c r="J153" i="3" s="1"/>
  <c r="J140" i="3" a="1"/>
  <c r="J140" i="3" s="1"/>
  <c r="J148" i="3" s="1"/>
  <c r="R145" i="3" a="1"/>
  <c r="R145" i="3" s="1"/>
  <c r="R153" i="3" s="1"/>
  <c r="E142" i="3" a="1"/>
  <c r="E142" i="3" s="1"/>
  <c r="E150" i="3" s="1"/>
  <c r="J143" i="3" a="1"/>
  <c r="J143" i="3" s="1"/>
  <c r="J151" i="3" s="1"/>
  <c r="E140" i="3" a="1"/>
  <c r="E140" i="3" s="1"/>
  <c r="E148" i="3" s="1"/>
  <c r="C141" i="3" a="1"/>
  <c r="C141" i="3" s="1"/>
  <c r="C149" i="3" s="1"/>
  <c r="F145" i="3" a="1"/>
  <c r="F145" i="3" s="1"/>
  <c r="F153" i="3" s="1"/>
  <c r="M144" i="3" a="1"/>
  <c r="M144" i="3" s="1"/>
  <c r="M152" i="3" s="1"/>
  <c r="Q140" i="3" a="1"/>
  <c r="Q140" i="3" s="1"/>
  <c r="Q148" i="3" s="1"/>
  <c r="L142" i="3" a="1"/>
  <c r="L142" i="3" s="1"/>
  <c r="L150" i="3" s="1"/>
  <c r="R142" i="3" a="1"/>
  <c r="R142" i="3" s="1"/>
  <c r="R150" i="3" s="1"/>
  <c r="H141" i="3" a="1"/>
  <c r="H141" i="3" s="1"/>
  <c r="H149" i="3" s="1"/>
  <c r="B68" i="3" a="1"/>
  <c r="B68" i="3" s="1"/>
  <c r="B76" i="3" s="1" a="1"/>
  <c r="B76" i="3" s="1"/>
  <c r="B84" i="3" l="1"/>
  <c r="B60" i="3"/>
  <c r="B116" i="3" l="1"/>
  <c r="B92" i="3"/>
  <c r="B108" i="3"/>
  <c r="B140" i="3" l="1" a="1"/>
  <c r="B140" i="3" s="1"/>
  <c r="B148" i="3" s="1"/>
  <c r="B132" i="3"/>
</calcChain>
</file>

<file path=xl/sharedStrings.xml><?xml version="1.0" encoding="utf-8"?>
<sst xmlns="http://schemas.openxmlformats.org/spreadsheetml/2006/main" count="210" uniqueCount="119">
  <si>
    <t>V_IN</t>
  </si>
  <si>
    <t>V_OUT</t>
  </si>
  <si>
    <t>I_OUT</t>
  </si>
  <si>
    <t>D_CCM</t>
  </si>
  <si>
    <t>R_DS</t>
  </si>
  <si>
    <t>C_OSS</t>
  </si>
  <si>
    <t>R_G</t>
  </si>
  <si>
    <t>Q_GD</t>
  </si>
  <si>
    <t>V_G</t>
  </si>
  <si>
    <t>V_G(TH)</t>
  </si>
  <si>
    <t>V_F</t>
  </si>
  <si>
    <t>t_rr</t>
  </si>
  <si>
    <t>C_D</t>
  </si>
  <si>
    <t>Freq</t>
  </si>
  <si>
    <t>Max L</t>
  </si>
  <si>
    <t>Duty Cycle (Rise)</t>
  </si>
  <si>
    <t>Power Dissipation (Switch / Switching Losses)</t>
  </si>
  <si>
    <t>N</t>
  </si>
  <si>
    <t>Duty Cycle (Fall)</t>
  </si>
  <si>
    <t>Power Dissipation (Switch / Conduction Losses)</t>
  </si>
  <si>
    <t>Total Duty Cycle</t>
  </si>
  <si>
    <t>Power Dissipation (Rectifier Diode / Switching + Conduction Losses)</t>
  </si>
  <si>
    <t>Peak Current (Inductor)</t>
  </si>
  <si>
    <t>Power Dissipation (Inductor / Conduction Losses)</t>
  </si>
  <si>
    <t>L_R:</t>
  </si>
  <si>
    <t>RMS Current (Switch)</t>
  </si>
  <si>
    <t>Total Power Dissipation (Switch + Diode + Inductor)</t>
  </si>
  <si>
    <t>RMS Current (Rectifier)</t>
  </si>
  <si>
    <t>RMS Current (Inductor)</t>
  </si>
  <si>
    <t>Peak Current (Inductor, Primary)</t>
  </si>
  <si>
    <t>L_R(primary):</t>
  </si>
  <si>
    <t>L_R(secondary):</t>
  </si>
  <si>
    <t>Peak Current (Inductor, Secondary)</t>
  </si>
  <si>
    <t>Mosfet Parameters</t>
  </si>
  <si>
    <t>Diode Parameters</t>
  </si>
  <si>
    <t>Transformer Selection</t>
  </si>
  <si>
    <t>Part</t>
  </si>
  <si>
    <t>MOSFET Selection</t>
  </si>
  <si>
    <t>Freq:</t>
  </si>
  <si>
    <t>I_RMS:</t>
  </si>
  <si>
    <t>Ratio:</t>
  </si>
  <si>
    <t>D_DIS</t>
  </si>
  <si>
    <t>Ratio (s:p)</t>
  </si>
  <si>
    <t>R (pri)</t>
  </si>
  <si>
    <t>V_DS</t>
  </si>
  <si>
    <t>100V</t>
  </si>
  <si>
    <t>R (sec)</t>
  </si>
  <si>
    <t>I (sat, sec)</t>
  </si>
  <si>
    <t>Leakage</t>
  </si>
  <si>
    <t>1uH</t>
  </si>
  <si>
    <t>2.5uH</t>
  </si>
  <si>
    <t>1.8uH</t>
  </si>
  <si>
    <t>1.7uH</t>
  </si>
  <si>
    <t>3uH</t>
  </si>
  <si>
    <t>0.08uH</t>
  </si>
  <si>
    <t>0.125uH</t>
  </si>
  <si>
    <t>2uH</t>
  </si>
  <si>
    <t>1.5uH</t>
  </si>
  <si>
    <t>V_G (th)</t>
  </si>
  <si>
    <t>Length</t>
  </si>
  <si>
    <t>8.3x6.6</t>
  </si>
  <si>
    <t>13.4x10.2</t>
  </si>
  <si>
    <t>13.4x10.8</t>
  </si>
  <si>
    <t>9.2x9.8</t>
  </si>
  <si>
    <t>Size</t>
  </si>
  <si>
    <t>3.3x3.3</t>
  </si>
  <si>
    <t>5x6</t>
  </si>
  <si>
    <t>Height</t>
  </si>
  <si>
    <t>SW Loss</t>
  </si>
  <si>
    <t>Vin + clamp</t>
  </si>
  <si>
    <t>Total Loss</t>
  </si>
  <si>
    <t>L (pri)</t>
  </si>
  <si>
    <t>L (sec)</t>
  </si>
  <si>
    <t>I (sat, pri)</t>
  </si>
  <si>
    <t>9.2x9.7</t>
  </si>
  <si>
    <t>13.4x10.3</t>
  </si>
  <si>
    <t>13.4x10.4</t>
  </si>
  <si>
    <t>4uH</t>
  </si>
  <si>
    <t>13.4x10.5</t>
  </si>
  <si>
    <t>13.5x17.8</t>
  </si>
  <si>
    <t>Rectifier Mosfet Parameters</t>
  </si>
  <si>
    <t>Power Dissipation (Rectifier Mosfet / Switching Losses)</t>
  </si>
  <si>
    <t>Power Dissipation (Rectifier Mosfet / Conduction Losses)</t>
  </si>
  <si>
    <t>BSZ150N10LS3GATMA1</t>
  </si>
  <si>
    <t>EPC2016C</t>
  </si>
  <si>
    <t>R_DS @ 3V</t>
  </si>
  <si>
    <t>NTMFS5C628NLT1GOSCT-ND</t>
  </si>
  <si>
    <t>60V</t>
  </si>
  <si>
    <t>EPC2036</t>
  </si>
  <si>
    <t>EPC2035</t>
  </si>
  <si>
    <t>TTRN-060S-035-T</t>
  </si>
  <si>
    <t>0.12uH</t>
  </si>
  <si>
    <t>6.8x9.6</t>
  </si>
  <si>
    <t>TTRN-060S-055-T</t>
  </si>
  <si>
    <t>UA8164-BE</t>
  </si>
  <si>
    <t>0.105uH</t>
  </si>
  <si>
    <t>LPR6235-123QMR_</t>
  </si>
  <si>
    <t>LPR6235-752RMR_</t>
  </si>
  <si>
    <t>LPR6235-752SMR_</t>
  </si>
  <si>
    <t>PSMN8R0-80YL</t>
  </si>
  <si>
    <t>80V</t>
  </si>
  <si>
    <t>PSMN015-100YL</t>
  </si>
  <si>
    <t>PSMN014-80YL</t>
  </si>
  <si>
    <t>PSMN012-100YL</t>
  </si>
  <si>
    <t>PSMN010-80YL</t>
  </si>
  <si>
    <t>R Loss</t>
  </si>
  <si>
    <t>7.7x8</t>
  </si>
  <si>
    <t>B82801A0333A020</t>
  </si>
  <si>
    <t>4.7x3.5</t>
  </si>
  <si>
    <t>6x6</t>
  </si>
  <si>
    <t>DA2032-AL</t>
  </si>
  <si>
    <t>DA2033-AL</t>
  </si>
  <si>
    <t>DA2034-AL</t>
  </si>
  <si>
    <t>17.2x22</t>
  </si>
  <si>
    <t>17.4x24</t>
  </si>
  <si>
    <t>20.5x30</t>
  </si>
  <si>
    <t>GA3459-BL</t>
  </si>
  <si>
    <t>GA3460-BL</t>
  </si>
  <si>
    <t>26.8x32.6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</si>
</sst>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#,##0.0000"/>
    <numFmt numFmtId="167" formatCode="0.000"/>
    <numFmt numFmtId="168" formatCode="0.0"/>
    <numFmt numFmtId="169" formatCode="#,##0.000"/>
  </numFmts>
  <fonts count="14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'Calibri'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name val="Calibri"/>
      <family val="2"/>
    </font>
    <font>
      <strike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1" fontId="1" fillId="0" borderId="0" xfId="0" applyNumberFormat="1" applyFont="1" applyAlignment="1"/>
    <xf numFmtId="11" fontId="1" fillId="0" borderId="0" xfId="0" applyNumberFormat="1" applyFont="1"/>
    <xf numFmtId="164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6" fontId="0" fillId="0" borderId="0" xfId="0" applyNumberFormat="1" applyFont="1" applyAlignment="1"/>
    <xf numFmtId="165" fontId="0" fillId="0" borderId="0" xfId="0" applyNumberFormat="1" applyFont="1" applyAlignment="1"/>
    <xf numFmtId="165" fontId="1" fillId="0" borderId="0" xfId="0" applyNumberFormat="1" applyFo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65" fontId="6" fillId="0" borderId="0" xfId="0" applyNumberFormat="1" applyFont="1" applyAlignment="1"/>
    <xf numFmtId="165" fontId="6" fillId="0" borderId="0" xfId="0" applyNumberFormat="1" applyFont="1" applyAlignment="1"/>
    <xf numFmtId="0" fontId="6" fillId="0" borderId="0" xfId="0" applyFont="1" applyAlignment="1"/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4" fillId="0" borderId="0" xfId="0" applyNumberFormat="1" applyFont="1" applyAlignment="1"/>
    <xf numFmtId="11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11" fontId="0" fillId="0" borderId="0" xfId="0" applyNumberFormat="1" applyFont="1" applyAlignment="1"/>
    <xf numFmtId="0" fontId="0" fillId="0" borderId="0" xfId="0" applyFont="1" applyAlignment="1"/>
    <xf numFmtId="0" fontId="7" fillId="0" borderId="0" xfId="0" applyFont="1" applyAlignment="1">
      <alignment horizontal="left"/>
    </xf>
    <xf numFmtId="11" fontId="7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11" fontId="7" fillId="0" borderId="0" xfId="0" applyNumberFormat="1" applyFont="1" applyAlignment="1"/>
    <xf numFmtId="168" fontId="7" fillId="0" borderId="0" xfId="0" applyNumberFormat="1" applyFont="1" applyBorder="1" applyAlignment="1">
      <alignment horizontal="left"/>
    </xf>
    <xf numFmtId="0" fontId="7" fillId="0" borderId="0" xfId="0" applyNumberFormat="1" applyFont="1" applyAlignment="1"/>
    <xf numFmtId="1" fontId="7" fillId="0" borderId="0" xfId="0" applyNumberFormat="1" applyFont="1" applyAlignment="1">
      <alignment horizontal="left"/>
    </xf>
    <xf numFmtId="165" fontId="10" fillId="0" borderId="0" xfId="0" applyNumberFormat="1" applyFont="1" applyAlignment="1"/>
    <xf numFmtId="165" fontId="9" fillId="0" borderId="0" xfId="0" applyNumberFormat="1" applyFont="1" applyAlignment="1"/>
    <xf numFmtId="167" fontId="7" fillId="0" borderId="0" xfId="0" applyNumberFormat="1" applyFont="1" applyAlignment="1">
      <alignment horizontal="left"/>
    </xf>
    <xf numFmtId="168" fontId="7" fillId="0" borderId="0" xfId="0" applyNumberFormat="1" applyFont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7" fontId="8" fillId="0" borderId="0" xfId="0" applyNumberFormat="1" applyFont="1" applyAlignment="1">
      <alignment horizontal="left"/>
    </xf>
    <xf numFmtId="11" fontId="8" fillId="0" borderId="0" xfId="0" applyNumberFormat="1" applyFont="1" applyAlignment="1">
      <alignment horizontal="left"/>
    </xf>
    <xf numFmtId="168" fontId="8" fillId="0" borderId="0" xfId="0" applyNumberFormat="1" applyFont="1" applyAlignment="1">
      <alignment horizontal="left"/>
    </xf>
    <xf numFmtId="168" fontId="8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6" fontId="9" fillId="0" borderId="0" xfId="0" applyNumberFormat="1" applyFont="1" applyFill="1" applyBorder="1" applyAlignment="1">
      <alignment horizontal="left"/>
    </xf>
    <xf numFmtId="165" fontId="8" fillId="0" borderId="0" xfId="0" applyNumberFormat="1" applyFont="1"/>
    <xf numFmtId="166" fontId="10" fillId="0" borderId="0" xfId="0" applyNumberFormat="1" applyFont="1" applyAlignment="1"/>
    <xf numFmtId="0" fontId="8" fillId="0" borderId="0" xfId="0" applyNumberFormat="1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7" fillId="0" borderId="0" xfId="0" applyNumberFormat="1" applyFont="1" applyAlignment="1">
      <alignment horizontal="left"/>
    </xf>
    <xf numFmtId="169" fontId="0" fillId="0" borderId="0" xfId="0" applyNumberFormat="1" applyFont="1" applyAlignment="1"/>
    <xf numFmtId="0" fontId="0" fillId="0" borderId="0" xfId="0" applyFont="1" applyAlignment="1"/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168" fontId="1" fillId="0" borderId="0" xfId="0" applyNumberFormat="1" applyFont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8" formatCode="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8" formatCode="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5" formatCode="0.00E+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5" formatCode="0.00E+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7" formatCode="0.0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67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  <fill>
        <patternFill patternType="solid">
          <fgColor rgb="FFFFFFFF"/>
          <bgColor rgb="FFFFFFFF"/>
        </patternFill>
      </fill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strike/>
        <color theme="2" tint="-0.24994659260841701"/>
      </font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solid">
          <fgColor rgb="FFFFFFFF"/>
          <bgColor rgb="FFFFFFFF"/>
        </patternFill>
      </fill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solid">
          <fgColor rgb="FFFFFFFF"/>
          <bgColor rgb="FFFFFFFF"/>
        </patternFill>
      </fill>
    </dxf>
    <dxf>
      <font>
        <strike/>
        <color rgb="FF9999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solid">
          <fgColor rgb="FFFFFFFF"/>
          <bgColor rgb="FFFFFFFF"/>
        </patternFill>
      </fill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color rgb="FF666666"/>
      </font>
      <fill>
        <patternFill patternType="solid">
          <fgColor rgb="FFF4C7C3"/>
          <bgColor rgb="FFF4C7C3"/>
        </patternFill>
      </fill>
    </dxf>
    <dxf>
      <font>
        <strike/>
        <color rgb="FF999999"/>
      </font>
      <fill>
        <patternFill patternType="none"/>
      </fill>
    </dxf>
    <dxf>
      <font>
        <strike/>
        <color rgb="FF999999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arts" displayName="Parts" ref="A5:L39" totalsRowShown="0" headerRowDxfId="13" dataDxfId="12">
  <autoFilter ref="A5:L39" xr:uid="{00000000-0009-0000-0100-000003000000}"/>
  <sortState ref="A6:L22">
    <sortCondition ref="K5:K22"/>
  </sortState>
  <tableColumns count="12">
    <tableColumn id="1" xr3:uid="{00000000-0010-0000-0000-000001000000}" name="Part" dataDxfId="11"/>
    <tableColumn id="2" xr3:uid="{00000000-0010-0000-0000-000002000000}" name="Ratio (s:p)" dataDxfId="10"/>
    <tableColumn id="3" xr3:uid="{00000000-0010-0000-0000-000003000000}" name="R (pri)" dataDxfId="9"/>
    <tableColumn id="4" xr3:uid="{00000000-0010-0000-0000-000004000000}" name="R (sec)" dataDxfId="8"/>
    <tableColumn id="5" xr3:uid="{00000000-0010-0000-0000-000005000000}" name="L (pri)" dataDxfId="7"/>
    <tableColumn id="6" xr3:uid="{00000000-0010-0000-0000-000006000000}" name="L (sec)" dataDxfId="6"/>
    <tableColumn id="7" xr3:uid="{00000000-0010-0000-0000-000007000000}" name="I (sat, pri)" dataDxfId="5"/>
    <tableColumn id="8" xr3:uid="{00000000-0010-0000-0000-000008000000}" name="I (sat, sec)" dataDxfId="4"/>
    <tableColumn id="9" xr3:uid="{00000000-0010-0000-0000-000009000000}" name="Leakage" dataDxfId="3"/>
    <tableColumn id="10" xr3:uid="{00000000-0010-0000-0000-00000A000000}" name="Length" dataDxfId="2"/>
    <tableColumn id="11" xr3:uid="{00000000-0010-0000-0000-00000B000000}" name="Height" dataDxfId="1"/>
    <tableColumn id="12" xr3:uid="{00000000-0010-0000-0000-00000C000000}" name="Vin + clamp" dataDxfId="0">
      <calculatedColumnFormula>V_IN+(V_OUT/$B6)*2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4"/>
  <sheetViews>
    <sheetView workbookViewId="0">
      <selection activeCell="H12" sqref="H12"/>
    </sheetView>
  </sheetViews>
  <sheetFormatPr defaultColWidth="14.42578125" defaultRowHeight="15" customHeight="1"/>
  <cols>
    <col min="1" max="1" width="8.7109375" customWidth="1"/>
    <col min="2" max="2" width="10" customWidth="1"/>
    <col min="3" max="6" width="8.7109375" customWidth="1"/>
    <col min="7" max="7" width="9.5703125" customWidth="1"/>
    <col min="8" max="13" width="8.7109375" customWidth="1"/>
    <col min="14" max="14" width="10" customWidth="1"/>
    <col min="15" max="34" width="8.7109375" customWidth="1"/>
  </cols>
  <sheetData>
    <row r="1" spans="1:23">
      <c r="A1" s="1" t="s">
        <v>0</v>
      </c>
      <c r="B1" s="1" t="s">
        <v>1</v>
      </c>
      <c r="C1" s="1" t="s">
        <v>2</v>
      </c>
      <c r="E1" s="1" t="s">
        <v>3</v>
      </c>
      <c r="H1" s="2"/>
      <c r="I1" s="68" t="str">
        <f>HYPERLINK("https://www.infineon.com/dgdl/Infineon-IPL65R070C7-DS-v02_00-en.pdf?fileId=5546d46145da30e80145f091901e6b3d","MOSFET Parameters")</f>
        <v>MOSFET Parameters</v>
      </c>
      <c r="J1" s="69"/>
      <c r="K1" s="69"/>
      <c r="P1" s="68" t="str">
        <f>HYPERLINK("http://www.st.com/content/ccc/resource/technical/document/datasheet/group3/50/83/ee/ee/0f/3a/4f/52/DM00081120/files/DM00081120.pdf/jcr:content/translations/en.DM00081120.pdf","Diode Parameters")</f>
        <v>Diode Parameters</v>
      </c>
      <c r="Q1" s="69"/>
    </row>
    <row r="2" spans="1:23">
      <c r="A2" s="1">
        <v>12</v>
      </c>
      <c r="B2" s="1">
        <v>200</v>
      </c>
      <c r="C2" s="1">
        <v>2.5000000000000001E-2</v>
      </c>
      <c r="E2" s="3">
        <f>(1-$A$2/($B$2+$P$3))</f>
        <v>0.94032819492789654</v>
      </c>
      <c r="H2" s="4"/>
      <c r="I2" s="4" t="s">
        <v>4</v>
      </c>
      <c r="J2" s="4" t="s">
        <v>5</v>
      </c>
      <c r="K2" s="1" t="s">
        <v>6</v>
      </c>
      <c r="L2" s="4" t="s">
        <v>7</v>
      </c>
      <c r="M2" s="4" t="s">
        <v>8</v>
      </c>
      <c r="N2" s="4" t="s">
        <v>9</v>
      </c>
      <c r="P2" s="4" t="s">
        <v>10</v>
      </c>
      <c r="Q2" s="4" t="s">
        <v>11</v>
      </c>
      <c r="R2" s="4" t="s">
        <v>12</v>
      </c>
    </row>
    <row r="3" spans="1:23">
      <c r="B3" s="5"/>
      <c r="F3" s="5"/>
      <c r="H3" s="4"/>
      <c r="I3" s="4">
        <v>7.0000000000000007E-2</v>
      </c>
      <c r="J3" s="6">
        <f>48*10^-12</f>
        <v>4.8000000000000002E-11</v>
      </c>
      <c r="K3" s="1">
        <v>0.85</v>
      </c>
      <c r="L3" s="7">
        <f>21*10^-9</f>
        <v>2.1000000000000003E-8</v>
      </c>
      <c r="M3" s="4">
        <f>A2</f>
        <v>12</v>
      </c>
      <c r="N3" s="4">
        <v>3.5</v>
      </c>
      <c r="P3" s="4">
        <v>1.1000000000000001</v>
      </c>
      <c r="Q3" s="6">
        <v>1.4E-8</v>
      </c>
      <c r="R3" s="6">
        <v>2.4999999999999998E-12</v>
      </c>
    </row>
    <row r="4" spans="1:23">
      <c r="A4" s="4" t="s">
        <v>13</v>
      </c>
      <c r="B4" s="4">
        <v>35000</v>
      </c>
      <c r="C4" s="1">
        <v>50000</v>
      </c>
      <c r="D4" s="4">
        <v>100000</v>
      </c>
      <c r="E4" s="4">
        <v>200000</v>
      </c>
      <c r="F4" s="4">
        <v>500000</v>
      </c>
      <c r="G4" s="1">
        <v>1000000</v>
      </c>
      <c r="N4" s="5"/>
    </row>
    <row r="5" spans="1:23">
      <c r="A5" s="4" t="s">
        <v>14</v>
      </c>
      <c r="B5" s="8">
        <f t="shared" ref="B5:G5" si="0">$A$2/(2*$C$2*B$4)*$E$2*(1-$E$2)</f>
        <v>3.8476169658199094E-4</v>
      </c>
      <c r="C5" s="8">
        <f t="shared" si="0"/>
        <v>2.6933318760739361E-4</v>
      </c>
      <c r="D5" s="8">
        <f t="shared" si="0"/>
        <v>1.3466659380369681E-4</v>
      </c>
      <c r="E5" s="8">
        <f t="shared" si="0"/>
        <v>6.7333296901848404E-5</v>
      </c>
      <c r="F5" s="8">
        <f t="shared" si="0"/>
        <v>2.6933318760739366E-5</v>
      </c>
      <c r="G5" s="8">
        <f t="shared" si="0"/>
        <v>1.3466659380369683E-5</v>
      </c>
      <c r="N5" s="5"/>
    </row>
    <row r="6" spans="1:23">
      <c r="B6" s="5"/>
      <c r="G6" s="5"/>
      <c r="N6" s="5"/>
    </row>
    <row r="7" spans="1:23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M7" s="70" t="s">
        <v>16</v>
      </c>
      <c r="N7" s="69"/>
      <c r="O7" s="69"/>
      <c r="P7" s="69"/>
      <c r="Q7" s="69"/>
      <c r="R7" s="69"/>
      <c r="S7" s="69"/>
      <c r="T7" s="69"/>
      <c r="U7" s="69"/>
      <c r="V7" s="69"/>
      <c r="W7" s="69"/>
    </row>
    <row r="8" spans="1:23">
      <c r="A8" s="1"/>
      <c r="B8" s="5">
        <v>4.6999999999999999E-6</v>
      </c>
      <c r="C8" s="9">
        <v>1.0000000000000001E-5</v>
      </c>
      <c r="D8" s="1">
        <v>2.1999999999999999E-5</v>
      </c>
      <c r="E8" s="5">
        <v>3.3000000000000003E-5</v>
      </c>
      <c r="F8" s="5">
        <v>4.6999999999999997E-5</v>
      </c>
      <c r="G8" s="5">
        <v>6.7999999999999999E-5</v>
      </c>
      <c r="H8" s="9">
        <v>8.2000000000000001E-5</v>
      </c>
      <c r="I8" s="8">
        <v>1E-4</v>
      </c>
      <c r="J8" s="4">
        <v>1.4999999999999999E-4</v>
      </c>
      <c r="K8" s="4">
        <v>2.2000000000000001E-4</v>
      </c>
      <c r="M8" s="4"/>
      <c r="N8" s="5">
        <v>4.6999999999999999E-6</v>
      </c>
      <c r="O8" s="9">
        <v>1.0000000000000001E-5</v>
      </c>
      <c r="P8" s="1">
        <v>2.1999999999999999E-5</v>
      </c>
      <c r="Q8" s="5">
        <v>3.3000000000000003E-5</v>
      </c>
      <c r="R8" s="5">
        <v>4.6999999999999997E-5</v>
      </c>
      <c r="S8" s="5">
        <v>6.7999999999999999E-5</v>
      </c>
      <c r="T8" s="9">
        <v>8.2000000000000001E-5</v>
      </c>
      <c r="U8" s="8">
        <v>1E-4</v>
      </c>
      <c r="V8" s="4">
        <v>1.4999999999999999E-4</v>
      </c>
      <c r="W8" s="4">
        <v>2.2000000000000001E-4</v>
      </c>
    </row>
    <row r="9" spans="1:23">
      <c r="A9" s="1">
        <v>35000</v>
      </c>
      <c r="B9" s="10">
        <f t="shared" ref="B9:K9" si="1">1/$A$2 * SQRT(2*B$8*($B$2+$P$3-$A$2)*$C$2*$A9)</f>
        <v>0.10392797652968884</v>
      </c>
      <c r="C9" s="10">
        <f t="shared" si="1"/>
        <v>0.15159453412896448</v>
      </c>
      <c r="D9" s="10">
        <f t="shared" si="1"/>
        <v>0.22485103093183967</v>
      </c>
      <c r="E9" s="10">
        <f t="shared" si="1"/>
        <v>0.27538514696088218</v>
      </c>
      <c r="F9" s="10">
        <f t="shared" si="1"/>
        <v>0.32864911844633865</v>
      </c>
      <c r="G9" s="10">
        <f t="shared" si="1"/>
        <v>0.39531018060364809</v>
      </c>
      <c r="H9" s="10">
        <f t="shared" si="1"/>
        <v>0.43410068276585073</v>
      </c>
      <c r="I9" s="10">
        <f t="shared" si="1"/>
        <v>0.4793840086796573</v>
      </c>
      <c r="J9" s="10">
        <f t="shared" si="1"/>
        <v>0.58712310605755125</v>
      </c>
      <c r="K9" s="10">
        <f t="shared" si="1"/>
        <v>0.71104139198158578</v>
      </c>
      <c r="M9" s="1">
        <v>35000</v>
      </c>
      <c r="N9" s="11">
        <f t="shared" ref="N9:W9" si="2">($M9)*($J$3*($B$2+$P$3)^2+($B$2+$P$3)*($C$2/B18)*($L$3*$K$3/($M$3-$N$3)))</f>
        <v>0.12397079505734414</v>
      </c>
      <c r="O9" s="11">
        <f t="shared" si="2"/>
        <v>0.1063531654248018</v>
      </c>
      <c r="P9" s="11">
        <f t="shared" si="2"/>
        <v>9.3838552492588698E-2</v>
      </c>
      <c r="Q9" s="11">
        <f t="shared" si="2"/>
        <v>8.9086305784190939E-2</v>
      </c>
      <c r="R9" s="11">
        <f t="shared" si="2"/>
        <v>8.5659336103541289E-2</v>
      </c>
      <c r="S9" s="11">
        <f t="shared" si="2"/>
        <v>8.2671536538593535E-2</v>
      </c>
      <c r="T9" s="11">
        <f t="shared" si="2"/>
        <v>8.1355261532110729E-2</v>
      </c>
      <c r="U9" s="11">
        <f t="shared" si="2"/>
        <v>8.0088152442330376E-2</v>
      </c>
      <c r="V9" s="11">
        <f t="shared" si="2"/>
        <v>7.7859151156766587E-2</v>
      </c>
      <c r="W9" s="11">
        <f t="shared" si="2"/>
        <v>7.6130684352211195E-2</v>
      </c>
    </row>
    <row r="10" spans="1:23">
      <c r="A10" s="5">
        <v>50000</v>
      </c>
      <c r="B10" s="10">
        <f t="shared" ref="B10:K10" si="3">1/$A$2 * SQRT(2*B$8*($B$2+$P$3-$A$2)*$C$2*$A10)</f>
        <v>0.1242176908585175</v>
      </c>
      <c r="C10" s="10">
        <f t="shared" si="3"/>
        <v>0.18119012420965747</v>
      </c>
      <c r="D10" s="10">
        <f t="shared" si="3"/>
        <v>0.26874838500806741</v>
      </c>
      <c r="E10" s="10">
        <f t="shared" si="3"/>
        <v>0.3291482062334028</v>
      </c>
      <c r="F10" s="10">
        <f t="shared" si="3"/>
        <v>0.39281082879959173</v>
      </c>
      <c r="G10" s="10">
        <f t="shared" si="3"/>
        <v>0.47248603741862638</v>
      </c>
      <c r="H10" s="10">
        <f t="shared" si="3"/>
        <v>0.51884955537333854</v>
      </c>
      <c r="I10" s="10">
        <f t="shared" si="3"/>
        <v>0.57297348203133369</v>
      </c>
      <c r="J10" s="10">
        <f t="shared" si="3"/>
        <v>0.70174633356125682</v>
      </c>
      <c r="K10" s="10">
        <f t="shared" si="3"/>
        <v>0.84985701411734227</v>
      </c>
      <c r="M10" s="5">
        <v>50000</v>
      </c>
      <c r="N10" s="11">
        <f t="shared" ref="N10:W10" si="4">($M10)*($J$3*($B$2+$P$3)^2+($B$2+$P$3)*($C$2/B19)*($L$3*$K$3/($M$3-$N$3)))</f>
        <v>0.16402703977846025</v>
      </c>
      <c r="O10" s="11">
        <f t="shared" si="4"/>
        <v>0.1429699448129883</v>
      </c>
      <c r="P10" s="11">
        <f t="shared" si="4"/>
        <v>0.12801212140166099</v>
      </c>
      <c r="Q10" s="11">
        <f t="shared" si="4"/>
        <v>0.12233210017716879</v>
      </c>
      <c r="R10" s="11">
        <f t="shared" si="4"/>
        <v>0.11823608797153477</v>
      </c>
      <c r="S10" s="11">
        <f t="shared" si="4"/>
        <v>0.11466498445255237</v>
      </c>
      <c r="T10" s="11">
        <f t="shared" si="4"/>
        <v>0.11309173490705231</v>
      </c>
      <c r="U10" s="11">
        <f t="shared" si="4"/>
        <v>0.11157724987179916</v>
      </c>
      <c r="V10" s="11">
        <f t="shared" si="4"/>
        <v>0.10891308376505018</v>
      </c>
      <c r="W10" s="11">
        <f t="shared" si="4"/>
        <v>0.10684717078996078</v>
      </c>
    </row>
    <row r="11" spans="1:23">
      <c r="A11" s="5">
        <v>100000</v>
      </c>
      <c r="B11" s="10">
        <f t="shared" ref="B11:K11" si="5">1/$A$2 * SQRT(2*B$8*($B$2+$P$3-$A$2)*$C$2*$A11)</f>
        <v>0.17567034309878388</v>
      </c>
      <c r="C11" s="10">
        <f t="shared" si="5"/>
        <v>0.25624153102536329</v>
      </c>
      <c r="D11" s="10">
        <f t="shared" si="5"/>
        <v>0.38006761094427516</v>
      </c>
      <c r="E11" s="10">
        <f t="shared" si="5"/>
        <v>0.46548585728605479</v>
      </c>
      <c r="F11" s="10">
        <f t="shared" si="5"/>
        <v>0.55551840153539855</v>
      </c>
      <c r="G11" s="10">
        <f t="shared" si="5"/>
        <v>0.66819616214934308</v>
      </c>
      <c r="H11" s="10">
        <f t="shared" si="5"/>
        <v>0.73376407804022548</v>
      </c>
      <c r="I11" s="10">
        <f t="shared" si="5"/>
        <v>0.81030686916884909</v>
      </c>
      <c r="J11" s="10">
        <f t="shared" si="5"/>
        <v>0.99241918226792314</v>
      </c>
      <c r="K11" s="10">
        <f t="shared" si="5"/>
        <v>1.2018793154426484</v>
      </c>
      <c r="M11" s="5">
        <v>100000</v>
      </c>
      <c r="N11" s="11">
        <f t="shared" ref="N11:W11" si="6">($M11)*($J$3*($B$2+$P$3)^2+($B$2+$P$3)*($C$2/B20)*($L$3*$K$3/($M$3-$N$3)))</f>
        <v>0.28882505386474144</v>
      </c>
      <c r="O11" s="11">
        <f t="shared" si="6"/>
        <v>0.25904582458039277</v>
      </c>
      <c r="P11" s="11">
        <f t="shared" si="6"/>
        <v>0.23789226784851186</v>
      </c>
      <c r="Q11" s="11">
        <f t="shared" si="6"/>
        <v>0.229859504798268</v>
      </c>
      <c r="R11" s="11">
        <f t="shared" si="6"/>
        <v>0.22406686878541462</v>
      </c>
      <c r="S11" s="11">
        <f t="shared" si="6"/>
        <v>0.21901656575623138</v>
      </c>
      <c r="T11" s="11">
        <f t="shared" si="6"/>
        <v>0.2167916549119879</v>
      </c>
      <c r="U11" s="11">
        <f t="shared" si="6"/>
        <v>0.21464984963512182</v>
      </c>
      <c r="V11" s="11">
        <f t="shared" si="6"/>
        <v>0.21088214979454267</v>
      </c>
      <c r="W11" s="11">
        <f t="shared" si="6"/>
        <v>0.20796050764648871</v>
      </c>
    </row>
    <row r="12" spans="1:23">
      <c r="A12" s="5">
        <v>200000</v>
      </c>
      <c r="B12" s="10">
        <f t="shared" ref="B12:K12" si="7">1/$A$2 * SQRT(2*B$8*($B$2+$P$3-$A$2)*$C$2*$A12)</f>
        <v>0.248435381717035</v>
      </c>
      <c r="C12" s="10">
        <f t="shared" si="7"/>
        <v>0.36238024841931493</v>
      </c>
      <c r="D12" s="10">
        <f t="shared" si="7"/>
        <v>0.53749677001613483</v>
      </c>
      <c r="E12" s="10">
        <f t="shared" si="7"/>
        <v>0.65829641246680559</v>
      </c>
      <c r="F12" s="10">
        <f t="shared" si="7"/>
        <v>0.78562165759918345</v>
      </c>
      <c r="G12" s="10">
        <f t="shared" si="7"/>
        <v>0.94497207483725276</v>
      </c>
      <c r="H12" s="10">
        <f t="shared" si="7"/>
        <v>1.0376991107466771</v>
      </c>
      <c r="I12" s="10">
        <f t="shared" si="7"/>
        <v>1.1459469640626674</v>
      </c>
      <c r="J12" s="10">
        <f t="shared" si="7"/>
        <v>1.4034926671225136</v>
      </c>
      <c r="K12" s="10">
        <f t="shared" si="7"/>
        <v>1.6997140282346845</v>
      </c>
      <c r="M12" s="5">
        <v>200000</v>
      </c>
      <c r="N12" s="11">
        <f t="shared" ref="N12:W12" si="8">($M12)*($J$3*($B$2+$P$3)^2+($B$2+$P$3)*($C$2/B21)*($L$3*$K$3/($M$3-$N$3)))</f>
        <v>0.52217188755692057</v>
      </c>
      <c r="O12" s="11">
        <f t="shared" si="8"/>
        <v>0.48005769762597661</v>
      </c>
      <c r="P12" s="11">
        <f t="shared" si="8"/>
        <v>0.45014205080332198</v>
      </c>
      <c r="Q12" s="11">
        <f t="shared" si="8"/>
        <v>0.43878200835433767</v>
      </c>
      <c r="R12" s="11">
        <f t="shared" si="8"/>
        <v>0.43058998394306958</v>
      </c>
      <c r="S12" s="11">
        <f t="shared" si="8"/>
        <v>0.42344777690510471</v>
      </c>
      <c r="T12" s="11">
        <f t="shared" si="8"/>
        <v>0.42030127781410459</v>
      </c>
      <c r="U12" s="11">
        <f t="shared" si="8"/>
        <v>0.41727230774359836</v>
      </c>
      <c r="V12" s="11">
        <f t="shared" si="8"/>
        <v>0.41194397553010043</v>
      </c>
      <c r="W12" s="11">
        <f t="shared" si="8"/>
        <v>0.40781214957992157</v>
      </c>
    </row>
    <row r="13" spans="1:23">
      <c r="A13" s="5">
        <v>500000</v>
      </c>
      <c r="B13" s="10">
        <f t="shared" ref="B13:K13" si="9">1/$A$2 * SQRT(2*B$8*($B$2+$P$3-$A$2)*$C$2*$A13)</f>
        <v>0.39281082879959178</v>
      </c>
      <c r="C13" s="10">
        <f t="shared" si="9"/>
        <v>0.57297348203133369</v>
      </c>
      <c r="D13" s="10">
        <f t="shared" si="9"/>
        <v>0.84985701411734227</v>
      </c>
      <c r="E13" s="10">
        <f t="shared" si="9"/>
        <v>1.0408580194563841</v>
      </c>
      <c r="F13" s="10">
        <f t="shared" si="9"/>
        <v>1.2421769085851748</v>
      </c>
      <c r="G13" s="10">
        <f t="shared" si="9"/>
        <v>1.4941320408704029</v>
      </c>
      <c r="H13" s="10">
        <f t="shared" si="9"/>
        <v>1.6407463579454049</v>
      </c>
      <c r="I13" s="10">
        <f t="shared" si="9"/>
        <v>1.8119012420965748</v>
      </c>
      <c r="J13" s="10">
        <f t="shared" si="9"/>
        <v>2.2191167537258298</v>
      </c>
      <c r="K13" s="10">
        <f t="shared" si="9"/>
        <v>2.6874838500806737</v>
      </c>
      <c r="M13" s="5">
        <v>500000</v>
      </c>
      <c r="N13" s="11">
        <f t="shared" ref="N13:W13" si="10">($M13)*($J$3*($B$2+$P$3)^2+($B$2+$P$3)*($C$2/B22)*($L$3*$K$3/($M$3-$N$3)))</f>
        <v>1.1823608797153478</v>
      </c>
      <c r="O13" s="11">
        <f t="shared" si="10"/>
        <v>1.1157724987179916</v>
      </c>
      <c r="P13" s="11">
        <f t="shared" si="10"/>
        <v>1.0684717078996078</v>
      </c>
      <c r="Q13" s="11">
        <f t="shared" si="10"/>
        <v>1.0505099036721139</v>
      </c>
      <c r="R13" s="11">
        <f t="shared" si="10"/>
        <v>1.0375571757784603</v>
      </c>
      <c r="S13" s="11">
        <f t="shared" si="10"/>
        <v>1.0262643548982338</v>
      </c>
      <c r="T13" s="11">
        <f t="shared" si="10"/>
        <v>1.0212893030066288</v>
      </c>
      <c r="U13" s="11">
        <f t="shared" si="10"/>
        <v>1.0165000808129883</v>
      </c>
      <c r="V13" s="11">
        <f t="shared" si="10"/>
        <v>1.0080752478506383</v>
      </c>
      <c r="W13" s="11">
        <f t="shared" si="10"/>
        <v>1.001542257401661</v>
      </c>
    </row>
    <row r="14" spans="1:23">
      <c r="A14" s="5">
        <v>1000000</v>
      </c>
      <c r="B14" s="10">
        <f t="shared" ref="B14:K14" si="11">1/$A$2 * SQRT(2*B$8*($B$2+$P$3-$A$2)*$C$2*$A14)</f>
        <v>0.55551840153539866</v>
      </c>
      <c r="C14" s="10">
        <f t="shared" si="11"/>
        <v>0.81030686916884909</v>
      </c>
      <c r="D14" s="10">
        <f t="shared" si="11"/>
        <v>1.2018793154426484</v>
      </c>
      <c r="E14" s="10">
        <f t="shared" si="11"/>
        <v>1.4719955276200176</v>
      </c>
      <c r="F14" s="10">
        <f t="shared" si="11"/>
        <v>1.7567034309878384</v>
      </c>
      <c r="G14" s="10">
        <f t="shared" si="11"/>
        <v>2.1130217961751154</v>
      </c>
      <c r="H14" s="10">
        <f t="shared" si="11"/>
        <v>2.3203657518206526</v>
      </c>
      <c r="I14" s="10">
        <f t="shared" si="11"/>
        <v>2.5624153102536331</v>
      </c>
      <c r="J14" s="10">
        <f t="shared" si="11"/>
        <v>3.1383050096084242</v>
      </c>
      <c r="K14" s="10">
        <f t="shared" si="11"/>
        <v>3.800676109442751</v>
      </c>
      <c r="M14" s="5">
        <v>1000000</v>
      </c>
      <c r="N14" s="11">
        <f t="shared" ref="N14:W14" si="12">($M14)*($J$3*($B$2+$P$3)^2+($B$2+$P$3)*($C$2/B23)*($L$3*$K$3/($M$3-$N$3)))</f>
        <v>2.2406686878541464</v>
      </c>
      <c r="O14" s="11">
        <f t="shared" si="12"/>
        <v>2.1464984963512181</v>
      </c>
      <c r="P14" s="11">
        <f t="shared" si="12"/>
        <v>2.0796050764648868</v>
      </c>
      <c r="Q14" s="11">
        <f t="shared" si="12"/>
        <v>2.0542032493216746</v>
      </c>
      <c r="R14" s="11">
        <f t="shared" si="12"/>
        <v>2.0358853258647418</v>
      </c>
      <c r="S14" s="11">
        <f t="shared" si="12"/>
        <v>2.0199148654184751</v>
      </c>
      <c r="T14" s="11">
        <f t="shared" si="12"/>
        <v>2.0128790795598572</v>
      </c>
      <c r="U14" s="11">
        <f t="shared" si="12"/>
        <v>2.006106096580393</v>
      </c>
      <c r="V14" s="11">
        <f t="shared" si="12"/>
        <v>1.9941915835443096</v>
      </c>
      <c r="W14" s="11">
        <f t="shared" si="12"/>
        <v>1.9849525398485122</v>
      </c>
    </row>
    <row r="15" spans="1:23">
      <c r="B15" s="5"/>
      <c r="G15" s="5"/>
      <c r="N15" s="5"/>
    </row>
    <row r="16" spans="1:23">
      <c r="A16" s="69" t="s">
        <v>18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M16" s="69" t="s">
        <v>19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</row>
    <row r="17" spans="1:23">
      <c r="A17" s="1"/>
      <c r="B17" s="5">
        <v>4.6999999999999999E-6</v>
      </c>
      <c r="C17" s="9">
        <v>1.0000000000000001E-5</v>
      </c>
      <c r="D17" s="1">
        <v>2.1999999999999999E-5</v>
      </c>
      <c r="E17" s="5">
        <v>3.3000000000000003E-5</v>
      </c>
      <c r="F17" s="5">
        <v>4.6999999999999997E-5</v>
      </c>
      <c r="G17" s="5">
        <v>6.7999999999999999E-5</v>
      </c>
      <c r="H17" s="9">
        <v>8.2000000000000001E-5</v>
      </c>
      <c r="I17" s="8">
        <v>1E-4</v>
      </c>
      <c r="J17" s="4">
        <v>1.4999999999999999E-4</v>
      </c>
      <c r="K17" s="4">
        <v>2.2000000000000001E-4</v>
      </c>
      <c r="M17" s="4"/>
      <c r="N17" s="5">
        <v>4.6999999999999999E-6</v>
      </c>
      <c r="O17" s="9">
        <v>1.0000000000000001E-5</v>
      </c>
      <c r="P17" s="1">
        <v>2.1999999999999999E-5</v>
      </c>
      <c r="Q17" s="5">
        <v>3.3000000000000003E-5</v>
      </c>
      <c r="R17" s="5">
        <v>4.6999999999999997E-5</v>
      </c>
      <c r="S17" s="5">
        <v>6.7999999999999999E-5</v>
      </c>
      <c r="T17" s="9">
        <v>8.2000000000000001E-5</v>
      </c>
      <c r="U17" s="8">
        <v>1E-4</v>
      </c>
      <c r="V17" s="4">
        <v>1.4999999999999999E-4</v>
      </c>
      <c r="W17" s="4">
        <v>2.2000000000000001E-4</v>
      </c>
    </row>
    <row r="18" spans="1:23">
      <c r="A18" s="1">
        <v>35000</v>
      </c>
      <c r="B18" s="10">
        <f t="shared" ref="B18:K18" si="13">$A$2/($B$2+$P$3-$A$2)*B9</f>
        <v>6.5951122070664527E-3</v>
      </c>
      <c r="C18" s="10">
        <f t="shared" si="13"/>
        <v>9.6199598601140884E-3</v>
      </c>
      <c r="D18" s="10">
        <f t="shared" si="13"/>
        <v>1.4268706352099822E-2</v>
      </c>
      <c r="E18" s="10">
        <f t="shared" si="13"/>
        <v>1.7475524926126845E-2</v>
      </c>
      <c r="F18" s="10">
        <f t="shared" si="13"/>
        <v>2.0855575998710019E-2</v>
      </c>
      <c r="G18" s="10">
        <f t="shared" si="13"/>
        <v>2.5085786183203479E-2</v>
      </c>
      <c r="H18" s="10">
        <f t="shared" si="13"/>
        <v>2.7547372782602907E-2</v>
      </c>
      <c r="I18" s="10">
        <f t="shared" si="13"/>
        <v>3.0420984157355304E-2</v>
      </c>
      <c r="J18" s="10">
        <f t="shared" si="13"/>
        <v>3.7257944329405691E-2</v>
      </c>
      <c r="K18" s="10">
        <f t="shared" si="13"/>
        <v>4.5121611336747913E-2</v>
      </c>
      <c r="M18" s="1">
        <v>35000</v>
      </c>
      <c r="N18" s="12">
        <f t="shared" ref="N18:W18" si="14">B45^2*$I$3</f>
        <v>0.13938142100541959</v>
      </c>
      <c r="O18" s="12">
        <f t="shared" si="14"/>
        <v>9.5555088012623954E-2</v>
      </c>
      <c r="P18" s="12">
        <f t="shared" si="14"/>
        <v>6.4423227195774063E-2</v>
      </c>
      <c r="Q18" s="12">
        <f t="shared" si="14"/>
        <v>5.260134473767962E-2</v>
      </c>
      <c r="R18" s="12">
        <f t="shared" si="14"/>
        <v>4.4076275388796209E-2</v>
      </c>
      <c r="S18" s="12">
        <f t="shared" si="14"/>
        <v>3.6643703505955812E-2</v>
      </c>
      <c r="T18" s="12">
        <f t="shared" si="14"/>
        <v>3.3369284191472517E-2</v>
      </c>
      <c r="U18" s="12">
        <f t="shared" si="14"/>
        <v>3.0217172013774402E-2</v>
      </c>
      <c r="V18" s="12">
        <f t="shared" si="14"/>
        <v>2.4672217634551772E-2</v>
      </c>
      <c r="W18" s="12">
        <f t="shared" si="14"/>
        <v>2.0372413215714837E-2</v>
      </c>
    </row>
    <row r="19" spans="1:23">
      <c r="A19" s="5">
        <v>50000</v>
      </c>
      <c r="B19" s="10">
        <f t="shared" ref="B19:K19" si="15">$A$2/($B$2+$P$3-$A$2)*B10</f>
        <v>7.8826667916563203E-3</v>
      </c>
      <c r="C19" s="10">
        <f t="shared" si="15"/>
        <v>1.1498051245456848E-2</v>
      </c>
      <c r="D19" s="10">
        <f t="shared" si="15"/>
        <v>1.7054366050221096E-2</v>
      </c>
      <c r="E19" s="10">
        <f t="shared" si="15"/>
        <v>2.0887247354843121E-2</v>
      </c>
      <c r="F19" s="10">
        <f t="shared" si="15"/>
        <v>2.492718109780593E-2</v>
      </c>
      <c r="G19" s="10">
        <f t="shared" si="15"/>
        <v>2.9983249333810243E-2</v>
      </c>
      <c r="H19" s="10">
        <f t="shared" si="15"/>
        <v>3.2925408061766595E-2</v>
      </c>
      <c r="I19" s="10">
        <f t="shared" si="15"/>
        <v>3.6360030588979401E-2</v>
      </c>
      <c r="J19" s="10">
        <f t="shared" si="15"/>
        <v>4.4531760987493826E-2</v>
      </c>
      <c r="K19" s="10">
        <f t="shared" si="15"/>
        <v>5.393064076894822E-2</v>
      </c>
      <c r="M19" s="5">
        <v>50000</v>
      </c>
      <c r="N19" s="12">
        <f t="shared" ref="N19:W19" si="16">B46^2*$I$3</f>
        <v>0.11661486339675148</v>
      </c>
      <c r="O19" s="12">
        <f t="shared" si="16"/>
        <v>7.9947122472107862E-2</v>
      </c>
      <c r="P19" s="12">
        <f t="shared" si="16"/>
        <v>5.3900338975027107E-2</v>
      </c>
      <c r="Q19" s="12">
        <f t="shared" si="16"/>
        <v>4.4009442483955073E-2</v>
      </c>
      <c r="R19" s="12">
        <f t="shared" si="16"/>
        <v>3.6876857736313454E-2</v>
      </c>
      <c r="S19" s="12">
        <f t="shared" si="16"/>
        <v>3.0658321947599806E-2</v>
      </c>
      <c r="T19" s="12">
        <f t="shared" si="16"/>
        <v>2.7918746197060511E-2</v>
      </c>
      <c r="U19" s="12">
        <f t="shared" si="16"/>
        <v>2.5281499938829211E-2</v>
      </c>
      <c r="V19" s="12">
        <f t="shared" si="16"/>
        <v>2.0642258260778583E-2</v>
      </c>
      <c r="W19" s="12">
        <f t="shared" si="16"/>
        <v>1.7044783781623125E-2</v>
      </c>
    </row>
    <row r="20" spans="1:23">
      <c r="A20" s="5">
        <v>100000</v>
      </c>
      <c r="B20" s="10">
        <f t="shared" ref="B20:K20" si="17">$A$2/($B$2+$P$3-$A$2)*B11</f>
        <v>1.1147774284428381E-2</v>
      </c>
      <c r="C20" s="10">
        <f t="shared" si="17"/>
        <v>1.6260700012185932E-2</v>
      </c>
      <c r="D20" s="10">
        <f t="shared" si="17"/>
        <v>2.4118515765897949E-2</v>
      </c>
      <c r="E20" s="10">
        <f t="shared" si="17"/>
        <v>2.9539028489860699E-2</v>
      </c>
      <c r="F20" s="10">
        <f t="shared" si="17"/>
        <v>3.5252357580247397E-2</v>
      </c>
      <c r="G20" s="10">
        <f t="shared" si="17"/>
        <v>4.2402717851888511E-2</v>
      </c>
      <c r="H20" s="10">
        <f t="shared" si="17"/>
        <v>4.6563558627618754E-2</v>
      </c>
      <c r="I20" s="10">
        <f t="shared" si="17"/>
        <v>5.142084838723527E-2</v>
      </c>
      <c r="J20" s="10">
        <f t="shared" si="17"/>
        <v>6.297742034487086E-2</v>
      </c>
      <c r="K20" s="10">
        <f t="shared" si="17"/>
        <v>7.6269443602917944E-2</v>
      </c>
      <c r="M20" s="5">
        <v>100000</v>
      </c>
      <c r="N20" s="12">
        <f t="shared" ref="N20:W20" si="18">B47^2*$I$3</f>
        <v>8.2459160694985933E-2</v>
      </c>
      <c r="O20" s="12">
        <f t="shared" si="18"/>
        <v>5.6531152436378886E-2</v>
      </c>
      <c r="P20" s="12">
        <f t="shared" si="18"/>
        <v>3.8113295197495255E-2</v>
      </c>
      <c r="Q20" s="12">
        <f t="shared" si="18"/>
        <v>3.1119375216643989E-2</v>
      </c>
      <c r="R20" s="12">
        <f t="shared" si="18"/>
        <v>2.6075876174198834E-2</v>
      </c>
      <c r="S20" s="12">
        <f t="shared" si="18"/>
        <v>2.1678707348948185E-2</v>
      </c>
      <c r="T20" s="12">
        <f t="shared" si="18"/>
        <v>1.974153475816761E-2</v>
      </c>
      <c r="U20" s="12">
        <f t="shared" si="18"/>
        <v>1.7876720045313429E-2</v>
      </c>
      <c r="V20" s="12">
        <f t="shared" si="18"/>
        <v>1.4596280795200556E-2</v>
      </c>
      <c r="W20" s="12">
        <f t="shared" si="18"/>
        <v>1.2052482195844195E-2</v>
      </c>
    </row>
    <row r="21" spans="1:23">
      <c r="A21" s="5">
        <v>200000</v>
      </c>
      <c r="B21" s="10">
        <f t="shared" ref="B21:K21" si="19">$A$2/($B$2+$P$3-$A$2)*B12</f>
        <v>1.5765333583312641E-2</v>
      </c>
      <c r="C21" s="10">
        <f t="shared" si="19"/>
        <v>2.2996102490913696E-2</v>
      </c>
      <c r="D21" s="10">
        <f t="shared" si="19"/>
        <v>3.4108732100442192E-2</v>
      </c>
      <c r="E21" s="10">
        <f t="shared" si="19"/>
        <v>4.1774494709686243E-2</v>
      </c>
      <c r="F21" s="10">
        <f t="shared" si="19"/>
        <v>4.9854362195611859E-2</v>
      </c>
      <c r="G21" s="10">
        <f t="shared" si="19"/>
        <v>5.9966498667620487E-2</v>
      </c>
      <c r="H21" s="10">
        <f t="shared" si="19"/>
        <v>6.585081612353319E-2</v>
      </c>
      <c r="I21" s="10">
        <f t="shared" si="19"/>
        <v>7.2720061177958803E-2</v>
      </c>
      <c r="J21" s="10">
        <f t="shared" si="19"/>
        <v>8.9063521974987653E-2</v>
      </c>
      <c r="K21" s="10">
        <f t="shared" si="19"/>
        <v>0.10786128153789644</v>
      </c>
      <c r="M21" s="5">
        <v>200000</v>
      </c>
      <c r="N21" s="12">
        <f t="shared" ref="N21:W21" si="20">B48^2*$I$3</f>
        <v>5.8307431698375753E-2</v>
      </c>
      <c r="O21" s="12">
        <f t="shared" si="20"/>
        <v>3.9973561236053931E-2</v>
      </c>
      <c r="P21" s="12">
        <f t="shared" si="20"/>
        <v>2.6950169487513557E-2</v>
      </c>
      <c r="Q21" s="12">
        <f t="shared" si="20"/>
        <v>2.2004721241977537E-2</v>
      </c>
      <c r="R21" s="12">
        <f t="shared" si="20"/>
        <v>1.8438428868156727E-2</v>
      </c>
      <c r="S21" s="12">
        <f t="shared" si="20"/>
        <v>1.5329160973799905E-2</v>
      </c>
      <c r="T21" s="12">
        <f t="shared" si="20"/>
        <v>1.3959373098530252E-2</v>
      </c>
      <c r="U21" s="12">
        <f t="shared" si="20"/>
        <v>1.2640749969414606E-2</v>
      </c>
      <c r="V21" s="12">
        <f t="shared" si="20"/>
        <v>1.0321129130389286E-2</v>
      </c>
      <c r="W21" s="12">
        <f t="shared" si="20"/>
        <v>8.5223918908115624E-3</v>
      </c>
    </row>
    <row r="22" spans="1:23">
      <c r="A22" s="5">
        <v>500000</v>
      </c>
      <c r="B22" s="10">
        <f t="shared" ref="B22:K22" si="21">$A$2/($B$2+$P$3-$A$2)*B13</f>
        <v>2.4927181097805933E-2</v>
      </c>
      <c r="C22" s="10">
        <f t="shared" si="21"/>
        <v>3.6360030588979401E-2</v>
      </c>
      <c r="D22" s="10">
        <f t="shared" si="21"/>
        <v>5.393064076894822E-2</v>
      </c>
      <c r="E22" s="10">
        <f t="shared" si="21"/>
        <v>6.6051275692631473E-2</v>
      </c>
      <c r="F22" s="10">
        <f t="shared" si="21"/>
        <v>7.8826667916563189E-2</v>
      </c>
      <c r="G22" s="10">
        <f t="shared" si="21"/>
        <v>9.4815359547566563E-2</v>
      </c>
      <c r="H22" s="10">
        <f t="shared" si="21"/>
        <v>0.10411928236565236</v>
      </c>
      <c r="I22" s="10">
        <f t="shared" si="21"/>
        <v>0.11498051245456849</v>
      </c>
      <c r="J22" s="10">
        <f t="shared" si="21"/>
        <v>0.14082179293870947</v>
      </c>
      <c r="K22" s="10">
        <f t="shared" si="21"/>
        <v>0.17054366050221093</v>
      </c>
      <c r="M22" s="5">
        <v>500000</v>
      </c>
      <c r="N22" s="12">
        <f t="shared" ref="N22:W22" si="22">B49^2*$I$3</f>
        <v>3.6876857736313454E-2</v>
      </c>
      <c r="O22" s="12">
        <f t="shared" si="22"/>
        <v>2.5281499938829211E-2</v>
      </c>
      <c r="P22" s="12">
        <f t="shared" si="22"/>
        <v>1.7044783781623125E-2</v>
      </c>
      <c r="Q22" s="12">
        <f t="shared" si="22"/>
        <v>1.3917007680347631E-2</v>
      </c>
      <c r="R22" s="12">
        <f t="shared" si="22"/>
        <v>1.1661486339675148E-2</v>
      </c>
      <c r="S22" s="12">
        <f t="shared" si="22"/>
        <v>9.6950126593144757E-3</v>
      </c>
      <c r="T22" s="12">
        <f t="shared" si="22"/>
        <v>8.8286827398875306E-3</v>
      </c>
      <c r="U22" s="12">
        <f t="shared" si="22"/>
        <v>7.9947122472107859E-3</v>
      </c>
      <c r="V22" s="12">
        <f t="shared" si="22"/>
        <v>6.5276552153486229E-3</v>
      </c>
      <c r="W22" s="12">
        <f t="shared" si="22"/>
        <v>5.3900338975027048E-3</v>
      </c>
    </row>
    <row r="23" spans="1:23">
      <c r="A23" s="5">
        <v>1000000</v>
      </c>
      <c r="B23" s="10">
        <f t="shared" ref="B23:K23" si="23">$A$2/($B$2+$P$3-$A$2)*B14</f>
        <v>3.5252357580247404E-2</v>
      </c>
      <c r="C23" s="10">
        <f t="shared" si="23"/>
        <v>5.142084838723527E-2</v>
      </c>
      <c r="D23" s="10">
        <f t="shared" si="23"/>
        <v>7.6269443602917944E-2</v>
      </c>
      <c r="E23" s="10">
        <f t="shared" si="23"/>
        <v>9.3410609896563787E-2</v>
      </c>
      <c r="F23" s="10">
        <f t="shared" si="23"/>
        <v>0.11147774284428379</v>
      </c>
      <c r="G23" s="10">
        <f t="shared" si="23"/>
        <v>0.13408916739344998</v>
      </c>
      <c r="H23" s="10">
        <f t="shared" si="23"/>
        <v>0.14724690122605941</v>
      </c>
      <c r="I23" s="10">
        <f t="shared" si="23"/>
        <v>0.16260700012185933</v>
      </c>
      <c r="J23" s="10">
        <f t="shared" si="23"/>
        <v>0.19915208945161869</v>
      </c>
      <c r="K23" s="10">
        <f t="shared" si="23"/>
        <v>0.24118515765897947</v>
      </c>
      <c r="M23" s="5">
        <v>1000000</v>
      </c>
      <c r="N23" s="12">
        <f t="shared" ref="N23:W23" si="24">B50^2*$I$3</f>
        <v>2.6075876174198834E-2</v>
      </c>
      <c r="O23" s="12">
        <f t="shared" si="24"/>
        <v>1.7876720045313429E-2</v>
      </c>
      <c r="P23" s="12">
        <f t="shared" si="24"/>
        <v>1.2052482195844195E-2</v>
      </c>
      <c r="Q23" s="12">
        <f t="shared" si="24"/>
        <v>9.8408105045990815E-3</v>
      </c>
      <c r="R23" s="12">
        <f t="shared" si="24"/>
        <v>8.2459160694985847E-3</v>
      </c>
      <c r="S23" s="12">
        <f t="shared" si="24"/>
        <v>6.8554091950906865E-3</v>
      </c>
      <c r="T23" s="12">
        <f t="shared" si="24"/>
        <v>6.2428214343191041E-3</v>
      </c>
      <c r="U23" s="12">
        <f t="shared" si="24"/>
        <v>5.6531152436378913E-3</v>
      </c>
      <c r="V23" s="12">
        <f t="shared" si="24"/>
        <v>4.6157492680207477E-3</v>
      </c>
      <c r="W23" s="12">
        <f t="shared" si="24"/>
        <v>3.8113295197495225E-3</v>
      </c>
    </row>
    <row r="24" spans="1:23">
      <c r="B24" s="5"/>
      <c r="G24" s="5"/>
    </row>
    <row r="25" spans="1:23">
      <c r="A25" s="69" t="s">
        <v>20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M25" s="70" t="s">
        <v>21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</row>
    <row r="26" spans="1:23">
      <c r="B26" s="5">
        <v>4.6999999999999999E-6</v>
      </c>
      <c r="C26" s="9">
        <v>1.0000000000000001E-5</v>
      </c>
      <c r="D26" s="1">
        <v>2.1999999999999999E-5</v>
      </c>
      <c r="E26" s="5">
        <v>3.3000000000000003E-5</v>
      </c>
      <c r="F26" s="5">
        <v>4.6999999999999997E-5</v>
      </c>
      <c r="G26" s="5">
        <v>6.7999999999999999E-5</v>
      </c>
      <c r="H26" s="9">
        <v>8.2000000000000001E-5</v>
      </c>
      <c r="I26" s="8">
        <v>1E-4</v>
      </c>
      <c r="J26" s="4">
        <v>1.4999999999999999E-4</v>
      </c>
      <c r="K26" s="4">
        <v>2.2000000000000001E-4</v>
      </c>
      <c r="N26" s="5">
        <v>4.6999999999999999E-6</v>
      </c>
      <c r="O26" s="9">
        <v>1.0000000000000001E-5</v>
      </c>
      <c r="P26" s="1">
        <v>2.1999999999999999E-5</v>
      </c>
      <c r="Q26" s="5">
        <v>3.3000000000000003E-5</v>
      </c>
      <c r="R26" s="5">
        <v>4.6999999999999997E-5</v>
      </c>
      <c r="S26" s="5">
        <v>6.7999999999999999E-5</v>
      </c>
      <c r="T26" s="9">
        <v>8.2000000000000001E-5</v>
      </c>
      <c r="U26" s="8">
        <v>1E-4</v>
      </c>
      <c r="V26" s="4">
        <v>1.4999999999999999E-4</v>
      </c>
      <c r="W26" s="4">
        <v>2.2000000000000001E-4</v>
      </c>
    </row>
    <row r="27" spans="1:23">
      <c r="A27" s="1">
        <v>35000</v>
      </c>
      <c r="B27" s="13">
        <f t="shared" ref="B27:K27" si="25">B9+B18</f>
        <v>0.11052308873675529</v>
      </c>
      <c r="C27" s="13">
        <f t="shared" si="25"/>
        <v>0.16121449398907856</v>
      </c>
      <c r="D27" s="13">
        <f t="shared" si="25"/>
        <v>0.23911973728393948</v>
      </c>
      <c r="E27" s="13">
        <f t="shared" si="25"/>
        <v>0.29286067188700904</v>
      </c>
      <c r="F27" s="13">
        <f t="shared" si="25"/>
        <v>0.34950469444504867</v>
      </c>
      <c r="G27" s="13">
        <f t="shared" si="25"/>
        <v>0.42039596678685154</v>
      </c>
      <c r="H27" s="13">
        <f t="shared" si="25"/>
        <v>0.46164805554845362</v>
      </c>
      <c r="I27" s="13">
        <f t="shared" si="25"/>
        <v>0.50980499283701264</v>
      </c>
      <c r="J27" s="13">
        <f t="shared" si="25"/>
        <v>0.6243810503869569</v>
      </c>
      <c r="K27" s="13">
        <f t="shared" si="25"/>
        <v>0.75616300331833375</v>
      </c>
      <c r="M27" s="1">
        <v>35000</v>
      </c>
      <c r="N27" s="11">
        <f t="shared" ref="N27:W27" si="26">$B$2*$Q$3*$M27*B36/2+$C$2*$P$3</f>
        <v>0.39898723525505797</v>
      </c>
      <c r="O27" s="11">
        <f t="shared" si="26"/>
        <v>0.28217881733666028</v>
      </c>
      <c r="P27" s="11">
        <f t="shared" si="26"/>
        <v>0.19920442362067753</v>
      </c>
      <c r="Q27" s="11">
        <f t="shared" si="26"/>
        <v>0.1676960748164491</v>
      </c>
      <c r="R27" s="11">
        <f t="shared" si="26"/>
        <v>0.1449745785084785</v>
      </c>
      <c r="S27" s="11">
        <f t="shared" si="26"/>
        <v>0.12516486814913658</v>
      </c>
      <c r="T27" s="11">
        <f t="shared" si="26"/>
        <v>0.11643770085934502</v>
      </c>
      <c r="U27" s="11">
        <f t="shared" si="26"/>
        <v>0.10803651345818241</v>
      </c>
      <c r="V27" s="11">
        <f t="shared" si="26"/>
        <v>9.3257787878445741E-2</v>
      </c>
      <c r="W27" s="11">
        <f t="shared" si="26"/>
        <v>8.1797706296775644E-2</v>
      </c>
    </row>
    <row r="28" spans="1:23">
      <c r="A28" s="5">
        <v>50000</v>
      </c>
      <c r="B28" s="13">
        <f t="shared" ref="B28:K28" si="27">B10+B19</f>
        <v>0.13210035765017381</v>
      </c>
      <c r="C28" s="13">
        <f t="shared" si="27"/>
        <v>0.19268817545511432</v>
      </c>
      <c r="D28" s="13">
        <f t="shared" si="27"/>
        <v>0.28580275105828851</v>
      </c>
      <c r="E28" s="13">
        <f t="shared" si="27"/>
        <v>0.35003545358824589</v>
      </c>
      <c r="F28" s="13">
        <f t="shared" si="27"/>
        <v>0.41773800989739768</v>
      </c>
      <c r="G28" s="13">
        <f t="shared" si="27"/>
        <v>0.50246928675243663</v>
      </c>
      <c r="H28" s="13">
        <f t="shared" si="27"/>
        <v>0.55177496343510513</v>
      </c>
      <c r="I28" s="13">
        <f t="shared" si="27"/>
        <v>0.6093335126203131</v>
      </c>
      <c r="J28" s="13">
        <f t="shared" si="27"/>
        <v>0.7462780945487506</v>
      </c>
      <c r="K28" s="13">
        <f t="shared" si="27"/>
        <v>0.90378765488629054</v>
      </c>
      <c r="M28" s="5">
        <v>50000</v>
      </c>
      <c r="N28" s="11">
        <f t="shared" ref="N28:W28" si="28">$B$2*$Q$3*$M28*B37/2+$C$2*$P$3</f>
        <v>0.47151217157938163</v>
      </c>
      <c r="O28" s="11">
        <f t="shared" si="28"/>
        <v>0.33189940867222456</v>
      </c>
      <c r="P28" s="11">
        <f t="shared" si="28"/>
        <v>0.23272603946070602</v>
      </c>
      <c r="Q28" s="11">
        <f t="shared" si="28"/>
        <v>0.19506635953700505</v>
      </c>
      <c r="R28" s="11">
        <f t="shared" si="28"/>
        <v>0.16790897710283278</v>
      </c>
      <c r="S28" s="11">
        <f t="shared" si="28"/>
        <v>0.14423184453871946</v>
      </c>
      <c r="T28" s="11">
        <f t="shared" si="28"/>
        <v>0.13380088451551328</v>
      </c>
      <c r="U28" s="11">
        <f t="shared" si="28"/>
        <v>0.12375954498126404</v>
      </c>
      <c r="V28" s="11">
        <f t="shared" si="28"/>
        <v>0.10609558935886076</v>
      </c>
      <c r="W28" s="11">
        <f t="shared" si="28"/>
        <v>9.2398171987142508E-2</v>
      </c>
    </row>
    <row r="29" spans="1:23">
      <c r="A29" s="5">
        <v>100000</v>
      </c>
      <c r="B29" s="13">
        <f t="shared" ref="B29:K29" si="29">B11+B20</f>
        <v>0.18681811738321225</v>
      </c>
      <c r="C29" s="13">
        <f t="shared" si="29"/>
        <v>0.27250223103754923</v>
      </c>
      <c r="D29" s="13">
        <f t="shared" si="29"/>
        <v>0.40418612671017312</v>
      </c>
      <c r="E29" s="13">
        <f t="shared" si="29"/>
        <v>0.49502488577591547</v>
      </c>
      <c r="F29" s="13">
        <f t="shared" si="29"/>
        <v>0.59077075911564592</v>
      </c>
      <c r="G29" s="13">
        <f t="shared" si="29"/>
        <v>0.71059888000123161</v>
      </c>
      <c r="H29" s="13">
        <f t="shared" si="29"/>
        <v>0.78032763666784422</v>
      </c>
      <c r="I29" s="13">
        <f t="shared" si="29"/>
        <v>0.86172771755608435</v>
      </c>
      <c r="J29" s="13">
        <f t="shared" si="29"/>
        <v>1.0553966026127939</v>
      </c>
      <c r="K29" s="13">
        <f t="shared" si="29"/>
        <v>1.2781487590455662</v>
      </c>
      <c r="M29" s="5">
        <v>100000</v>
      </c>
      <c r="N29" s="11">
        <f t="shared" ref="N29:W29" si="30">$B$2*$Q$3*$M29*B38/2+$C$2*$P$3</f>
        <v>0.65542803490629131</v>
      </c>
      <c r="O29" s="11">
        <f t="shared" si="30"/>
        <v>0.45798577212261032</v>
      </c>
      <c r="P29" s="11">
        <f t="shared" si="30"/>
        <v>0.31773344835744655</v>
      </c>
      <c r="Q29" s="11">
        <f t="shared" si="30"/>
        <v>0.2644746182547188</v>
      </c>
      <c r="R29" s="11">
        <f t="shared" si="30"/>
        <v>0.2260682796977595</v>
      </c>
      <c r="S29" s="11">
        <f t="shared" si="30"/>
        <v>0.19258375770748476</v>
      </c>
      <c r="T29" s="11">
        <f t="shared" si="30"/>
        <v>0.17783215257409496</v>
      </c>
      <c r="U29" s="11">
        <f t="shared" si="30"/>
        <v>0.16363155402036664</v>
      </c>
      <c r="V29" s="11">
        <f t="shared" si="30"/>
        <v>0.13865094841400738</v>
      </c>
      <c r="W29" s="11">
        <f t="shared" si="30"/>
        <v>0.11927987499743858</v>
      </c>
    </row>
    <row r="30" spans="1:23">
      <c r="A30" s="5">
        <v>200000</v>
      </c>
      <c r="B30" s="13">
        <f t="shared" ref="B30:K30" si="31">B12+B21</f>
        <v>0.26420071530034761</v>
      </c>
      <c r="C30" s="13">
        <f t="shared" si="31"/>
        <v>0.38537635091022865</v>
      </c>
      <c r="D30" s="13">
        <f t="shared" si="31"/>
        <v>0.57160550211657701</v>
      </c>
      <c r="E30" s="13">
        <f t="shared" si="31"/>
        <v>0.70007090717649179</v>
      </c>
      <c r="F30" s="13">
        <f t="shared" si="31"/>
        <v>0.83547601979479535</v>
      </c>
      <c r="G30" s="13">
        <f t="shared" si="31"/>
        <v>1.0049385735048733</v>
      </c>
      <c r="H30" s="13">
        <f t="shared" si="31"/>
        <v>1.1035499268702103</v>
      </c>
      <c r="I30" s="13">
        <f t="shared" si="31"/>
        <v>1.2186670252406262</v>
      </c>
      <c r="J30" s="13">
        <f t="shared" si="31"/>
        <v>1.4925561890975012</v>
      </c>
      <c r="K30" s="13">
        <f t="shared" si="31"/>
        <v>1.8075753097725811</v>
      </c>
      <c r="M30" s="5">
        <v>200000</v>
      </c>
      <c r="N30" s="11">
        <f t="shared" ref="N30:W30" si="32">$B$2*$Q$3*$M30*B39/2+$C$2*$P$3</f>
        <v>0.91552434315876319</v>
      </c>
      <c r="O30" s="11">
        <f t="shared" si="32"/>
        <v>0.63629881734444904</v>
      </c>
      <c r="P30" s="11">
        <f t="shared" si="32"/>
        <v>0.43795207892141208</v>
      </c>
      <c r="Q30" s="11">
        <f t="shared" si="32"/>
        <v>0.36263271907401012</v>
      </c>
      <c r="R30" s="11">
        <f t="shared" si="32"/>
        <v>0.3083179542056656</v>
      </c>
      <c r="S30" s="11">
        <f t="shared" si="32"/>
        <v>0.26096368907743889</v>
      </c>
      <c r="T30" s="11">
        <f t="shared" si="32"/>
        <v>0.24010176903102654</v>
      </c>
      <c r="U30" s="11">
        <f t="shared" si="32"/>
        <v>0.22001908996252809</v>
      </c>
      <c r="V30" s="11">
        <f t="shared" si="32"/>
        <v>0.1846911787177215</v>
      </c>
      <c r="W30" s="11">
        <f t="shared" si="32"/>
        <v>0.15729634397428499</v>
      </c>
    </row>
    <row r="31" spans="1:23">
      <c r="A31" s="5">
        <v>500000</v>
      </c>
      <c r="B31" s="13">
        <f t="shared" ref="B31:K31" si="33">B13+B22</f>
        <v>0.41773800989739773</v>
      </c>
      <c r="C31" s="13">
        <f t="shared" si="33"/>
        <v>0.6093335126203131</v>
      </c>
      <c r="D31" s="13">
        <f t="shared" si="33"/>
        <v>0.90378765488629054</v>
      </c>
      <c r="E31" s="13">
        <f t="shared" si="33"/>
        <v>1.1069092951490156</v>
      </c>
      <c r="F31" s="13">
        <f t="shared" si="33"/>
        <v>1.3210035765017381</v>
      </c>
      <c r="G31" s="13">
        <f t="shared" si="33"/>
        <v>1.5889474004179693</v>
      </c>
      <c r="H31" s="13">
        <f t="shared" si="33"/>
        <v>1.7448656403110572</v>
      </c>
      <c r="I31" s="13">
        <f t="shared" si="33"/>
        <v>1.9268817545511432</v>
      </c>
      <c r="J31" s="13">
        <f t="shared" si="33"/>
        <v>2.3599385466645395</v>
      </c>
      <c r="K31" s="13">
        <f t="shared" si="33"/>
        <v>2.8580275105828847</v>
      </c>
      <c r="M31" s="5">
        <v>500000</v>
      </c>
      <c r="N31" s="11">
        <f t="shared" ref="N31:W31" si="34">$B$2*$Q$3*$M31*B40/2+$C$2*$P$3</f>
        <v>1.4315897710283281</v>
      </c>
      <c r="O31" s="11">
        <f t="shared" si="34"/>
        <v>0.99009544981264053</v>
      </c>
      <c r="P31" s="11">
        <f t="shared" si="34"/>
        <v>0.67648171987142491</v>
      </c>
      <c r="Q31" s="11">
        <f t="shared" si="34"/>
        <v>0.5573913553596137</v>
      </c>
      <c r="R31" s="11">
        <f t="shared" si="34"/>
        <v>0.47151217157938163</v>
      </c>
      <c r="S31" s="11">
        <f t="shared" si="34"/>
        <v>0.39663850421504071</v>
      </c>
      <c r="T31" s="11">
        <f t="shared" si="34"/>
        <v>0.36365291235954639</v>
      </c>
      <c r="U31" s="11">
        <f t="shared" si="34"/>
        <v>0.33189940867222456</v>
      </c>
      <c r="V31" s="11">
        <f t="shared" si="34"/>
        <v>0.27604107641729292</v>
      </c>
      <c r="W31" s="11">
        <f t="shared" si="34"/>
        <v>0.23272603946070597</v>
      </c>
    </row>
    <row r="32" spans="1:23">
      <c r="A32" s="5">
        <v>1000000</v>
      </c>
      <c r="B32" s="13">
        <f t="shared" ref="B32:K32" si="35">B14+B23</f>
        <v>0.59077075911564603</v>
      </c>
      <c r="C32" s="13">
        <f t="shared" si="35"/>
        <v>0.86172771755608435</v>
      </c>
      <c r="D32" s="13">
        <f t="shared" si="35"/>
        <v>1.2781487590455662</v>
      </c>
      <c r="E32" s="13">
        <f t="shared" si="35"/>
        <v>1.5654061375165813</v>
      </c>
      <c r="F32" s="13">
        <f t="shared" si="35"/>
        <v>1.8681811738321221</v>
      </c>
      <c r="G32" s="13">
        <f t="shared" si="35"/>
        <v>2.2471109635685655</v>
      </c>
      <c r="H32" s="13">
        <f t="shared" si="35"/>
        <v>2.4676126530467122</v>
      </c>
      <c r="I32" s="13">
        <f t="shared" si="35"/>
        <v>2.7250223103754925</v>
      </c>
      <c r="J32" s="13">
        <f t="shared" si="35"/>
        <v>3.337457099060043</v>
      </c>
      <c r="K32" s="13">
        <f t="shared" si="35"/>
        <v>4.0418612671017309</v>
      </c>
      <c r="M32" s="5">
        <v>1000000</v>
      </c>
      <c r="N32" s="11">
        <f t="shared" ref="N32:W32" si="36">$B$2*$Q$3*$M32*B41/2+$C$2*$P$3</f>
        <v>2.0131827969775951</v>
      </c>
      <c r="O32" s="11">
        <f t="shared" si="36"/>
        <v>1.3888155402036666</v>
      </c>
      <c r="P32" s="11">
        <f t="shared" si="36"/>
        <v>0.9452987499743859</v>
      </c>
      <c r="Q32" s="11">
        <f t="shared" si="36"/>
        <v>0.77687954133382708</v>
      </c>
      <c r="R32" s="11">
        <f t="shared" si="36"/>
        <v>0.65542803490629109</v>
      </c>
      <c r="S32" s="11">
        <f t="shared" si="36"/>
        <v>0.54954067905502846</v>
      </c>
      <c r="T32" s="11">
        <f t="shared" si="36"/>
        <v>0.50289200769008491</v>
      </c>
      <c r="U32" s="11">
        <f t="shared" si="36"/>
        <v>0.45798577212261038</v>
      </c>
      <c r="V32" s="11">
        <f t="shared" si="36"/>
        <v>0.37899016107614358</v>
      </c>
      <c r="W32" s="11">
        <f t="shared" si="36"/>
        <v>0.31773344835744644</v>
      </c>
    </row>
    <row r="33" spans="1:23">
      <c r="B33" s="5"/>
      <c r="G33" s="5"/>
      <c r="N33" s="5"/>
    </row>
    <row r="34" spans="1:23">
      <c r="A34" s="69" t="s">
        <v>22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M34" s="71" t="s">
        <v>23</v>
      </c>
      <c r="N34" s="69"/>
      <c r="O34" s="69"/>
      <c r="P34" s="69"/>
      <c r="Q34" s="69"/>
      <c r="R34" s="14" t="s">
        <v>24</v>
      </c>
      <c r="S34" s="14">
        <v>0.08</v>
      </c>
    </row>
    <row r="35" spans="1:23">
      <c r="A35" s="1"/>
      <c r="B35" s="15">
        <v>4.6999999999999999E-6</v>
      </c>
      <c r="C35" s="9">
        <v>1.0000000000000001E-5</v>
      </c>
      <c r="D35" s="1">
        <v>2.1999999999999999E-5</v>
      </c>
      <c r="E35" s="5">
        <v>3.3000000000000003E-5</v>
      </c>
      <c r="F35" s="5">
        <v>4.6999999999999997E-5</v>
      </c>
      <c r="G35" s="5">
        <v>6.7999999999999999E-5</v>
      </c>
      <c r="H35" s="9">
        <v>8.2000000000000001E-5</v>
      </c>
      <c r="I35" s="8">
        <v>1E-4</v>
      </c>
      <c r="J35" s="4">
        <v>1.4999999999999999E-4</v>
      </c>
      <c r="K35" s="4">
        <v>2.2000000000000001E-4</v>
      </c>
      <c r="N35" s="5">
        <v>4.6999999999999999E-6</v>
      </c>
      <c r="O35" s="9">
        <v>1.0000000000000001E-5</v>
      </c>
      <c r="P35" s="1">
        <v>2.1999999999999999E-5</v>
      </c>
      <c r="Q35" s="5">
        <v>3.3000000000000003E-5</v>
      </c>
      <c r="R35" s="5">
        <v>4.6999999999999997E-5</v>
      </c>
      <c r="S35" s="5">
        <v>6.7999999999999999E-5</v>
      </c>
      <c r="T35" s="9">
        <v>8.2000000000000001E-5</v>
      </c>
      <c r="U35" s="8">
        <v>1E-4</v>
      </c>
      <c r="V35" s="4">
        <v>1.4999999999999999E-4</v>
      </c>
      <c r="W35" s="4">
        <v>2.2000000000000001E-4</v>
      </c>
    </row>
    <row r="36" spans="1:23">
      <c r="A36" s="1">
        <v>35000</v>
      </c>
      <c r="B36" s="13">
        <f t="shared" ref="B36:K36" si="37">($A$2)*B9/(B$35*$A36)</f>
        <v>7.5813721480624077</v>
      </c>
      <c r="C36" s="13">
        <f t="shared" si="37"/>
        <v>5.1975268844216389</v>
      </c>
      <c r="D36" s="13">
        <f t="shared" si="37"/>
        <v>3.5041719106260727</v>
      </c>
      <c r="E36" s="13">
        <f t="shared" si="37"/>
        <v>2.8611443840091657</v>
      </c>
      <c r="F36" s="13">
        <f t="shared" si="37"/>
        <v>2.3974403777240512</v>
      </c>
      <c r="G36" s="13">
        <f t="shared" si="37"/>
        <v>1.9931605744721754</v>
      </c>
      <c r="H36" s="13">
        <f t="shared" si="37"/>
        <v>1.8150551195784699</v>
      </c>
      <c r="I36" s="13">
        <f t="shared" si="37"/>
        <v>1.6436023154731108</v>
      </c>
      <c r="J36" s="13">
        <f t="shared" si="37"/>
        <v>1.3419956709886889</v>
      </c>
      <c r="K36" s="13">
        <f t="shared" si="37"/>
        <v>1.1081164550362377</v>
      </c>
      <c r="M36" s="1">
        <v>35000</v>
      </c>
      <c r="N36" s="13">
        <f t="shared" ref="N36:W36" si="38">B63^2*$S$34</f>
        <v>0.16940154877503891</v>
      </c>
      <c r="O36" s="13">
        <f t="shared" si="38"/>
        <v>0.11613585071746578</v>
      </c>
      <c r="P36" s="13">
        <f t="shared" si="38"/>
        <v>7.8298774580767019E-2</v>
      </c>
      <c r="Q36" s="13">
        <f t="shared" si="38"/>
        <v>6.393068173602702E-2</v>
      </c>
      <c r="R36" s="13">
        <f t="shared" si="38"/>
        <v>5.3569473328922972E-2</v>
      </c>
      <c r="S36" s="13">
        <f t="shared" si="38"/>
        <v>4.4536065725150488E-2</v>
      </c>
      <c r="T36" s="13">
        <f t="shared" si="38"/>
        <v>4.055639828302559E-2</v>
      </c>
      <c r="U36" s="13">
        <f t="shared" si="38"/>
        <v>3.6725380626849179E-2</v>
      </c>
      <c r="V36" s="13">
        <f t="shared" si="38"/>
        <v>2.9986147715091699E-2</v>
      </c>
      <c r="W36" s="13">
        <f t="shared" si="38"/>
        <v>2.4760246567531938E-2</v>
      </c>
    </row>
    <row r="37" spans="1:23">
      <c r="A37" s="5">
        <v>50000</v>
      </c>
      <c r="B37" s="13">
        <f t="shared" ref="B37:K37" si="39">($A$2)*B10/(B$35*$A37)</f>
        <v>6.3430310225625952</v>
      </c>
      <c r="C37" s="13">
        <f t="shared" si="39"/>
        <v>4.3485629810317796</v>
      </c>
      <c r="D37" s="13">
        <f t="shared" si="39"/>
        <v>2.931800563724372</v>
      </c>
      <c r="E37" s="13">
        <f t="shared" si="39"/>
        <v>2.3938051362429293</v>
      </c>
      <c r="F37" s="13">
        <f t="shared" si="39"/>
        <v>2.0058425300404688</v>
      </c>
      <c r="G37" s="13">
        <f t="shared" si="39"/>
        <v>1.6675977791245638</v>
      </c>
      <c r="H37" s="13">
        <f t="shared" si="39"/>
        <v>1.5185840645073325</v>
      </c>
      <c r="I37" s="13">
        <f t="shared" si="39"/>
        <v>1.3751363568752009</v>
      </c>
      <c r="J37" s="13">
        <f t="shared" si="39"/>
        <v>1.122794133698011</v>
      </c>
      <c r="K37" s="13">
        <f t="shared" si="39"/>
        <v>0.92711674267346433</v>
      </c>
      <c r="M37" s="5">
        <v>50000</v>
      </c>
      <c r="N37" s="13">
        <f t="shared" ref="N37:W37" si="40">B64^2*$S$34</f>
        <v>0.14173150429303752</v>
      </c>
      <c r="O37" s="13">
        <f t="shared" si="40"/>
        <v>9.7166223942832294E-2</v>
      </c>
      <c r="P37" s="13">
        <f t="shared" si="40"/>
        <v>6.5509454818330135E-2</v>
      </c>
      <c r="Q37" s="13">
        <f t="shared" si="40"/>
        <v>5.3488245877605894E-2</v>
      </c>
      <c r="R37" s="13">
        <f t="shared" si="40"/>
        <v>4.481943697679313E-2</v>
      </c>
      <c r="S37" s="13">
        <f t="shared" si="40"/>
        <v>3.7261545931327765E-2</v>
      </c>
      <c r="T37" s="13">
        <f t="shared" si="40"/>
        <v>3.3931917263602743E-2</v>
      </c>
      <c r="U37" s="13">
        <f t="shared" si="40"/>
        <v>3.0726657929733645E-2</v>
      </c>
      <c r="V37" s="13">
        <f t="shared" si="40"/>
        <v>2.5088211142963349E-2</v>
      </c>
      <c r="W37" s="13">
        <f t="shared" si="40"/>
        <v>2.0715908550181523E-2</v>
      </c>
    </row>
    <row r="38" spans="1:23">
      <c r="A38" s="5">
        <v>100000</v>
      </c>
      <c r="B38" s="13">
        <f t="shared" ref="B38:K38" si="41">($A$2)*B11/(B$35*$A38)</f>
        <v>4.4852002493306529</v>
      </c>
      <c r="C38" s="13">
        <f t="shared" si="41"/>
        <v>3.0748983723043595</v>
      </c>
      <c r="D38" s="13">
        <f t="shared" si="41"/>
        <v>2.0730960596960468</v>
      </c>
      <c r="E38" s="13">
        <f t="shared" si="41"/>
        <v>1.6926758446765628</v>
      </c>
      <c r="F38" s="13">
        <f t="shared" si="41"/>
        <v>1.4183448549839965</v>
      </c>
      <c r="G38" s="13">
        <f t="shared" si="41"/>
        <v>1.1791696979106057</v>
      </c>
      <c r="H38" s="13">
        <f t="shared" si="41"/>
        <v>1.0738010898149641</v>
      </c>
      <c r="I38" s="13">
        <f t="shared" si="41"/>
        <v>0.97236824300261893</v>
      </c>
      <c r="J38" s="13">
        <f t="shared" si="41"/>
        <v>0.79393534581433856</v>
      </c>
      <c r="K38" s="13">
        <f t="shared" si="41"/>
        <v>0.65557053569599</v>
      </c>
      <c r="M38" s="5">
        <v>100000</v>
      </c>
      <c r="N38" s="13">
        <f t="shared" ref="N38:W38" si="42">B65^2*$S$34</f>
        <v>0.10021930779337719</v>
      </c>
      <c r="O38" s="13">
        <f t="shared" si="42"/>
        <v>6.8706895852267399E-2</v>
      </c>
      <c r="P38" s="13">
        <f t="shared" si="42"/>
        <v>4.6322179733875021E-2</v>
      </c>
      <c r="Q38" s="13">
        <f t="shared" si="42"/>
        <v>3.7821901373828549E-2</v>
      </c>
      <c r="R38" s="13">
        <f t="shared" si="42"/>
        <v>3.1692127815253518E-2</v>
      </c>
      <c r="S38" s="13">
        <f t="shared" si="42"/>
        <v>2.6347891805535876E-2</v>
      </c>
      <c r="T38" s="13">
        <f t="shared" si="42"/>
        <v>2.3993488795754362E-2</v>
      </c>
      <c r="U38" s="13">
        <f t="shared" si="42"/>
        <v>2.1727028185314082E-2</v>
      </c>
      <c r="V38" s="13">
        <f t="shared" si="42"/>
        <v>1.7740044227029277E-2</v>
      </c>
      <c r="W38" s="13">
        <f t="shared" si="42"/>
        <v>1.4648359414273735E-2</v>
      </c>
    </row>
    <row r="39" spans="1:23">
      <c r="A39" s="5">
        <v>200000</v>
      </c>
      <c r="B39" s="13">
        <f t="shared" ref="B39:K39" si="43">($A$2)*B12/(B$35*$A39)</f>
        <v>3.1715155112812976</v>
      </c>
      <c r="C39" s="13">
        <f t="shared" si="43"/>
        <v>2.1742814905158898</v>
      </c>
      <c r="D39" s="13">
        <f t="shared" si="43"/>
        <v>1.465900281862186</v>
      </c>
      <c r="E39" s="13">
        <f t="shared" si="43"/>
        <v>1.1969025681214647</v>
      </c>
      <c r="F39" s="13">
        <f t="shared" si="43"/>
        <v>1.0029212650202344</v>
      </c>
      <c r="G39" s="13">
        <f t="shared" si="43"/>
        <v>0.83379888956228188</v>
      </c>
      <c r="H39" s="13">
        <f t="shared" si="43"/>
        <v>0.75929203225366626</v>
      </c>
      <c r="I39" s="13">
        <f t="shared" si="43"/>
        <v>0.68756817843760043</v>
      </c>
      <c r="J39" s="13">
        <f t="shared" si="43"/>
        <v>0.56139706684900548</v>
      </c>
      <c r="K39" s="13">
        <f t="shared" si="43"/>
        <v>0.46355837133673217</v>
      </c>
      <c r="M39" s="5">
        <v>200000</v>
      </c>
      <c r="N39" s="13">
        <f t="shared" ref="N39:W39" si="44">B66^2*$S$34</f>
        <v>7.0865752146518787E-2</v>
      </c>
      <c r="O39" s="13">
        <f t="shared" si="44"/>
        <v>4.8583111971416154E-2</v>
      </c>
      <c r="P39" s="13">
        <f t="shared" si="44"/>
        <v>3.2754727409165067E-2</v>
      </c>
      <c r="Q39" s="13">
        <f t="shared" si="44"/>
        <v>2.674412293880294E-2</v>
      </c>
      <c r="R39" s="13">
        <f t="shared" si="44"/>
        <v>2.2409718488396572E-2</v>
      </c>
      <c r="S39" s="13">
        <f t="shared" si="44"/>
        <v>1.8630772965663882E-2</v>
      </c>
      <c r="T39" s="13">
        <f t="shared" si="44"/>
        <v>1.6965958631801364E-2</v>
      </c>
      <c r="U39" s="13">
        <f t="shared" si="44"/>
        <v>1.5363328964866828E-2</v>
      </c>
      <c r="V39" s="13">
        <f t="shared" si="44"/>
        <v>1.2544105571481667E-2</v>
      </c>
      <c r="W39" s="13">
        <f t="shared" si="44"/>
        <v>1.035795427509076E-2</v>
      </c>
    </row>
    <row r="40" spans="1:23">
      <c r="A40" s="5">
        <v>500000</v>
      </c>
      <c r="B40" s="13">
        <f t="shared" ref="B40:K40" si="45">($A$2)*B13/(B$35*$A40)</f>
        <v>2.0058425300404688</v>
      </c>
      <c r="C40" s="13">
        <f t="shared" si="45"/>
        <v>1.3751363568752009</v>
      </c>
      <c r="D40" s="13">
        <f t="shared" si="45"/>
        <v>0.92711674267346433</v>
      </c>
      <c r="E40" s="13">
        <f t="shared" si="45"/>
        <v>0.75698765051373396</v>
      </c>
      <c r="F40" s="13">
        <f t="shared" si="45"/>
        <v>0.63430310225625952</v>
      </c>
      <c r="G40" s="13">
        <f t="shared" si="45"/>
        <v>0.52734072030720103</v>
      </c>
      <c r="H40" s="13">
        <f t="shared" si="45"/>
        <v>0.48021844622792337</v>
      </c>
      <c r="I40" s="13">
        <f t="shared" si="45"/>
        <v>0.43485629810317794</v>
      </c>
      <c r="J40" s="13">
        <f t="shared" si="45"/>
        <v>0.35505868059613277</v>
      </c>
      <c r="K40" s="13">
        <f t="shared" si="45"/>
        <v>0.2931800563724371</v>
      </c>
      <c r="M40" s="5">
        <v>500000</v>
      </c>
      <c r="N40" s="13">
        <f t="shared" ref="N40:W40" si="46">B67^2*$S$34</f>
        <v>4.481943697679313E-2</v>
      </c>
      <c r="O40" s="13">
        <f t="shared" si="46"/>
        <v>3.0726657929733645E-2</v>
      </c>
      <c r="P40" s="13">
        <f t="shared" si="46"/>
        <v>2.0715908550181523E-2</v>
      </c>
      <c r="Q40" s="13">
        <f t="shared" si="46"/>
        <v>1.6914468502034652E-2</v>
      </c>
      <c r="R40" s="13">
        <f t="shared" si="46"/>
        <v>1.4173150429303751E-2</v>
      </c>
      <c r="S40" s="13">
        <f t="shared" si="46"/>
        <v>1.1783135428197575E-2</v>
      </c>
      <c r="T40" s="13">
        <f t="shared" si="46"/>
        <v>1.0730214392937266E-2</v>
      </c>
      <c r="U40" s="13">
        <f t="shared" si="46"/>
        <v>9.7166223942832305E-3</v>
      </c>
      <c r="V40" s="13">
        <f t="shared" si="46"/>
        <v>7.9335889630980302E-3</v>
      </c>
      <c r="W40" s="13">
        <f t="shared" si="46"/>
        <v>6.5509454818330065E-3</v>
      </c>
    </row>
    <row r="41" spans="1:23">
      <c r="A41" s="5">
        <v>1000000</v>
      </c>
      <c r="B41" s="13">
        <f t="shared" ref="B41:K41" si="47">($A$2)*B14/(B$35*$A41)</f>
        <v>1.4183448549839965</v>
      </c>
      <c r="C41" s="13">
        <f t="shared" si="47"/>
        <v>0.97236824300261893</v>
      </c>
      <c r="D41" s="13">
        <f t="shared" si="47"/>
        <v>0.65557053569599</v>
      </c>
      <c r="E41" s="13">
        <f t="shared" si="47"/>
        <v>0.53527110095273367</v>
      </c>
      <c r="F41" s="13">
        <f t="shared" si="47"/>
        <v>0.44852002493306514</v>
      </c>
      <c r="G41" s="13">
        <f t="shared" si="47"/>
        <v>0.37288619932502037</v>
      </c>
      <c r="H41" s="13">
        <f t="shared" si="47"/>
        <v>0.33956571977863209</v>
      </c>
      <c r="I41" s="13">
        <f t="shared" si="47"/>
        <v>0.30748983723043599</v>
      </c>
      <c r="J41" s="13">
        <f t="shared" si="47"/>
        <v>0.25106440076867398</v>
      </c>
      <c r="K41" s="13">
        <f t="shared" si="47"/>
        <v>0.2073096059696046</v>
      </c>
      <c r="M41" s="5">
        <v>1000000</v>
      </c>
      <c r="N41" s="13">
        <f t="shared" ref="N41:W41" si="48">B68^2*$S$34</f>
        <v>3.1692127815253518E-2</v>
      </c>
      <c r="O41" s="13">
        <f t="shared" si="48"/>
        <v>2.1727028185314082E-2</v>
      </c>
      <c r="P41" s="13">
        <f t="shared" si="48"/>
        <v>1.4648359414273735E-2</v>
      </c>
      <c r="Q41" s="13">
        <f t="shared" si="48"/>
        <v>1.1960335377954975E-2</v>
      </c>
      <c r="R41" s="13">
        <f t="shared" si="48"/>
        <v>1.0021930779337707E-2</v>
      </c>
      <c r="S41" s="13">
        <f t="shared" si="48"/>
        <v>8.3319349649179555E-3</v>
      </c>
      <c r="T41" s="13">
        <f t="shared" si="48"/>
        <v>7.5874073608314368E-3</v>
      </c>
      <c r="U41" s="13">
        <f t="shared" si="48"/>
        <v>6.8706895852267439E-3</v>
      </c>
      <c r="V41" s="13">
        <f t="shared" si="48"/>
        <v>5.609894554953373E-3</v>
      </c>
      <c r="W41" s="13">
        <f t="shared" si="48"/>
        <v>4.6322179733874983E-3</v>
      </c>
    </row>
    <row r="42" spans="1:23">
      <c r="B42" s="5"/>
    </row>
    <row r="43" spans="1:23">
      <c r="A43" s="69" t="s">
        <v>25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M43" s="69" t="s">
        <v>26</v>
      </c>
      <c r="N43" s="69"/>
      <c r="O43" s="69"/>
      <c r="P43" s="69"/>
      <c r="Q43" s="69"/>
      <c r="R43" s="69"/>
      <c r="S43" s="69"/>
      <c r="T43" s="69"/>
      <c r="U43" s="69"/>
      <c r="V43" s="69"/>
      <c r="W43" s="69"/>
    </row>
    <row r="44" spans="1:23">
      <c r="A44" s="1"/>
      <c r="B44" s="5">
        <v>4.6999999999999999E-6</v>
      </c>
      <c r="C44" s="9">
        <v>1.0000000000000001E-5</v>
      </c>
      <c r="D44" s="1">
        <v>2.1999999999999999E-5</v>
      </c>
      <c r="E44" s="5">
        <v>3.3000000000000003E-5</v>
      </c>
      <c r="F44" s="5">
        <v>4.6999999999999997E-5</v>
      </c>
      <c r="G44" s="5">
        <v>6.7999999999999999E-5</v>
      </c>
      <c r="H44" s="9">
        <v>8.2000000000000001E-5</v>
      </c>
      <c r="I44" s="8">
        <v>1E-4</v>
      </c>
      <c r="J44" s="4">
        <v>1.4999999999999999E-4</v>
      </c>
      <c r="K44" s="4">
        <v>2.2000000000000001E-4</v>
      </c>
      <c r="M44" s="4"/>
      <c r="N44" s="5">
        <v>4.6999999999999999E-6</v>
      </c>
      <c r="O44" s="9">
        <v>1.0000000000000001E-5</v>
      </c>
      <c r="P44" s="1">
        <v>2.1999999999999999E-5</v>
      </c>
      <c r="Q44" s="5">
        <v>3.3000000000000003E-5</v>
      </c>
      <c r="R44" s="5">
        <v>4.6999999999999997E-5</v>
      </c>
      <c r="S44" s="5">
        <v>6.7999999999999999E-5</v>
      </c>
      <c r="T44" s="9">
        <v>8.2000000000000001E-5</v>
      </c>
      <c r="U44" s="8">
        <v>1E-4</v>
      </c>
      <c r="V44" s="4">
        <v>1.4999999999999999E-4</v>
      </c>
      <c r="W44" s="4">
        <v>2.2000000000000001E-4</v>
      </c>
    </row>
    <row r="45" spans="1:23">
      <c r="A45" s="1">
        <v>35000</v>
      </c>
      <c r="B45" s="13">
        <f t="shared" ref="B45:K45" si="49">B36*SQRT(B9/3)</f>
        <v>1.4110858078870609</v>
      </c>
      <c r="C45" s="13">
        <f t="shared" si="49"/>
        <v>1.168363250831961</v>
      </c>
      <c r="D45" s="13">
        <f t="shared" si="49"/>
        <v>0.95933926068022801</v>
      </c>
      <c r="E45" s="13">
        <f t="shared" si="49"/>
        <v>0.86686087809224133</v>
      </c>
      <c r="F45" s="13">
        <f t="shared" si="49"/>
        <v>0.79351186316450428</v>
      </c>
      <c r="G45" s="13">
        <f t="shared" si="49"/>
        <v>0.72352019920421817</v>
      </c>
      <c r="H45" s="13">
        <f t="shared" si="49"/>
        <v>0.69043758579481951</v>
      </c>
      <c r="I45" s="13">
        <f t="shared" si="49"/>
        <v>0.65701893877654916</v>
      </c>
      <c r="J45" s="13">
        <f t="shared" si="49"/>
        <v>0.59368362948810383</v>
      </c>
      <c r="K45" s="13">
        <f t="shared" si="49"/>
        <v>0.53947611115804928</v>
      </c>
      <c r="M45" s="1">
        <v>35000</v>
      </c>
      <c r="N45" s="12">
        <f t="shared" ref="N45:W45" si="50">SUM(N18,N9,N27,N36)</f>
        <v>0.83174100009286056</v>
      </c>
      <c r="O45" s="12">
        <f t="shared" si="50"/>
        <v>0.60022292149155176</v>
      </c>
      <c r="P45" s="12">
        <f t="shared" si="50"/>
        <v>0.43576497788980728</v>
      </c>
      <c r="Q45" s="12">
        <f t="shared" si="50"/>
        <v>0.37331440707434665</v>
      </c>
      <c r="R45" s="12">
        <f t="shared" si="50"/>
        <v>0.32827966332973896</v>
      </c>
      <c r="S45" s="12">
        <f t="shared" si="50"/>
        <v>0.28901617391883644</v>
      </c>
      <c r="T45" s="12">
        <f t="shared" si="50"/>
        <v>0.27171864486595387</v>
      </c>
      <c r="U45" s="12">
        <f t="shared" si="50"/>
        <v>0.25506721854113634</v>
      </c>
      <c r="V45" s="12">
        <f t="shared" si="50"/>
        <v>0.2257753043848558</v>
      </c>
      <c r="W45" s="12">
        <f t="shared" si="50"/>
        <v>0.2030610504322336</v>
      </c>
    </row>
    <row r="46" spans="1:23">
      <c r="A46" s="5">
        <v>50000</v>
      </c>
      <c r="B46" s="13">
        <f t="shared" ref="B46:K46" si="51">B37*SQRT(B10/3)</f>
        <v>1.290707798052523</v>
      </c>
      <c r="C46" s="13">
        <f t="shared" si="51"/>
        <v>1.0686916064054872</v>
      </c>
      <c r="D46" s="13">
        <f t="shared" si="51"/>
        <v>0.87749919800555209</v>
      </c>
      <c r="E46" s="13">
        <f t="shared" si="51"/>
        <v>0.7929100334838487</v>
      </c>
      <c r="F46" s="13">
        <f t="shared" si="51"/>
        <v>0.72581833359037329</v>
      </c>
      <c r="G46" s="13">
        <f t="shared" si="51"/>
        <v>0.66179757314669441</v>
      </c>
      <c r="H46" s="13">
        <f t="shared" si="51"/>
        <v>0.63153719715197987</v>
      </c>
      <c r="I46" s="13">
        <f t="shared" si="51"/>
        <v>0.60096945416586467</v>
      </c>
      <c r="J46" s="13">
        <f t="shared" si="51"/>
        <v>0.54303720289259028</v>
      </c>
      <c r="K46" s="13">
        <f t="shared" si="51"/>
        <v>0.49345406185991075</v>
      </c>
      <c r="M46" s="5">
        <v>50000</v>
      </c>
      <c r="N46" s="12">
        <f t="shared" ref="N46:W46" si="52">SUM(N19,N10,N28,N37)</f>
        <v>0.89388557904763088</v>
      </c>
      <c r="O46" s="12">
        <f t="shared" si="52"/>
        <v>0.65198269990015301</v>
      </c>
      <c r="P46" s="12">
        <f t="shared" si="52"/>
        <v>0.48014795465572424</v>
      </c>
      <c r="Q46" s="12">
        <f t="shared" si="52"/>
        <v>0.41489614807573483</v>
      </c>
      <c r="R46" s="12">
        <f t="shared" si="52"/>
        <v>0.36784135978747412</v>
      </c>
      <c r="S46" s="12">
        <f t="shared" si="52"/>
        <v>0.32681669687019937</v>
      </c>
      <c r="T46" s="12">
        <f t="shared" si="52"/>
        <v>0.30874328288322883</v>
      </c>
      <c r="U46" s="12">
        <f t="shared" si="52"/>
        <v>0.29134495272162608</v>
      </c>
      <c r="V46" s="12">
        <f t="shared" si="52"/>
        <v>0.2607391425276529</v>
      </c>
      <c r="W46" s="12">
        <f t="shared" si="52"/>
        <v>0.23700603510890794</v>
      </c>
    </row>
    <row r="47" spans="1:23">
      <c r="A47" s="5">
        <v>100000</v>
      </c>
      <c r="B47" s="13">
        <f t="shared" ref="B47:K47" si="53">B38*SQRT(B11/3)</f>
        <v>1.0853515605223822</v>
      </c>
      <c r="C47" s="13">
        <f t="shared" si="53"/>
        <v>0.89865894083810782</v>
      </c>
      <c r="D47" s="13">
        <f t="shared" si="53"/>
        <v>0.73788592999087843</v>
      </c>
      <c r="E47" s="13">
        <f t="shared" si="53"/>
        <v>0.66675520477527139</v>
      </c>
      <c r="F47" s="13">
        <f t="shared" si="53"/>
        <v>0.61033803484156957</v>
      </c>
      <c r="G47" s="13">
        <f t="shared" si="53"/>
        <v>0.5565032068826633</v>
      </c>
      <c r="H47" s="13">
        <f t="shared" si="53"/>
        <v>0.5310573651844781</v>
      </c>
      <c r="I47" s="13">
        <f t="shared" si="53"/>
        <v>0.50535305968505717</v>
      </c>
      <c r="J47" s="13">
        <f t="shared" si="53"/>
        <v>0.45663803726178315</v>
      </c>
      <c r="K47" s="13">
        <f t="shared" si="53"/>
        <v>0.41494375171038361</v>
      </c>
      <c r="M47" s="5">
        <v>100000</v>
      </c>
      <c r="N47" s="12">
        <f t="shared" ref="N47:W47" si="54">SUM(N20,N11,N29,N38)</f>
        <v>1.1269315572593961</v>
      </c>
      <c r="O47" s="12">
        <f t="shared" si="54"/>
        <v>0.84226964499164936</v>
      </c>
      <c r="P47" s="12">
        <f t="shared" si="54"/>
        <v>0.64006119113732862</v>
      </c>
      <c r="Q47" s="12">
        <f t="shared" si="54"/>
        <v>0.56327539964345941</v>
      </c>
      <c r="R47" s="12">
        <f t="shared" si="54"/>
        <v>0.50790315247262652</v>
      </c>
      <c r="S47" s="12">
        <f t="shared" si="54"/>
        <v>0.45962692261820021</v>
      </c>
      <c r="T47" s="12">
        <f t="shared" si="54"/>
        <v>0.43835883104000484</v>
      </c>
      <c r="U47" s="12">
        <f t="shared" si="54"/>
        <v>0.41788515188611597</v>
      </c>
      <c r="V47" s="12">
        <f t="shared" si="54"/>
        <v>0.38186942323077994</v>
      </c>
      <c r="W47" s="12">
        <f t="shared" si="54"/>
        <v>0.35394122425404523</v>
      </c>
    </row>
    <row r="48" spans="1:23">
      <c r="A48" s="5">
        <v>200000</v>
      </c>
      <c r="B48" s="13">
        <f t="shared" ref="B48:K48" si="55">B39*SQRT(B12/3)</f>
        <v>0.91266823653329598</v>
      </c>
      <c r="C48" s="13">
        <f t="shared" si="55"/>
        <v>0.75567908188646482</v>
      </c>
      <c r="D48" s="13">
        <f t="shared" si="55"/>
        <v>0.62048563339548291</v>
      </c>
      <c r="E48" s="13">
        <f t="shared" si="55"/>
        <v>0.56067206154728189</v>
      </c>
      <c r="F48" s="13">
        <f t="shared" si="55"/>
        <v>0.51323106559127263</v>
      </c>
      <c r="G48" s="13">
        <f t="shared" si="55"/>
        <v>0.46796155174482784</v>
      </c>
      <c r="H48" s="13">
        <f t="shared" si="55"/>
        <v>0.4465642346777105</v>
      </c>
      <c r="I48" s="13">
        <f t="shared" si="55"/>
        <v>0.42494957632666097</v>
      </c>
      <c r="J48" s="13">
        <f t="shared" si="55"/>
        <v>0.3839852886019256</v>
      </c>
      <c r="K48" s="13">
        <f t="shared" si="55"/>
        <v>0.34892471334518899</v>
      </c>
      <c r="M48" s="5">
        <v>200000</v>
      </c>
      <c r="N48" s="12">
        <f t="shared" ref="N48:W48" si="56">SUM(N21,N12,N30,N39)</f>
        <v>1.5668694145605784</v>
      </c>
      <c r="O48" s="12">
        <f t="shared" si="56"/>
        <v>1.2049131881778956</v>
      </c>
      <c r="P48" s="12">
        <f t="shared" si="56"/>
        <v>0.94779902662141269</v>
      </c>
      <c r="Q48" s="12">
        <f t="shared" si="56"/>
        <v>0.85016357160912825</v>
      </c>
      <c r="R48" s="12">
        <f t="shared" si="56"/>
        <v>0.77975608550528841</v>
      </c>
      <c r="S48" s="12">
        <f t="shared" si="56"/>
        <v>0.71837139992200738</v>
      </c>
      <c r="T48" s="12">
        <f t="shared" si="56"/>
        <v>0.6913283785754627</v>
      </c>
      <c r="U48" s="12">
        <f t="shared" si="56"/>
        <v>0.66529547664040789</v>
      </c>
      <c r="V48" s="12">
        <f t="shared" si="56"/>
        <v>0.61950038894969284</v>
      </c>
      <c r="W48" s="12">
        <f t="shared" si="56"/>
        <v>0.58398883972010884</v>
      </c>
    </row>
    <row r="49" spans="1:23">
      <c r="A49" s="5">
        <v>500000</v>
      </c>
      <c r="B49" s="13">
        <f t="shared" ref="B49:K49" si="57">B40*SQRT(B13/3)</f>
        <v>0.72581833359037329</v>
      </c>
      <c r="C49" s="13">
        <f t="shared" si="57"/>
        <v>0.60096945416586467</v>
      </c>
      <c r="D49" s="13">
        <f t="shared" si="57"/>
        <v>0.49345406185991075</v>
      </c>
      <c r="E49" s="13">
        <f t="shared" si="57"/>
        <v>0.44588607898603155</v>
      </c>
      <c r="F49" s="13">
        <f t="shared" si="57"/>
        <v>0.40815764355866135</v>
      </c>
      <c r="G49" s="13">
        <f t="shared" si="57"/>
        <v>0.37215612429106903</v>
      </c>
      <c r="H49" s="13">
        <f t="shared" si="57"/>
        <v>0.35513946435344301</v>
      </c>
      <c r="I49" s="13">
        <f t="shared" si="57"/>
        <v>0.33794995925455307</v>
      </c>
      <c r="J49" s="13">
        <f t="shared" si="57"/>
        <v>0.30537226030227954</v>
      </c>
      <c r="K49" s="13">
        <f t="shared" si="57"/>
        <v>0.27748961106686254</v>
      </c>
      <c r="M49" s="5">
        <v>500000</v>
      </c>
      <c r="N49" s="12">
        <f t="shared" ref="N49:W49" si="58">SUM(N22,N13,N31,N40)</f>
        <v>2.6956469454567822</v>
      </c>
      <c r="O49" s="12">
        <f t="shared" si="58"/>
        <v>2.1618761063991951</v>
      </c>
      <c r="P49" s="12">
        <f t="shared" si="58"/>
        <v>1.7827141201028376</v>
      </c>
      <c r="Q49" s="12">
        <f t="shared" si="58"/>
        <v>1.6387327352141099</v>
      </c>
      <c r="R49" s="12">
        <f t="shared" si="58"/>
        <v>1.5349039841268208</v>
      </c>
      <c r="S49" s="12">
        <f t="shared" si="58"/>
        <v>1.4443810072007865</v>
      </c>
      <c r="T49" s="12">
        <f t="shared" si="58"/>
        <v>1.4045011124990001</v>
      </c>
      <c r="U49" s="12">
        <f t="shared" si="58"/>
        <v>1.3661108241267068</v>
      </c>
      <c r="V49" s="12">
        <f t="shared" si="58"/>
        <v>1.2985775684463778</v>
      </c>
      <c r="W49" s="12">
        <f t="shared" si="58"/>
        <v>1.246209276241703</v>
      </c>
    </row>
    <row r="50" spans="1:23">
      <c r="A50" s="5">
        <v>1000000</v>
      </c>
      <c r="B50" s="13">
        <f t="shared" ref="B50:K50" si="59">B41*SQRT(B14/3)</f>
        <v>0.61033803484156957</v>
      </c>
      <c r="C50" s="13">
        <f t="shared" si="59"/>
        <v>0.50535305968505717</v>
      </c>
      <c r="D50" s="13">
        <f t="shared" si="59"/>
        <v>0.41494375171038361</v>
      </c>
      <c r="E50" s="13">
        <f t="shared" si="59"/>
        <v>0.37494400543088868</v>
      </c>
      <c r="F50" s="13">
        <f t="shared" si="59"/>
        <v>0.34321829932688164</v>
      </c>
      <c r="G50" s="13">
        <f t="shared" si="59"/>
        <v>0.31294475083107576</v>
      </c>
      <c r="H50" s="13">
        <f t="shared" si="59"/>
        <v>0.29863550248993465</v>
      </c>
      <c r="I50" s="13">
        <f t="shared" si="59"/>
        <v>0.28418090927229261</v>
      </c>
      <c r="J50" s="13">
        <f t="shared" si="59"/>
        <v>0.25678643900611114</v>
      </c>
      <c r="K50" s="13">
        <f t="shared" si="59"/>
        <v>0.23334001921627229</v>
      </c>
      <c r="M50" s="5">
        <v>1000000</v>
      </c>
      <c r="N50" s="12">
        <f t="shared" ref="N50:W50" si="60">SUM(N23,N14,N32,N41)</f>
        <v>4.3116194888211936</v>
      </c>
      <c r="O50" s="12">
        <f t="shared" si="60"/>
        <v>3.5749177847855123</v>
      </c>
      <c r="P50" s="12">
        <f t="shared" si="60"/>
        <v>3.0516046680493907</v>
      </c>
      <c r="Q50" s="12">
        <f t="shared" si="60"/>
        <v>2.8528839365380558</v>
      </c>
      <c r="R50" s="12">
        <f t="shared" si="60"/>
        <v>2.7095812076198693</v>
      </c>
      <c r="S50" s="12">
        <f t="shared" si="60"/>
        <v>2.5846428886335122</v>
      </c>
      <c r="T50" s="12">
        <f t="shared" si="60"/>
        <v>2.5296013160450928</v>
      </c>
      <c r="U50" s="12">
        <f t="shared" si="60"/>
        <v>2.4766156735318678</v>
      </c>
      <c r="V50" s="12">
        <f t="shared" si="60"/>
        <v>2.3834073884434273</v>
      </c>
      <c r="W50" s="12">
        <f t="shared" si="60"/>
        <v>2.3111295356990955</v>
      </c>
    </row>
    <row r="51" spans="1:23">
      <c r="B51" s="5"/>
    </row>
    <row r="52" spans="1:23">
      <c r="A52" s="69" t="s">
        <v>27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spans="1:23">
      <c r="A53" s="1"/>
      <c r="B53" s="5">
        <v>4.6999999999999999E-6</v>
      </c>
      <c r="C53" s="9">
        <v>1.0000000000000001E-5</v>
      </c>
      <c r="D53" s="1">
        <v>2.1999999999999999E-5</v>
      </c>
      <c r="E53" s="5">
        <v>3.3000000000000003E-5</v>
      </c>
      <c r="F53" s="5">
        <v>4.6999999999999997E-5</v>
      </c>
      <c r="G53" s="5">
        <v>6.7999999999999999E-5</v>
      </c>
      <c r="H53" s="9">
        <v>8.2000000000000001E-5</v>
      </c>
      <c r="I53" s="8">
        <v>1E-4</v>
      </c>
      <c r="J53" s="4">
        <v>1.4999999999999999E-4</v>
      </c>
      <c r="K53" s="4">
        <v>2.2000000000000001E-4</v>
      </c>
    </row>
    <row r="54" spans="1:23">
      <c r="A54" s="1">
        <v>35000</v>
      </c>
      <c r="B54" s="13">
        <f t="shared" ref="B54:K54" si="61">B36*SQRT(B18/3)</f>
        <v>0.3554661762639405</v>
      </c>
      <c r="C54" s="13">
        <f t="shared" si="61"/>
        <v>0.29432201425257676</v>
      </c>
      <c r="D54" s="13">
        <f t="shared" si="61"/>
        <v>0.24166684749278547</v>
      </c>
      <c r="E54" s="13">
        <f t="shared" si="61"/>
        <v>0.21837064760055577</v>
      </c>
      <c r="F54" s="13">
        <f t="shared" si="61"/>
        <v>0.19989332062061049</v>
      </c>
      <c r="G54" s="13">
        <f t="shared" si="61"/>
        <v>0.182261742853155</v>
      </c>
      <c r="H54" s="13">
        <f t="shared" si="61"/>
        <v>0.17392791224999271</v>
      </c>
      <c r="I54" s="13">
        <f t="shared" si="61"/>
        <v>0.16550943152748682</v>
      </c>
      <c r="J54" s="13">
        <f t="shared" si="61"/>
        <v>0.14955465394456352</v>
      </c>
      <c r="K54" s="13">
        <f t="shared" si="61"/>
        <v>0.13589925527366697</v>
      </c>
    </row>
    <row r="55" spans="1:23">
      <c r="A55" s="5">
        <v>50000</v>
      </c>
      <c r="B55" s="13">
        <f t="shared" ref="B55:K55" si="62">B37*SQRT(B19/3)</f>
        <v>0.32514179016142569</v>
      </c>
      <c r="C55" s="13">
        <f t="shared" si="62"/>
        <v>0.26921376206253461</v>
      </c>
      <c r="D55" s="13">
        <f t="shared" si="62"/>
        <v>0.22105054338033084</v>
      </c>
      <c r="E55" s="13">
        <f t="shared" si="62"/>
        <v>0.19974171389751189</v>
      </c>
      <c r="F55" s="13">
        <f t="shared" si="62"/>
        <v>0.18284066515413855</v>
      </c>
      <c r="G55" s="13">
        <f t="shared" si="62"/>
        <v>0.16671321578909915</v>
      </c>
      <c r="H55" s="13">
        <f t="shared" si="62"/>
        <v>0.15909033411384724</v>
      </c>
      <c r="I55" s="13">
        <f t="shared" si="62"/>
        <v>0.15139002371772503</v>
      </c>
      <c r="J55" s="13">
        <f t="shared" si="62"/>
        <v>0.13679632875787831</v>
      </c>
      <c r="K55" s="13">
        <f t="shared" si="62"/>
        <v>0.12430585549854201</v>
      </c>
    </row>
    <row r="56" spans="1:23">
      <c r="A56" s="5">
        <v>100000</v>
      </c>
      <c r="B56" s="13">
        <f t="shared" ref="B56:K56" si="63">B38*SQRT(B20/3)</f>
        <v>0.27341056579591844</v>
      </c>
      <c r="C56" s="13">
        <f t="shared" si="63"/>
        <v>0.22638088745535179</v>
      </c>
      <c r="D56" s="13">
        <f t="shared" si="63"/>
        <v>0.18588060951840601</v>
      </c>
      <c r="E56" s="13">
        <f t="shared" si="63"/>
        <v>0.16796209119305083</v>
      </c>
      <c r="F56" s="13">
        <f t="shared" si="63"/>
        <v>0.15375005989071983</v>
      </c>
      <c r="G56" s="13">
        <f t="shared" si="63"/>
        <v>0.14018854553247245</v>
      </c>
      <c r="H56" s="13">
        <f t="shared" si="63"/>
        <v>0.13377849165784983</v>
      </c>
      <c r="I56" s="13">
        <f t="shared" si="63"/>
        <v>0.12730332824940982</v>
      </c>
      <c r="J56" s="13">
        <f t="shared" si="63"/>
        <v>0.11503154247236846</v>
      </c>
      <c r="K56" s="13">
        <f t="shared" si="63"/>
        <v>0.10452834828377024</v>
      </c>
    </row>
    <row r="57" spans="1:23">
      <c r="A57" s="5">
        <v>200000</v>
      </c>
      <c r="B57" s="13">
        <f t="shared" ref="B57:K57" si="64">B39*SQRT(B21/3)</f>
        <v>0.22990996467027761</v>
      </c>
      <c r="C57" s="13">
        <f t="shared" si="64"/>
        <v>0.19036287674315991</v>
      </c>
      <c r="D57" s="13">
        <f t="shared" si="64"/>
        <v>0.15630633820920306</v>
      </c>
      <c r="E57" s="13">
        <f t="shared" si="64"/>
        <v>0.1412387203827539</v>
      </c>
      <c r="F57" s="13">
        <f t="shared" si="64"/>
        <v>0.12928787420715024</v>
      </c>
      <c r="G57" s="13">
        <f t="shared" si="64"/>
        <v>0.1178840453978882</v>
      </c>
      <c r="H57" s="13">
        <f t="shared" si="64"/>
        <v>0.11249385407313492</v>
      </c>
      <c r="I57" s="13">
        <f t="shared" si="64"/>
        <v>0.10704891237479564</v>
      </c>
      <c r="J57" s="13">
        <f t="shared" si="64"/>
        <v>9.6729611706120058E-2</v>
      </c>
      <c r="K57" s="13">
        <f t="shared" si="64"/>
        <v>8.7897513364214142E-2</v>
      </c>
    </row>
    <row r="58" spans="1:23">
      <c r="A58" s="5">
        <v>500000</v>
      </c>
      <c r="B58" s="13">
        <f t="shared" ref="B58:K58" si="65">B40*SQRT(B22/3)</f>
        <v>0.18284066515413858</v>
      </c>
      <c r="C58" s="13">
        <f t="shared" si="65"/>
        <v>0.15139002371772503</v>
      </c>
      <c r="D58" s="13">
        <f t="shared" si="65"/>
        <v>0.12430585549854201</v>
      </c>
      <c r="E58" s="13">
        <f t="shared" si="65"/>
        <v>0.1123230200889184</v>
      </c>
      <c r="F58" s="13">
        <f t="shared" si="65"/>
        <v>0.10281886194146314</v>
      </c>
      <c r="G58" s="13">
        <f t="shared" si="65"/>
        <v>9.3749730693586622E-2</v>
      </c>
      <c r="H58" s="13">
        <f t="shared" si="65"/>
        <v>8.9463069310556226E-2</v>
      </c>
      <c r="I58" s="13">
        <f t="shared" si="65"/>
        <v>8.5132866558023879E-2</v>
      </c>
      <c r="J58" s="13">
        <f t="shared" si="65"/>
        <v>7.6926228794879911E-2</v>
      </c>
      <c r="K58" s="13">
        <f t="shared" si="65"/>
        <v>6.9902319509970126E-2</v>
      </c>
    </row>
    <row r="59" spans="1:23">
      <c r="A59" s="5">
        <v>1000000</v>
      </c>
      <c r="B59" s="13">
        <f t="shared" ref="B59:K59" si="66">B41*SQRT(B23/3)</f>
        <v>0.15375005989071985</v>
      </c>
      <c r="C59" s="13">
        <f t="shared" si="66"/>
        <v>0.12730332824940982</v>
      </c>
      <c r="D59" s="13">
        <f t="shared" si="66"/>
        <v>0.10452834828377024</v>
      </c>
      <c r="E59" s="13">
        <f t="shared" si="66"/>
        <v>9.445202494324248E-2</v>
      </c>
      <c r="F59" s="13">
        <f t="shared" si="66"/>
        <v>8.6460012427042932E-2</v>
      </c>
      <c r="G59" s="13">
        <f t="shared" si="66"/>
        <v>7.8833812471238121E-2</v>
      </c>
      <c r="H59" s="13">
        <f t="shared" si="66"/>
        <v>7.5229174280841346E-2</v>
      </c>
      <c r="I59" s="13">
        <f t="shared" si="66"/>
        <v>7.1587922308915128E-2</v>
      </c>
      <c r="J59" s="13">
        <f t="shared" si="66"/>
        <v>6.4686990032601602E-2</v>
      </c>
      <c r="K59" s="13">
        <f t="shared" si="66"/>
        <v>5.878060989385369E-2</v>
      </c>
    </row>
    <row r="60" spans="1:23">
      <c r="B60" s="5"/>
    </row>
    <row r="61" spans="1:23">
      <c r="A61" s="69" t="s">
        <v>28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spans="1:23">
      <c r="A62" s="1"/>
      <c r="B62" s="5">
        <v>4.6999999999999999E-6</v>
      </c>
      <c r="C62" s="9">
        <v>1.0000000000000001E-5</v>
      </c>
      <c r="D62" s="1">
        <v>2.1999999999999999E-5</v>
      </c>
      <c r="E62" s="5">
        <v>3.3000000000000003E-5</v>
      </c>
      <c r="F62" s="5">
        <v>4.6999999999999997E-5</v>
      </c>
      <c r="G62" s="5">
        <v>6.7999999999999999E-5</v>
      </c>
      <c r="H62" s="9">
        <v>8.2000000000000001E-5</v>
      </c>
      <c r="I62" s="8">
        <v>1E-4</v>
      </c>
      <c r="J62" s="4">
        <v>1.4999999999999999E-4</v>
      </c>
      <c r="K62" s="4">
        <v>2.2000000000000001E-4</v>
      </c>
    </row>
    <row r="63" spans="1:23">
      <c r="A63" s="1">
        <v>35000</v>
      </c>
      <c r="B63" s="13">
        <f t="shared" ref="B63:K63" si="67">SQRT(B45^2+B54^2)</f>
        <v>1.4551698731378362</v>
      </c>
      <c r="C63" s="13">
        <f t="shared" si="67"/>
        <v>1.2048643633074729</v>
      </c>
      <c r="D63" s="13">
        <f t="shared" si="67"/>
        <v>0.98931020527415348</v>
      </c>
      <c r="E63" s="13">
        <f t="shared" si="67"/>
        <v>0.89394268367739205</v>
      </c>
      <c r="F63" s="13">
        <f t="shared" si="67"/>
        <v>0.81830215483740298</v>
      </c>
      <c r="G63" s="13">
        <f t="shared" si="67"/>
        <v>0.74612386475998815</v>
      </c>
      <c r="H63" s="13">
        <f t="shared" si="67"/>
        <v>0.71200770960560522</v>
      </c>
      <c r="I63" s="13">
        <f t="shared" si="67"/>
        <v>0.6775450227369505</v>
      </c>
      <c r="J63" s="13">
        <f t="shared" si="67"/>
        <v>0.61223104008098628</v>
      </c>
      <c r="K63" s="13">
        <f t="shared" si="67"/>
        <v>0.55633001185820385</v>
      </c>
    </row>
    <row r="64" spans="1:23">
      <c r="A64" s="5">
        <v>50000</v>
      </c>
      <c r="B64" s="13">
        <f t="shared" ref="B64:K64" si="68">SQRT(B46^2+B55^2)</f>
        <v>1.3310311054453119</v>
      </c>
      <c r="C64" s="13">
        <f t="shared" si="68"/>
        <v>1.1020788534789168</v>
      </c>
      <c r="D64" s="13">
        <f t="shared" si="68"/>
        <v>0.9049133578576054</v>
      </c>
      <c r="E64" s="13">
        <f t="shared" si="68"/>
        <v>0.81768152325344468</v>
      </c>
      <c r="F64" s="13">
        <f t="shared" si="68"/>
        <v>0.74849379570569197</v>
      </c>
      <c r="G64" s="13">
        <f t="shared" si="68"/>
        <v>0.6824729475529393</v>
      </c>
      <c r="H64" s="13">
        <f t="shared" si="68"/>
        <v>0.65126719999938143</v>
      </c>
      <c r="I64" s="13">
        <f t="shared" si="68"/>
        <v>0.61974448292959461</v>
      </c>
      <c r="J64" s="13">
        <f t="shared" si="68"/>
        <v>0.56000235650132923</v>
      </c>
      <c r="K64" s="13">
        <f t="shared" si="68"/>
        <v>0.5088701768400945</v>
      </c>
    </row>
    <row r="65" spans="1:11">
      <c r="A65" s="5">
        <v>100000</v>
      </c>
      <c r="B65" s="13">
        <f t="shared" ref="B65:K65" si="69">SQRT(B47^2+B56^2)</f>
        <v>1.1192592851601522</v>
      </c>
      <c r="C65" s="13">
        <f t="shared" si="69"/>
        <v>0.92673415721734487</v>
      </c>
      <c r="D65" s="13">
        <f t="shared" si="69"/>
        <v>0.76093839873766245</v>
      </c>
      <c r="E65" s="13">
        <f t="shared" si="69"/>
        <v>0.68758546172301871</v>
      </c>
      <c r="F65" s="13">
        <f t="shared" si="69"/>
        <v>0.62940574964856255</v>
      </c>
      <c r="G65" s="13">
        <f t="shared" si="69"/>
        <v>0.57388905510490307</v>
      </c>
      <c r="H65" s="13">
        <f t="shared" si="69"/>
        <v>0.5476482538518036</v>
      </c>
      <c r="I65" s="13">
        <f t="shared" si="69"/>
        <v>0.52114091406876317</v>
      </c>
      <c r="J65" s="13">
        <f t="shared" si="69"/>
        <v>0.47090397411560031</v>
      </c>
      <c r="K65" s="13">
        <f t="shared" si="69"/>
        <v>0.42790710753435923</v>
      </c>
    </row>
    <row r="66" spans="1:11">
      <c r="A66" s="5">
        <v>200000</v>
      </c>
      <c r="B66" s="13">
        <f t="shared" ref="B66:K66" si="70">SQRT(B48^2+B57^2)</f>
        <v>0.94118112063060677</v>
      </c>
      <c r="C66" s="13">
        <f t="shared" si="70"/>
        <v>0.7792874306972376</v>
      </c>
      <c r="D66" s="13">
        <f t="shared" si="70"/>
        <v>0.6398703717274018</v>
      </c>
      <c r="E66" s="13">
        <f t="shared" si="70"/>
        <v>0.57818814994345635</v>
      </c>
      <c r="F66" s="13">
        <f t="shared" si="70"/>
        <v>0.52926503861955321</v>
      </c>
      <c r="G66" s="13">
        <f t="shared" si="70"/>
        <v>0.48258124919105438</v>
      </c>
      <c r="H66" s="13">
        <f t="shared" si="70"/>
        <v>0.46051545348393802</v>
      </c>
      <c r="I66" s="13">
        <f t="shared" si="70"/>
        <v>0.43822552648246693</v>
      </c>
      <c r="J66" s="13">
        <f t="shared" si="70"/>
        <v>0.39598146376253629</v>
      </c>
      <c r="K66" s="13">
        <f t="shared" si="70"/>
        <v>0.35982555278722839</v>
      </c>
    </row>
    <row r="67" spans="1:11">
      <c r="A67" s="5">
        <v>500000</v>
      </c>
      <c r="B67" s="13">
        <f t="shared" ref="B67:K67" si="71">SQRT(B49^2+B58^2)</f>
        <v>0.74849379570569197</v>
      </c>
      <c r="C67" s="13">
        <f t="shared" si="71"/>
        <v>0.61974448292959461</v>
      </c>
      <c r="D67" s="13">
        <f t="shared" si="71"/>
        <v>0.5088701768400945</v>
      </c>
      <c r="E67" s="13">
        <f t="shared" si="71"/>
        <v>0.45981611137000533</v>
      </c>
      <c r="F67" s="13">
        <f t="shared" si="71"/>
        <v>0.42090899297389323</v>
      </c>
      <c r="G67" s="13">
        <f t="shared" si="71"/>
        <v>0.38378274173348348</v>
      </c>
      <c r="H67" s="13">
        <f t="shared" si="71"/>
        <v>0.36623446030066015</v>
      </c>
      <c r="I67" s="13">
        <f t="shared" si="71"/>
        <v>0.34850793381003592</v>
      </c>
      <c r="J67" s="13">
        <f t="shared" si="71"/>
        <v>0.31491246726467559</v>
      </c>
      <c r="K67" s="13">
        <f t="shared" si="71"/>
        <v>0.28615872959410582</v>
      </c>
    </row>
    <row r="68" spans="1:11">
      <c r="A68" s="5">
        <v>1000000</v>
      </c>
      <c r="B68" s="13">
        <f t="shared" ref="B68:K68" si="72">SQRT(B50^2+B59^2)</f>
        <v>0.62940574964856255</v>
      </c>
      <c r="C68" s="13">
        <f t="shared" si="72"/>
        <v>0.52114091406876317</v>
      </c>
      <c r="D68" s="13">
        <f t="shared" si="72"/>
        <v>0.42790710753435923</v>
      </c>
      <c r="E68" s="13">
        <f t="shared" si="72"/>
        <v>0.38665771972694041</v>
      </c>
      <c r="F68" s="13">
        <f t="shared" si="72"/>
        <v>0.35394086333979768</v>
      </c>
      <c r="G68" s="13">
        <f t="shared" si="72"/>
        <v>0.32272153175992835</v>
      </c>
      <c r="H68" s="13">
        <f t="shared" si="72"/>
        <v>0.30796524480920401</v>
      </c>
      <c r="I68" s="13">
        <f t="shared" si="72"/>
        <v>0.2930590722283381</v>
      </c>
      <c r="J68" s="13">
        <f t="shared" si="72"/>
        <v>0.26480876484156857</v>
      </c>
      <c r="K68" s="13">
        <f t="shared" si="72"/>
        <v>0.24062984990924075</v>
      </c>
    </row>
    <row r="69" spans="1:11">
      <c r="B69" s="5"/>
      <c r="G69" s="5"/>
    </row>
    <row r="70" spans="1:11">
      <c r="B70" s="5"/>
      <c r="G70" s="5"/>
    </row>
    <row r="71" spans="1:11">
      <c r="B71" s="5"/>
      <c r="G71" s="5"/>
    </row>
    <row r="72" spans="1:11">
      <c r="B72" s="5"/>
      <c r="G72" s="5"/>
    </row>
    <row r="73" spans="1:11">
      <c r="B73" s="5"/>
      <c r="G73" s="5"/>
    </row>
    <row r="74" spans="1:11">
      <c r="B74" s="5"/>
      <c r="G74" s="5"/>
    </row>
    <row r="75" spans="1:11">
      <c r="B75" s="5"/>
      <c r="G75" s="5"/>
    </row>
    <row r="76" spans="1:11">
      <c r="B76" s="5"/>
      <c r="G76" s="5"/>
    </row>
    <row r="77" spans="1:11">
      <c r="B77" s="5"/>
      <c r="G77" s="5"/>
    </row>
    <row r="78" spans="1:11">
      <c r="B78" s="5"/>
      <c r="G78" s="5"/>
    </row>
    <row r="79" spans="1:11">
      <c r="B79" s="5"/>
      <c r="G79" s="5"/>
    </row>
    <row r="80" spans="1:11">
      <c r="B80" s="5"/>
      <c r="G80" s="5"/>
    </row>
    <row r="81" spans="2:14">
      <c r="B81" s="5"/>
      <c r="G81" s="5"/>
    </row>
    <row r="82" spans="2:14">
      <c r="B82" s="5"/>
      <c r="G82" s="5"/>
    </row>
    <row r="83" spans="2:14">
      <c r="B83" s="5"/>
      <c r="G83" s="5"/>
    </row>
    <row r="84" spans="2:14">
      <c r="B84" s="5"/>
      <c r="G84" s="5"/>
    </row>
    <row r="85" spans="2:14">
      <c r="B85" s="5"/>
      <c r="G85" s="5"/>
    </row>
    <row r="86" spans="2:14">
      <c r="B86" s="5"/>
      <c r="G86" s="5"/>
    </row>
    <row r="87" spans="2:14">
      <c r="B87" s="5"/>
      <c r="G87" s="5"/>
      <c r="N87" s="5"/>
    </row>
    <row r="88" spans="2:14">
      <c r="B88" s="5"/>
      <c r="G88" s="5"/>
      <c r="N88" s="5"/>
    </row>
    <row r="89" spans="2:14">
      <c r="B89" s="5"/>
      <c r="G89" s="5"/>
      <c r="N89" s="5"/>
    </row>
    <row r="90" spans="2:14">
      <c r="B90" s="5"/>
      <c r="G90" s="5"/>
      <c r="N90" s="5"/>
    </row>
    <row r="91" spans="2:14">
      <c r="B91" s="5"/>
      <c r="G91" s="5"/>
      <c r="N91" s="5"/>
    </row>
    <row r="92" spans="2:14">
      <c r="B92" s="5"/>
      <c r="G92" s="5"/>
      <c r="N92" s="5"/>
    </row>
    <row r="93" spans="2:14">
      <c r="B93" s="5"/>
      <c r="G93" s="5"/>
      <c r="N93" s="5"/>
    </row>
    <row r="94" spans="2:14">
      <c r="B94" s="5"/>
      <c r="G94" s="5"/>
      <c r="N94" s="5"/>
    </row>
    <row r="95" spans="2:14">
      <c r="B95" s="5"/>
      <c r="G95" s="5"/>
      <c r="N95" s="5"/>
    </row>
    <row r="96" spans="2:14">
      <c r="B96" s="5"/>
      <c r="G96" s="5"/>
      <c r="N96" s="5"/>
    </row>
    <row r="97" spans="2:14">
      <c r="B97" s="5"/>
      <c r="G97" s="5"/>
      <c r="N97" s="5"/>
    </row>
    <row r="98" spans="2:14">
      <c r="B98" s="5"/>
      <c r="G98" s="5"/>
      <c r="N98" s="5"/>
    </row>
    <row r="99" spans="2:14">
      <c r="B99" s="5"/>
      <c r="G99" s="5"/>
      <c r="N99" s="5"/>
    </row>
    <row r="100" spans="2:14">
      <c r="B100" s="5"/>
      <c r="G100" s="5"/>
      <c r="N100" s="5"/>
    </row>
    <row r="101" spans="2:14">
      <c r="B101" s="5"/>
      <c r="G101" s="5"/>
      <c r="N101" s="5"/>
    </row>
    <row r="102" spans="2:14">
      <c r="B102" s="5"/>
      <c r="G102" s="5"/>
      <c r="N102" s="5"/>
    </row>
    <row r="103" spans="2:14">
      <c r="B103" s="5"/>
      <c r="G103" s="5"/>
      <c r="N103" s="5"/>
    </row>
    <row r="104" spans="2:14">
      <c r="B104" s="5"/>
      <c r="G104" s="5"/>
      <c r="N104" s="5"/>
    </row>
    <row r="105" spans="2:14">
      <c r="B105" s="5"/>
      <c r="G105" s="5"/>
      <c r="N105" s="5"/>
    </row>
    <row r="106" spans="2:14">
      <c r="B106" s="5"/>
      <c r="G106" s="5"/>
      <c r="N106" s="5"/>
    </row>
    <row r="107" spans="2:14">
      <c r="B107" s="5"/>
      <c r="G107" s="5"/>
      <c r="N107" s="5"/>
    </row>
    <row r="108" spans="2:14">
      <c r="B108" s="5"/>
      <c r="G108" s="5"/>
      <c r="N108" s="5"/>
    </row>
    <row r="109" spans="2:14">
      <c r="B109" s="5"/>
      <c r="G109" s="5"/>
      <c r="N109" s="5"/>
    </row>
    <row r="110" spans="2:14">
      <c r="B110" s="5"/>
      <c r="G110" s="5"/>
      <c r="N110" s="5"/>
    </row>
    <row r="111" spans="2:14">
      <c r="B111" s="5"/>
      <c r="G111" s="5"/>
      <c r="N111" s="5"/>
    </row>
    <row r="112" spans="2:14">
      <c r="B112" s="5"/>
      <c r="G112" s="5"/>
      <c r="N112" s="5"/>
    </row>
    <row r="113" spans="2:14">
      <c r="B113" s="5"/>
      <c r="G113" s="5"/>
      <c r="N113" s="5"/>
    </row>
    <row r="114" spans="2:14">
      <c r="B114" s="5"/>
      <c r="G114" s="5"/>
      <c r="N114" s="5"/>
    </row>
    <row r="115" spans="2:14">
      <c r="B115" s="5"/>
      <c r="G115" s="5"/>
      <c r="N115" s="5"/>
    </row>
    <row r="116" spans="2:14">
      <c r="B116" s="5"/>
      <c r="G116" s="5"/>
      <c r="N116" s="5"/>
    </row>
    <row r="117" spans="2:14">
      <c r="B117" s="5"/>
      <c r="G117" s="5"/>
      <c r="N117" s="5"/>
    </row>
    <row r="118" spans="2:14">
      <c r="B118" s="5"/>
      <c r="G118" s="5"/>
      <c r="N118" s="5"/>
    </row>
    <row r="119" spans="2:14">
      <c r="B119" s="5"/>
      <c r="G119" s="5"/>
      <c r="N119" s="5"/>
    </row>
    <row r="120" spans="2:14">
      <c r="B120" s="5"/>
      <c r="G120" s="5"/>
      <c r="N120" s="5"/>
    </row>
    <row r="121" spans="2:14">
      <c r="B121" s="5"/>
      <c r="G121" s="5"/>
      <c r="N121" s="5"/>
    </row>
    <row r="122" spans="2:14">
      <c r="B122" s="5"/>
      <c r="G122" s="5"/>
      <c r="N122" s="5"/>
    </row>
    <row r="123" spans="2:14">
      <c r="B123" s="5"/>
      <c r="G123" s="5"/>
      <c r="N123" s="5"/>
    </row>
    <row r="124" spans="2:14">
      <c r="B124" s="5"/>
      <c r="G124" s="5"/>
      <c r="N124" s="5"/>
    </row>
    <row r="125" spans="2:14">
      <c r="B125" s="5"/>
      <c r="G125" s="5"/>
      <c r="N125" s="5"/>
    </row>
    <row r="126" spans="2:14">
      <c r="B126" s="5"/>
      <c r="G126" s="5"/>
      <c r="N126" s="5"/>
    </row>
    <row r="127" spans="2:14">
      <c r="B127" s="5"/>
      <c r="G127" s="5"/>
      <c r="N127" s="5"/>
    </row>
    <row r="128" spans="2:14">
      <c r="B128" s="5"/>
      <c r="G128" s="5"/>
      <c r="N128" s="5"/>
    </row>
    <row r="129" spans="2:14">
      <c r="B129" s="5"/>
      <c r="G129" s="5"/>
      <c r="N129" s="5"/>
    </row>
    <row r="130" spans="2:14">
      <c r="B130" s="5"/>
      <c r="G130" s="5"/>
      <c r="N130" s="5"/>
    </row>
    <row r="131" spans="2:14">
      <c r="B131" s="5"/>
      <c r="G131" s="5"/>
      <c r="N131" s="5"/>
    </row>
    <row r="132" spans="2:14">
      <c r="B132" s="5"/>
      <c r="G132" s="5"/>
      <c r="N132" s="5"/>
    </row>
    <row r="133" spans="2:14">
      <c r="B133" s="5"/>
      <c r="G133" s="5"/>
      <c r="N133" s="5"/>
    </row>
    <row r="134" spans="2:14">
      <c r="B134" s="5"/>
      <c r="G134" s="5"/>
      <c r="N134" s="5"/>
    </row>
    <row r="135" spans="2:14">
      <c r="B135" s="5"/>
      <c r="G135" s="5"/>
      <c r="N135" s="5"/>
    </row>
    <row r="136" spans="2:14">
      <c r="B136" s="5"/>
      <c r="G136" s="5"/>
      <c r="N136" s="5"/>
    </row>
    <row r="137" spans="2:14">
      <c r="B137" s="5"/>
      <c r="G137" s="5"/>
      <c r="N137" s="5"/>
    </row>
    <row r="138" spans="2:14">
      <c r="B138" s="5"/>
      <c r="G138" s="5"/>
      <c r="N138" s="5"/>
    </row>
    <row r="139" spans="2:14">
      <c r="B139" s="5"/>
      <c r="G139" s="5"/>
      <c r="N139" s="5"/>
    </row>
    <row r="140" spans="2:14">
      <c r="B140" s="5"/>
      <c r="G140" s="5"/>
      <c r="N140" s="5"/>
    </row>
    <row r="141" spans="2:14">
      <c r="B141" s="5"/>
      <c r="G141" s="5"/>
      <c r="N141" s="5"/>
    </row>
    <row r="142" spans="2:14">
      <c r="B142" s="5"/>
      <c r="G142" s="5"/>
      <c r="N142" s="5"/>
    </row>
    <row r="143" spans="2:14">
      <c r="B143" s="5"/>
      <c r="G143" s="5"/>
      <c r="N143" s="5"/>
    </row>
    <row r="144" spans="2:14">
      <c r="B144" s="5"/>
      <c r="G144" s="5"/>
      <c r="N144" s="5"/>
    </row>
    <row r="145" spans="2:14">
      <c r="B145" s="5"/>
      <c r="G145" s="5"/>
      <c r="N145" s="5"/>
    </row>
    <row r="146" spans="2:14">
      <c r="B146" s="5"/>
      <c r="G146" s="5"/>
      <c r="N146" s="5"/>
    </row>
    <row r="147" spans="2:14">
      <c r="B147" s="5"/>
      <c r="G147" s="5"/>
      <c r="N147" s="5"/>
    </row>
    <row r="148" spans="2:14">
      <c r="B148" s="5"/>
      <c r="G148" s="5"/>
      <c r="N148" s="5"/>
    </row>
    <row r="149" spans="2:14">
      <c r="B149" s="5"/>
      <c r="G149" s="5"/>
      <c r="N149" s="5"/>
    </row>
    <row r="150" spans="2:14">
      <c r="B150" s="5"/>
      <c r="G150" s="5"/>
      <c r="N150" s="5"/>
    </row>
    <row r="151" spans="2:14">
      <c r="B151" s="5"/>
      <c r="G151" s="5"/>
      <c r="N151" s="5"/>
    </row>
    <row r="152" spans="2:14">
      <c r="B152" s="5"/>
      <c r="G152" s="5"/>
      <c r="N152" s="5"/>
    </row>
    <row r="153" spans="2:14">
      <c r="B153" s="5"/>
      <c r="G153" s="5"/>
      <c r="N153" s="5"/>
    </row>
    <row r="154" spans="2:14">
      <c r="B154" s="5"/>
      <c r="G154" s="5"/>
      <c r="N154" s="5"/>
    </row>
    <row r="155" spans="2:14">
      <c r="B155" s="5"/>
      <c r="G155" s="5"/>
      <c r="N155" s="5"/>
    </row>
    <row r="156" spans="2:14">
      <c r="B156" s="5"/>
      <c r="G156" s="5"/>
      <c r="N156" s="5"/>
    </row>
    <row r="157" spans="2:14">
      <c r="B157" s="5"/>
      <c r="G157" s="5"/>
      <c r="N157" s="5"/>
    </row>
    <row r="158" spans="2:14">
      <c r="B158" s="5"/>
      <c r="G158" s="5"/>
      <c r="N158" s="5"/>
    </row>
    <row r="159" spans="2:14">
      <c r="B159" s="5"/>
      <c r="G159" s="5"/>
      <c r="N159" s="5"/>
    </row>
    <row r="160" spans="2:14">
      <c r="B160" s="5"/>
      <c r="G160" s="5"/>
      <c r="N160" s="5"/>
    </row>
    <row r="161" spans="2:14">
      <c r="B161" s="5"/>
      <c r="G161" s="5"/>
      <c r="N161" s="5"/>
    </row>
    <row r="162" spans="2:14">
      <c r="B162" s="5"/>
      <c r="G162" s="5"/>
      <c r="N162" s="5"/>
    </row>
    <row r="163" spans="2:14">
      <c r="B163" s="5"/>
      <c r="G163" s="5"/>
      <c r="N163" s="5"/>
    </row>
    <row r="164" spans="2:14">
      <c r="B164" s="5"/>
      <c r="G164" s="5"/>
      <c r="N164" s="5"/>
    </row>
    <row r="165" spans="2:14">
      <c r="B165" s="5"/>
      <c r="G165" s="5"/>
      <c r="N165" s="5"/>
    </row>
    <row r="166" spans="2:14">
      <c r="B166" s="5"/>
      <c r="G166" s="5"/>
      <c r="N166" s="5"/>
    </row>
    <row r="167" spans="2:14">
      <c r="B167" s="5"/>
      <c r="G167" s="5"/>
      <c r="N167" s="5"/>
    </row>
    <row r="168" spans="2:14">
      <c r="B168" s="5"/>
      <c r="G168" s="5"/>
      <c r="N168" s="5"/>
    </row>
    <row r="169" spans="2:14">
      <c r="B169" s="5"/>
      <c r="G169" s="5"/>
      <c r="N169" s="5"/>
    </row>
    <row r="170" spans="2:14">
      <c r="B170" s="5"/>
      <c r="G170" s="5"/>
      <c r="N170" s="5"/>
    </row>
    <row r="171" spans="2:14">
      <c r="B171" s="5"/>
      <c r="G171" s="5"/>
      <c r="N171" s="5"/>
    </row>
    <row r="172" spans="2:14">
      <c r="B172" s="5"/>
      <c r="G172" s="5"/>
      <c r="N172" s="5"/>
    </row>
    <row r="173" spans="2:14">
      <c r="B173" s="5"/>
      <c r="G173" s="5"/>
      <c r="N173" s="5"/>
    </row>
    <row r="174" spans="2:14">
      <c r="B174" s="5"/>
      <c r="G174" s="5"/>
      <c r="N174" s="5"/>
    </row>
    <row r="175" spans="2:14">
      <c r="B175" s="5"/>
      <c r="G175" s="5"/>
      <c r="N175" s="5"/>
    </row>
    <row r="176" spans="2:14">
      <c r="B176" s="5"/>
      <c r="G176" s="5"/>
      <c r="N176" s="5"/>
    </row>
    <row r="177" spans="2:14">
      <c r="B177" s="5"/>
      <c r="G177" s="5"/>
      <c r="N177" s="5"/>
    </row>
    <row r="178" spans="2:14">
      <c r="B178" s="5"/>
      <c r="G178" s="5"/>
      <c r="N178" s="5"/>
    </row>
    <row r="179" spans="2:14">
      <c r="B179" s="5"/>
      <c r="G179" s="5"/>
      <c r="N179" s="5"/>
    </row>
    <row r="180" spans="2:14">
      <c r="B180" s="5"/>
      <c r="G180" s="5"/>
      <c r="N180" s="5"/>
    </row>
    <row r="181" spans="2:14">
      <c r="B181" s="5"/>
      <c r="G181" s="5"/>
      <c r="N181" s="5"/>
    </row>
    <row r="182" spans="2:14">
      <c r="B182" s="5"/>
      <c r="G182" s="5"/>
      <c r="N182" s="5"/>
    </row>
    <row r="183" spans="2:14">
      <c r="B183" s="5"/>
      <c r="G183" s="5"/>
      <c r="N183" s="5"/>
    </row>
    <row r="184" spans="2:14">
      <c r="B184" s="5"/>
      <c r="G184" s="5"/>
      <c r="N184" s="5"/>
    </row>
    <row r="185" spans="2:14">
      <c r="B185" s="5"/>
      <c r="G185" s="5"/>
      <c r="N185" s="5"/>
    </row>
    <row r="186" spans="2:14">
      <c r="B186" s="5"/>
      <c r="G186" s="5"/>
      <c r="N186" s="5"/>
    </row>
    <row r="187" spans="2:14">
      <c r="B187" s="5"/>
      <c r="G187" s="5"/>
      <c r="N187" s="5"/>
    </row>
    <row r="188" spans="2:14">
      <c r="B188" s="5"/>
      <c r="G188" s="5"/>
      <c r="N188" s="5"/>
    </row>
    <row r="189" spans="2:14">
      <c r="B189" s="5"/>
      <c r="G189" s="5"/>
      <c r="N189" s="5"/>
    </row>
    <row r="190" spans="2:14">
      <c r="B190" s="5"/>
      <c r="G190" s="5"/>
      <c r="N190" s="5"/>
    </row>
    <row r="191" spans="2:14">
      <c r="B191" s="5"/>
      <c r="G191" s="5"/>
      <c r="N191" s="5"/>
    </row>
    <row r="192" spans="2:14">
      <c r="B192" s="5"/>
      <c r="G192" s="5"/>
      <c r="N192" s="5"/>
    </row>
    <row r="193" spans="2:14">
      <c r="B193" s="5"/>
      <c r="G193" s="5"/>
      <c r="N193" s="5"/>
    </row>
    <row r="194" spans="2:14">
      <c r="B194" s="5"/>
      <c r="G194" s="5"/>
      <c r="N194" s="5"/>
    </row>
    <row r="195" spans="2:14">
      <c r="B195" s="5"/>
      <c r="G195" s="5"/>
      <c r="N195" s="5"/>
    </row>
    <row r="196" spans="2:14">
      <c r="B196" s="5"/>
      <c r="G196" s="5"/>
      <c r="N196" s="5"/>
    </row>
    <row r="197" spans="2:14">
      <c r="B197" s="5"/>
      <c r="G197" s="5"/>
      <c r="N197" s="5"/>
    </row>
    <row r="198" spans="2:14">
      <c r="B198" s="5"/>
      <c r="G198" s="5"/>
      <c r="N198" s="5"/>
    </row>
    <row r="199" spans="2:14">
      <c r="B199" s="5"/>
      <c r="G199" s="5"/>
      <c r="N199" s="5"/>
    </row>
    <row r="200" spans="2:14">
      <c r="B200" s="5"/>
      <c r="G200" s="5"/>
      <c r="N200" s="5"/>
    </row>
    <row r="201" spans="2:14">
      <c r="B201" s="5"/>
      <c r="G201" s="5"/>
      <c r="N201" s="5"/>
    </row>
    <row r="202" spans="2:14">
      <c r="B202" s="5"/>
      <c r="G202" s="5"/>
      <c r="N202" s="5"/>
    </row>
    <row r="203" spans="2:14">
      <c r="B203" s="5"/>
      <c r="G203" s="5"/>
      <c r="N203" s="5"/>
    </row>
    <row r="204" spans="2:14">
      <c r="B204" s="5"/>
      <c r="G204" s="5"/>
      <c r="N204" s="5"/>
    </row>
    <row r="205" spans="2:14">
      <c r="B205" s="5"/>
      <c r="G205" s="5"/>
      <c r="N205" s="5"/>
    </row>
    <row r="206" spans="2:14">
      <c r="B206" s="5"/>
      <c r="G206" s="5"/>
      <c r="N206" s="5"/>
    </row>
    <row r="207" spans="2:14">
      <c r="B207" s="5"/>
      <c r="G207" s="5"/>
      <c r="N207" s="5"/>
    </row>
    <row r="208" spans="2:14">
      <c r="B208" s="5"/>
      <c r="G208" s="5"/>
      <c r="N208" s="5"/>
    </row>
    <row r="209" spans="2:14">
      <c r="B209" s="5"/>
      <c r="G209" s="5"/>
      <c r="N209" s="5"/>
    </row>
    <row r="210" spans="2:14">
      <c r="B210" s="5"/>
      <c r="G210" s="5"/>
      <c r="N210" s="5"/>
    </row>
    <row r="211" spans="2:14">
      <c r="B211" s="5"/>
      <c r="G211" s="5"/>
      <c r="N211" s="5"/>
    </row>
    <row r="212" spans="2:14">
      <c r="B212" s="5"/>
      <c r="G212" s="5"/>
      <c r="N212" s="5"/>
    </row>
    <row r="213" spans="2:14">
      <c r="B213" s="5"/>
      <c r="G213" s="5"/>
      <c r="N213" s="5"/>
    </row>
    <row r="214" spans="2:14">
      <c r="B214" s="5"/>
      <c r="G214" s="5"/>
      <c r="N214" s="5"/>
    </row>
    <row r="215" spans="2:14">
      <c r="B215" s="5"/>
      <c r="G215" s="5"/>
      <c r="N215" s="5"/>
    </row>
    <row r="216" spans="2:14">
      <c r="B216" s="5"/>
      <c r="G216" s="5"/>
      <c r="N216" s="5"/>
    </row>
    <row r="217" spans="2:14">
      <c r="B217" s="5"/>
      <c r="G217" s="5"/>
      <c r="N217" s="5"/>
    </row>
    <row r="218" spans="2:14">
      <c r="B218" s="5"/>
      <c r="G218" s="5"/>
      <c r="N218" s="5"/>
    </row>
    <row r="219" spans="2:14">
      <c r="B219" s="5"/>
      <c r="G219" s="5"/>
      <c r="N219" s="5"/>
    </row>
    <row r="220" spans="2:14">
      <c r="B220" s="5"/>
      <c r="G220" s="5"/>
      <c r="N220" s="5"/>
    </row>
    <row r="221" spans="2:14">
      <c r="B221" s="5"/>
      <c r="G221" s="5"/>
      <c r="N221" s="5"/>
    </row>
    <row r="222" spans="2:14">
      <c r="B222" s="5"/>
      <c r="G222" s="5"/>
      <c r="N222" s="5"/>
    </row>
    <row r="223" spans="2:14">
      <c r="B223" s="5"/>
      <c r="G223" s="5"/>
      <c r="N223" s="5"/>
    </row>
    <row r="224" spans="2:14">
      <c r="B224" s="5"/>
      <c r="G224" s="5"/>
      <c r="N224" s="5"/>
    </row>
    <row r="225" spans="2:14">
      <c r="B225" s="5"/>
      <c r="G225" s="5"/>
      <c r="N225" s="5"/>
    </row>
    <row r="226" spans="2:14">
      <c r="B226" s="5"/>
      <c r="G226" s="5"/>
      <c r="N226" s="5"/>
    </row>
    <row r="227" spans="2:14">
      <c r="B227" s="5"/>
      <c r="G227" s="5"/>
      <c r="N227" s="5"/>
    </row>
    <row r="228" spans="2:14">
      <c r="B228" s="5"/>
      <c r="G228" s="5"/>
      <c r="N228" s="5"/>
    </row>
    <row r="229" spans="2:14">
      <c r="B229" s="5"/>
      <c r="G229" s="5"/>
      <c r="N229" s="5"/>
    </row>
    <row r="230" spans="2:14">
      <c r="B230" s="5"/>
      <c r="G230" s="5"/>
      <c r="N230" s="5"/>
    </row>
    <row r="231" spans="2:14">
      <c r="B231" s="5"/>
      <c r="G231" s="5"/>
      <c r="N231" s="5"/>
    </row>
    <row r="232" spans="2:14">
      <c r="B232" s="5"/>
      <c r="G232" s="5"/>
      <c r="N232" s="5"/>
    </row>
    <row r="233" spans="2:14">
      <c r="B233" s="5"/>
      <c r="G233" s="5"/>
      <c r="N233" s="5"/>
    </row>
    <row r="234" spans="2:14">
      <c r="B234" s="5"/>
      <c r="G234" s="5"/>
      <c r="N234" s="5"/>
    </row>
    <row r="235" spans="2:14">
      <c r="B235" s="5"/>
      <c r="G235" s="5"/>
      <c r="N235" s="5"/>
    </row>
    <row r="236" spans="2:14">
      <c r="B236" s="5"/>
      <c r="G236" s="5"/>
      <c r="N236" s="5"/>
    </row>
    <row r="237" spans="2:14">
      <c r="B237" s="5"/>
      <c r="G237" s="5"/>
      <c r="N237" s="5"/>
    </row>
    <row r="238" spans="2:14">
      <c r="B238" s="5"/>
      <c r="G238" s="5"/>
      <c r="N238" s="5"/>
    </row>
    <row r="239" spans="2:14">
      <c r="B239" s="5"/>
      <c r="G239" s="5"/>
      <c r="N239" s="5"/>
    </row>
    <row r="240" spans="2:14">
      <c r="B240" s="5"/>
      <c r="G240" s="5"/>
      <c r="N240" s="5"/>
    </row>
    <row r="241" spans="2:14">
      <c r="B241" s="5"/>
      <c r="G241" s="5"/>
      <c r="N241" s="5"/>
    </row>
    <row r="242" spans="2:14">
      <c r="B242" s="5"/>
      <c r="G242" s="5"/>
      <c r="N242" s="5"/>
    </row>
    <row r="243" spans="2:14">
      <c r="B243" s="5"/>
      <c r="G243" s="5"/>
      <c r="N243" s="5"/>
    </row>
    <row r="244" spans="2:14">
      <c r="B244" s="5"/>
      <c r="G244" s="5"/>
      <c r="N244" s="5"/>
    </row>
    <row r="245" spans="2:14">
      <c r="B245" s="5"/>
      <c r="G245" s="5"/>
      <c r="N245" s="5"/>
    </row>
    <row r="246" spans="2:14">
      <c r="B246" s="5"/>
      <c r="G246" s="5"/>
      <c r="N246" s="5"/>
    </row>
    <row r="247" spans="2:14">
      <c r="B247" s="5"/>
      <c r="G247" s="5"/>
      <c r="N247" s="5"/>
    </row>
    <row r="248" spans="2:14">
      <c r="B248" s="5"/>
      <c r="G248" s="5"/>
      <c r="N248" s="5"/>
    </row>
    <row r="249" spans="2:14">
      <c r="B249" s="5"/>
      <c r="G249" s="5"/>
      <c r="N249" s="5"/>
    </row>
    <row r="250" spans="2:14">
      <c r="B250" s="5"/>
      <c r="G250" s="5"/>
      <c r="N250" s="5"/>
    </row>
    <row r="251" spans="2:14">
      <c r="B251" s="5"/>
      <c r="G251" s="5"/>
      <c r="N251" s="5"/>
    </row>
    <row r="252" spans="2:14">
      <c r="B252" s="5"/>
      <c r="G252" s="5"/>
      <c r="N252" s="5"/>
    </row>
    <row r="253" spans="2:14">
      <c r="B253" s="5"/>
      <c r="G253" s="5"/>
      <c r="N253" s="5"/>
    </row>
    <row r="254" spans="2:14">
      <c r="B254" s="5"/>
      <c r="G254" s="5"/>
      <c r="N254" s="5"/>
    </row>
    <row r="255" spans="2:14">
      <c r="B255" s="5"/>
      <c r="G255" s="5"/>
      <c r="N255" s="5"/>
    </row>
    <row r="256" spans="2:14">
      <c r="B256" s="5"/>
      <c r="G256" s="5"/>
      <c r="N256" s="5"/>
    </row>
    <row r="257" spans="2:14">
      <c r="B257" s="5"/>
      <c r="G257" s="5"/>
      <c r="N257" s="5"/>
    </row>
    <row r="258" spans="2:14">
      <c r="B258" s="5"/>
      <c r="G258" s="5"/>
      <c r="N258" s="5"/>
    </row>
    <row r="259" spans="2:14">
      <c r="B259" s="5"/>
      <c r="G259" s="5"/>
      <c r="N259" s="5"/>
    </row>
    <row r="260" spans="2:14">
      <c r="B260" s="5"/>
      <c r="G260" s="5"/>
      <c r="N260" s="5"/>
    </row>
    <row r="261" spans="2:14">
      <c r="B261" s="5"/>
      <c r="G261" s="5"/>
      <c r="N261" s="5"/>
    </row>
    <row r="262" spans="2:14">
      <c r="B262" s="5"/>
      <c r="G262" s="5"/>
      <c r="N262" s="5"/>
    </row>
    <row r="263" spans="2:14">
      <c r="B263" s="5"/>
      <c r="G263" s="5"/>
      <c r="N263" s="5"/>
    </row>
    <row r="264" spans="2:14">
      <c r="B264" s="5"/>
      <c r="G264" s="5"/>
      <c r="N264" s="5"/>
    </row>
    <row r="265" spans="2:14">
      <c r="B265" s="5"/>
      <c r="G265" s="5"/>
      <c r="N265" s="5"/>
    </row>
    <row r="266" spans="2:14">
      <c r="B266" s="5"/>
      <c r="G266" s="5"/>
      <c r="N266" s="5"/>
    </row>
    <row r="267" spans="2:14">
      <c r="B267" s="5"/>
      <c r="G267" s="5"/>
      <c r="N267" s="5"/>
    </row>
    <row r="268" spans="2:14">
      <c r="B268" s="5"/>
      <c r="G268" s="5"/>
      <c r="N268" s="5"/>
    </row>
    <row r="269" spans="2:14">
      <c r="B269" s="5"/>
      <c r="G269" s="5"/>
      <c r="N269" s="5"/>
    </row>
    <row r="270" spans="2:14">
      <c r="B270" s="5"/>
      <c r="G270" s="5"/>
      <c r="N270" s="5"/>
    </row>
    <row r="271" spans="2:14">
      <c r="B271" s="5"/>
      <c r="G271" s="5"/>
      <c r="N271" s="5"/>
    </row>
    <row r="272" spans="2:14">
      <c r="B272" s="5"/>
      <c r="G272" s="5"/>
      <c r="N272" s="5"/>
    </row>
    <row r="273" spans="2:14">
      <c r="B273" s="5"/>
      <c r="G273" s="5"/>
      <c r="N273" s="5"/>
    </row>
    <row r="274" spans="2:14">
      <c r="B274" s="5"/>
      <c r="G274" s="5"/>
      <c r="N274" s="5"/>
    </row>
    <row r="275" spans="2:14">
      <c r="B275" s="5"/>
      <c r="G275" s="5"/>
      <c r="N275" s="5"/>
    </row>
    <row r="276" spans="2:14">
      <c r="B276" s="5"/>
      <c r="G276" s="5"/>
      <c r="N276" s="5"/>
    </row>
    <row r="277" spans="2:14">
      <c r="B277" s="5"/>
      <c r="G277" s="5"/>
      <c r="N277" s="5"/>
    </row>
    <row r="278" spans="2:14">
      <c r="B278" s="5"/>
      <c r="G278" s="5"/>
      <c r="N278" s="5"/>
    </row>
    <row r="279" spans="2:14">
      <c r="B279" s="5"/>
      <c r="G279" s="5"/>
      <c r="N279" s="5"/>
    </row>
    <row r="280" spans="2:14">
      <c r="B280" s="5"/>
      <c r="G280" s="5"/>
      <c r="N280" s="5"/>
    </row>
    <row r="281" spans="2:14">
      <c r="B281" s="5"/>
      <c r="G281" s="5"/>
      <c r="N281" s="5"/>
    </row>
    <row r="282" spans="2:14">
      <c r="B282" s="5"/>
      <c r="G282" s="5"/>
      <c r="N282" s="5"/>
    </row>
    <row r="283" spans="2:14">
      <c r="B283" s="5"/>
      <c r="G283" s="5"/>
      <c r="N283" s="5"/>
    </row>
    <row r="284" spans="2:14">
      <c r="B284" s="5"/>
      <c r="G284" s="5"/>
      <c r="N284" s="5"/>
    </row>
    <row r="285" spans="2:14">
      <c r="B285" s="5"/>
      <c r="G285" s="5"/>
      <c r="N285" s="5"/>
    </row>
    <row r="286" spans="2:14">
      <c r="B286" s="5"/>
      <c r="G286" s="5"/>
      <c r="N286" s="5"/>
    </row>
    <row r="287" spans="2:14">
      <c r="B287" s="5"/>
      <c r="G287" s="5"/>
      <c r="N287" s="5"/>
    </row>
    <row r="288" spans="2:14">
      <c r="B288" s="5"/>
      <c r="G288" s="5"/>
      <c r="N288" s="5"/>
    </row>
    <row r="289" spans="2:14">
      <c r="B289" s="5"/>
      <c r="G289" s="5"/>
      <c r="N289" s="5"/>
    </row>
    <row r="290" spans="2:14">
      <c r="B290" s="5"/>
      <c r="G290" s="5"/>
      <c r="N290" s="5"/>
    </row>
    <row r="291" spans="2:14">
      <c r="B291" s="5"/>
      <c r="G291" s="5"/>
      <c r="N291" s="5"/>
    </row>
    <row r="292" spans="2:14">
      <c r="B292" s="5"/>
      <c r="G292" s="5"/>
      <c r="N292" s="5"/>
    </row>
    <row r="293" spans="2:14">
      <c r="B293" s="5"/>
      <c r="G293" s="5"/>
      <c r="N293" s="5"/>
    </row>
    <row r="294" spans="2:14">
      <c r="B294" s="5"/>
      <c r="G294" s="5"/>
      <c r="N294" s="5"/>
    </row>
    <row r="295" spans="2:14">
      <c r="B295" s="5"/>
      <c r="G295" s="5"/>
      <c r="N295" s="5"/>
    </row>
    <row r="296" spans="2:14">
      <c r="B296" s="5"/>
      <c r="G296" s="5"/>
      <c r="N296" s="5"/>
    </row>
    <row r="297" spans="2:14">
      <c r="B297" s="5"/>
      <c r="G297" s="5"/>
      <c r="N297" s="5"/>
    </row>
    <row r="298" spans="2:14">
      <c r="B298" s="5"/>
      <c r="G298" s="5"/>
      <c r="N298" s="5"/>
    </row>
    <row r="299" spans="2:14">
      <c r="B299" s="5"/>
      <c r="G299" s="5"/>
      <c r="N299" s="5"/>
    </row>
    <row r="300" spans="2:14">
      <c r="B300" s="5"/>
      <c r="G300" s="5"/>
      <c r="N300" s="5"/>
    </row>
    <row r="301" spans="2:14">
      <c r="B301" s="5"/>
      <c r="G301" s="5"/>
      <c r="N301" s="5"/>
    </row>
    <row r="302" spans="2:14">
      <c r="B302" s="5"/>
      <c r="G302" s="5"/>
      <c r="N302" s="5"/>
    </row>
    <row r="303" spans="2:14">
      <c r="B303" s="5"/>
      <c r="G303" s="5"/>
      <c r="N303" s="5"/>
    </row>
    <row r="304" spans="2:14">
      <c r="B304" s="5"/>
      <c r="G304" s="5"/>
      <c r="N304" s="5"/>
    </row>
    <row r="305" spans="2:14">
      <c r="B305" s="5"/>
      <c r="G305" s="5"/>
      <c r="N305" s="5"/>
    </row>
    <row r="306" spans="2:14">
      <c r="B306" s="5"/>
      <c r="G306" s="5"/>
      <c r="N306" s="5"/>
    </row>
    <row r="307" spans="2:14">
      <c r="B307" s="5"/>
      <c r="G307" s="5"/>
      <c r="N307" s="5"/>
    </row>
    <row r="308" spans="2:14">
      <c r="B308" s="5"/>
      <c r="G308" s="5"/>
      <c r="N308" s="5"/>
    </row>
    <row r="309" spans="2:14">
      <c r="B309" s="5"/>
      <c r="G309" s="5"/>
      <c r="N309" s="5"/>
    </row>
    <row r="310" spans="2:14">
      <c r="B310" s="5"/>
      <c r="G310" s="5"/>
      <c r="N310" s="5"/>
    </row>
    <row r="311" spans="2:14">
      <c r="B311" s="5"/>
      <c r="G311" s="5"/>
      <c r="N311" s="5"/>
    </row>
    <row r="312" spans="2:14">
      <c r="B312" s="5"/>
      <c r="G312" s="5"/>
      <c r="N312" s="5"/>
    </row>
    <row r="313" spans="2:14">
      <c r="B313" s="5"/>
      <c r="G313" s="5"/>
      <c r="N313" s="5"/>
    </row>
    <row r="314" spans="2:14">
      <c r="B314" s="5"/>
      <c r="G314" s="5"/>
      <c r="N314" s="5"/>
    </row>
    <row r="315" spans="2:14">
      <c r="B315" s="5"/>
      <c r="G315" s="5"/>
      <c r="N315" s="5"/>
    </row>
    <row r="316" spans="2:14">
      <c r="B316" s="5"/>
      <c r="G316" s="5"/>
      <c r="N316" s="5"/>
    </row>
    <row r="317" spans="2:14">
      <c r="B317" s="5"/>
      <c r="G317" s="5"/>
      <c r="N317" s="5"/>
    </row>
    <row r="318" spans="2:14">
      <c r="B318" s="5"/>
      <c r="G318" s="5"/>
      <c r="N318" s="5"/>
    </row>
    <row r="319" spans="2:14">
      <c r="B319" s="5"/>
      <c r="G319" s="5"/>
      <c r="N319" s="5"/>
    </row>
    <row r="320" spans="2:14">
      <c r="B320" s="5"/>
      <c r="G320" s="5"/>
      <c r="N320" s="5"/>
    </row>
    <row r="321" spans="2:14">
      <c r="B321" s="5"/>
      <c r="G321" s="5"/>
      <c r="N321" s="5"/>
    </row>
    <row r="322" spans="2:14">
      <c r="B322" s="5"/>
      <c r="G322" s="5"/>
      <c r="N322" s="5"/>
    </row>
    <row r="323" spans="2:14">
      <c r="B323" s="5"/>
      <c r="G323" s="5"/>
      <c r="N323" s="5"/>
    </row>
    <row r="324" spans="2:14">
      <c r="B324" s="5"/>
      <c r="G324" s="5"/>
      <c r="N324" s="5"/>
    </row>
    <row r="325" spans="2:14">
      <c r="B325" s="5"/>
      <c r="G325" s="5"/>
      <c r="N325" s="5"/>
    </row>
    <row r="326" spans="2:14">
      <c r="B326" s="5"/>
      <c r="G326" s="5"/>
      <c r="N326" s="5"/>
    </row>
    <row r="327" spans="2:14">
      <c r="B327" s="5"/>
      <c r="G327" s="5"/>
      <c r="N327" s="5"/>
    </row>
    <row r="328" spans="2:14">
      <c r="B328" s="5"/>
      <c r="G328" s="5"/>
      <c r="N328" s="5"/>
    </row>
    <row r="329" spans="2:14">
      <c r="B329" s="5"/>
      <c r="G329" s="5"/>
      <c r="N329" s="5"/>
    </row>
    <row r="330" spans="2:14">
      <c r="B330" s="5"/>
      <c r="G330" s="5"/>
      <c r="N330" s="5"/>
    </row>
    <row r="331" spans="2:14">
      <c r="B331" s="5"/>
      <c r="G331" s="5"/>
      <c r="N331" s="5"/>
    </row>
    <row r="332" spans="2:14">
      <c r="B332" s="5"/>
      <c r="G332" s="5"/>
      <c r="N332" s="5"/>
    </row>
    <row r="333" spans="2:14">
      <c r="B333" s="5"/>
      <c r="G333" s="5"/>
      <c r="N333" s="5"/>
    </row>
    <row r="334" spans="2:14">
      <c r="B334" s="5"/>
      <c r="G334" s="5"/>
      <c r="N334" s="5"/>
    </row>
    <row r="335" spans="2:14">
      <c r="B335" s="5"/>
      <c r="G335" s="5"/>
      <c r="N335" s="5"/>
    </row>
    <row r="336" spans="2:14">
      <c r="B336" s="5"/>
      <c r="G336" s="5"/>
      <c r="N336" s="5"/>
    </row>
    <row r="337" spans="2:14">
      <c r="B337" s="5"/>
      <c r="G337" s="5"/>
      <c r="N337" s="5"/>
    </row>
    <row r="338" spans="2:14">
      <c r="B338" s="5"/>
      <c r="G338" s="5"/>
      <c r="N338" s="5"/>
    </row>
    <row r="339" spans="2:14">
      <c r="B339" s="5"/>
      <c r="G339" s="5"/>
      <c r="N339" s="5"/>
    </row>
    <row r="340" spans="2:14">
      <c r="B340" s="5"/>
      <c r="G340" s="5"/>
      <c r="N340" s="5"/>
    </row>
    <row r="341" spans="2:14">
      <c r="B341" s="5"/>
      <c r="G341" s="5"/>
      <c r="N341" s="5"/>
    </row>
    <row r="342" spans="2:14">
      <c r="B342" s="5"/>
      <c r="G342" s="5"/>
      <c r="N342" s="5"/>
    </row>
    <row r="343" spans="2:14">
      <c r="B343" s="5"/>
      <c r="G343" s="5"/>
      <c r="N343" s="5"/>
    </row>
    <row r="344" spans="2:14">
      <c r="B344" s="5"/>
      <c r="G344" s="5"/>
      <c r="N344" s="5"/>
    </row>
    <row r="345" spans="2:14">
      <c r="B345" s="5"/>
      <c r="G345" s="5"/>
      <c r="N345" s="5"/>
    </row>
    <row r="346" spans="2:14">
      <c r="B346" s="5"/>
      <c r="G346" s="5"/>
      <c r="N346" s="5"/>
    </row>
    <row r="347" spans="2:14">
      <c r="B347" s="5"/>
      <c r="G347" s="5"/>
      <c r="N347" s="5"/>
    </row>
    <row r="348" spans="2:14">
      <c r="B348" s="5"/>
      <c r="G348" s="5"/>
      <c r="N348" s="5"/>
    </row>
    <row r="349" spans="2:14">
      <c r="B349" s="5"/>
      <c r="G349" s="5"/>
      <c r="N349" s="5"/>
    </row>
    <row r="350" spans="2:14">
      <c r="B350" s="5"/>
      <c r="G350" s="5"/>
      <c r="N350" s="5"/>
    </row>
    <row r="351" spans="2:14">
      <c r="B351" s="5"/>
      <c r="G351" s="5"/>
      <c r="N351" s="5"/>
    </row>
    <row r="352" spans="2:14">
      <c r="B352" s="5"/>
      <c r="G352" s="5"/>
      <c r="N352" s="5"/>
    </row>
    <row r="353" spans="2:14">
      <c r="B353" s="5"/>
      <c r="G353" s="5"/>
      <c r="N353" s="5"/>
    </row>
    <row r="354" spans="2:14">
      <c r="B354" s="5"/>
      <c r="G354" s="5"/>
      <c r="N354" s="5"/>
    </row>
    <row r="355" spans="2:14">
      <c r="B355" s="5"/>
      <c r="G355" s="5"/>
      <c r="N355" s="5"/>
    </row>
    <row r="356" spans="2:14">
      <c r="B356" s="5"/>
      <c r="G356" s="5"/>
      <c r="N356" s="5"/>
    </row>
    <row r="357" spans="2:14">
      <c r="B357" s="5"/>
      <c r="G357" s="5"/>
      <c r="N357" s="5"/>
    </row>
    <row r="358" spans="2:14">
      <c r="B358" s="5"/>
      <c r="G358" s="5"/>
      <c r="N358" s="5"/>
    </row>
    <row r="359" spans="2:14">
      <c r="B359" s="5"/>
      <c r="G359" s="5"/>
      <c r="N359" s="5"/>
    </row>
    <row r="360" spans="2:14">
      <c r="B360" s="5"/>
      <c r="G360" s="5"/>
      <c r="N360" s="5"/>
    </row>
    <row r="361" spans="2:14">
      <c r="B361" s="5"/>
      <c r="G361" s="5"/>
      <c r="N361" s="5"/>
    </row>
    <row r="362" spans="2:14">
      <c r="B362" s="5"/>
      <c r="G362" s="5"/>
      <c r="N362" s="5"/>
    </row>
    <row r="363" spans="2:14">
      <c r="B363" s="5"/>
      <c r="G363" s="5"/>
      <c r="N363" s="5"/>
    </row>
    <row r="364" spans="2:14">
      <c r="B364" s="5"/>
      <c r="G364" s="5"/>
      <c r="N364" s="5"/>
    </row>
    <row r="365" spans="2:14">
      <c r="B365" s="5"/>
      <c r="G365" s="5"/>
      <c r="N365" s="5"/>
    </row>
    <row r="366" spans="2:14">
      <c r="B366" s="5"/>
      <c r="G366" s="5"/>
      <c r="N366" s="5"/>
    </row>
    <row r="367" spans="2:14">
      <c r="B367" s="5"/>
      <c r="G367" s="5"/>
      <c r="N367" s="5"/>
    </row>
    <row r="368" spans="2:14">
      <c r="B368" s="5"/>
      <c r="G368" s="5"/>
      <c r="N368" s="5"/>
    </row>
    <row r="369" spans="2:14">
      <c r="B369" s="5"/>
      <c r="G369" s="5"/>
      <c r="N369" s="5"/>
    </row>
    <row r="370" spans="2:14">
      <c r="B370" s="5"/>
      <c r="G370" s="5"/>
      <c r="N370" s="5"/>
    </row>
    <row r="371" spans="2:14">
      <c r="B371" s="5"/>
      <c r="G371" s="5"/>
      <c r="N371" s="5"/>
    </row>
    <row r="372" spans="2:14">
      <c r="B372" s="5"/>
      <c r="G372" s="5"/>
      <c r="N372" s="5"/>
    </row>
    <row r="373" spans="2:14">
      <c r="B373" s="5"/>
      <c r="G373" s="5"/>
      <c r="N373" s="5"/>
    </row>
    <row r="374" spans="2:14">
      <c r="B374" s="5"/>
      <c r="G374" s="5"/>
      <c r="N374" s="5"/>
    </row>
    <row r="375" spans="2:14">
      <c r="B375" s="5"/>
      <c r="G375" s="5"/>
      <c r="N375" s="5"/>
    </row>
    <row r="376" spans="2:14">
      <c r="B376" s="5"/>
      <c r="G376" s="5"/>
      <c r="N376" s="5"/>
    </row>
    <row r="377" spans="2:14">
      <c r="B377" s="5"/>
      <c r="G377" s="5"/>
      <c r="N377" s="5"/>
    </row>
    <row r="378" spans="2:14">
      <c r="B378" s="5"/>
      <c r="G378" s="5"/>
      <c r="N378" s="5"/>
    </row>
    <row r="379" spans="2:14">
      <c r="B379" s="5"/>
      <c r="G379" s="5"/>
      <c r="N379" s="5"/>
    </row>
    <row r="380" spans="2:14">
      <c r="B380" s="5"/>
      <c r="G380" s="5"/>
      <c r="N380" s="5"/>
    </row>
    <row r="381" spans="2:14">
      <c r="B381" s="5"/>
      <c r="G381" s="5"/>
      <c r="N381" s="5"/>
    </row>
    <row r="382" spans="2:14">
      <c r="B382" s="5"/>
      <c r="G382" s="5"/>
      <c r="N382" s="5"/>
    </row>
    <row r="383" spans="2:14">
      <c r="B383" s="5"/>
      <c r="G383" s="5"/>
      <c r="N383" s="5"/>
    </row>
    <row r="384" spans="2:14">
      <c r="B384" s="5"/>
      <c r="G384" s="5"/>
      <c r="N384" s="5"/>
    </row>
    <row r="385" spans="2:14">
      <c r="B385" s="5"/>
      <c r="G385" s="5"/>
      <c r="N385" s="5"/>
    </row>
    <row r="386" spans="2:14">
      <c r="B386" s="5"/>
      <c r="G386" s="5"/>
      <c r="N386" s="5"/>
    </row>
    <row r="387" spans="2:14">
      <c r="B387" s="5"/>
      <c r="G387" s="5"/>
      <c r="N387" s="5"/>
    </row>
    <row r="388" spans="2:14">
      <c r="B388" s="5"/>
      <c r="G388" s="5"/>
      <c r="N388" s="5"/>
    </row>
    <row r="389" spans="2:14">
      <c r="B389" s="5"/>
      <c r="G389" s="5"/>
      <c r="N389" s="5"/>
    </row>
    <row r="390" spans="2:14">
      <c r="B390" s="5"/>
      <c r="G390" s="5"/>
      <c r="N390" s="5"/>
    </row>
    <row r="391" spans="2:14">
      <c r="B391" s="5"/>
      <c r="G391" s="5"/>
      <c r="N391" s="5"/>
    </row>
    <row r="392" spans="2:14">
      <c r="B392" s="5"/>
      <c r="G392" s="5"/>
      <c r="N392" s="5"/>
    </row>
    <row r="393" spans="2:14">
      <c r="B393" s="5"/>
      <c r="G393" s="5"/>
      <c r="N393" s="5"/>
    </row>
    <row r="394" spans="2:14">
      <c r="B394" s="5"/>
      <c r="G394" s="5"/>
      <c r="N394" s="5"/>
    </row>
    <row r="395" spans="2:14">
      <c r="B395" s="5"/>
      <c r="G395" s="5"/>
      <c r="N395" s="5"/>
    </row>
    <row r="396" spans="2:14">
      <c r="B396" s="5"/>
      <c r="G396" s="5"/>
      <c r="N396" s="5"/>
    </row>
    <row r="397" spans="2:14">
      <c r="B397" s="5"/>
      <c r="G397" s="5"/>
      <c r="N397" s="5"/>
    </row>
    <row r="398" spans="2:14">
      <c r="B398" s="5"/>
      <c r="G398" s="5"/>
      <c r="N398" s="5"/>
    </row>
    <row r="399" spans="2:14">
      <c r="B399" s="5"/>
      <c r="G399" s="5"/>
      <c r="N399" s="5"/>
    </row>
    <row r="400" spans="2:14">
      <c r="B400" s="5"/>
      <c r="G400" s="5"/>
      <c r="N400" s="5"/>
    </row>
    <row r="401" spans="2:14">
      <c r="B401" s="5"/>
      <c r="G401" s="5"/>
      <c r="N401" s="5"/>
    </row>
    <row r="402" spans="2:14">
      <c r="B402" s="5"/>
      <c r="G402" s="5"/>
      <c r="N402" s="5"/>
    </row>
    <row r="403" spans="2:14">
      <c r="B403" s="5"/>
      <c r="G403" s="5"/>
      <c r="N403" s="5"/>
    </row>
    <row r="404" spans="2:14">
      <c r="B404" s="5"/>
      <c r="G404" s="5"/>
      <c r="N404" s="5"/>
    </row>
    <row r="405" spans="2:14">
      <c r="B405" s="5"/>
      <c r="G405" s="5"/>
      <c r="N405" s="5"/>
    </row>
    <row r="406" spans="2:14">
      <c r="B406" s="5"/>
      <c r="G406" s="5"/>
      <c r="N406" s="5"/>
    </row>
    <row r="407" spans="2:14">
      <c r="B407" s="5"/>
      <c r="G407" s="5"/>
      <c r="N407" s="5"/>
    </row>
    <row r="408" spans="2:14">
      <c r="B408" s="5"/>
      <c r="G408" s="5"/>
      <c r="N408" s="5"/>
    </row>
    <row r="409" spans="2:14">
      <c r="B409" s="5"/>
      <c r="G409" s="5"/>
      <c r="N409" s="5"/>
    </row>
    <row r="410" spans="2:14">
      <c r="B410" s="5"/>
      <c r="G410" s="5"/>
      <c r="N410" s="5"/>
    </row>
    <row r="411" spans="2:14">
      <c r="B411" s="5"/>
      <c r="G411" s="5"/>
      <c r="N411" s="5"/>
    </row>
    <row r="412" spans="2:14">
      <c r="B412" s="5"/>
      <c r="G412" s="5"/>
      <c r="N412" s="5"/>
    </row>
    <row r="413" spans="2:14">
      <c r="B413" s="5"/>
      <c r="G413" s="5"/>
      <c r="N413" s="5"/>
    </row>
    <row r="414" spans="2:14">
      <c r="B414" s="5"/>
      <c r="G414" s="5"/>
      <c r="N414" s="5"/>
    </row>
    <row r="415" spans="2:14">
      <c r="B415" s="5"/>
      <c r="G415" s="5"/>
      <c r="N415" s="5"/>
    </row>
    <row r="416" spans="2:14">
      <c r="B416" s="5"/>
      <c r="G416" s="5"/>
      <c r="N416" s="5"/>
    </row>
    <row r="417" spans="2:14">
      <c r="B417" s="5"/>
      <c r="G417" s="5"/>
      <c r="N417" s="5"/>
    </row>
    <row r="418" spans="2:14">
      <c r="B418" s="5"/>
      <c r="G418" s="5"/>
      <c r="N418" s="5"/>
    </row>
    <row r="419" spans="2:14">
      <c r="B419" s="5"/>
      <c r="G419" s="5"/>
      <c r="N419" s="5"/>
    </row>
    <row r="420" spans="2:14">
      <c r="B420" s="5"/>
      <c r="G420" s="5"/>
      <c r="N420" s="5"/>
    </row>
    <row r="421" spans="2:14">
      <c r="B421" s="5"/>
      <c r="G421" s="5"/>
      <c r="N421" s="5"/>
    </row>
    <row r="422" spans="2:14">
      <c r="B422" s="5"/>
      <c r="G422" s="5"/>
      <c r="N422" s="5"/>
    </row>
    <row r="423" spans="2:14">
      <c r="B423" s="5"/>
      <c r="G423" s="5"/>
      <c r="N423" s="5"/>
    </row>
    <row r="424" spans="2:14">
      <c r="B424" s="5"/>
      <c r="G424" s="5"/>
      <c r="N424" s="5"/>
    </row>
    <row r="425" spans="2:14">
      <c r="B425" s="5"/>
      <c r="G425" s="5"/>
      <c r="N425" s="5"/>
    </row>
    <row r="426" spans="2:14">
      <c r="B426" s="5"/>
      <c r="G426" s="5"/>
      <c r="N426" s="5"/>
    </row>
    <row r="427" spans="2:14">
      <c r="B427" s="5"/>
      <c r="G427" s="5"/>
      <c r="N427" s="5"/>
    </row>
    <row r="428" spans="2:14">
      <c r="B428" s="5"/>
      <c r="G428" s="5"/>
      <c r="N428" s="5"/>
    </row>
    <row r="429" spans="2:14">
      <c r="B429" s="5"/>
      <c r="G429" s="5"/>
      <c r="N429" s="5"/>
    </row>
    <row r="430" spans="2:14">
      <c r="B430" s="5"/>
      <c r="G430" s="5"/>
      <c r="N430" s="5"/>
    </row>
    <row r="431" spans="2:14">
      <c r="B431" s="5"/>
      <c r="G431" s="5"/>
      <c r="N431" s="5"/>
    </row>
    <row r="432" spans="2:14">
      <c r="B432" s="5"/>
      <c r="G432" s="5"/>
      <c r="N432" s="5"/>
    </row>
    <row r="433" spans="2:14">
      <c r="B433" s="5"/>
      <c r="G433" s="5"/>
      <c r="N433" s="5"/>
    </row>
    <row r="434" spans="2:14">
      <c r="B434" s="5"/>
      <c r="G434" s="5"/>
      <c r="N434" s="5"/>
    </row>
    <row r="435" spans="2:14">
      <c r="B435" s="5"/>
      <c r="G435" s="5"/>
      <c r="N435" s="5"/>
    </row>
    <row r="436" spans="2:14">
      <c r="B436" s="5"/>
      <c r="G436" s="5"/>
      <c r="N436" s="5"/>
    </row>
    <row r="437" spans="2:14">
      <c r="B437" s="5"/>
      <c r="G437" s="5"/>
      <c r="N437" s="5"/>
    </row>
    <row r="438" spans="2:14">
      <c r="B438" s="5"/>
      <c r="G438" s="5"/>
      <c r="N438" s="5"/>
    </row>
    <row r="439" spans="2:14">
      <c r="B439" s="5"/>
      <c r="G439" s="5"/>
      <c r="N439" s="5"/>
    </row>
    <row r="440" spans="2:14">
      <c r="B440" s="5"/>
      <c r="G440" s="5"/>
      <c r="N440" s="5"/>
    </row>
    <row r="441" spans="2:14">
      <c r="B441" s="5"/>
      <c r="G441" s="5"/>
      <c r="N441" s="5"/>
    </row>
    <row r="442" spans="2:14">
      <c r="B442" s="5"/>
      <c r="G442" s="5"/>
      <c r="N442" s="5"/>
    </row>
    <row r="443" spans="2:14">
      <c r="B443" s="5"/>
      <c r="G443" s="5"/>
      <c r="N443" s="5"/>
    </row>
    <row r="444" spans="2:14">
      <c r="B444" s="5"/>
      <c r="G444" s="5"/>
      <c r="N444" s="5"/>
    </row>
    <row r="445" spans="2:14">
      <c r="B445" s="5"/>
      <c r="G445" s="5"/>
      <c r="N445" s="5"/>
    </row>
    <row r="446" spans="2:14">
      <c r="B446" s="5"/>
      <c r="G446" s="5"/>
      <c r="N446" s="5"/>
    </row>
    <row r="447" spans="2:14">
      <c r="B447" s="5"/>
      <c r="G447" s="5"/>
      <c r="N447" s="5"/>
    </row>
    <row r="448" spans="2:14">
      <c r="B448" s="5"/>
      <c r="G448" s="5"/>
      <c r="N448" s="5"/>
    </row>
    <row r="449" spans="2:14">
      <c r="B449" s="5"/>
      <c r="G449" s="5"/>
      <c r="N449" s="5"/>
    </row>
    <row r="450" spans="2:14">
      <c r="B450" s="5"/>
      <c r="G450" s="5"/>
      <c r="N450" s="5"/>
    </row>
    <row r="451" spans="2:14">
      <c r="B451" s="5"/>
      <c r="G451" s="5"/>
      <c r="N451" s="5"/>
    </row>
    <row r="452" spans="2:14">
      <c r="B452" s="5"/>
      <c r="G452" s="5"/>
      <c r="N452" s="5"/>
    </row>
    <row r="453" spans="2:14">
      <c r="B453" s="5"/>
      <c r="G453" s="5"/>
      <c r="N453" s="5"/>
    </row>
    <row r="454" spans="2:14">
      <c r="B454" s="5"/>
      <c r="G454" s="5"/>
      <c r="N454" s="5"/>
    </row>
    <row r="455" spans="2:14">
      <c r="B455" s="5"/>
      <c r="G455" s="5"/>
      <c r="N455" s="5"/>
    </row>
    <row r="456" spans="2:14">
      <c r="B456" s="5"/>
      <c r="G456" s="5"/>
      <c r="N456" s="5"/>
    </row>
    <row r="457" spans="2:14">
      <c r="B457" s="5"/>
      <c r="G457" s="5"/>
      <c r="N457" s="5"/>
    </row>
    <row r="458" spans="2:14">
      <c r="B458" s="5"/>
      <c r="G458" s="5"/>
      <c r="N458" s="5"/>
    </row>
    <row r="459" spans="2:14">
      <c r="B459" s="5"/>
      <c r="G459" s="5"/>
      <c r="N459" s="5"/>
    </row>
    <row r="460" spans="2:14">
      <c r="B460" s="5"/>
      <c r="G460" s="5"/>
      <c r="N460" s="5"/>
    </row>
    <row r="461" spans="2:14">
      <c r="B461" s="5"/>
      <c r="G461" s="5"/>
      <c r="N461" s="5"/>
    </row>
    <row r="462" spans="2:14">
      <c r="B462" s="5"/>
      <c r="G462" s="5"/>
      <c r="N462" s="5"/>
    </row>
    <row r="463" spans="2:14">
      <c r="B463" s="5"/>
      <c r="G463" s="5"/>
      <c r="N463" s="5"/>
    </row>
    <row r="464" spans="2:14">
      <c r="B464" s="5"/>
      <c r="G464" s="5"/>
      <c r="N464" s="5"/>
    </row>
    <row r="465" spans="2:14">
      <c r="B465" s="5"/>
      <c r="G465" s="5"/>
      <c r="N465" s="5"/>
    </row>
    <row r="466" spans="2:14">
      <c r="B466" s="5"/>
      <c r="G466" s="5"/>
      <c r="N466" s="5"/>
    </row>
    <row r="467" spans="2:14">
      <c r="B467" s="5"/>
      <c r="G467" s="5"/>
      <c r="N467" s="5"/>
    </row>
    <row r="468" spans="2:14">
      <c r="B468" s="5"/>
      <c r="G468" s="5"/>
      <c r="N468" s="5"/>
    </row>
    <row r="469" spans="2:14">
      <c r="B469" s="5"/>
      <c r="G469" s="5"/>
      <c r="N469" s="5"/>
    </row>
    <row r="470" spans="2:14">
      <c r="B470" s="5"/>
      <c r="G470" s="5"/>
      <c r="N470" s="5"/>
    </row>
    <row r="471" spans="2:14">
      <c r="B471" s="5"/>
      <c r="G471" s="5"/>
      <c r="N471" s="5"/>
    </row>
    <row r="472" spans="2:14">
      <c r="B472" s="5"/>
      <c r="G472" s="5"/>
      <c r="N472" s="5"/>
    </row>
    <row r="473" spans="2:14">
      <c r="B473" s="5"/>
      <c r="G473" s="5"/>
      <c r="N473" s="5"/>
    </row>
    <row r="474" spans="2:14">
      <c r="B474" s="5"/>
      <c r="G474" s="5"/>
      <c r="N474" s="5"/>
    </row>
    <row r="475" spans="2:14">
      <c r="B475" s="5"/>
      <c r="G475" s="5"/>
      <c r="N475" s="5"/>
    </row>
    <row r="476" spans="2:14">
      <c r="B476" s="5"/>
      <c r="G476" s="5"/>
      <c r="N476" s="5"/>
    </row>
    <row r="477" spans="2:14">
      <c r="B477" s="5"/>
      <c r="G477" s="5"/>
      <c r="N477" s="5"/>
    </row>
    <row r="478" spans="2:14">
      <c r="B478" s="5"/>
      <c r="G478" s="5"/>
      <c r="N478" s="5"/>
    </row>
    <row r="479" spans="2:14">
      <c r="B479" s="5"/>
      <c r="G479" s="5"/>
      <c r="N479" s="5"/>
    </row>
    <row r="480" spans="2:14">
      <c r="B480" s="5"/>
      <c r="G480" s="5"/>
      <c r="N480" s="5"/>
    </row>
    <row r="481" spans="2:14">
      <c r="B481" s="5"/>
      <c r="G481" s="5"/>
      <c r="N481" s="5"/>
    </row>
    <row r="482" spans="2:14">
      <c r="B482" s="5"/>
      <c r="G482" s="5"/>
      <c r="N482" s="5"/>
    </row>
    <row r="483" spans="2:14">
      <c r="B483" s="5"/>
      <c r="G483" s="5"/>
      <c r="N483" s="5"/>
    </row>
    <row r="484" spans="2:14">
      <c r="B484" s="5"/>
      <c r="G484" s="5"/>
      <c r="N484" s="5"/>
    </row>
    <row r="485" spans="2:14">
      <c r="B485" s="5"/>
      <c r="G485" s="5"/>
      <c r="N485" s="5"/>
    </row>
    <row r="486" spans="2:14">
      <c r="B486" s="5"/>
      <c r="G486" s="5"/>
      <c r="N486" s="5"/>
    </row>
    <row r="487" spans="2:14">
      <c r="B487" s="5"/>
      <c r="G487" s="5"/>
      <c r="N487" s="5"/>
    </row>
    <row r="488" spans="2:14">
      <c r="B488" s="5"/>
      <c r="G488" s="5"/>
      <c r="N488" s="5"/>
    </row>
    <row r="489" spans="2:14">
      <c r="B489" s="5"/>
      <c r="G489" s="5"/>
      <c r="N489" s="5"/>
    </row>
    <row r="490" spans="2:14">
      <c r="B490" s="5"/>
      <c r="G490" s="5"/>
      <c r="N490" s="5"/>
    </row>
    <row r="491" spans="2:14">
      <c r="B491" s="5"/>
      <c r="G491" s="5"/>
      <c r="N491" s="5"/>
    </row>
    <row r="492" spans="2:14">
      <c r="B492" s="5"/>
      <c r="G492" s="5"/>
      <c r="N492" s="5"/>
    </row>
    <row r="493" spans="2:14">
      <c r="B493" s="5"/>
      <c r="G493" s="5"/>
      <c r="N493" s="5"/>
    </row>
    <row r="494" spans="2:14">
      <c r="B494" s="5"/>
      <c r="G494" s="5"/>
      <c r="N494" s="5"/>
    </row>
    <row r="495" spans="2:14">
      <c r="B495" s="5"/>
      <c r="G495" s="5"/>
      <c r="N495" s="5"/>
    </row>
    <row r="496" spans="2:14">
      <c r="B496" s="5"/>
      <c r="G496" s="5"/>
      <c r="N496" s="5"/>
    </row>
    <row r="497" spans="2:14">
      <c r="B497" s="5"/>
      <c r="G497" s="5"/>
      <c r="N497" s="5"/>
    </row>
    <row r="498" spans="2:14">
      <c r="B498" s="5"/>
      <c r="G498" s="5"/>
      <c r="N498" s="5"/>
    </row>
    <row r="499" spans="2:14">
      <c r="B499" s="5"/>
      <c r="G499" s="5"/>
      <c r="N499" s="5"/>
    </row>
    <row r="500" spans="2:14">
      <c r="B500" s="5"/>
      <c r="G500" s="5"/>
      <c r="N500" s="5"/>
    </row>
    <row r="501" spans="2:14">
      <c r="B501" s="5"/>
      <c r="G501" s="5"/>
      <c r="N501" s="5"/>
    </row>
    <row r="502" spans="2:14">
      <c r="B502" s="5"/>
      <c r="G502" s="5"/>
      <c r="N502" s="5"/>
    </row>
    <row r="503" spans="2:14">
      <c r="B503" s="5"/>
      <c r="G503" s="5"/>
      <c r="N503" s="5"/>
    </row>
    <row r="504" spans="2:14">
      <c r="B504" s="5"/>
      <c r="G504" s="5"/>
      <c r="N504" s="5"/>
    </row>
    <row r="505" spans="2:14">
      <c r="B505" s="5"/>
      <c r="G505" s="5"/>
      <c r="N505" s="5"/>
    </row>
    <row r="506" spans="2:14">
      <c r="B506" s="5"/>
      <c r="G506" s="5"/>
      <c r="N506" s="5"/>
    </row>
    <row r="507" spans="2:14">
      <c r="B507" s="5"/>
      <c r="G507" s="5"/>
      <c r="N507" s="5"/>
    </row>
    <row r="508" spans="2:14">
      <c r="B508" s="5"/>
      <c r="G508" s="5"/>
      <c r="N508" s="5"/>
    </row>
    <row r="509" spans="2:14">
      <c r="B509" s="5"/>
      <c r="G509" s="5"/>
      <c r="N509" s="5"/>
    </row>
    <row r="510" spans="2:14">
      <c r="B510" s="5"/>
      <c r="G510" s="5"/>
      <c r="N510" s="5"/>
    </row>
    <row r="511" spans="2:14">
      <c r="B511" s="5"/>
      <c r="G511" s="5"/>
      <c r="N511" s="5"/>
    </row>
    <row r="512" spans="2:14">
      <c r="B512" s="5"/>
      <c r="G512" s="5"/>
      <c r="N512" s="5"/>
    </row>
    <row r="513" spans="2:14">
      <c r="B513" s="5"/>
      <c r="G513" s="5"/>
      <c r="N513" s="5"/>
    </row>
    <row r="514" spans="2:14">
      <c r="B514" s="5"/>
      <c r="G514" s="5"/>
      <c r="N514" s="5"/>
    </row>
    <row r="515" spans="2:14">
      <c r="B515" s="5"/>
      <c r="G515" s="5"/>
      <c r="N515" s="5"/>
    </row>
    <row r="516" spans="2:14">
      <c r="B516" s="5"/>
      <c r="G516" s="5"/>
      <c r="N516" s="5"/>
    </row>
    <row r="517" spans="2:14">
      <c r="B517" s="5"/>
      <c r="G517" s="5"/>
      <c r="N517" s="5"/>
    </row>
    <row r="518" spans="2:14">
      <c r="B518" s="5"/>
      <c r="G518" s="5"/>
      <c r="N518" s="5"/>
    </row>
    <row r="519" spans="2:14">
      <c r="B519" s="5"/>
      <c r="G519" s="5"/>
      <c r="N519" s="5"/>
    </row>
    <row r="520" spans="2:14">
      <c r="B520" s="5"/>
      <c r="G520" s="5"/>
      <c r="N520" s="5"/>
    </row>
    <row r="521" spans="2:14">
      <c r="B521" s="5"/>
      <c r="G521" s="5"/>
      <c r="N521" s="5"/>
    </row>
    <row r="522" spans="2:14">
      <c r="B522" s="5"/>
      <c r="G522" s="5"/>
      <c r="N522" s="5"/>
    </row>
    <row r="523" spans="2:14">
      <c r="B523" s="5"/>
      <c r="G523" s="5"/>
      <c r="N523" s="5"/>
    </row>
    <row r="524" spans="2:14">
      <c r="B524" s="5"/>
      <c r="G524" s="5"/>
      <c r="N524" s="5"/>
    </row>
    <row r="525" spans="2:14">
      <c r="B525" s="5"/>
      <c r="G525" s="5"/>
      <c r="N525" s="5"/>
    </row>
    <row r="526" spans="2:14">
      <c r="B526" s="5"/>
      <c r="G526" s="5"/>
      <c r="N526" s="5"/>
    </row>
    <row r="527" spans="2:14">
      <c r="B527" s="5"/>
      <c r="G527" s="5"/>
      <c r="N527" s="5"/>
    </row>
    <row r="528" spans="2:14">
      <c r="B528" s="5"/>
      <c r="G528" s="5"/>
      <c r="N528" s="5"/>
    </row>
    <row r="529" spans="2:14">
      <c r="B529" s="5"/>
      <c r="G529" s="5"/>
      <c r="N529" s="5"/>
    </row>
    <row r="530" spans="2:14">
      <c r="B530" s="5"/>
      <c r="G530" s="5"/>
      <c r="N530" s="5"/>
    </row>
    <row r="531" spans="2:14">
      <c r="B531" s="5"/>
      <c r="G531" s="5"/>
      <c r="N531" s="5"/>
    </row>
    <row r="532" spans="2:14">
      <c r="B532" s="5"/>
      <c r="G532" s="5"/>
      <c r="N532" s="5"/>
    </row>
    <row r="533" spans="2:14">
      <c r="B533" s="5"/>
      <c r="G533" s="5"/>
      <c r="N533" s="5"/>
    </row>
    <row r="534" spans="2:14">
      <c r="B534" s="5"/>
      <c r="G534" s="5"/>
      <c r="N534" s="5"/>
    </row>
    <row r="535" spans="2:14">
      <c r="B535" s="5"/>
      <c r="G535" s="5"/>
      <c r="N535" s="5"/>
    </row>
    <row r="536" spans="2:14">
      <c r="B536" s="5"/>
      <c r="G536" s="5"/>
      <c r="N536" s="5"/>
    </row>
    <row r="537" spans="2:14">
      <c r="B537" s="5"/>
      <c r="G537" s="5"/>
      <c r="N537" s="5"/>
    </row>
    <row r="538" spans="2:14">
      <c r="B538" s="5"/>
      <c r="G538" s="5"/>
      <c r="N538" s="5"/>
    </row>
    <row r="539" spans="2:14">
      <c r="B539" s="5"/>
      <c r="G539" s="5"/>
      <c r="N539" s="5"/>
    </row>
    <row r="540" spans="2:14">
      <c r="B540" s="5"/>
      <c r="G540" s="5"/>
      <c r="N540" s="5"/>
    </row>
    <row r="541" spans="2:14">
      <c r="B541" s="5"/>
      <c r="G541" s="5"/>
      <c r="N541" s="5"/>
    </row>
    <row r="542" spans="2:14">
      <c r="B542" s="5"/>
      <c r="G542" s="5"/>
      <c r="N542" s="5"/>
    </row>
    <row r="543" spans="2:14">
      <c r="B543" s="5"/>
      <c r="G543" s="5"/>
      <c r="N543" s="5"/>
    </row>
    <row r="544" spans="2:14">
      <c r="B544" s="5"/>
      <c r="G544" s="5"/>
      <c r="N544" s="5"/>
    </row>
    <row r="545" spans="2:14">
      <c r="B545" s="5"/>
      <c r="G545" s="5"/>
      <c r="N545" s="5"/>
    </row>
    <row r="546" spans="2:14">
      <c r="B546" s="5"/>
      <c r="G546" s="5"/>
      <c r="N546" s="5"/>
    </row>
    <row r="547" spans="2:14">
      <c r="B547" s="5"/>
      <c r="G547" s="5"/>
      <c r="N547" s="5"/>
    </row>
    <row r="548" spans="2:14">
      <c r="B548" s="5"/>
      <c r="G548" s="5"/>
      <c r="N548" s="5"/>
    </row>
    <row r="549" spans="2:14">
      <c r="B549" s="5"/>
      <c r="G549" s="5"/>
      <c r="N549" s="5"/>
    </row>
    <row r="550" spans="2:14">
      <c r="B550" s="5"/>
      <c r="G550" s="5"/>
      <c r="N550" s="5"/>
    </row>
    <row r="551" spans="2:14">
      <c r="B551" s="5"/>
      <c r="G551" s="5"/>
      <c r="N551" s="5"/>
    </row>
    <row r="552" spans="2:14">
      <c r="B552" s="5"/>
      <c r="G552" s="5"/>
      <c r="N552" s="5"/>
    </row>
    <row r="553" spans="2:14">
      <c r="B553" s="5"/>
      <c r="G553" s="5"/>
      <c r="N553" s="5"/>
    </row>
    <row r="554" spans="2:14">
      <c r="B554" s="5"/>
      <c r="G554" s="5"/>
      <c r="N554" s="5"/>
    </row>
    <row r="555" spans="2:14">
      <c r="B555" s="5"/>
      <c r="G555" s="5"/>
      <c r="N555" s="5"/>
    </row>
    <row r="556" spans="2:14">
      <c r="B556" s="5"/>
      <c r="G556" s="5"/>
      <c r="N556" s="5"/>
    </row>
    <row r="557" spans="2:14">
      <c r="B557" s="5"/>
      <c r="G557" s="5"/>
      <c r="N557" s="5"/>
    </row>
    <row r="558" spans="2:14">
      <c r="B558" s="5"/>
      <c r="G558" s="5"/>
      <c r="N558" s="5"/>
    </row>
    <row r="559" spans="2:14">
      <c r="B559" s="5"/>
      <c r="G559" s="5"/>
      <c r="N559" s="5"/>
    </row>
    <row r="560" spans="2:14">
      <c r="B560" s="5"/>
      <c r="G560" s="5"/>
      <c r="N560" s="5"/>
    </row>
    <row r="561" spans="2:14">
      <c r="B561" s="5"/>
      <c r="G561" s="5"/>
      <c r="N561" s="5"/>
    </row>
    <row r="562" spans="2:14">
      <c r="B562" s="5"/>
      <c r="G562" s="5"/>
      <c r="N562" s="5"/>
    </row>
    <row r="563" spans="2:14">
      <c r="B563" s="5"/>
      <c r="G563" s="5"/>
      <c r="N563" s="5"/>
    </row>
    <row r="564" spans="2:14">
      <c r="B564" s="5"/>
      <c r="G564" s="5"/>
      <c r="N564" s="5"/>
    </row>
    <row r="565" spans="2:14">
      <c r="B565" s="5"/>
      <c r="G565" s="5"/>
      <c r="N565" s="5"/>
    </row>
    <row r="566" spans="2:14">
      <c r="B566" s="5"/>
      <c r="G566" s="5"/>
      <c r="N566" s="5"/>
    </row>
    <row r="567" spans="2:14">
      <c r="B567" s="5"/>
      <c r="G567" s="5"/>
      <c r="N567" s="5"/>
    </row>
    <row r="568" spans="2:14">
      <c r="B568" s="5"/>
      <c r="G568" s="5"/>
      <c r="N568" s="5"/>
    </row>
    <row r="569" spans="2:14">
      <c r="B569" s="5"/>
      <c r="G569" s="5"/>
      <c r="N569" s="5"/>
    </row>
    <row r="570" spans="2:14">
      <c r="B570" s="5"/>
      <c r="G570" s="5"/>
      <c r="N570" s="5"/>
    </row>
    <row r="571" spans="2:14">
      <c r="B571" s="5"/>
      <c r="G571" s="5"/>
      <c r="N571" s="5"/>
    </row>
    <row r="572" spans="2:14">
      <c r="B572" s="5"/>
      <c r="G572" s="5"/>
      <c r="N572" s="5"/>
    </row>
    <row r="573" spans="2:14">
      <c r="B573" s="5"/>
      <c r="G573" s="5"/>
      <c r="N573" s="5"/>
    </row>
    <row r="574" spans="2:14">
      <c r="B574" s="5"/>
      <c r="G574" s="5"/>
      <c r="N574" s="5"/>
    </row>
    <row r="575" spans="2:14">
      <c r="B575" s="5"/>
      <c r="G575" s="5"/>
      <c r="N575" s="5"/>
    </row>
    <row r="576" spans="2:14">
      <c r="B576" s="5"/>
      <c r="G576" s="5"/>
      <c r="N576" s="5"/>
    </row>
    <row r="577" spans="2:14">
      <c r="B577" s="5"/>
      <c r="G577" s="5"/>
      <c r="N577" s="5"/>
    </row>
    <row r="578" spans="2:14">
      <c r="B578" s="5"/>
      <c r="G578" s="5"/>
      <c r="N578" s="5"/>
    </row>
    <row r="579" spans="2:14">
      <c r="B579" s="5"/>
      <c r="G579" s="5"/>
      <c r="N579" s="5"/>
    </row>
    <row r="580" spans="2:14">
      <c r="B580" s="5"/>
      <c r="G580" s="5"/>
      <c r="N580" s="5"/>
    </row>
    <row r="581" spans="2:14">
      <c r="B581" s="5"/>
      <c r="G581" s="5"/>
      <c r="N581" s="5"/>
    </row>
    <row r="582" spans="2:14">
      <c r="B582" s="5"/>
      <c r="G582" s="5"/>
      <c r="N582" s="5"/>
    </row>
    <row r="583" spans="2:14">
      <c r="B583" s="5"/>
      <c r="G583" s="5"/>
      <c r="N583" s="5"/>
    </row>
    <row r="584" spans="2:14">
      <c r="B584" s="5"/>
      <c r="G584" s="5"/>
      <c r="N584" s="5"/>
    </row>
    <row r="585" spans="2:14">
      <c r="B585" s="5"/>
      <c r="G585" s="5"/>
      <c r="N585" s="5"/>
    </row>
    <row r="586" spans="2:14">
      <c r="B586" s="5"/>
      <c r="G586" s="5"/>
      <c r="N586" s="5"/>
    </row>
    <row r="587" spans="2:14">
      <c r="B587" s="5"/>
      <c r="G587" s="5"/>
      <c r="N587" s="5"/>
    </row>
    <row r="588" spans="2:14">
      <c r="B588" s="5"/>
      <c r="G588" s="5"/>
      <c r="N588" s="5"/>
    </row>
    <row r="589" spans="2:14">
      <c r="B589" s="5"/>
      <c r="G589" s="5"/>
      <c r="N589" s="5"/>
    </row>
    <row r="590" spans="2:14">
      <c r="B590" s="5"/>
      <c r="G590" s="5"/>
      <c r="N590" s="5"/>
    </row>
    <row r="591" spans="2:14">
      <c r="B591" s="5"/>
      <c r="G591" s="5"/>
      <c r="N591" s="5"/>
    </row>
    <row r="592" spans="2:14">
      <c r="B592" s="5"/>
      <c r="G592" s="5"/>
      <c r="N592" s="5"/>
    </row>
    <row r="593" spans="2:14">
      <c r="B593" s="5"/>
      <c r="G593" s="5"/>
      <c r="N593" s="5"/>
    </row>
    <row r="594" spans="2:14">
      <c r="B594" s="5"/>
      <c r="G594" s="5"/>
      <c r="N594" s="5"/>
    </row>
    <row r="595" spans="2:14">
      <c r="B595" s="5"/>
      <c r="G595" s="5"/>
      <c r="N595" s="5"/>
    </row>
    <row r="596" spans="2:14">
      <c r="B596" s="5"/>
      <c r="G596" s="5"/>
      <c r="N596" s="5"/>
    </row>
    <row r="597" spans="2:14">
      <c r="B597" s="5"/>
      <c r="G597" s="5"/>
      <c r="N597" s="5"/>
    </row>
    <row r="598" spans="2:14">
      <c r="B598" s="5"/>
      <c r="G598" s="5"/>
      <c r="N598" s="5"/>
    </row>
    <row r="599" spans="2:14">
      <c r="B599" s="5"/>
      <c r="G599" s="5"/>
      <c r="N599" s="5"/>
    </row>
    <row r="600" spans="2:14">
      <c r="B600" s="5"/>
      <c r="G600" s="5"/>
      <c r="N600" s="5"/>
    </row>
    <row r="601" spans="2:14">
      <c r="B601" s="5"/>
      <c r="G601" s="5"/>
      <c r="N601" s="5"/>
    </row>
    <row r="602" spans="2:14">
      <c r="B602" s="5"/>
      <c r="G602" s="5"/>
      <c r="N602" s="5"/>
    </row>
    <row r="603" spans="2:14">
      <c r="B603" s="5"/>
      <c r="G603" s="5"/>
      <c r="N603" s="5"/>
    </row>
    <row r="604" spans="2:14">
      <c r="B604" s="5"/>
      <c r="G604" s="5"/>
      <c r="N604" s="5"/>
    </row>
    <row r="605" spans="2:14">
      <c r="B605" s="5"/>
      <c r="G605" s="5"/>
      <c r="N605" s="5"/>
    </row>
    <row r="606" spans="2:14">
      <c r="B606" s="5"/>
      <c r="G606" s="5"/>
      <c r="N606" s="5"/>
    </row>
    <row r="607" spans="2:14">
      <c r="B607" s="5"/>
      <c r="G607" s="5"/>
      <c r="N607" s="5"/>
    </row>
    <row r="608" spans="2:14">
      <c r="B608" s="5"/>
      <c r="G608" s="5"/>
      <c r="N608" s="5"/>
    </row>
    <row r="609" spans="2:14">
      <c r="B609" s="5"/>
      <c r="G609" s="5"/>
      <c r="N609" s="5"/>
    </row>
    <row r="610" spans="2:14">
      <c r="B610" s="5"/>
      <c r="G610" s="5"/>
      <c r="N610" s="5"/>
    </row>
    <row r="611" spans="2:14">
      <c r="B611" s="5"/>
      <c r="G611" s="5"/>
      <c r="N611" s="5"/>
    </row>
    <row r="612" spans="2:14">
      <c r="B612" s="5"/>
      <c r="G612" s="5"/>
      <c r="N612" s="5"/>
    </row>
    <row r="613" spans="2:14">
      <c r="B613" s="5"/>
      <c r="G613" s="5"/>
      <c r="N613" s="5"/>
    </row>
    <row r="614" spans="2:14">
      <c r="B614" s="5"/>
      <c r="G614" s="5"/>
      <c r="N614" s="5"/>
    </row>
    <row r="615" spans="2:14">
      <c r="B615" s="5"/>
      <c r="G615" s="5"/>
      <c r="N615" s="5"/>
    </row>
    <row r="616" spans="2:14">
      <c r="B616" s="5"/>
      <c r="G616" s="5"/>
      <c r="N616" s="5"/>
    </row>
    <row r="617" spans="2:14">
      <c r="B617" s="5"/>
      <c r="G617" s="5"/>
      <c r="N617" s="5"/>
    </row>
    <row r="618" spans="2:14">
      <c r="B618" s="5"/>
      <c r="G618" s="5"/>
      <c r="N618" s="5"/>
    </row>
    <row r="619" spans="2:14">
      <c r="B619" s="5"/>
      <c r="G619" s="5"/>
      <c r="N619" s="5"/>
    </row>
    <row r="620" spans="2:14">
      <c r="B620" s="5"/>
      <c r="G620" s="5"/>
      <c r="N620" s="5"/>
    </row>
    <row r="621" spans="2:14">
      <c r="B621" s="5"/>
      <c r="G621" s="5"/>
      <c r="N621" s="5"/>
    </row>
    <row r="622" spans="2:14">
      <c r="B622" s="5"/>
      <c r="G622" s="5"/>
      <c r="N622" s="5"/>
    </row>
    <row r="623" spans="2:14">
      <c r="B623" s="5"/>
      <c r="G623" s="5"/>
      <c r="N623" s="5"/>
    </row>
    <row r="624" spans="2:14">
      <c r="B624" s="5"/>
      <c r="G624" s="5"/>
      <c r="N624" s="5"/>
    </row>
    <row r="625" spans="2:14">
      <c r="B625" s="5"/>
      <c r="G625" s="5"/>
      <c r="N625" s="5"/>
    </row>
    <row r="626" spans="2:14">
      <c r="B626" s="5"/>
      <c r="G626" s="5"/>
      <c r="N626" s="5"/>
    </row>
    <row r="627" spans="2:14">
      <c r="B627" s="5"/>
      <c r="G627" s="5"/>
      <c r="N627" s="5"/>
    </row>
    <row r="628" spans="2:14">
      <c r="B628" s="5"/>
      <c r="G628" s="5"/>
      <c r="N628" s="5"/>
    </row>
    <row r="629" spans="2:14">
      <c r="B629" s="5"/>
      <c r="G629" s="5"/>
      <c r="N629" s="5"/>
    </row>
    <row r="630" spans="2:14">
      <c r="B630" s="5"/>
      <c r="G630" s="5"/>
      <c r="N630" s="5"/>
    </row>
    <row r="631" spans="2:14">
      <c r="B631" s="5"/>
      <c r="G631" s="5"/>
      <c r="N631" s="5"/>
    </row>
    <row r="632" spans="2:14">
      <c r="B632" s="5"/>
      <c r="G632" s="5"/>
      <c r="N632" s="5"/>
    </row>
    <row r="633" spans="2:14">
      <c r="B633" s="5"/>
      <c r="G633" s="5"/>
      <c r="N633" s="5"/>
    </row>
    <row r="634" spans="2:14">
      <c r="B634" s="5"/>
      <c r="G634" s="5"/>
      <c r="N634" s="5"/>
    </row>
    <row r="635" spans="2:14">
      <c r="B635" s="5"/>
      <c r="G635" s="5"/>
      <c r="N635" s="5"/>
    </row>
    <row r="636" spans="2:14">
      <c r="B636" s="5"/>
      <c r="G636" s="5"/>
      <c r="N636" s="5"/>
    </row>
    <row r="637" spans="2:14">
      <c r="B637" s="5"/>
      <c r="G637" s="5"/>
      <c r="N637" s="5"/>
    </row>
    <row r="638" spans="2:14">
      <c r="B638" s="5"/>
      <c r="G638" s="5"/>
      <c r="N638" s="5"/>
    </row>
    <row r="639" spans="2:14">
      <c r="B639" s="5"/>
      <c r="G639" s="5"/>
      <c r="N639" s="5"/>
    </row>
    <row r="640" spans="2:14">
      <c r="B640" s="5"/>
      <c r="G640" s="5"/>
      <c r="N640" s="5"/>
    </row>
    <row r="641" spans="2:14">
      <c r="B641" s="5"/>
      <c r="G641" s="5"/>
      <c r="N641" s="5"/>
    </row>
    <row r="642" spans="2:14">
      <c r="B642" s="5"/>
      <c r="G642" s="5"/>
      <c r="N642" s="5"/>
    </row>
    <row r="643" spans="2:14">
      <c r="B643" s="5"/>
      <c r="G643" s="5"/>
      <c r="N643" s="5"/>
    </row>
    <row r="644" spans="2:14">
      <c r="B644" s="5"/>
      <c r="G644" s="5"/>
      <c r="N644" s="5"/>
    </row>
    <row r="645" spans="2:14">
      <c r="B645" s="5"/>
      <c r="G645" s="5"/>
      <c r="N645" s="5"/>
    </row>
    <row r="646" spans="2:14">
      <c r="B646" s="5"/>
      <c r="G646" s="5"/>
      <c r="N646" s="5"/>
    </row>
    <row r="647" spans="2:14">
      <c r="B647" s="5"/>
      <c r="G647" s="5"/>
      <c r="N647" s="5"/>
    </row>
    <row r="648" spans="2:14">
      <c r="B648" s="5"/>
      <c r="G648" s="5"/>
      <c r="N648" s="5"/>
    </row>
    <row r="649" spans="2:14">
      <c r="B649" s="5"/>
      <c r="G649" s="5"/>
      <c r="N649" s="5"/>
    </row>
    <row r="650" spans="2:14">
      <c r="B650" s="5"/>
      <c r="G650" s="5"/>
      <c r="N650" s="5"/>
    </row>
    <row r="651" spans="2:14">
      <c r="B651" s="5"/>
      <c r="G651" s="5"/>
      <c r="N651" s="5"/>
    </row>
    <row r="652" spans="2:14">
      <c r="B652" s="5"/>
      <c r="G652" s="5"/>
      <c r="N652" s="5"/>
    </row>
    <row r="653" spans="2:14">
      <c r="B653" s="5"/>
      <c r="G653" s="5"/>
      <c r="N653" s="5"/>
    </row>
    <row r="654" spans="2:14">
      <c r="B654" s="5"/>
      <c r="G654" s="5"/>
      <c r="N654" s="5"/>
    </row>
    <row r="655" spans="2:14">
      <c r="B655" s="5"/>
      <c r="G655" s="5"/>
      <c r="N655" s="5"/>
    </row>
    <row r="656" spans="2:14">
      <c r="B656" s="5"/>
      <c r="G656" s="5"/>
      <c r="N656" s="5"/>
    </row>
    <row r="657" spans="2:14">
      <c r="B657" s="5"/>
      <c r="G657" s="5"/>
      <c r="N657" s="5"/>
    </row>
    <row r="658" spans="2:14">
      <c r="B658" s="5"/>
      <c r="G658" s="5"/>
      <c r="N658" s="5"/>
    </row>
    <row r="659" spans="2:14">
      <c r="B659" s="5"/>
      <c r="G659" s="5"/>
      <c r="N659" s="5"/>
    </row>
    <row r="660" spans="2:14">
      <c r="B660" s="5"/>
      <c r="G660" s="5"/>
      <c r="N660" s="5"/>
    </row>
    <row r="661" spans="2:14">
      <c r="B661" s="5"/>
      <c r="G661" s="5"/>
      <c r="N661" s="5"/>
    </row>
    <row r="662" spans="2:14">
      <c r="B662" s="5"/>
      <c r="G662" s="5"/>
      <c r="N662" s="5"/>
    </row>
    <row r="663" spans="2:14">
      <c r="B663" s="5"/>
      <c r="G663" s="5"/>
      <c r="N663" s="5"/>
    </row>
    <row r="664" spans="2:14">
      <c r="B664" s="5"/>
      <c r="G664" s="5"/>
      <c r="N664" s="5"/>
    </row>
    <row r="665" spans="2:14">
      <c r="B665" s="5"/>
      <c r="G665" s="5"/>
      <c r="N665" s="5"/>
    </row>
    <row r="666" spans="2:14">
      <c r="B666" s="5"/>
      <c r="G666" s="5"/>
      <c r="N666" s="5"/>
    </row>
    <row r="667" spans="2:14">
      <c r="B667" s="5"/>
      <c r="G667" s="5"/>
      <c r="N667" s="5"/>
    </row>
    <row r="668" spans="2:14">
      <c r="B668" s="5"/>
      <c r="G668" s="5"/>
      <c r="N668" s="5"/>
    </row>
    <row r="669" spans="2:14">
      <c r="B669" s="5"/>
      <c r="G669" s="5"/>
      <c r="N669" s="5"/>
    </row>
    <row r="670" spans="2:14">
      <c r="B670" s="5"/>
      <c r="G670" s="5"/>
      <c r="N670" s="5"/>
    </row>
    <row r="671" spans="2:14">
      <c r="B671" s="5"/>
      <c r="G671" s="5"/>
      <c r="N671" s="5"/>
    </row>
    <row r="672" spans="2:14">
      <c r="B672" s="5"/>
      <c r="G672" s="5"/>
      <c r="N672" s="5"/>
    </row>
    <row r="673" spans="2:14">
      <c r="B673" s="5"/>
      <c r="G673" s="5"/>
      <c r="N673" s="5"/>
    </row>
    <row r="674" spans="2:14">
      <c r="B674" s="5"/>
      <c r="G674" s="5"/>
      <c r="N674" s="5"/>
    </row>
    <row r="675" spans="2:14">
      <c r="B675" s="5"/>
      <c r="G675" s="5"/>
      <c r="N675" s="5"/>
    </row>
    <row r="676" spans="2:14">
      <c r="B676" s="5"/>
      <c r="G676" s="5"/>
      <c r="N676" s="5"/>
    </row>
    <row r="677" spans="2:14">
      <c r="B677" s="5"/>
      <c r="G677" s="5"/>
      <c r="N677" s="5"/>
    </row>
    <row r="678" spans="2:14">
      <c r="B678" s="5"/>
      <c r="G678" s="5"/>
      <c r="N678" s="5"/>
    </row>
    <row r="679" spans="2:14">
      <c r="B679" s="5"/>
      <c r="G679" s="5"/>
      <c r="N679" s="5"/>
    </row>
    <row r="680" spans="2:14">
      <c r="B680" s="5"/>
      <c r="G680" s="5"/>
      <c r="N680" s="5"/>
    </row>
    <row r="681" spans="2:14">
      <c r="B681" s="5"/>
      <c r="G681" s="5"/>
      <c r="N681" s="5"/>
    </row>
    <row r="682" spans="2:14">
      <c r="B682" s="5"/>
      <c r="G682" s="5"/>
      <c r="N682" s="5"/>
    </row>
    <row r="683" spans="2:14">
      <c r="B683" s="5"/>
      <c r="G683" s="5"/>
      <c r="N683" s="5"/>
    </row>
    <row r="684" spans="2:14">
      <c r="B684" s="5"/>
      <c r="G684" s="5"/>
      <c r="N684" s="5"/>
    </row>
    <row r="685" spans="2:14">
      <c r="B685" s="5"/>
      <c r="G685" s="5"/>
      <c r="N685" s="5"/>
    </row>
    <row r="686" spans="2:14">
      <c r="B686" s="5"/>
      <c r="G686" s="5"/>
      <c r="N686" s="5"/>
    </row>
    <row r="687" spans="2:14">
      <c r="B687" s="5"/>
      <c r="G687" s="5"/>
      <c r="N687" s="5"/>
    </row>
    <row r="688" spans="2:14">
      <c r="B688" s="5"/>
      <c r="G688" s="5"/>
      <c r="N688" s="5"/>
    </row>
    <row r="689" spans="2:14">
      <c r="B689" s="5"/>
      <c r="G689" s="5"/>
      <c r="N689" s="5"/>
    </row>
    <row r="690" spans="2:14">
      <c r="B690" s="5"/>
      <c r="G690" s="5"/>
      <c r="N690" s="5"/>
    </row>
    <row r="691" spans="2:14">
      <c r="B691" s="5"/>
      <c r="G691" s="5"/>
      <c r="N691" s="5"/>
    </row>
    <row r="692" spans="2:14">
      <c r="B692" s="5"/>
      <c r="G692" s="5"/>
      <c r="N692" s="5"/>
    </row>
    <row r="693" spans="2:14">
      <c r="B693" s="5"/>
      <c r="G693" s="5"/>
      <c r="N693" s="5"/>
    </row>
    <row r="694" spans="2:14">
      <c r="B694" s="5"/>
      <c r="G694" s="5"/>
      <c r="N694" s="5"/>
    </row>
    <row r="695" spans="2:14">
      <c r="B695" s="5"/>
      <c r="G695" s="5"/>
      <c r="N695" s="5"/>
    </row>
    <row r="696" spans="2:14">
      <c r="B696" s="5"/>
      <c r="G696" s="5"/>
      <c r="N696" s="5"/>
    </row>
    <row r="697" spans="2:14">
      <c r="B697" s="5"/>
      <c r="G697" s="5"/>
      <c r="N697" s="5"/>
    </row>
    <row r="698" spans="2:14">
      <c r="B698" s="5"/>
      <c r="G698" s="5"/>
      <c r="N698" s="5"/>
    </row>
    <row r="699" spans="2:14">
      <c r="B699" s="5"/>
      <c r="G699" s="5"/>
      <c r="N699" s="5"/>
    </row>
    <row r="700" spans="2:14">
      <c r="B700" s="5"/>
      <c r="G700" s="5"/>
      <c r="N700" s="5"/>
    </row>
    <row r="701" spans="2:14">
      <c r="B701" s="5"/>
      <c r="G701" s="5"/>
      <c r="N701" s="5"/>
    </row>
    <row r="702" spans="2:14">
      <c r="B702" s="5"/>
      <c r="G702" s="5"/>
      <c r="N702" s="5"/>
    </row>
    <row r="703" spans="2:14">
      <c r="B703" s="5"/>
      <c r="G703" s="5"/>
      <c r="N703" s="5"/>
    </row>
    <row r="704" spans="2:14">
      <c r="B704" s="5"/>
      <c r="G704" s="5"/>
      <c r="N704" s="5"/>
    </row>
    <row r="705" spans="2:14">
      <c r="B705" s="5"/>
      <c r="G705" s="5"/>
      <c r="N705" s="5"/>
    </row>
    <row r="706" spans="2:14">
      <c r="B706" s="5"/>
      <c r="G706" s="5"/>
      <c r="N706" s="5"/>
    </row>
    <row r="707" spans="2:14">
      <c r="B707" s="5"/>
      <c r="G707" s="5"/>
      <c r="N707" s="5"/>
    </row>
    <row r="708" spans="2:14">
      <c r="B708" s="5"/>
      <c r="G708" s="5"/>
      <c r="N708" s="5"/>
    </row>
    <row r="709" spans="2:14">
      <c r="B709" s="5"/>
      <c r="G709" s="5"/>
      <c r="N709" s="5"/>
    </row>
    <row r="710" spans="2:14">
      <c r="B710" s="5"/>
      <c r="G710" s="5"/>
      <c r="N710" s="5"/>
    </row>
    <row r="711" spans="2:14">
      <c r="B711" s="5"/>
      <c r="G711" s="5"/>
      <c r="N711" s="5"/>
    </row>
    <row r="712" spans="2:14">
      <c r="B712" s="5"/>
      <c r="G712" s="5"/>
      <c r="N712" s="5"/>
    </row>
    <row r="713" spans="2:14">
      <c r="B713" s="5"/>
      <c r="G713" s="5"/>
      <c r="N713" s="5"/>
    </row>
    <row r="714" spans="2:14">
      <c r="B714" s="5"/>
      <c r="G714" s="5"/>
      <c r="N714" s="5"/>
    </row>
    <row r="715" spans="2:14">
      <c r="B715" s="5"/>
      <c r="G715" s="5"/>
      <c r="N715" s="5"/>
    </row>
    <row r="716" spans="2:14">
      <c r="B716" s="5"/>
      <c r="G716" s="5"/>
      <c r="N716" s="5"/>
    </row>
    <row r="717" spans="2:14">
      <c r="B717" s="5"/>
      <c r="G717" s="5"/>
      <c r="N717" s="5"/>
    </row>
    <row r="718" spans="2:14">
      <c r="B718" s="5"/>
      <c r="G718" s="5"/>
      <c r="N718" s="5"/>
    </row>
    <row r="719" spans="2:14">
      <c r="B719" s="5"/>
      <c r="G719" s="5"/>
      <c r="N719" s="5"/>
    </row>
    <row r="720" spans="2:14">
      <c r="B720" s="5"/>
      <c r="G720" s="5"/>
      <c r="N720" s="5"/>
    </row>
    <row r="721" spans="2:14">
      <c r="B721" s="5"/>
      <c r="G721" s="5"/>
      <c r="N721" s="5"/>
    </row>
    <row r="722" spans="2:14">
      <c r="B722" s="5"/>
      <c r="G722" s="5"/>
      <c r="N722" s="5"/>
    </row>
    <row r="723" spans="2:14">
      <c r="B723" s="5"/>
      <c r="G723" s="5"/>
      <c r="N723" s="5"/>
    </row>
    <row r="724" spans="2:14">
      <c r="B724" s="5"/>
      <c r="G724" s="5"/>
      <c r="N724" s="5"/>
    </row>
    <row r="725" spans="2:14">
      <c r="B725" s="5"/>
      <c r="G725" s="5"/>
      <c r="N725" s="5"/>
    </row>
    <row r="726" spans="2:14">
      <c r="B726" s="5"/>
      <c r="G726" s="5"/>
      <c r="N726" s="5"/>
    </row>
    <row r="727" spans="2:14">
      <c r="B727" s="5"/>
      <c r="G727" s="5"/>
      <c r="N727" s="5"/>
    </row>
    <row r="728" spans="2:14">
      <c r="B728" s="5"/>
      <c r="G728" s="5"/>
      <c r="N728" s="5"/>
    </row>
    <row r="729" spans="2:14">
      <c r="B729" s="5"/>
      <c r="G729" s="5"/>
      <c r="N729" s="5"/>
    </row>
    <row r="730" spans="2:14">
      <c r="B730" s="5"/>
      <c r="G730" s="5"/>
      <c r="N730" s="5"/>
    </row>
    <row r="731" spans="2:14">
      <c r="B731" s="5"/>
      <c r="G731" s="5"/>
      <c r="N731" s="5"/>
    </row>
    <row r="732" spans="2:14">
      <c r="B732" s="5"/>
      <c r="G732" s="5"/>
      <c r="N732" s="5"/>
    </row>
    <row r="733" spans="2:14">
      <c r="B733" s="5"/>
      <c r="G733" s="5"/>
      <c r="N733" s="5"/>
    </row>
    <row r="734" spans="2:14">
      <c r="B734" s="5"/>
      <c r="G734" s="5"/>
      <c r="N734" s="5"/>
    </row>
    <row r="735" spans="2:14">
      <c r="B735" s="5"/>
      <c r="G735" s="5"/>
      <c r="N735" s="5"/>
    </row>
    <row r="736" spans="2:14">
      <c r="B736" s="5"/>
      <c r="G736" s="5"/>
      <c r="N736" s="5"/>
    </row>
    <row r="737" spans="2:14">
      <c r="B737" s="5"/>
      <c r="G737" s="5"/>
      <c r="N737" s="5"/>
    </row>
    <row r="738" spans="2:14">
      <c r="B738" s="5"/>
      <c r="G738" s="5"/>
      <c r="N738" s="5"/>
    </row>
    <row r="739" spans="2:14">
      <c r="B739" s="5"/>
      <c r="G739" s="5"/>
      <c r="N739" s="5"/>
    </row>
    <row r="740" spans="2:14">
      <c r="B740" s="5"/>
      <c r="G740" s="5"/>
      <c r="N740" s="5"/>
    </row>
    <row r="741" spans="2:14">
      <c r="B741" s="5"/>
      <c r="G741" s="5"/>
      <c r="N741" s="5"/>
    </row>
    <row r="742" spans="2:14">
      <c r="B742" s="5"/>
      <c r="G742" s="5"/>
      <c r="N742" s="5"/>
    </row>
    <row r="743" spans="2:14">
      <c r="B743" s="5"/>
      <c r="G743" s="5"/>
      <c r="N743" s="5"/>
    </row>
    <row r="744" spans="2:14">
      <c r="B744" s="5"/>
      <c r="G744" s="5"/>
      <c r="N744" s="5"/>
    </row>
    <row r="745" spans="2:14">
      <c r="B745" s="5"/>
      <c r="G745" s="5"/>
      <c r="N745" s="5"/>
    </row>
    <row r="746" spans="2:14">
      <c r="B746" s="5"/>
      <c r="G746" s="5"/>
      <c r="N746" s="5"/>
    </row>
    <row r="747" spans="2:14">
      <c r="B747" s="5"/>
      <c r="G747" s="5"/>
      <c r="N747" s="5"/>
    </row>
    <row r="748" spans="2:14">
      <c r="B748" s="5"/>
      <c r="G748" s="5"/>
      <c r="N748" s="5"/>
    </row>
    <row r="749" spans="2:14">
      <c r="B749" s="5"/>
      <c r="G749" s="5"/>
      <c r="N749" s="5"/>
    </row>
    <row r="750" spans="2:14">
      <c r="B750" s="5"/>
      <c r="G750" s="5"/>
      <c r="N750" s="5"/>
    </row>
    <row r="751" spans="2:14">
      <c r="B751" s="5"/>
      <c r="G751" s="5"/>
      <c r="N751" s="5"/>
    </row>
    <row r="752" spans="2:14">
      <c r="B752" s="5"/>
      <c r="G752" s="5"/>
      <c r="N752" s="5"/>
    </row>
    <row r="753" spans="2:14">
      <c r="B753" s="5"/>
      <c r="G753" s="5"/>
      <c r="N753" s="5"/>
    </row>
    <row r="754" spans="2:14">
      <c r="B754" s="5"/>
      <c r="G754" s="5"/>
      <c r="N754" s="5"/>
    </row>
    <row r="755" spans="2:14">
      <c r="B755" s="5"/>
      <c r="G755" s="5"/>
      <c r="N755" s="5"/>
    </row>
    <row r="756" spans="2:14">
      <c r="B756" s="5"/>
      <c r="G756" s="5"/>
      <c r="N756" s="5"/>
    </row>
    <row r="757" spans="2:14">
      <c r="B757" s="5"/>
      <c r="G757" s="5"/>
      <c r="N757" s="5"/>
    </row>
    <row r="758" spans="2:14">
      <c r="B758" s="5"/>
      <c r="G758" s="5"/>
      <c r="N758" s="5"/>
    </row>
    <row r="759" spans="2:14">
      <c r="B759" s="5"/>
      <c r="G759" s="5"/>
      <c r="N759" s="5"/>
    </row>
    <row r="760" spans="2:14">
      <c r="B760" s="5"/>
      <c r="G760" s="5"/>
      <c r="N760" s="5"/>
    </row>
    <row r="761" spans="2:14">
      <c r="B761" s="5"/>
      <c r="G761" s="5"/>
      <c r="N761" s="5"/>
    </row>
    <row r="762" spans="2:14">
      <c r="B762" s="5"/>
      <c r="G762" s="5"/>
      <c r="N762" s="5"/>
    </row>
    <row r="763" spans="2:14">
      <c r="B763" s="5"/>
      <c r="G763" s="5"/>
      <c r="N763" s="5"/>
    </row>
    <row r="764" spans="2:14">
      <c r="B764" s="5"/>
      <c r="G764" s="5"/>
      <c r="N764" s="5"/>
    </row>
    <row r="765" spans="2:14">
      <c r="B765" s="5"/>
      <c r="G765" s="5"/>
      <c r="N765" s="5"/>
    </row>
    <row r="766" spans="2:14">
      <c r="B766" s="5"/>
      <c r="G766" s="5"/>
      <c r="N766" s="5"/>
    </row>
    <row r="767" spans="2:14">
      <c r="B767" s="5"/>
      <c r="G767" s="5"/>
      <c r="N767" s="5"/>
    </row>
    <row r="768" spans="2:14">
      <c r="B768" s="5"/>
      <c r="G768" s="5"/>
      <c r="N768" s="5"/>
    </row>
    <row r="769" spans="2:14">
      <c r="B769" s="5"/>
      <c r="G769" s="5"/>
      <c r="N769" s="5"/>
    </row>
    <row r="770" spans="2:14">
      <c r="B770" s="5"/>
      <c r="G770" s="5"/>
      <c r="N770" s="5"/>
    </row>
    <row r="771" spans="2:14">
      <c r="B771" s="5"/>
      <c r="G771" s="5"/>
      <c r="N771" s="5"/>
    </row>
    <row r="772" spans="2:14">
      <c r="B772" s="5"/>
      <c r="G772" s="5"/>
      <c r="N772" s="5"/>
    </row>
    <row r="773" spans="2:14">
      <c r="B773" s="5"/>
      <c r="G773" s="5"/>
      <c r="N773" s="5"/>
    </row>
    <row r="774" spans="2:14">
      <c r="B774" s="5"/>
      <c r="G774" s="5"/>
      <c r="N774" s="5"/>
    </row>
    <row r="775" spans="2:14">
      <c r="B775" s="5"/>
      <c r="G775" s="5"/>
      <c r="N775" s="5"/>
    </row>
    <row r="776" spans="2:14">
      <c r="B776" s="5"/>
      <c r="G776" s="5"/>
      <c r="N776" s="5"/>
    </row>
    <row r="777" spans="2:14">
      <c r="B777" s="5"/>
      <c r="G777" s="5"/>
      <c r="N777" s="5"/>
    </row>
    <row r="778" spans="2:14">
      <c r="B778" s="5"/>
      <c r="G778" s="5"/>
      <c r="N778" s="5"/>
    </row>
    <row r="779" spans="2:14">
      <c r="B779" s="5"/>
      <c r="G779" s="5"/>
      <c r="N779" s="5"/>
    </row>
    <row r="780" spans="2:14">
      <c r="B780" s="5"/>
      <c r="G780" s="5"/>
      <c r="N780" s="5"/>
    </row>
    <row r="781" spans="2:14">
      <c r="B781" s="5"/>
      <c r="G781" s="5"/>
      <c r="N781" s="5"/>
    </row>
    <row r="782" spans="2:14">
      <c r="B782" s="5"/>
      <c r="G782" s="5"/>
      <c r="N782" s="5"/>
    </row>
    <row r="783" spans="2:14">
      <c r="B783" s="5"/>
      <c r="G783" s="5"/>
      <c r="N783" s="5"/>
    </row>
    <row r="784" spans="2:14">
      <c r="B784" s="5"/>
      <c r="G784" s="5"/>
      <c r="N784" s="5"/>
    </row>
    <row r="785" spans="2:14">
      <c r="B785" s="5"/>
      <c r="G785" s="5"/>
      <c r="N785" s="5"/>
    </row>
    <row r="786" spans="2:14">
      <c r="B786" s="5"/>
      <c r="G786" s="5"/>
      <c r="N786" s="5"/>
    </row>
    <row r="787" spans="2:14">
      <c r="B787" s="5"/>
      <c r="G787" s="5"/>
      <c r="N787" s="5"/>
    </row>
    <row r="788" spans="2:14">
      <c r="B788" s="5"/>
      <c r="G788" s="5"/>
      <c r="N788" s="5"/>
    </row>
    <row r="789" spans="2:14">
      <c r="B789" s="5"/>
      <c r="G789" s="5"/>
      <c r="N789" s="5"/>
    </row>
    <row r="790" spans="2:14">
      <c r="B790" s="5"/>
      <c r="G790" s="5"/>
      <c r="N790" s="5"/>
    </row>
    <row r="791" spans="2:14">
      <c r="B791" s="5"/>
      <c r="G791" s="5"/>
      <c r="N791" s="5"/>
    </row>
    <row r="792" spans="2:14">
      <c r="B792" s="5"/>
      <c r="G792" s="5"/>
      <c r="N792" s="5"/>
    </row>
    <row r="793" spans="2:14">
      <c r="B793" s="5"/>
      <c r="G793" s="5"/>
      <c r="N793" s="5"/>
    </row>
    <row r="794" spans="2:14">
      <c r="B794" s="5"/>
      <c r="G794" s="5"/>
      <c r="N794" s="5"/>
    </row>
    <row r="795" spans="2:14">
      <c r="B795" s="5"/>
      <c r="G795" s="5"/>
      <c r="N795" s="5"/>
    </row>
    <row r="796" spans="2:14">
      <c r="B796" s="5"/>
      <c r="G796" s="5"/>
      <c r="N796" s="5"/>
    </row>
    <row r="797" spans="2:14">
      <c r="B797" s="5"/>
      <c r="G797" s="5"/>
      <c r="N797" s="5"/>
    </row>
    <row r="798" spans="2:14">
      <c r="B798" s="5"/>
      <c r="G798" s="5"/>
      <c r="N798" s="5"/>
    </row>
    <row r="799" spans="2:14">
      <c r="B799" s="5"/>
      <c r="G799" s="5"/>
      <c r="N799" s="5"/>
    </row>
    <row r="800" spans="2:14">
      <c r="B800" s="5"/>
      <c r="G800" s="5"/>
      <c r="N800" s="5"/>
    </row>
    <row r="801" spans="2:14">
      <c r="B801" s="5"/>
      <c r="G801" s="5"/>
      <c r="N801" s="5"/>
    </row>
    <row r="802" spans="2:14">
      <c r="B802" s="5"/>
      <c r="G802" s="5"/>
      <c r="N802" s="5"/>
    </row>
    <row r="803" spans="2:14">
      <c r="B803" s="5"/>
      <c r="G803" s="5"/>
      <c r="N803" s="5"/>
    </row>
    <row r="804" spans="2:14">
      <c r="B804" s="5"/>
      <c r="G804" s="5"/>
      <c r="N804" s="5"/>
    </row>
    <row r="805" spans="2:14">
      <c r="B805" s="5"/>
      <c r="G805" s="5"/>
      <c r="N805" s="5"/>
    </row>
    <row r="806" spans="2:14">
      <c r="B806" s="5"/>
      <c r="G806" s="5"/>
      <c r="N806" s="5"/>
    </row>
    <row r="807" spans="2:14">
      <c r="B807" s="5"/>
      <c r="G807" s="5"/>
      <c r="N807" s="5"/>
    </row>
    <row r="808" spans="2:14">
      <c r="B808" s="5"/>
      <c r="G808" s="5"/>
      <c r="N808" s="5"/>
    </row>
    <row r="809" spans="2:14">
      <c r="B809" s="5"/>
      <c r="G809" s="5"/>
      <c r="N809" s="5"/>
    </row>
    <row r="810" spans="2:14">
      <c r="B810" s="5"/>
      <c r="G810" s="5"/>
      <c r="N810" s="5"/>
    </row>
    <row r="811" spans="2:14">
      <c r="B811" s="5"/>
      <c r="G811" s="5"/>
      <c r="N811" s="5"/>
    </row>
    <row r="812" spans="2:14">
      <c r="B812" s="5"/>
      <c r="G812" s="5"/>
      <c r="N812" s="5"/>
    </row>
    <row r="813" spans="2:14">
      <c r="B813" s="5"/>
      <c r="G813" s="5"/>
      <c r="N813" s="5"/>
    </row>
    <row r="814" spans="2:14">
      <c r="B814" s="5"/>
      <c r="G814" s="5"/>
      <c r="N814" s="5"/>
    </row>
    <row r="815" spans="2:14">
      <c r="B815" s="5"/>
      <c r="G815" s="5"/>
      <c r="N815" s="5"/>
    </row>
    <row r="816" spans="2:14">
      <c r="B816" s="5"/>
      <c r="G816" s="5"/>
      <c r="N816" s="5"/>
    </row>
    <row r="817" spans="2:14">
      <c r="B817" s="5"/>
      <c r="G817" s="5"/>
      <c r="N817" s="5"/>
    </row>
    <row r="818" spans="2:14">
      <c r="B818" s="5"/>
      <c r="G818" s="5"/>
      <c r="N818" s="5"/>
    </row>
    <row r="819" spans="2:14">
      <c r="B819" s="5"/>
      <c r="G819" s="5"/>
      <c r="N819" s="5"/>
    </row>
    <row r="820" spans="2:14">
      <c r="B820" s="5"/>
      <c r="G820" s="5"/>
      <c r="N820" s="5"/>
    </row>
    <row r="821" spans="2:14">
      <c r="B821" s="5"/>
      <c r="G821" s="5"/>
      <c r="N821" s="5"/>
    </row>
    <row r="822" spans="2:14">
      <c r="B822" s="5"/>
      <c r="G822" s="5"/>
      <c r="N822" s="5"/>
    </row>
    <row r="823" spans="2:14">
      <c r="B823" s="5"/>
      <c r="G823" s="5"/>
      <c r="N823" s="5"/>
    </row>
    <row r="824" spans="2:14">
      <c r="B824" s="5"/>
      <c r="G824" s="5"/>
      <c r="N824" s="5"/>
    </row>
    <row r="825" spans="2:14">
      <c r="B825" s="5"/>
      <c r="G825" s="5"/>
      <c r="N825" s="5"/>
    </row>
    <row r="826" spans="2:14">
      <c r="B826" s="5"/>
      <c r="G826" s="5"/>
      <c r="N826" s="5"/>
    </row>
    <row r="827" spans="2:14">
      <c r="B827" s="5"/>
      <c r="G827" s="5"/>
      <c r="N827" s="5"/>
    </row>
    <row r="828" spans="2:14">
      <c r="B828" s="5"/>
      <c r="G828" s="5"/>
      <c r="N828" s="5"/>
    </row>
    <row r="829" spans="2:14">
      <c r="B829" s="5"/>
      <c r="G829" s="5"/>
      <c r="N829" s="5"/>
    </row>
    <row r="830" spans="2:14">
      <c r="B830" s="5"/>
      <c r="G830" s="5"/>
      <c r="N830" s="5"/>
    </row>
    <row r="831" spans="2:14">
      <c r="B831" s="5"/>
      <c r="G831" s="5"/>
      <c r="N831" s="5"/>
    </row>
    <row r="832" spans="2:14">
      <c r="B832" s="5"/>
      <c r="G832" s="5"/>
      <c r="N832" s="5"/>
    </row>
    <row r="833" spans="2:14">
      <c r="B833" s="5"/>
      <c r="G833" s="5"/>
      <c r="N833" s="5"/>
    </row>
    <row r="834" spans="2:14">
      <c r="B834" s="5"/>
      <c r="G834" s="5"/>
      <c r="N834" s="5"/>
    </row>
    <row r="835" spans="2:14">
      <c r="B835" s="5"/>
      <c r="G835" s="5"/>
      <c r="N835" s="5"/>
    </row>
    <row r="836" spans="2:14">
      <c r="B836" s="5"/>
      <c r="G836" s="5"/>
      <c r="N836" s="5"/>
    </row>
    <row r="837" spans="2:14">
      <c r="B837" s="5"/>
      <c r="G837" s="5"/>
      <c r="N837" s="5"/>
    </row>
    <row r="838" spans="2:14">
      <c r="B838" s="5"/>
      <c r="G838" s="5"/>
      <c r="N838" s="5"/>
    </row>
    <row r="839" spans="2:14">
      <c r="B839" s="5"/>
      <c r="G839" s="5"/>
      <c r="N839" s="5"/>
    </row>
    <row r="840" spans="2:14">
      <c r="B840" s="5"/>
      <c r="G840" s="5"/>
      <c r="N840" s="5"/>
    </row>
    <row r="841" spans="2:14">
      <c r="B841" s="5"/>
      <c r="G841" s="5"/>
      <c r="N841" s="5"/>
    </row>
    <row r="842" spans="2:14">
      <c r="B842" s="5"/>
      <c r="G842" s="5"/>
      <c r="N842" s="5"/>
    </row>
    <row r="843" spans="2:14">
      <c r="B843" s="5"/>
      <c r="G843" s="5"/>
      <c r="N843" s="5"/>
    </row>
    <row r="844" spans="2:14">
      <c r="B844" s="5"/>
      <c r="G844" s="5"/>
      <c r="N844" s="5"/>
    </row>
    <row r="845" spans="2:14">
      <c r="B845" s="5"/>
      <c r="G845" s="5"/>
      <c r="N845" s="5"/>
    </row>
    <row r="846" spans="2:14">
      <c r="B846" s="5"/>
      <c r="G846" s="5"/>
      <c r="N846" s="5"/>
    </row>
    <row r="847" spans="2:14">
      <c r="B847" s="5"/>
      <c r="G847" s="5"/>
      <c r="N847" s="5"/>
    </row>
    <row r="848" spans="2:14">
      <c r="B848" s="5"/>
      <c r="G848" s="5"/>
      <c r="N848" s="5"/>
    </row>
    <row r="849" spans="2:14">
      <c r="B849" s="5"/>
      <c r="G849" s="5"/>
      <c r="N849" s="5"/>
    </row>
    <row r="850" spans="2:14">
      <c r="B850" s="5"/>
      <c r="G850" s="5"/>
      <c r="N850" s="5"/>
    </row>
    <row r="851" spans="2:14">
      <c r="B851" s="5"/>
      <c r="G851" s="5"/>
      <c r="N851" s="5"/>
    </row>
    <row r="852" spans="2:14">
      <c r="B852" s="5"/>
      <c r="G852" s="5"/>
      <c r="N852" s="5"/>
    </row>
    <row r="853" spans="2:14">
      <c r="B853" s="5"/>
      <c r="G853" s="5"/>
      <c r="N853" s="5"/>
    </row>
    <row r="854" spans="2:14">
      <c r="B854" s="5"/>
      <c r="G854" s="5"/>
      <c r="N854" s="5"/>
    </row>
    <row r="855" spans="2:14">
      <c r="B855" s="5"/>
      <c r="G855" s="5"/>
      <c r="N855" s="5"/>
    </row>
    <row r="856" spans="2:14">
      <c r="B856" s="5"/>
      <c r="G856" s="5"/>
      <c r="N856" s="5"/>
    </row>
    <row r="857" spans="2:14">
      <c r="B857" s="5"/>
      <c r="G857" s="5"/>
      <c r="N857" s="5"/>
    </row>
    <row r="858" spans="2:14">
      <c r="B858" s="5"/>
      <c r="G858" s="5"/>
      <c r="N858" s="5"/>
    </row>
    <row r="859" spans="2:14">
      <c r="B859" s="5"/>
      <c r="G859" s="5"/>
      <c r="N859" s="5"/>
    </row>
    <row r="860" spans="2:14">
      <c r="B860" s="5"/>
      <c r="G860" s="5"/>
      <c r="N860" s="5"/>
    </row>
    <row r="861" spans="2:14">
      <c r="B861" s="5"/>
      <c r="G861" s="5"/>
      <c r="N861" s="5"/>
    </row>
    <row r="862" spans="2:14">
      <c r="B862" s="5"/>
      <c r="G862" s="5"/>
      <c r="N862" s="5"/>
    </row>
    <row r="863" spans="2:14">
      <c r="B863" s="5"/>
      <c r="G863" s="5"/>
      <c r="N863" s="5"/>
    </row>
    <row r="864" spans="2:14">
      <c r="B864" s="5"/>
      <c r="G864" s="5"/>
      <c r="N864" s="5"/>
    </row>
    <row r="865" spans="2:14">
      <c r="B865" s="5"/>
      <c r="G865" s="5"/>
      <c r="N865" s="5"/>
    </row>
    <row r="866" spans="2:14">
      <c r="B866" s="5"/>
      <c r="G866" s="5"/>
      <c r="N866" s="5"/>
    </row>
    <row r="867" spans="2:14">
      <c r="B867" s="5"/>
      <c r="G867" s="5"/>
      <c r="N867" s="5"/>
    </row>
    <row r="868" spans="2:14">
      <c r="B868" s="5"/>
      <c r="G868" s="5"/>
      <c r="N868" s="5"/>
    </row>
    <row r="869" spans="2:14">
      <c r="B869" s="5"/>
      <c r="G869" s="5"/>
      <c r="N869" s="5"/>
    </row>
    <row r="870" spans="2:14">
      <c r="B870" s="5"/>
      <c r="G870" s="5"/>
      <c r="N870" s="5"/>
    </row>
    <row r="871" spans="2:14">
      <c r="B871" s="5"/>
      <c r="G871" s="5"/>
      <c r="N871" s="5"/>
    </row>
    <row r="872" spans="2:14">
      <c r="B872" s="5"/>
      <c r="G872" s="5"/>
      <c r="N872" s="5"/>
    </row>
    <row r="873" spans="2:14">
      <c r="B873" s="5"/>
      <c r="G873" s="5"/>
      <c r="N873" s="5"/>
    </row>
    <row r="874" spans="2:14">
      <c r="B874" s="5"/>
      <c r="G874" s="5"/>
      <c r="N874" s="5"/>
    </row>
    <row r="875" spans="2:14">
      <c r="B875" s="5"/>
      <c r="G875" s="5"/>
      <c r="N875" s="5"/>
    </row>
    <row r="876" spans="2:14">
      <c r="B876" s="5"/>
      <c r="G876" s="5"/>
      <c r="N876" s="5"/>
    </row>
    <row r="877" spans="2:14">
      <c r="B877" s="5"/>
      <c r="G877" s="5"/>
      <c r="N877" s="5"/>
    </row>
    <row r="878" spans="2:14">
      <c r="B878" s="5"/>
      <c r="G878" s="5"/>
      <c r="N878" s="5"/>
    </row>
    <row r="879" spans="2:14">
      <c r="B879" s="5"/>
      <c r="G879" s="5"/>
      <c r="N879" s="5"/>
    </row>
    <row r="880" spans="2:14">
      <c r="B880" s="5"/>
      <c r="G880" s="5"/>
      <c r="N880" s="5"/>
    </row>
    <row r="881" spans="2:14">
      <c r="B881" s="5"/>
      <c r="G881" s="5"/>
      <c r="N881" s="5"/>
    </row>
    <row r="882" spans="2:14">
      <c r="B882" s="5"/>
      <c r="G882" s="5"/>
      <c r="N882" s="5"/>
    </row>
    <row r="883" spans="2:14">
      <c r="B883" s="5"/>
      <c r="G883" s="5"/>
      <c r="N883" s="5"/>
    </row>
    <row r="884" spans="2:14">
      <c r="B884" s="5"/>
      <c r="G884" s="5"/>
      <c r="N884" s="5"/>
    </row>
    <row r="885" spans="2:14">
      <c r="B885" s="5"/>
      <c r="G885" s="5"/>
      <c r="N885" s="5"/>
    </row>
    <row r="886" spans="2:14">
      <c r="B886" s="5"/>
      <c r="G886" s="5"/>
      <c r="N886" s="5"/>
    </row>
    <row r="887" spans="2:14">
      <c r="B887" s="5"/>
      <c r="G887" s="5"/>
      <c r="N887" s="5"/>
    </row>
    <row r="888" spans="2:14">
      <c r="B888" s="5"/>
      <c r="G888" s="5"/>
      <c r="N888" s="5"/>
    </row>
    <row r="889" spans="2:14">
      <c r="B889" s="5"/>
      <c r="G889" s="5"/>
      <c r="N889" s="5"/>
    </row>
    <row r="890" spans="2:14">
      <c r="B890" s="5"/>
      <c r="G890" s="5"/>
      <c r="N890" s="5"/>
    </row>
    <row r="891" spans="2:14">
      <c r="B891" s="5"/>
      <c r="G891" s="5"/>
      <c r="N891" s="5"/>
    </row>
    <row r="892" spans="2:14">
      <c r="B892" s="5"/>
      <c r="G892" s="5"/>
      <c r="N892" s="5"/>
    </row>
    <row r="893" spans="2:14">
      <c r="B893" s="5"/>
      <c r="G893" s="5"/>
      <c r="N893" s="5"/>
    </row>
    <row r="894" spans="2:14">
      <c r="B894" s="5"/>
      <c r="G894" s="5"/>
      <c r="N894" s="5"/>
    </row>
    <row r="895" spans="2:14">
      <c r="B895" s="5"/>
      <c r="G895" s="5"/>
      <c r="N895" s="5"/>
    </row>
    <row r="896" spans="2:14">
      <c r="B896" s="5"/>
      <c r="G896" s="5"/>
      <c r="N896" s="5"/>
    </row>
    <row r="897" spans="2:14">
      <c r="B897" s="5"/>
      <c r="G897" s="5"/>
      <c r="N897" s="5"/>
    </row>
    <row r="898" spans="2:14">
      <c r="B898" s="5"/>
      <c r="G898" s="5"/>
      <c r="N898" s="5"/>
    </row>
    <row r="899" spans="2:14">
      <c r="B899" s="5"/>
      <c r="G899" s="5"/>
      <c r="N899" s="5"/>
    </row>
    <row r="900" spans="2:14">
      <c r="B900" s="5"/>
      <c r="G900" s="5"/>
      <c r="N900" s="5"/>
    </row>
    <row r="901" spans="2:14">
      <c r="B901" s="5"/>
      <c r="G901" s="5"/>
      <c r="N901" s="5"/>
    </row>
    <row r="902" spans="2:14">
      <c r="B902" s="5"/>
      <c r="G902" s="5"/>
      <c r="N902" s="5"/>
    </row>
    <row r="903" spans="2:14">
      <c r="B903" s="5"/>
      <c r="G903" s="5"/>
      <c r="N903" s="5"/>
    </row>
    <row r="904" spans="2:14">
      <c r="B904" s="5"/>
      <c r="G904" s="5"/>
      <c r="N904" s="5"/>
    </row>
    <row r="905" spans="2:14">
      <c r="B905" s="5"/>
      <c r="G905" s="5"/>
      <c r="N905" s="5"/>
    </row>
    <row r="906" spans="2:14">
      <c r="B906" s="5"/>
      <c r="G906" s="5"/>
      <c r="N906" s="5"/>
    </row>
    <row r="907" spans="2:14">
      <c r="B907" s="5"/>
      <c r="G907" s="5"/>
      <c r="N907" s="5"/>
    </row>
    <row r="908" spans="2:14">
      <c r="B908" s="5"/>
      <c r="G908" s="5"/>
      <c r="N908" s="5"/>
    </row>
    <row r="909" spans="2:14">
      <c r="B909" s="5"/>
      <c r="G909" s="5"/>
      <c r="N909" s="5"/>
    </row>
    <row r="910" spans="2:14">
      <c r="B910" s="5"/>
      <c r="G910" s="5"/>
      <c r="N910" s="5"/>
    </row>
    <row r="911" spans="2:14">
      <c r="B911" s="5"/>
      <c r="G911" s="5"/>
      <c r="N911" s="5"/>
    </row>
    <row r="912" spans="2:14">
      <c r="B912" s="5"/>
      <c r="G912" s="5"/>
      <c r="N912" s="5"/>
    </row>
    <row r="913" spans="2:14">
      <c r="B913" s="5"/>
      <c r="G913" s="5"/>
      <c r="N913" s="5"/>
    </row>
    <row r="914" spans="2:14">
      <c r="B914" s="5"/>
      <c r="G914" s="5"/>
      <c r="N914" s="5"/>
    </row>
    <row r="915" spans="2:14">
      <c r="B915" s="5"/>
      <c r="G915" s="5"/>
      <c r="N915" s="5"/>
    </row>
    <row r="916" spans="2:14">
      <c r="B916" s="5"/>
      <c r="G916" s="5"/>
      <c r="N916" s="5"/>
    </row>
    <row r="917" spans="2:14">
      <c r="B917" s="5"/>
      <c r="G917" s="5"/>
      <c r="N917" s="5"/>
    </row>
    <row r="918" spans="2:14">
      <c r="B918" s="5"/>
      <c r="G918" s="5"/>
      <c r="N918" s="5"/>
    </row>
    <row r="919" spans="2:14">
      <c r="B919" s="5"/>
      <c r="G919" s="5"/>
      <c r="N919" s="5"/>
    </row>
    <row r="920" spans="2:14">
      <c r="B920" s="5"/>
      <c r="G920" s="5"/>
      <c r="N920" s="5"/>
    </row>
    <row r="921" spans="2:14">
      <c r="B921" s="5"/>
      <c r="G921" s="5"/>
      <c r="N921" s="5"/>
    </row>
    <row r="922" spans="2:14">
      <c r="B922" s="5"/>
      <c r="G922" s="5"/>
      <c r="N922" s="5"/>
    </row>
    <row r="923" spans="2:14">
      <c r="B923" s="5"/>
      <c r="G923" s="5"/>
      <c r="N923" s="5"/>
    </row>
    <row r="924" spans="2:14">
      <c r="B924" s="5"/>
      <c r="G924" s="5"/>
      <c r="N924" s="5"/>
    </row>
    <row r="925" spans="2:14">
      <c r="B925" s="5"/>
      <c r="G925" s="5"/>
      <c r="N925" s="5"/>
    </row>
    <row r="926" spans="2:14">
      <c r="B926" s="5"/>
      <c r="G926" s="5"/>
      <c r="N926" s="5"/>
    </row>
    <row r="927" spans="2:14">
      <c r="B927" s="5"/>
      <c r="G927" s="5"/>
      <c r="N927" s="5"/>
    </row>
    <row r="928" spans="2:14">
      <c r="B928" s="5"/>
      <c r="G928" s="5"/>
      <c r="N928" s="5"/>
    </row>
    <row r="929" spans="2:14">
      <c r="B929" s="5"/>
      <c r="G929" s="5"/>
      <c r="N929" s="5"/>
    </row>
    <row r="930" spans="2:14">
      <c r="B930" s="5"/>
      <c r="G930" s="5"/>
      <c r="N930" s="5"/>
    </row>
    <row r="931" spans="2:14">
      <c r="B931" s="5"/>
      <c r="G931" s="5"/>
      <c r="N931" s="5"/>
    </row>
    <row r="932" spans="2:14">
      <c r="B932" s="5"/>
      <c r="G932" s="5"/>
      <c r="N932" s="5"/>
    </row>
    <row r="933" spans="2:14">
      <c r="B933" s="5"/>
      <c r="G933" s="5"/>
      <c r="N933" s="5"/>
    </row>
    <row r="934" spans="2:14">
      <c r="B934" s="5"/>
      <c r="G934" s="5"/>
      <c r="N934" s="5"/>
    </row>
    <row r="935" spans="2:14">
      <c r="B935" s="5"/>
      <c r="G935" s="5"/>
      <c r="N935" s="5"/>
    </row>
    <row r="936" spans="2:14">
      <c r="B936" s="5"/>
      <c r="G936" s="5"/>
      <c r="N936" s="5"/>
    </row>
    <row r="937" spans="2:14">
      <c r="B937" s="5"/>
      <c r="G937" s="5"/>
      <c r="N937" s="5"/>
    </row>
    <row r="938" spans="2:14">
      <c r="B938" s="5"/>
      <c r="G938" s="5"/>
      <c r="N938" s="5"/>
    </row>
    <row r="939" spans="2:14">
      <c r="B939" s="5"/>
      <c r="G939" s="5"/>
      <c r="N939" s="5"/>
    </row>
    <row r="940" spans="2:14">
      <c r="B940" s="5"/>
      <c r="G940" s="5"/>
      <c r="N940" s="5"/>
    </row>
    <row r="941" spans="2:14">
      <c r="B941" s="5"/>
      <c r="G941" s="5"/>
      <c r="N941" s="5"/>
    </row>
    <row r="942" spans="2:14">
      <c r="B942" s="5"/>
      <c r="G942" s="5"/>
      <c r="N942" s="5"/>
    </row>
    <row r="943" spans="2:14">
      <c r="B943" s="5"/>
      <c r="G943" s="5"/>
      <c r="N943" s="5"/>
    </row>
    <row r="944" spans="2:14">
      <c r="B944" s="5"/>
      <c r="G944" s="5"/>
      <c r="N944" s="5"/>
    </row>
    <row r="945" spans="2:14">
      <c r="B945" s="5"/>
      <c r="G945" s="5"/>
      <c r="N945" s="5"/>
    </row>
    <row r="946" spans="2:14">
      <c r="B946" s="5"/>
      <c r="G946" s="5"/>
      <c r="N946" s="5"/>
    </row>
    <row r="947" spans="2:14">
      <c r="B947" s="5"/>
      <c r="G947" s="5"/>
      <c r="N947" s="5"/>
    </row>
    <row r="948" spans="2:14">
      <c r="B948" s="5"/>
      <c r="G948" s="5"/>
      <c r="N948" s="5"/>
    </row>
    <row r="949" spans="2:14">
      <c r="B949" s="5"/>
      <c r="G949" s="5"/>
      <c r="N949" s="5"/>
    </row>
    <row r="950" spans="2:14">
      <c r="B950" s="5"/>
      <c r="G950" s="5"/>
      <c r="N950" s="5"/>
    </row>
    <row r="951" spans="2:14">
      <c r="B951" s="5"/>
      <c r="G951" s="5"/>
      <c r="N951" s="5"/>
    </row>
    <row r="952" spans="2:14">
      <c r="B952" s="5"/>
      <c r="G952" s="5"/>
      <c r="N952" s="5"/>
    </row>
    <row r="953" spans="2:14">
      <c r="B953" s="5"/>
      <c r="G953" s="5"/>
      <c r="N953" s="5"/>
    </row>
    <row r="954" spans="2:14">
      <c r="B954" s="5"/>
      <c r="G954" s="5"/>
      <c r="N954" s="5"/>
    </row>
    <row r="955" spans="2:14">
      <c r="B955" s="5"/>
      <c r="G955" s="5"/>
      <c r="N955" s="5"/>
    </row>
    <row r="956" spans="2:14">
      <c r="B956" s="5"/>
      <c r="G956" s="5"/>
      <c r="N956" s="5"/>
    </row>
    <row r="957" spans="2:14">
      <c r="B957" s="5"/>
      <c r="G957" s="5"/>
      <c r="N957" s="5"/>
    </row>
    <row r="958" spans="2:14">
      <c r="B958" s="5"/>
      <c r="G958" s="5"/>
      <c r="N958" s="5"/>
    </row>
    <row r="959" spans="2:14">
      <c r="B959" s="5"/>
      <c r="G959" s="5"/>
      <c r="N959" s="5"/>
    </row>
    <row r="960" spans="2:14">
      <c r="B960" s="5"/>
      <c r="G960" s="5"/>
      <c r="N960" s="5"/>
    </row>
    <row r="961" spans="2:14">
      <c r="B961" s="5"/>
      <c r="G961" s="5"/>
      <c r="N961" s="5"/>
    </row>
    <row r="962" spans="2:14">
      <c r="B962" s="5"/>
      <c r="G962" s="5"/>
      <c r="N962" s="5"/>
    </row>
    <row r="963" spans="2:14">
      <c r="B963" s="5"/>
      <c r="G963" s="5"/>
      <c r="N963" s="5"/>
    </row>
    <row r="964" spans="2:14">
      <c r="B964" s="5"/>
      <c r="G964" s="5"/>
      <c r="N964" s="5"/>
    </row>
    <row r="965" spans="2:14">
      <c r="B965" s="5"/>
      <c r="G965" s="5"/>
      <c r="N965" s="5"/>
    </row>
    <row r="966" spans="2:14">
      <c r="B966" s="5"/>
      <c r="G966" s="5"/>
      <c r="N966" s="5"/>
    </row>
    <row r="967" spans="2:14">
      <c r="B967" s="5"/>
      <c r="G967" s="5"/>
      <c r="N967" s="5"/>
    </row>
    <row r="968" spans="2:14">
      <c r="B968" s="5"/>
      <c r="G968" s="5"/>
      <c r="N968" s="5"/>
    </row>
    <row r="969" spans="2:14">
      <c r="B969" s="5"/>
      <c r="G969" s="5"/>
      <c r="N969" s="5"/>
    </row>
    <row r="970" spans="2:14">
      <c r="B970" s="5"/>
      <c r="G970" s="5"/>
      <c r="N970" s="5"/>
    </row>
    <row r="971" spans="2:14">
      <c r="B971" s="5"/>
      <c r="G971" s="5"/>
      <c r="N971" s="5"/>
    </row>
    <row r="972" spans="2:14">
      <c r="B972" s="5"/>
      <c r="G972" s="5"/>
      <c r="N972" s="5"/>
    </row>
    <row r="973" spans="2:14">
      <c r="B973" s="5"/>
      <c r="G973" s="5"/>
      <c r="N973" s="5"/>
    </row>
    <row r="974" spans="2:14">
      <c r="B974" s="5"/>
      <c r="G974" s="5"/>
      <c r="N974" s="5"/>
    </row>
    <row r="975" spans="2:14">
      <c r="B975" s="5"/>
      <c r="G975" s="5"/>
      <c r="N975" s="5"/>
    </row>
    <row r="976" spans="2:14">
      <c r="B976" s="5"/>
      <c r="G976" s="5"/>
      <c r="N976" s="5"/>
    </row>
    <row r="977" spans="2:14">
      <c r="B977" s="5"/>
      <c r="G977" s="5"/>
      <c r="N977" s="5"/>
    </row>
    <row r="978" spans="2:14">
      <c r="B978" s="5"/>
      <c r="G978" s="5"/>
      <c r="N978" s="5"/>
    </row>
    <row r="979" spans="2:14">
      <c r="B979" s="5"/>
      <c r="G979" s="5"/>
      <c r="N979" s="5"/>
    </row>
    <row r="980" spans="2:14">
      <c r="B980" s="5"/>
      <c r="G980" s="5"/>
      <c r="N980" s="5"/>
    </row>
    <row r="981" spans="2:14">
      <c r="B981" s="5"/>
      <c r="G981" s="5"/>
      <c r="N981" s="5"/>
    </row>
    <row r="982" spans="2:14">
      <c r="B982" s="5"/>
      <c r="G982" s="5"/>
      <c r="N982" s="5"/>
    </row>
    <row r="983" spans="2:14">
      <c r="B983" s="5"/>
      <c r="G983" s="5"/>
      <c r="N983" s="5"/>
    </row>
    <row r="984" spans="2:14">
      <c r="B984" s="5"/>
      <c r="G984" s="5"/>
      <c r="N984" s="5"/>
    </row>
    <row r="985" spans="2:14">
      <c r="B985" s="5"/>
      <c r="G985" s="5"/>
      <c r="N985" s="5"/>
    </row>
    <row r="986" spans="2:14">
      <c r="B986" s="5"/>
      <c r="G986" s="5"/>
      <c r="N986" s="5"/>
    </row>
    <row r="987" spans="2:14">
      <c r="B987" s="5"/>
      <c r="G987" s="5"/>
      <c r="N987" s="5"/>
    </row>
    <row r="988" spans="2:14">
      <c r="B988" s="5"/>
      <c r="G988" s="5"/>
      <c r="N988" s="5"/>
    </row>
    <row r="989" spans="2:14">
      <c r="B989" s="5"/>
      <c r="G989" s="5"/>
      <c r="N989" s="5"/>
    </row>
    <row r="990" spans="2:14">
      <c r="B990" s="5"/>
      <c r="G990" s="5"/>
      <c r="N990" s="5"/>
    </row>
    <row r="991" spans="2:14">
      <c r="B991" s="5"/>
      <c r="G991" s="5"/>
      <c r="N991" s="5"/>
    </row>
    <row r="992" spans="2:14">
      <c r="B992" s="5"/>
      <c r="G992" s="5"/>
      <c r="N992" s="5"/>
    </row>
    <row r="993" spans="2:14">
      <c r="B993" s="5"/>
      <c r="G993" s="5"/>
      <c r="N993" s="5"/>
    </row>
    <row r="994" spans="2:14">
      <c r="B994" s="5"/>
      <c r="G994" s="5"/>
      <c r="N994" s="5"/>
    </row>
    <row r="995" spans="2:14">
      <c r="B995" s="5"/>
      <c r="G995" s="5"/>
      <c r="N995" s="5"/>
    </row>
    <row r="996" spans="2:14">
      <c r="B996" s="5"/>
      <c r="G996" s="5"/>
      <c r="N996" s="5"/>
    </row>
    <row r="997" spans="2:14">
      <c r="B997" s="5"/>
      <c r="G997" s="5"/>
      <c r="N997" s="5"/>
    </row>
    <row r="998" spans="2:14">
      <c r="B998" s="5"/>
      <c r="G998" s="5"/>
      <c r="N998" s="5"/>
    </row>
    <row r="999" spans="2:14">
      <c r="B999" s="5"/>
      <c r="G999" s="5"/>
      <c r="N999" s="5"/>
    </row>
    <row r="1000" spans="2:14">
      <c r="B1000" s="5"/>
      <c r="G1000" s="5"/>
      <c r="N1000" s="5"/>
    </row>
    <row r="1001" spans="2:14">
      <c r="B1001" s="5"/>
      <c r="G1001" s="5"/>
      <c r="N1001" s="5"/>
    </row>
    <row r="1002" spans="2:14">
      <c r="B1002" s="5"/>
      <c r="G1002" s="5"/>
      <c r="N1002" s="5"/>
    </row>
    <row r="1003" spans="2:14">
      <c r="B1003" s="5"/>
      <c r="G1003" s="5"/>
      <c r="N1003" s="5"/>
    </row>
    <row r="1004" spans="2:14">
      <c r="B1004" s="5"/>
      <c r="G1004" s="5"/>
      <c r="N1004" s="5"/>
    </row>
    <row r="1005" spans="2:14">
      <c r="B1005" s="5"/>
      <c r="G1005" s="5"/>
      <c r="N1005" s="5"/>
    </row>
    <row r="1006" spans="2:14">
      <c r="B1006" s="5"/>
      <c r="G1006" s="5"/>
      <c r="N1006" s="5"/>
    </row>
    <row r="1007" spans="2:14">
      <c r="B1007" s="5"/>
      <c r="G1007" s="5"/>
      <c r="N1007" s="5"/>
    </row>
    <row r="1008" spans="2:14">
      <c r="B1008" s="5"/>
      <c r="G1008" s="5"/>
      <c r="N1008" s="5"/>
    </row>
    <row r="1009" spans="2:14">
      <c r="B1009" s="5"/>
      <c r="G1009" s="5"/>
      <c r="N1009" s="5"/>
    </row>
    <row r="1010" spans="2:14">
      <c r="B1010" s="5"/>
      <c r="G1010" s="5"/>
      <c r="N1010" s="5"/>
    </row>
    <row r="1011" spans="2:14">
      <c r="B1011" s="5"/>
      <c r="G1011" s="5"/>
      <c r="N1011" s="5"/>
    </row>
    <row r="1012" spans="2:14">
      <c r="B1012" s="5"/>
      <c r="G1012" s="5"/>
      <c r="N1012" s="5"/>
    </row>
    <row r="1013" spans="2:14">
      <c r="B1013" s="5"/>
      <c r="G1013" s="5"/>
      <c r="N1013" s="5"/>
    </row>
    <row r="1014" spans="2:14">
      <c r="B1014" s="5"/>
      <c r="G1014" s="5"/>
      <c r="N1014" s="5"/>
    </row>
  </sheetData>
  <mergeCells count="14">
    <mergeCell ref="A52:K52"/>
    <mergeCell ref="A43:K43"/>
    <mergeCell ref="A61:K61"/>
    <mergeCell ref="A34:K34"/>
    <mergeCell ref="M34:Q34"/>
    <mergeCell ref="M43:W43"/>
    <mergeCell ref="I1:K1"/>
    <mergeCell ref="A7:K7"/>
    <mergeCell ref="P1:Q1"/>
    <mergeCell ref="M7:W7"/>
    <mergeCell ref="M25:W25"/>
    <mergeCell ref="M16:W16"/>
    <mergeCell ref="A16:K16"/>
    <mergeCell ref="A25:K25"/>
  </mergeCells>
  <conditionalFormatting sqref="B36:K4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6:K41">
    <cfRule type="expression" dxfId="56" priority="2">
      <formula>B27&gt;=1</formula>
    </cfRule>
  </conditionalFormatting>
  <conditionalFormatting sqref="B45:K50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54:K59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63:K68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36:W41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36:W41">
    <cfRule type="expression" dxfId="55" priority="7">
      <formula>B27&gt;=1</formula>
    </cfRule>
  </conditionalFormatting>
  <conditionalFormatting sqref="B27:K32">
    <cfRule type="cellIs" dxfId="54" priority="8" operator="greaterThanOrEqual">
      <formula>1</formula>
    </cfRule>
  </conditionalFormatting>
  <conditionalFormatting sqref="B9:K14">
    <cfRule type="cellIs" dxfId="53" priority="9" operator="greaterThanOrEqual">
      <formula>1</formula>
    </cfRule>
  </conditionalFormatting>
  <conditionalFormatting sqref="N18:W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18:W23">
    <cfRule type="expression" dxfId="52" priority="11">
      <formula>B27&gt;=1</formula>
    </cfRule>
  </conditionalFormatting>
  <conditionalFormatting sqref="N9:W14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45:W5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45:K50">
    <cfRule type="expression" dxfId="51" priority="14">
      <formula>B27&gt;=1</formula>
    </cfRule>
  </conditionalFormatting>
  <conditionalFormatting sqref="B54:K59">
    <cfRule type="expression" dxfId="50" priority="15">
      <formula>B27&gt;=1</formula>
    </cfRule>
  </conditionalFormatting>
  <conditionalFormatting sqref="B63:K68">
    <cfRule type="expression" dxfId="49" priority="16">
      <formula>B27&gt;=1</formula>
    </cfRule>
  </conditionalFormatting>
  <conditionalFormatting sqref="N9:W14">
    <cfRule type="expression" dxfId="48" priority="17">
      <formula>B27&gt;=1</formula>
    </cfRule>
  </conditionalFormatting>
  <conditionalFormatting sqref="N45:W50">
    <cfRule type="expression" dxfId="47" priority="18">
      <formula>B27&gt;=1</formula>
    </cfRule>
  </conditionalFormatting>
  <conditionalFormatting sqref="B9:K14">
    <cfRule type="cellIs" dxfId="46" priority="19" operator="lessThan">
      <formula>1</formula>
    </cfRule>
  </conditionalFormatting>
  <conditionalFormatting sqref="B18:K23">
    <cfRule type="cellIs" dxfId="45" priority="20" operator="lessThan">
      <formula>1</formula>
    </cfRule>
  </conditionalFormatting>
  <conditionalFormatting sqref="B27:K32">
    <cfRule type="cellIs" dxfId="44" priority="21" operator="lessThan">
      <formula>1</formula>
    </cfRule>
  </conditionalFormatting>
  <conditionalFormatting sqref="N27:W32">
    <cfRule type="colorScale" priority="2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27:W32">
    <cfRule type="expression" dxfId="43" priority="23">
      <formula>B27&gt;=1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3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6" width="8.7109375" customWidth="1"/>
    <col min="7" max="7" width="9.5703125" customWidth="1"/>
    <col min="8" max="13" width="8.7109375" customWidth="1"/>
    <col min="14" max="14" width="10" customWidth="1"/>
    <col min="15" max="34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4" t="s">
        <v>17</v>
      </c>
      <c r="F1" s="1" t="s">
        <v>3</v>
      </c>
      <c r="H1" s="2"/>
      <c r="I1" s="68" t="str">
        <f>HYPERLINK("https://www.infineon.com/dgdl/Infineon-IPL65R070C7-DS-v02_00-en.pdf?fileId=5546d46145da30e80145f091901e6b3d","MOSFET Parameters")</f>
        <v>MOSFET Parameters</v>
      </c>
      <c r="J1" s="69"/>
      <c r="K1" s="69"/>
      <c r="P1" s="68" t="str">
        <f>HYPERLINK("http://www.st.com/content/ccc/resource/technical/document/datasheet/group3/50/83/ee/ee/0f/3a/4f/52/DM00081120/files/DM00081120.pdf/jcr:content/translations/en.DM00081120.pdf","Diode Parameters")</f>
        <v>Diode Parameters</v>
      </c>
      <c r="Q1" s="69"/>
    </row>
    <row r="2" spans="1:23">
      <c r="A2" s="1">
        <v>12</v>
      </c>
      <c r="B2" s="5">
        <v>200</v>
      </c>
      <c r="C2" s="1">
        <v>2.5000000000000001E-2</v>
      </c>
      <c r="D2" s="4">
        <v>4</v>
      </c>
      <c r="F2" s="3">
        <f>($B$2+$P$3)/(($D$2*$A$2)+$B$2+$P$3)</f>
        <v>0.80730630268968284</v>
      </c>
      <c r="H2" s="4"/>
      <c r="I2" s="4" t="s">
        <v>4</v>
      </c>
      <c r="J2" s="4" t="s">
        <v>5</v>
      </c>
      <c r="K2" s="1" t="s">
        <v>6</v>
      </c>
      <c r="L2" s="4" t="s">
        <v>7</v>
      </c>
      <c r="M2" s="4" t="s">
        <v>8</v>
      </c>
      <c r="N2" s="4" t="s">
        <v>9</v>
      </c>
      <c r="P2" s="4" t="s">
        <v>10</v>
      </c>
      <c r="Q2" s="4" t="s">
        <v>11</v>
      </c>
      <c r="R2" s="4" t="s">
        <v>12</v>
      </c>
    </row>
    <row r="3" spans="1:23">
      <c r="B3" s="5"/>
      <c r="F3" s="5"/>
      <c r="H3" s="4"/>
      <c r="I3" s="4">
        <v>7.0000000000000007E-2</v>
      </c>
      <c r="J3" s="6">
        <f>48*10^-12</f>
        <v>4.8000000000000002E-11</v>
      </c>
      <c r="K3" s="1">
        <v>0.85</v>
      </c>
      <c r="L3" s="7">
        <f>21*10^-9</f>
        <v>2.1000000000000003E-8</v>
      </c>
      <c r="M3" s="4">
        <f>A2</f>
        <v>12</v>
      </c>
      <c r="N3" s="4">
        <v>3.5</v>
      </c>
      <c r="P3" s="4">
        <v>1.1000000000000001</v>
      </c>
      <c r="Q3" s="6">
        <v>1.4E-8</v>
      </c>
      <c r="R3" s="6">
        <v>2.4999999999999998E-12</v>
      </c>
    </row>
    <row r="4" spans="1:23">
      <c r="A4" s="4" t="s">
        <v>13</v>
      </c>
      <c r="B4" s="4">
        <v>35000</v>
      </c>
      <c r="C4" s="1">
        <v>50000</v>
      </c>
      <c r="D4" s="4">
        <v>100000</v>
      </c>
      <c r="E4" s="4">
        <v>200000</v>
      </c>
      <c r="F4" s="4">
        <v>500000</v>
      </c>
      <c r="G4" s="1">
        <v>1000000</v>
      </c>
      <c r="N4" s="5"/>
    </row>
    <row r="5" spans="1:23">
      <c r="A5" s="4" t="s">
        <v>14</v>
      </c>
      <c r="B5" s="9">
        <f t="shared" ref="B5:G5" si="0">$F$2^2*$A$2^2/($C$2*2*($B$2+$P$3)*B$4)</f>
        <v>2.6667914798948061E-4</v>
      </c>
      <c r="C5" s="9">
        <f t="shared" si="0"/>
        <v>1.8667540359263641E-4</v>
      </c>
      <c r="D5" s="9">
        <f t="shared" si="0"/>
        <v>9.3337701796318207E-5</v>
      </c>
      <c r="E5" s="9">
        <f t="shared" si="0"/>
        <v>4.6668850898159103E-5</v>
      </c>
      <c r="F5" s="9">
        <f t="shared" si="0"/>
        <v>1.8667540359263644E-5</v>
      </c>
      <c r="G5" s="9">
        <f t="shared" si="0"/>
        <v>9.333770179631822E-6</v>
      </c>
      <c r="I5" s="1"/>
      <c r="J5" s="9"/>
      <c r="K5" s="1"/>
      <c r="L5" s="5"/>
      <c r="M5" s="5"/>
      <c r="N5" s="5"/>
      <c r="O5" s="9"/>
      <c r="P5" s="8"/>
      <c r="Q5" s="4"/>
      <c r="R5" s="4"/>
    </row>
    <row r="6" spans="1:23">
      <c r="B6" s="5"/>
      <c r="G6" s="5"/>
      <c r="N6" s="5"/>
    </row>
    <row r="7" spans="1:23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M7" s="70" t="s">
        <v>16</v>
      </c>
      <c r="N7" s="69"/>
      <c r="O7" s="69"/>
      <c r="P7" s="69"/>
      <c r="Q7" s="69"/>
      <c r="R7" s="69"/>
      <c r="S7" s="69"/>
      <c r="T7" s="69"/>
      <c r="U7" s="69"/>
      <c r="V7" s="69"/>
      <c r="W7" s="69"/>
    </row>
    <row r="8" spans="1:23">
      <c r="A8" s="1"/>
      <c r="B8" s="1">
        <v>4.6999999999999999E-6</v>
      </c>
      <c r="C8" s="9">
        <v>1.0000000000000001E-5</v>
      </c>
      <c r="D8" s="1">
        <v>2.1999999999999999E-5</v>
      </c>
      <c r="E8" s="5">
        <v>3.3000000000000003E-5</v>
      </c>
      <c r="F8" s="5">
        <v>4.6999999999999997E-5</v>
      </c>
      <c r="G8" s="5">
        <v>6.7999999999999999E-5</v>
      </c>
      <c r="H8" s="9">
        <v>8.2000000000000001E-5</v>
      </c>
      <c r="I8" s="8">
        <v>1E-4</v>
      </c>
      <c r="J8" s="4">
        <v>1.4999999999999999E-4</v>
      </c>
      <c r="K8" s="4">
        <v>2.2000000000000001E-4</v>
      </c>
      <c r="M8" s="4"/>
      <c r="N8" s="5">
        <f>$B$8</f>
        <v>4.6999999999999999E-6</v>
      </c>
      <c r="O8" s="8">
        <f>$C$8</f>
        <v>1.0000000000000001E-5</v>
      </c>
      <c r="P8" s="5">
        <f>$D$8</f>
        <v>2.1999999999999999E-5</v>
      </c>
      <c r="Q8" s="5">
        <f>$E$8</f>
        <v>3.3000000000000003E-5</v>
      </c>
      <c r="R8" s="5">
        <f>$F$8</f>
        <v>4.6999999999999997E-5</v>
      </c>
      <c r="S8" s="5">
        <f>$G$8</f>
        <v>6.7999999999999999E-5</v>
      </c>
      <c r="T8" s="8">
        <f>$H$8</f>
        <v>8.2000000000000001E-5</v>
      </c>
      <c r="U8" s="8">
        <f>$I$8</f>
        <v>1E-4</v>
      </c>
      <c r="V8" s="5">
        <f>$J$8</f>
        <v>1.4999999999999999E-4</v>
      </c>
      <c r="W8" s="5">
        <f>$K$8</f>
        <v>2.2000000000000001E-4</v>
      </c>
    </row>
    <row r="9" spans="1:23">
      <c r="A9" s="1">
        <v>35000</v>
      </c>
      <c r="B9" s="10">
        <f t="shared" ref="B9:K9" si="1">SQRT(2*B$8*($B$2+$P$3)*$C$2*$A9/($A$2^2))</f>
        <v>0.1071748150090413</v>
      </c>
      <c r="C9" s="10">
        <f t="shared" si="1"/>
        <v>0.15633053480082229</v>
      </c>
      <c r="D9" s="10">
        <f t="shared" si="1"/>
        <v>0.23187565513534283</v>
      </c>
      <c r="E9" s="10">
        <f t="shared" si="1"/>
        <v>0.28398851942757597</v>
      </c>
      <c r="F9" s="10">
        <f t="shared" si="1"/>
        <v>0.33891652323576998</v>
      </c>
      <c r="G9" s="10">
        <f t="shared" si="1"/>
        <v>0.4076601593920548</v>
      </c>
      <c r="H9" s="10">
        <f t="shared" si="1"/>
        <v>0.44766252480089408</v>
      </c>
      <c r="I9" s="10">
        <f t="shared" si="1"/>
        <v>0.49436055780281574</v>
      </c>
      <c r="J9" s="10">
        <f t="shared" si="1"/>
        <v>0.60546555778728373</v>
      </c>
      <c r="K9" s="10">
        <f t="shared" si="1"/>
        <v>0.733255204171402</v>
      </c>
      <c r="M9" s="1">
        <v>35000</v>
      </c>
      <c r="N9" s="11">
        <f t="shared" ref="N9:W9" si="2">($M9)*($J$3*(($B$2+$P$3)/$D$2)^2+(($B$2+$P$3)/$D$2)*($C$2*$D$2/B18)*($L$3*$K$3/($M$3-$N$3)))</f>
        <v>1.8691325813766452E-2</v>
      </c>
      <c r="O9" s="11">
        <f t="shared" si="2"/>
        <v>1.4149319272760291E-2</v>
      </c>
      <c r="P9" s="11">
        <f t="shared" si="2"/>
        <v>1.0922923044559545E-2</v>
      </c>
      <c r="Q9" s="11">
        <f t="shared" si="2"/>
        <v>9.6977448517936177E-3</v>
      </c>
      <c r="R9" s="11">
        <f t="shared" si="2"/>
        <v>8.8142367391818542E-3</v>
      </c>
      <c r="S9" s="11">
        <f t="shared" si="2"/>
        <v>8.0439512098424721E-3</v>
      </c>
      <c r="T9" s="11">
        <f t="shared" si="2"/>
        <v>7.7046019435731521E-3</v>
      </c>
      <c r="U9" s="11">
        <f t="shared" si="2"/>
        <v>7.3779281574856076E-3</v>
      </c>
      <c r="V9" s="11">
        <f t="shared" si="2"/>
        <v>6.8032686470914788E-3</v>
      </c>
      <c r="W9" s="11">
        <f t="shared" si="2"/>
        <v>6.3576520859565337E-3</v>
      </c>
    </row>
    <row r="10" spans="1:23">
      <c r="A10" s="5">
        <v>50000</v>
      </c>
      <c r="B10" s="10">
        <f t="shared" ref="B10:K10" si="3">SQRT(2*B$8*($B$2+$P$3)*$C$2*$A10/($A$2^2))</f>
        <v>0.12809840509892734</v>
      </c>
      <c r="C10" s="10">
        <f t="shared" si="3"/>
        <v>0.18685072770648886</v>
      </c>
      <c r="D10" s="10">
        <f t="shared" si="3"/>
        <v>0.27714441682591728</v>
      </c>
      <c r="E10" s="10">
        <f t="shared" si="3"/>
        <v>0.33943120314235503</v>
      </c>
      <c r="F10" s="10">
        <f t="shared" si="3"/>
        <v>0.40508272474753709</v>
      </c>
      <c r="G10" s="10">
        <f t="shared" si="3"/>
        <v>0.48724708539120293</v>
      </c>
      <c r="H10" s="10">
        <f t="shared" si="3"/>
        <v>0.53505905696889622</v>
      </c>
      <c r="I10" s="10">
        <f t="shared" si="3"/>
        <v>0.59087388201243463</v>
      </c>
      <c r="J10" s="10">
        <f t="shared" si="3"/>
        <v>0.72366975663396815</v>
      </c>
      <c r="K10" s="10">
        <f t="shared" si="3"/>
        <v>0.87640759796899181</v>
      </c>
      <c r="M10" s="5">
        <v>50000</v>
      </c>
      <c r="N10" s="11">
        <f t="shared" ref="N10:W10" si="4">($M10)*($J$3*(($B$2+$P$3)/$D$2)^2+(($B$2+$P$3)/$D$2)*($C$2*$D$2/B19)*($L$3*$K$3/($M$3-$N$3)))</f>
        <v>2.3331257284253615E-2</v>
      </c>
      <c r="O10" s="11">
        <f t="shared" si="4"/>
        <v>1.7902521122659099E-2</v>
      </c>
      <c r="P10" s="11">
        <f t="shared" si="4"/>
        <v>1.4046240045664985E-2</v>
      </c>
      <c r="Q10" s="11">
        <f t="shared" si="4"/>
        <v>1.2581872018138545E-2</v>
      </c>
      <c r="R10" s="11">
        <f t="shared" si="4"/>
        <v>1.1525877845365929E-2</v>
      </c>
      <c r="S10" s="11">
        <f t="shared" si="4"/>
        <v>1.0605210543343213E-2</v>
      </c>
      <c r="T10" s="11">
        <f t="shared" si="4"/>
        <v>1.0199610591741487E-2</v>
      </c>
      <c r="U10" s="11">
        <f t="shared" si="4"/>
        <v>9.8091607366900691E-3</v>
      </c>
      <c r="V10" s="11">
        <f t="shared" si="4"/>
        <v>9.1223112492409102E-3</v>
      </c>
      <c r="W10" s="11">
        <f t="shared" si="4"/>
        <v>8.5896975865792161E-3</v>
      </c>
    </row>
    <row r="11" spans="1:23">
      <c r="A11" s="5">
        <v>100000</v>
      </c>
      <c r="B11" s="10">
        <f t="shared" ref="B11:K11" si="5">SQRT(2*B$8*($B$2+$P$3)*$C$2*$A11/($A$2^2))</f>
        <v>0.18115850180926588</v>
      </c>
      <c r="C11" s="10">
        <f t="shared" si="5"/>
        <v>0.26424683326179882</v>
      </c>
      <c r="D11" s="10">
        <f t="shared" si="5"/>
        <v>0.39194139301119446</v>
      </c>
      <c r="E11" s="10">
        <f t="shared" si="5"/>
        <v>0.48002821097653564</v>
      </c>
      <c r="F11" s="10">
        <f t="shared" si="5"/>
        <v>0.57287348322101428</v>
      </c>
      <c r="G11" s="10">
        <f t="shared" si="5"/>
        <v>0.68907143638700075</v>
      </c>
      <c r="H11" s="10">
        <f t="shared" si="5"/>
        <v>0.75668777503597151</v>
      </c>
      <c r="I11" s="10">
        <f t="shared" si="5"/>
        <v>0.83562185759402496</v>
      </c>
      <c r="J11" s="10">
        <f t="shared" si="5"/>
        <v>1.0234235845109949</v>
      </c>
      <c r="K11" s="10">
        <f t="shared" si="5"/>
        <v>1.2394275112145752</v>
      </c>
      <c r="M11" s="5">
        <v>100000</v>
      </c>
      <c r="N11" s="11">
        <f t="shared" ref="N11:W11" si="6">($M11)*($J$3*(($B$2+$P$3)/$D$2)^2+(($B$2+$P$3)/$D$2)*($C$2*$D$2/B20)*($L$3*$K$3/($M$3-$N$3)))</f>
        <v>3.654886732949076E-2</v>
      </c>
      <c r="O11" s="11">
        <f t="shared" si="6"/>
        <v>2.8871475023218542E-2</v>
      </c>
      <c r="P11" s="11">
        <f t="shared" si="6"/>
        <v>2.3417870023810742E-2</v>
      </c>
      <c r="Q11" s="11">
        <f t="shared" si="6"/>
        <v>2.1346940898977308E-2</v>
      </c>
      <c r="R11" s="11">
        <f t="shared" si="6"/>
        <v>1.9853539618055319E-2</v>
      </c>
      <c r="S11" s="11">
        <f t="shared" si="6"/>
        <v>1.8551519433101345E-2</v>
      </c>
      <c r="T11" s="11">
        <f t="shared" si="6"/>
        <v>1.7977914480648314E-2</v>
      </c>
      <c r="U11" s="11">
        <f t="shared" si="6"/>
        <v>1.7425735000207991E-2</v>
      </c>
      <c r="V11" s="11">
        <f t="shared" si="6"/>
        <v>1.6454383139748383E-2</v>
      </c>
      <c r="W11" s="11">
        <f t="shared" si="6"/>
        <v>1.5701153674507005E-2</v>
      </c>
    </row>
    <row r="12" spans="1:23">
      <c r="A12" s="5">
        <v>200000</v>
      </c>
      <c r="B12" s="10">
        <f t="shared" ref="B12:K12" si="7">SQRT(2*B$8*($B$2+$P$3)*$C$2*$A12/($A$2^2))</f>
        <v>0.25619681019785467</v>
      </c>
      <c r="C12" s="10">
        <f t="shared" si="7"/>
        <v>0.37370145541297772</v>
      </c>
      <c r="D12" s="10">
        <f t="shared" si="7"/>
        <v>0.55428883365183457</v>
      </c>
      <c r="E12" s="10">
        <f t="shared" si="7"/>
        <v>0.67886240628471006</v>
      </c>
      <c r="F12" s="10">
        <f t="shared" si="7"/>
        <v>0.81016544949507419</v>
      </c>
      <c r="G12" s="10">
        <f t="shared" si="7"/>
        <v>0.97449417078240586</v>
      </c>
      <c r="H12" s="10">
        <f t="shared" si="7"/>
        <v>1.0701181139377924</v>
      </c>
      <c r="I12" s="10">
        <f t="shared" si="7"/>
        <v>1.1817477640248693</v>
      </c>
      <c r="J12" s="10">
        <f t="shared" si="7"/>
        <v>1.4473395132679363</v>
      </c>
      <c r="K12" s="10">
        <f t="shared" si="7"/>
        <v>1.7528151959379836</v>
      </c>
      <c r="M12" s="5">
        <v>200000</v>
      </c>
      <c r="N12" s="11">
        <f t="shared" ref="N12:W12" si="8">($M12)*($J$3*(($B$2+$P$3)/$D$2)^2+(($B$2+$P$3)/$D$2)*($C$2*$D$2/B21)*($L$3*$K$3/($M$3-$N$3)))</f>
        <v>5.879487756850723E-2</v>
      </c>
      <c r="O12" s="11">
        <f t="shared" si="8"/>
        <v>4.7937405245318199E-2</v>
      </c>
      <c r="P12" s="11">
        <f t="shared" si="8"/>
        <v>4.0224843091329981E-2</v>
      </c>
      <c r="Q12" s="11">
        <f t="shared" si="8"/>
        <v>3.7296107036277087E-2</v>
      </c>
      <c r="R12" s="11">
        <f t="shared" si="8"/>
        <v>3.5184118690731861E-2</v>
      </c>
      <c r="S12" s="11">
        <f t="shared" si="8"/>
        <v>3.3342784086686422E-2</v>
      </c>
      <c r="T12" s="11">
        <f t="shared" si="8"/>
        <v>3.2531584183482974E-2</v>
      </c>
      <c r="U12" s="11">
        <f t="shared" si="8"/>
        <v>3.1750684473380142E-2</v>
      </c>
      <c r="V12" s="11">
        <f t="shared" si="8"/>
        <v>3.0376985498481824E-2</v>
      </c>
      <c r="W12" s="11">
        <f t="shared" si="8"/>
        <v>2.9311758173158436E-2</v>
      </c>
    </row>
    <row r="13" spans="1:23">
      <c r="A13" s="5">
        <v>500000</v>
      </c>
      <c r="B13" s="10">
        <f t="shared" ref="B13:K13" si="9">SQRT(2*B$8*($B$2+$P$3)*$C$2*$A13/($A$2^2))</f>
        <v>0.40508272474753709</v>
      </c>
      <c r="C13" s="10">
        <f t="shared" si="9"/>
        <v>0.59087388201243463</v>
      </c>
      <c r="D13" s="10">
        <f t="shared" si="9"/>
        <v>0.8764075979689917</v>
      </c>
      <c r="E13" s="10">
        <f t="shared" si="9"/>
        <v>1.0733757108611444</v>
      </c>
      <c r="F13" s="10">
        <f t="shared" si="9"/>
        <v>1.2809840509892731</v>
      </c>
      <c r="G13" s="10">
        <f t="shared" si="9"/>
        <v>1.5408105731147559</v>
      </c>
      <c r="H13" s="10">
        <f t="shared" si="9"/>
        <v>1.6920053027235005</v>
      </c>
      <c r="I13" s="10">
        <f t="shared" si="9"/>
        <v>1.8685072770648887</v>
      </c>
      <c r="J13" s="10">
        <f t="shared" si="9"/>
        <v>2.2884447047430854</v>
      </c>
      <c r="K13" s="10">
        <f t="shared" si="9"/>
        <v>2.7714441682591731</v>
      </c>
      <c r="M13" s="5">
        <v>500000</v>
      </c>
      <c r="N13" s="11">
        <f t="shared" ref="N13:W13" si="10">($M13)*($J$3*(($B$2+$P$3)/$D$2)^2+(($B$2+$P$3)/$D$2)*($C$2*$D$2/B22)*($L$3*$K$3/($M$3-$N$3)))</f>
        <v>0.11525877845365928</v>
      </c>
      <c r="O13" s="11">
        <f t="shared" si="10"/>
        <v>9.8091607366900688E-2</v>
      </c>
      <c r="P13" s="11">
        <f t="shared" si="10"/>
        <v>8.5896975865792161E-2</v>
      </c>
      <c r="Q13" s="11">
        <f t="shared" si="10"/>
        <v>8.1266237566080451E-2</v>
      </c>
      <c r="R13" s="11">
        <f t="shared" si="10"/>
        <v>7.7926890784253619E-2</v>
      </c>
      <c r="S13" s="11">
        <f t="shared" si="10"/>
        <v>7.5015485142619701E-2</v>
      </c>
      <c r="T13" s="11">
        <f t="shared" si="10"/>
        <v>7.3732865476704185E-2</v>
      </c>
      <c r="U13" s="11">
        <f t="shared" si="10"/>
        <v>7.24981546226591E-2</v>
      </c>
      <c r="V13" s="11">
        <f t="shared" si="10"/>
        <v>7.0326145832600523E-2</v>
      </c>
      <c r="W13" s="11">
        <f t="shared" si="10"/>
        <v>6.8641873545664991E-2</v>
      </c>
    </row>
    <row r="14" spans="1:23">
      <c r="A14" s="5">
        <v>1000000</v>
      </c>
      <c r="B14" s="10">
        <f t="shared" ref="B14:K14" si="11">SQRT(2*B$8*($B$2+$P$3)*$C$2*$A14/($A$2^2))</f>
        <v>0.57287348322101439</v>
      </c>
      <c r="C14" s="10">
        <f t="shared" si="11"/>
        <v>0.83562185759402496</v>
      </c>
      <c r="D14" s="10">
        <f t="shared" si="11"/>
        <v>1.2394275112145752</v>
      </c>
      <c r="E14" s="10">
        <f t="shared" si="11"/>
        <v>1.5179824878216921</v>
      </c>
      <c r="F14" s="10">
        <f t="shared" si="11"/>
        <v>1.8115850180926585</v>
      </c>
      <c r="G14" s="10">
        <f t="shared" si="11"/>
        <v>2.1790352095467491</v>
      </c>
      <c r="H14" s="10">
        <f t="shared" si="11"/>
        <v>2.392856846718769</v>
      </c>
      <c r="I14" s="10">
        <f t="shared" si="11"/>
        <v>2.6424683326179879</v>
      </c>
      <c r="J14" s="10">
        <f t="shared" si="11"/>
        <v>3.2363495381885645</v>
      </c>
      <c r="K14" s="10">
        <f t="shared" si="11"/>
        <v>3.9194139301119444</v>
      </c>
      <c r="M14" s="5">
        <v>1000000</v>
      </c>
      <c r="N14" s="11">
        <f t="shared" ref="N14:W14" si="12">($M14)*($J$3*(($B$2+$P$3)/$D$2)^2+(($B$2+$P$3)/$D$2)*($C$2*$D$2/B23)*($L$3*$K$3/($M$3-$N$3)))</f>
        <v>0.19853539618055319</v>
      </c>
      <c r="O14" s="11">
        <f t="shared" si="12"/>
        <v>0.17425735000207992</v>
      </c>
      <c r="P14" s="11">
        <f t="shared" si="12"/>
        <v>0.15701153674507004</v>
      </c>
      <c r="Q14" s="11">
        <f t="shared" si="12"/>
        <v>0.15046268383781725</v>
      </c>
      <c r="R14" s="11">
        <f t="shared" si="12"/>
        <v>0.14574013432949079</v>
      </c>
      <c r="S14" s="11">
        <f t="shared" si="12"/>
        <v>0.14162278498552255</v>
      </c>
      <c r="T14" s="11">
        <f t="shared" si="12"/>
        <v>0.13980888685861836</v>
      </c>
      <c r="U14" s="11">
        <f t="shared" si="12"/>
        <v>0.13806274202321855</v>
      </c>
      <c r="V14" s="11">
        <f t="shared" si="12"/>
        <v>0.13499105773472414</v>
      </c>
      <c r="W14" s="11">
        <f t="shared" si="12"/>
        <v>0.13260913702381075</v>
      </c>
    </row>
    <row r="15" spans="1:23">
      <c r="B15" s="5"/>
      <c r="G15" s="5"/>
      <c r="N15" s="5"/>
    </row>
    <row r="16" spans="1:23">
      <c r="A16" s="69" t="s">
        <v>18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M16" s="69" t="s">
        <v>19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</row>
    <row r="17" spans="1:23">
      <c r="A17" s="1"/>
      <c r="B17" s="5">
        <f>$B$8</f>
        <v>4.6999999999999999E-6</v>
      </c>
      <c r="C17" s="8">
        <f>$C$8</f>
        <v>1.0000000000000001E-5</v>
      </c>
      <c r="D17" s="5">
        <f>$D$8</f>
        <v>2.1999999999999999E-5</v>
      </c>
      <c r="E17" s="5">
        <f>$E$8</f>
        <v>3.3000000000000003E-5</v>
      </c>
      <c r="F17" s="5">
        <f>$F$8</f>
        <v>4.6999999999999997E-5</v>
      </c>
      <c r="G17" s="5">
        <f>$G$8</f>
        <v>6.7999999999999999E-5</v>
      </c>
      <c r="H17" s="8">
        <f>$H$8</f>
        <v>8.2000000000000001E-5</v>
      </c>
      <c r="I17" s="8">
        <f>$I$8</f>
        <v>1E-4</v>
      </c>
      <c r="J17" s="5">
        <f>$J$8</f>
        <v>1.4999999999999999E-4</v>
      </c>
      <c r="K17" s="5">
        <f>$K$8</f>
        <v>2.2000000000000001E-4</v>
      </c>
      <c r="M17" s="4"/>
      <c r="N17" s="5">
        <f>$B$8</f>
        <v>4.6999999999999999E-6</v>
      </c>
      <c r="O17" s="8">
        <f>$C$8</f>
        <v>1.0000000000000001E-5</v>
      </c>
      <c r="P17" s="5">
        <f>$D$8</f>
        <v>2.1999999999999999E-5</v>
      </c>
      <c r="Q17" s="5">
        <f>$E$8</f>
        <v>3.3000000000000003E-5</v>
      </c>
      <c r="R17" s="5">
        <f>$F$8</f>
        <v>4.6999999999999997E-5</v>
      </c>
      <c r="S17" s="5">
        <f>$G$8</f>
        <v>6.7999999999999999E-5</v>
      </c>
      <c r="T17" s="8">
        <f>$H$8</f>
        <v>8.2000000000000001E-5</v>
      </c>
      <c r="U17" s="8">
        <f>$I$8</f>
        <v>1E-4</v>
      </c>
      <c r="V17" s="5">
        <f>$J$8</f>
        <v>1.4999999999999999E-4</v>
      </c>
      <c r="W17" s="5">
        <f>$K$8</f>
        <v>2.2000000000000001E-4</v>
      </c>
    </row>
    <row r="18" spans="1:23">
      <c r="A18" s="1">
        <v>35000</v>
      </c>
      <c r="B18" s="10">
        <f t="shared" ref="B18:K18" si="13">$A$2*$D$2*B9/($B$2+$P$3)</f>
        <v>2.5581258679433033E-2</v>
      </c>
      <c r="C18" s="10">
        <f t="shared" si="13"/>
        <v>3.7314100797809405E-2</v>
      </c>
      <c r="D18" s="10">
        <f t="shared" si="13"/>
        <v>5.5345755576809832E-2</v>
      </c>
      <c r="E18" s="10">
        <f t="shared" si="13"/>
        <v>6.7784430295990294E-2</v>
      </c>
      <c r="F18" s="10">
        <f t="shared" si="13"/>
        <v>8.0895042840959511E-2</v>
      </c>
      <c r="G18" s="10">
        <f t="shared" si="13"/>
        <v>9.7303270267621242E-2</v>
      </c>
      <c r="H18" s="10">
        <f t="shared" si="13"/>
        <v>0.10685132367201848</v>
      </c>
      <c r="I18" s="10">
        <f t="shared" si="13"/>
        <v>0.11799754736218376</v>
      </c>
      <c r="J18" s="10">
        <f t="shared" si="13"/>
        <v>0.14451689096862069</v>
      </c>
      <c r="K18" s="10">
        <f t="shared" si="13"/>
        <v>0.17501864644568521</v>
      </c>
      <c r="M18" s="1">
        <v>35000</v>
      </c>
      <c r="N18" s="12">
        <f t="shared" ref="N18:W18" si="14">B54^2*$I$3</f>
        <v>0.15285712977530649</v>
      </c>
      <c r="O18" s="12">
        <f t="shared" si="14"/>
        <v>0.10479356849481787</v>
      </c>
      <c r="P18" s="12">
        <f t="shared" si="14"/>
        <v>7.0651809466238558E-2</v>
      </c>
      <c r="Q18" s="12">
        <f t="shared" si="14"/>
        <v>5.7686960865540954E-2</v>
      </c>
      <c r="R18" s="12">
        <f t="shared" si="14"/>
        <v>4.833766866859103E-2</v>
      </c>
      <c r="S18" s="12">
        <f t="shared" si="14"/>
        <v>4.0186499045952076E-2</v>
      </c>
      <c r="T18" s="12">
        <f t="shared" si="14"/>
        <v>3.6595501519292598E-2</v>
      </c>
      <c r="U18" s="12">
        <f t="shared" si="14"/>
        <v>3.3138636058048739E-2</v>
      </c>
      <c r="V18" s="12">
        <f t="shared" si="14"/>
        <v>2.7057583038005061E-2</v>
      </c>
      <c r="W18" s="12">
        <f t="shared" si="14"/>
        <v>2.2342063872555905E-2</v>
      </c>
    </row>
    <row r="19" spans="1:23">
      <c r="A19" s="5">
        <v>50000</v>
      </c>
      <c r="B19" s="10">
        <f t="shared" ref="B19:K19" si="15">$A$2*$D$2*B10/($B$2+$P$3)</f>
        <v>3.0575452236442129E-2</v>
      </c>
      <c r="C19" s="10">
        <f t="shared" si="15"/>
        <v>4.4598880805129124E-2</v>
      </c>
      <c r="D19" s="10">
        <f t="shared" si="15"/>
        <v>6.615083047063168E-2</v>
      </c>
      <c r="E19" s="10">
        <f t="shared" si="15"/>
        <v>8.1017890357200611E-2</v>
      </c>
      <c r="F19" s="10">
        <f t="shared" si="15"/>
        <v>9.6688069556846251E-2</v>
      </c>
      <c r="G19" s="10">
        <f t="shared" si="15"/>
        <v>0.11629965240565758</v>
      </c>
      <c r="H19" s="10">
        <f t="shared" si="15"/>
        <v>0.12771175899804585</v>
      </c>
      <c r="I19" s="10">
        <f t="shared" si="15"/>
        <v>0.14103404443857218</v>
      </c>
      <c r="J19" s="10">
        <f t="shared" si="15"/>
        <v>0.17273072261775471</v>
      </c>
      <c r="K19" s="10">
        <f t="shared" si="15"/>
        <v>0.20918729339886427</v>
      </c>
      <c r="M19" s="5">
        <v>50000</v>
      </c>
      <c r="N19" s="12">
        <f t="shared" ref="N19:W19" si="16">B55^2*$I$3</f>
        <v>0.12788945025373055</v>
      </c>
      <c r="O19" s="12">
        <f t="shared" si="16"/>
        <v>8.7676589797474835E-2</v>
      </c>
      <c r="P19" s="12">
        <f t="shared" si="16"/>
        <v>5.9111544782703605E-2</v>
      </c>
      <c r="Q19" s="12">
        <f t="shared" si="16"/>
        <v>4.8264374208433672E-2</v>
      </c>
      <c r="R19" s="12">
        <f t="shared" si="16"/>
        <v>4.0442195150858749E-2</v>
      </c>
      <c r="S19" s="12">
        <f t="shared" si="16"/>
        <v>3.3622437358097862E-2</v>
      </c>
      <c r="T19" s="12">
        <f t="shared" si="16"/>
        <v>3.061799327215917E-2</v>
      </c>
      <c r="U19" s="12">
        <f t="shared" si="16"/>
        <v>2.772577212363015E-2</v>
      </c>
      <c r="V19" s="12">
        <f t="shared" si="16"/>
        <v>2.2637998142525272E-2</v>
      </c>
      <c r="W19" s="12">
        <f t="shared" si="16"/>
        <v>1.8692711752438643E-2</v>
      </c>
    </row>
    <row r="20" spans="1:23">
      <c r="A20" s="5">
        <v>100000</v>
      </c>
      <c r="B20" s="10">
        <f t="shared" ref="B20:K20" si="17">$A$2*$D$2*B11/($B$2+$P$3)</f>
        <v>4.3240219228467242E-2</v>
      </c>
      <c r="C20" s="10">
        <f t="shared" si="17"/>
        <v>6.30723421012747E-2</v>
      </c>
      <c r="D20" s="10">
        <f t="shared" si="17"/>
        <v>9.3551401613810717E-2</v>
      </c>
      <c r="E20" s="10">
        <f t="shared" si="17"/>
        <v>0.1145765993380095</v>
      </c>
      <c r="F20" s="10">
        <f t="shared" si="17"/>
        <v>0.13673757928696512</v>
      </c>
      <c r="G20" s="10">
        <f t="shared" si="17"/>
        <v>0.16447254573135772</v>
      </c>
      <c r="H20" s="10">
        <f t="shared" si="17"/>
        <v>0.18061170164956056</v>
      </c>
      <c r="I20" s="10">
        <f t="shared" si="17"/>
        <v>0.19945225840135852</v>
      </c>
      <c r="J20" s="10">
        <f t="shared" si="17"/>
        <v>0.24427813056453385</v>
      </c>
      <c r="K20" s="10">
        <f t="shared" si="17"/>
        <v>0.29583550740079367</v>
      </c>
      <c r="M20" s="5">
        <v>100000</v>
      </c>
      <c r="N20" s="12">
        <f t="shared" ref="N20:W20" si="18">B56^2*$I$3</f>
        <v>9.0431497516632514E-2</v>
      </c>
      <c r="O20" s="12">
        <f t="shared" si="18"/>
        <v>6.1996711197105724E-2</v>
      </c>
      <c r="P20" s="12">
        <f t="shared" si="18"/>
        <v>4.1798174162262038E-2</v>
      </c>
      <c r="Q20" s="12">
        <f t="shared" si="18"/>
        <v>3.4128066292508565E-2</v>
      </c>
      <c r="R20" s="12">
        <f t="shared" si="18"/>
        <v>2.8596950437241912E-2</v>
      </c>
      <c r="S20" s="12">
        <f t="shared" si="18"/>
        <v>2.3774653455930914E-2</v>
      </c>
      <c r="T20" s="12">
        <f t="shared" si="18"/>
        <v>2.1650190669067836E-2</v>
      </c>
      <c r="U20" s="12">
        <f t="shared" si="18"/>
        <v>1.9605081482251822E-2</v>
      </c>
      <c r="V20" s="12">
        <f t="shared" si="18"/>
        <v>1.6007481999068093E-2</v>
      </c>
      <c r="W20" s="12">
        <f t="shared" si="18"/>
        <v>1.3217743238914836E-2</v>
      </c>
    </row>
    <row r="21" spans="1:23">
      <c r="A21" s="5">
        <v>200000</v>
      </c>
      <c r="B21" s="10">
        <f t="shared" ref="B21:K21" si="19">$A$2*$D$2*B12/($B$2+$P$3)</f>
        <v>6.1150904472884259E-2</v>
      </c>
      <c r="C21" s="10">
        <f t="shared" si="19"/>
        <v>8.9197761610258247E-2</v>
      </c>
      <c r="D21" s="10">
        <f t="shared" si="19"/>
        <v>0.13230166094126336</v>
      </c>
      <c r="E21" s="10">
        <f t="shared" si="19"/>
        <v>0.16203578071440122</v>
      </c>
      <c r="F21" s="10">
        <f t="shared" si="19"/>
        <v>0.1933761391136925</v>
      </c>
      <c r="G21" s="10">
        <f t="shared" si="19"/>
        <v>0.23259930481131516</v>
      </c>
      <c r="H21" s="10">
        <f t="shared" si="19"/>
        <v>0.2554235179960917</v>
      </c>
      <c r="I21" s="10">
        <f t="shared" si="19"/>
        <v>0.28206808887714435</v>
      </c>
      <c r="J21" s="10">
        <f t="shared" si="19"/>
        <v>0.34546144523550942</v>
      </c>
      <c r="K21" s="10">
        <f t="shared" si="19"/>
        <v>0.41837458679772854</v>
      </c>
      <c r="M21" s="5">
        <v>200000</v>
      </c>
      <c r="N21" s="12">
        <f t="shared" ref="N21:W21" si="20">B57^2*$I$3</f>
        <v>6.3944725126865276E-2</v>
      </c>
      <c r="O21" s="12">
        <f t="shared" si="20"/>
        <v>4.3838294898737411E-2</v>
      </c>
      <c r="P21" s="12">
        <f t="shared" si="20"/>
        <v>2.9555772391351806E-2</v>
      </c>
      <c r="Q21" s="12">
        <f t="shared" si="20"/>
        <v>2.4132187104216829E-2</v>
      </c>
      <c r="R21" s="12">
        <f t="shared" si="20"/>
        <v>2.0221097575429375E-2</v>
      </c>
      <c r="S21" s="12">
        <f t="shared" si="20"/>
        <v>1.6811218679048931E-2</v>
      </c>
      <c r="T21" s="12">
        <f t="shared" si="20"/>
        <v>1.5308996636079581E-2</v>
      </c>
      <c r="U21" s="12">
        <f t="shared" si="20"/>
        <v>1.3862886061815077E-2</v>
      </c>
      <c r="V21" s="12">
        <f t="shared" si="20"/>
        <v>1.1318999071262636E-2</v>
      </c>
      <c r="W21" s="12">
        <f t="shared" si="20"/>
        <v>9.3463558762193182E-3</v>
      </c>
    </row>
    <row r="22" spans="1:23">
      <c r="A22" s="5">
        <v>500000</v>
      </c>
      <c r="B22" s="10">
        <f t="shared" ref="B22:K22" si="21">$A$2*$D$2*B13/($B$2+$P$3)</f>
        <v>9.6688069556846251E-2</v>
      </c>
      <c r="C22" s="10">
        <f t="shared" si="21"/>
        <v>0.14103404443857218</v>
      </c>
      <c r="D22" s="10">
        <f t="shared" si="21"/>
        <v>0.20918729339886427</v>
      </c>
      <c r="E22" s="10">
        <f t="shared" si="21"/>
        <v>0.2562010647505466</v>
      </c>
      <c r="F22" s="10">
        <f t="shared" si="21"/>
        <v>0.30575452236442124</v>
      </c>
      <c r="G22" s="10">
        <f t="shared" si="21"/>
        <v>0.36777179268775873</v>
      </c>
      <c r="H22" s="10">
        <f t="shared" si="21"/>
        <v>0.4038600424203283</v>
      </c>
      <c r="I22" s="10">
        <f t="shared" si="21"/>
        <v>0.44598880805129121</v>
      </c>
      <c r="J22" s="10">
        <f t="shared" si="21"/>
        <v>0.54622250535886674</v>
      </c>
      <c r="K22" s="10">
        <f t="shared" si="21"/>
        <v>0.66150830470631683</v>
      </c>
      <c r="M22" s="5">
        <v>500000</v>
      </c>
      <c r="N22" s="12">
        <f t="shared" ref="N22:W22" si="22">B58^2*$I$3</f>
        <v>4.0442195150858735E-2</v>
      </c>
      <c r="O22" s="12">
        <f t="shared" si="22"/>
        <v>2.772577212363015E-2</v>
      </c>
      <c r="P22" s="12">
        <f t="shared" si="22"/>
        <v>1.8692711752438633E-2</v>
      </c>
      <c r="Q22" s="12">
        <f t="shared" si="22"/>
        <v>1.5262535234133671E-2</v>
      </c>
      <c r="R22" s="12">
        <f t="shared" si="22"/>
        <v>1.278894502537305E-2</v>
      </c>
      <c r="S22" s="12">
        <f t="shared" si="22"/>
        <v>1.0632348253792362E-2</v>
      </c>
      <c r="T22" s="12">
        <f t="shared" si="22"/>
        <v>9.6822596123734613E-3</v>
      </c>
      <c r="U22" s="12">
        <f t="shared" si="22"/>
        <v>8.7676589797474822E-3</v>
      </c>
      <c r="V22" s="12">
        <f t="shared" si="22"/>
        <v>7.1587635797040932E-3</v>
      </c>
      <c r="W22" s="12">
        <f t="shared" si="22"/>
        <v>5.9111544782703635E-3</v>
      </c>
    </row>
    <row r="23" spans="1:23">
      <c r="A23" s="5">
        <v>1000000</v>
      </c>
      <c r="B23" s="10">
        <f t="shared" ref="B23:K23" si="23">$A$2*$D$2*B14/($B$2+$P$3)</f>
        <v>0.13673757928696517</v>
      </c>
      <c r="C23" s="10">
        <f t="shared" si="23"/>
        <v>0.19945225840135852</v>
      </c>
      <c r="D23" s="10">
        <f t="shared" si="23"/>
        <v>0.29583550740079367</v>
      </c>
      <c r="E23" s="10">
        <f t="shared" si="23"/>
        <v>0.36232302046465054</v>
      </c>
      <c r="F23" s="10">
        <f t="shared" si="23"/>
        <v>0.4324021922846723</v>
      </c>
      <c r="G23" s="10">
        <f t="shared" si="23"/>
        <v>0.52010785707729468</v>
      </c>
      <c r="H23" s="10">
        <f t="shared" si="23"/>
        <v>0.5711443492914019</v>
      </c>
      <c r="I23" s="10">
        <f t="shared" si="23"/>
        <v>0.63072342101274703</v>
      </c>
      <c r="J23" s="10">
        <f t="shared" si="23"/>
        <v>0.77247527515191994</v>
      </c>
      <c r="K23" s="10">
        <f t="shared" si="23"/>
        <v>0.93551401613810714</v>
      </c>
      <c r="M23" s="5">
        <v>1000000</v>
      </c>
      <c r="N23" s="12">
        <f t="shared" ref="N23:W23" si="24">B59^2*$I$3</f>
        <v>2.8596950437241919E-2</v>
      </c>
      <c r="O23" s="12">
        <f t="shared" si="24"/>
        <v>1.9605081482251822E-2</v>
      </c>
      <c r="P23" s="12">
        <f t="shared" si="24"/>
        <v>1.3217743238914836E-2</v>
      </c>
      <c r="Q23" s="12">
        <f t="shared" si="24"/>
        <v>1.0792242162154525E-2</v>
      </c>
      <c r="R23" s="12">
        <f t="shared" si="24"/>
        <v>9.0431497516632476E-3</v>
      </c>
      <c r="S23" s="12">
        <f t="shared" si="24"/>
        <v>7.518205550193527E-3</v>
      </c>
      <c r="T23" s="12">
        <f t="shared" si="24"/>
        <v>6.8463914291179108E-3</v>
      </c>
      <c r="U23" s="12">
        <f t="shared" si="24"/>
        <v>6.1996711197105699E-3</v>
      </c>
      <c r="V23" s="12">
        <f t="shared" si="24"/>
        <v>5.0620102721200492E-3</v>
      </c>
      <c r="W23" s="12">
        <f t="shared" si="24"/>
        <v>4.1798174162262008E-3</v>
      </c>
    </row>
    <row r="24" spans="1:23">
      <c r="B24" s="5"/>
      <c r="G24" s="5"/>
    </row>
    <row r="25" spans="1:23">
      <c r="A25" s="69" t="s">
        <v>20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M25" s="70" t="s">
        <v>21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</row>
    <row r="26" spans="1:23">
      <c r="B26" s="5">
        <f>$B$8</f>
        <v>4.6999999999999999E-6</v>
      </c>
      <c r="C26" s="8">
        <f>$C$8</f>
        <v>1.0000000000000001E-5</v>
      </c>
      <c r="D26" s="5">
        <f>$D$8</f>
        <v>2.1999999999999999E-5</v>
      </c>
      <c r="E26" s="5">
        <f>$E$8</f>
        <v>3.3000000000000003E-5</v>
      </c>
      <c r="F26" s="5">
        <f>$F$8</f>
        <v>4.6999999999999997E-5</v>
      </c>
      <c r="G26" s="5">
        <f>$G$8</f>
        <v>6.7999999999999999E-5</v>
      </c>
      <c r="H26" s="8">
        <f>$H$8</f>
        <v>8.2000000000000001E-5</v>
      </c>
      <c r="I26" s="8">
        <f>$I$8</f>
        <v>1E-4</v>
      </c>
      <c r="J26" s="5">
        <f>$J$8</f>
        <v>1.4999999999999999E-4</v>
      </c>
      <c r="K26" s="5">
        <f>$K$8</f>
        <v>2.2000000000000001E-4</v>
      </c>
      <c r="N26" s="5">
        <f>$B$8</f>
        <v>4.6999999999999999E-6</v>
      </c>
      <c r="O26" s="8">
        <f>$C$8</f>
        <v>1.0000000000000001E-5</v>
      </c>
      <c r="P26" s="5">
        <f>$D$8</f>
        <v>2.1999999999999999E-5</v>
      </c>
      <c r="Q26" s="5">
        <f>$E$8</f>
        <v>3.3000000000000003E-5</v>
      </c>
      <c r="R26" s="5">
        <f>$F$8</f>
        <v>4.6999999999999997E-5</v>
      </c>
      <c r="S26" s="5">
        <f>$G$8</f>
        <v>6.7999999999999999E-5</v>
      </c>
      <c r="T26" s="8">
        <f>$H$8</f>
        <v>8.2000000000000001E-5</v>
      </c>
      <c r="U26" s="8">
        <f>$I$8</f>
        <v>1E-4</v>
      </c>
      <c r="V26" s="5">
        <f>$J$8</f>
        <v>1.4999999999999999E-4</v>
      </c>
      <c r="W26" s="5">
        <f>$K$8</f>
        <v>2.2000000000000001E-4</v>
      </c>
    </row>
    <row r="27" spans="1:23">
      <c r="A27" s="1">
        <v>35000</v>
      </c>
      <c r="B27" s="13">
        <f t="shared" ref="B27:K27" si="25">B9+B18</f>
        <v>0.13275607368847434</v>
      </c>
      <c r="C27" s="13">
        <f t="shared" si="25"/>
        <v>0.19364463559863171</v>
      </c>
      <c r="D27" s="13">
        <f t="shared" si="25"/>
        <v>0.28722141071215268</v>
      </c>
      <c r="E27" s="13">
        <f t="shared" si="25"/>
        <v>0.35177294972356626</v>
      </c>
      <c r="F27" s="13">
        <f t="shared" si="25"/>
        <v>0.41981156607672948</v>
      </c>
      <c r="G27" s="13">
        <f t="shared" si="25"/>
        <v>0.504963429659676</v>
      </c>
      <c r="H27" s="13">
        <f t="shared" si="25"/>
        <v>0.55451384847291252</v>
      </c>
      <c r="I27" s="13">
        <f t="shared" si="25"/>
        <v>0.61235810516499956</v>
      </c>
      <c r="J27" s="13">
        <f t="shared" si="25"/>
        <v>0.74998244875590436</v>
      </c>
      <c r="K27" s="13">
        <f t="shared" si="25"/>
        <v>0.90827385061708721</v>
      </c>
      <c r="M27" s="1">
        <v>35000</v>
      </c>
      <c r="N27" s="11">
        <f t="shared" ref="N27:W27" si="26">$B$2*$Q$3*$M27*B45/2+$C$2*$P$3</f>
        <v>0.12327323894424966</v>
      </c>
      <c r="O27" s="11">
        <f t="shared" si="26"/>
        <v>9.3158824616345365E-2</v>
      </c>
      <c r="P27" s="11">
        <f t="shared" si="26"/>
        <v>7.176717052583817E-2</v>
      </c>
      <c r="Q27" s="11">
        <f t="shared" si="26"/>
        <v>6.3643993381691494E-2</v>
      </c>
      <c r="R27" s="11">
        <f t="shared" si="26"/>
        <v>5.77861573955369E-2</v>
      </c>
      <c r="S27" s="11">
        <f t="shared" si="26"/>
        <v>5.2679009844803393E-2</v>
      </c>
      <c r="T27" s="11">
        <f t="shared" si="26"/>
        <v>5.042905614833848E-2</v>
      </c>
      <c r="U27" s="11">
        <f t="shared" si="26"/>
        <v>4.8263143427718258E-2</v>
      </c>
      <c r="V27" s="11">
        <f t="shared" si="26"/>
        <v>4.4453035618043951E-2</v>
      </c>
      <c r="W27" s="11">
        <f t="shared" si="26"/>
        <v>4.1498508443272221E-2</v>
      </c>
    </row>
    <row r="28" spans="1:23">
      <c r="A28" s="5">
        <v>50000</v>
      </c>
      <c r="B28" s="13">
        <f t="shared" ref="B28:K28" si="27">B10+B19</f>
        <v>0.15867385733536946</v>
      </c>
      <c r="C28" s="13">
        <f t="shared" si="27"/>
        <v>0.231449608511618</v>
      </c>
      <c r="D28" s="13">
        <f t="shared" si="27"/>
        <v>0.34329524729654898</v>
      </c>
      <c r="E28" s="13">
        <f t="shared" si="27"/>
        <v>0.42044909349955562</v>
      </c>
      <c r="F28" s="13">
        <f t="shared" si="27"/>
        <v>0.50177079430438332</v>
      </c>
      <c r="G28" s="13">
        <f t="shared" si="27"/>
        <v>0.60354673779686052</v>
      </c>
      <c r="H28" s="13">
        <f t="shared" si="27"/>
        <v>0.6627708159669421</v>
      </c>
      <c r="I28" s="13">
        <f t="shared" si="27"/>
        <v>0.73190792645100677</v>
      </c>
      <c r="J28" s="13">
        <f t="shared" si="27"/>
        <v>0.89640047925172284</v>
      </c>
      <c r="K28" s="13">
        <f t="shared" si="27"/>
        <v>1.0855948913678561</v>
      </c>
      <c r="M28" s="5">
        <v>50000</v>
      </c>
      <c r="N28" s="11">
        <f t="shared" ref="N28:W28" si="28">$B$2*$Q$3*$M28*B46/2+$C$2*$P$3</f>
        <v>0.14197091519478613</v>
      </c>
      <c r="O28" s="11">
        <f t="shared" si="28"/>
        <v>0.10597730563672533</v>
      </c>
      <c r="P28" s="11">
        <f t="shared" si="28"/>
        <v>8.040938866676603E-2</v>
      </c>
      <c r="Q28" s="11">
        <f t="shared" si="28"/>
        <v>7.070033494539063E-2</v>
      </c>
      <c r="R28" s="11">
        <f t="shared" si="28"/>
        <v>6.3698881785950123E-2</v>
      </c>
      <c r="S28" s="11">
        <f t="shared" si="28"/>
        <v>5.7594672921221363E-2</v>
      </c>
      <c r="T28" s="11">
        <f t="shared" si="28"/>
        <v>5.4905463893528836E-2</v>
      </c>
      <c r="U28" s="11">
        <f t="shared" si="28"/>
        <v>5.2316703044522253E-2</v>
      </c>
      <c r="V28" s="11">
        <f t="shared" si="28"/>
        <v>4.7762753185751114E-2</v>
      </c>
      <c r="W28" s="11">
        <f t="shared" si="28"/>
        <v>4.4231417779408026E-2</v>
      </c>
    </row>
    <row r="29" spans="1:23">
      <c r="A29" s="5">
        <v>100000</v>
      </c>
      <c r="B29" s="13">
        <f t="shared" ref="B29:K29" si="29">B11+B20</f>
        <v>0.22439872103773312</v>
      </c>
      <c r="C29" s="13">
        <f t="shared" si="29"/>
        <v>0.32731917536307353</v>
      </c>
      <c r="D29" s="13">
        <f t="shared" si="29"/>
        <v>0.48549279462500516</v>
      </c>
      <c r="E29" s="13">
        <f t="shared" si="29"/>
        <v>0.59460481031454515</v>
      </c>
      <c r="F29" s="13">
        <f t="shared" si="29"/>
        <v>0.70961106250797945</v>
      </c>
      <c r="G29" s="13">
        <f t="shared" si="29"/>
        <v>0.85354398211835847</v>
      </c>
      <c r="H29" s="13">
        <f t="shared" si="29"/>
        <v>0.93729947668553204</v>
      </c>
      <c r="I29" s="13">
        <f t="shared" si="29"/>
        <v>1.0350741159953836</v>
      </c>
      <c r="J29" s="13">
        <f t="shared" si="29"/>
        <v>1.2677017150755288</v>
      </c>
      <c r="K29" s="13">
        <f t="shared" si="29"/>
        <v>1.5352630186153688</v>
      </c>
      <c r="M29" s="5">
        <v>100000</v>
      </c>
      <c r="N29" s="11">
        <f t="shared" ref="N29:W29" si="30">$B$2*$Q$3*$M29*B47/2+$C$2*$P$3</f>
        <v>0.18938632076572695</v>
      </c>
      <c r="O29" s="11">
        <f t="shared" si="30"/>
        <v>0.13848366996995548</v>
      </c>
      <c r="P29" s="11">
        <f t="shared" si="30"/>
        <v>0.10232517502940985</v>
      </c>
      <c r="Q29" s="11">
        <f t="shared" si="30"/>
        <v>8.8594499578831809E-2</v>
      </c>
      <c r="R29" s="11">
        <f t="shared" si="30"/>
        <v>7.8692949564431069E-2</v>
      </c>
      <c r="S29" s="11">
        <f t="shared" si="30"/>
        <v>7.0060294600373579E-2</v>
      </c>
      <c r="T29" s="11">
        <f t="shared" si="30"/>
        <v>6.6257178721354643E-2</v>
      </c>
      <c r="U29" s="11">
        <f t="shared" si="30"/>
        <v>6.2596118018949043E-2</v>
      </c>
      <c r="V29" s="11">
        <f t="shared" si="30"/>
        <v>5.6155860366307861E-2</v>
      </c>
      <c r="W29" s="11">
        <f t="shared" si="30"/>
        <v>5.1161797941369158E-2</v>
      </c>
    </row>
    <row r="30" spans="1:23">
      <c r="A30" s="5">
        <v>200000</v>
      </c>
      <c r="B30" s="13">
        <f t="shared" ref="B30:K30" si="31">B12+B21</f>
        <v>0.31734771467073891</v>
      </c>
      <c r="C30" s="13">
        <f t="shared" si="31"/>
        <v>0.462899217023236</v>
      </c>
      <c r="D30" s="13">
        <f t="shared" si="31"/>
        <v>0.68659049459309796</v>
      </c>
      <c r="E30" s="13">
        <f t="shared" si="31"/>
        <v>0.84089818699911123</v>
      </c>
      <c r="F30" s="13">
        <f t="shared" si="31"/>
        <v>1.0035415886087666</v>
      </c>
      <c r="G30" s="13">
        <f t="shared" si="31"/>
        <v>1.207093475593721</v>
      </c>
      <c r="H30" s="13">
        <f t="shared" si="31"/>
        <v>1.3255416319338842</v>
      </c>
      <c r="I30" s="13">
        <f t="shared" si="31"/>
        <v>1.4638158529020135</v>
      </c>
      <c r="J30" s="13">
        <f t="shared" si="31"/>
        <v>1.7928009585034457</v>
      </c>
      <c r="K30" s="13">
        <f t="shared" si="31"/>
        <v>2.1711897827357123</v>
      </c>
      <c r="M30" s="5">
        <v>200000</v>
      </c>
      <c r="N30" s="11">
        <f t="shared" ref="N30:W30" si="32">$B$2*$Q$3*$M30*B48/2+$C$2*$P$3</f>
        <v>0.25644183038957225</v>
      </c>
      <c r="O30" s="11">
        <f t="shared" si="32"/>
        <v>0.18445461127345064</v>
      </c>
      <c r="P30" s="11">
        <f t="shared" si="32"/>
        <v>0.13331877733353206</v>
      </c>
      <c r="Q30" s="11">
        <f t="shared" si="32"/>
        <v>0.11390066989078126</v>
      </c>
      <c r="R30" s="11">
        <f t="shared" si="32"/>
        <v>9.989776357190025E-2</v>
      </c>
      <c r="S30" s="11">
        <f t="shared" si="32"/>
        <v>8.7689345842442715E-2</v>
      </c>
      <c r="T30" s="11">
        <f t="shared" si="32"/>
        <v>8.2310927787057661E-2</v>
      </c>
      <c r="U30" s="11">
        <f t="shared" si="32"/>
        <v>7.7133406089044509E-2</v>
      </c>
      <c r="V30" s="11">
        <f t="shared" si="32"/>
        <v>6.8025506371502217E-2</v>
      </c>
      <c r="W30" s="11">
        <f t="shared" si="32"/>
        <v>6.0962835558816049E-2</v>
      </c>
    </row>
    <row r="31" spans="1:23">
      <c r="A31" s="5">
        <v>500000</v>
      </c>
      <c r="B31" s="13">
        <f t="shared" ref="B31:K31" si="33">B13+B22</f>
        <v>0.50177079430438332</v>
      </c>
      <c r="C31" s="13">
        <f t="shared" si="33"/>
        <v>0.73190792645100677</v>
      </c>
      <c r="D31" s="13">
        <f t="shared" si="33"/>
        <v>1.0855948913678559</v>
      </c>
      <c r="E31" s="13">
        <f t="shared" si="33"/>
        <v>1.329576775611691</v>
      </c>
      <c r="F31" s="13">
        <f t="shared" si="33"/>
        <v>1.5867385733536943</v>
      </c>
      <c r="G31" s="13">
        <f t="shared" si="33"/>
        <v>1.9085823658025145</v>
      </c>
      <c r="H31" s="13">
        <f t="shared" si="33"/>
        <v>2.0958653451438289</v>
      </c>
      <c r="I31" s="13">
        <f t="shared" si="33"/>
        <v>2.31449608511618</v>
      </c>
      <c r="J31" s="13">
        <f t="shared" si="33"/>
        <v>2.8346672101019523</v>
      </c>
      <c r="K31" s="13">
        <f t="shared" si="33"/>
        <v>3.4329524729654901</v>
      </c>
      <c r="M31" s="5">
        <v>500000</v>
      </c>
      <c r="N31" s="11">
        <f t="shared" ref="N31:W31" si="34">$B$2*$Q$3*$M31*B49/2+$C$2*$P$3</f>
        <v>0.38948881785950124</v>
      </c>
      <c r="O31" s="11">
        <f t="shared" si="34"/>
        <v>0.27566703044522256</v>
      </c>
      <c r="P31" s="11">
        <f t="shared" si="34"/>
        <v>0.19481417779408022</v>
      </c>
      <c r="Q31" s="11">
        <f t="shared" si="34"/>
        <v>0.16411145410960018</v>
      </c>
      <c r="R31" s="11">
        <f t="shared" si="34"/>
        <v>0.14197091519478611</v>
      </c>
      <c r="S31" s="11">
        <f t="shared" si="34"/>
        <v>0.12266771186885256</v>
      </c>
      <c r="T31" s="11">
        <f t="shared" si="34"/>
        <v>0.11416368623705733</v>
      </c>
      <c r="U31" s="11">
        <f t="shared" si="34"/>
        <v>0.10597730563672533</v>
      </c>
      <c r="V31" s="11">
        <f t="shared" si="34"/>
        <v>9.1576451732806402E-2</v>
      </c>
      <c r="W31" s="11">
        <f t="shared" si="34"/>
        <v>8.040938866676603E-2</v>
      </c>
    </row>
    <row r="32" spans="1:23">
      <c r="A32" s="5">
        <v>1000000</v>
      </c>
      <c r="B32" s="13">
        <f t="shared" ref="B32:K32" si="35">B14+B23</f>
        <v>0.70961106250797956</v>
      </c>
      <c r="C32" s="13">
        <f t="shared" si="35"/>
        <v>1.0350741159953836</v>
      </c>
      <c r="D32" s="13">
        <f t="shared" si="35"/>
        <v>1.5352630186153688</v>
      </c>
      <c r="E32" s="13">
        <f t="shared" si="35"/>
        <v>1.8803055082863427</v>
      </c>
      <c r="F32" s="13">
        <f t="shared" si="35"/>
        <v>2.2439872103773308</v>
      </c>
      <c r="G32" s="13">
        <f t="shared" si="35"/>
        <v>2.6991430666240439</v>
      </c>
      <c r="H32" s="13">
        <f t="shared" si="35"/>
        <v>2.9640011960101709</v>
      </c>
      <c r="I32" s="13">
        <f t="shared" si="35"/>
        <v>3.2731917536307349</v>
      </c>
      <c r="J32" s="13">
        <f t="shared" si="35"/>
        <v>4.0088248133404845</v>
      </c>
      <c r="K32" s="13">
        <f t="shared" si="35"/>
        <v>4.8549279462500516</v>
      </c>
      <c r="M32" s="5">
        <v>1000000</v>
      </c>
      <c r="N32" s="11">
        <f t="shared" ref="N32:W32" si="36">$B$2*$Q$3*$M32*B50/2+$C$2*$P$3</f>
        <v>0.53942949564431075</v>
      </c>
      <c r="O32" s="11">
        <f t="shared" si="36"/>
        <v>0.37846118018949049</v>
      </c>
      <c r="P32" s="11">
        <f t="shared" si="36"/>
        <v>0.26411797941369164</v>
      </c>
      <c r="Q32" s="11">
        <f t="shared" si="36"/>
        <v>0.22069777117730624</v>
      </c>
      <c r="R32" s="11">
        <f t="shared" si="36"/>
        <v>0.18938632076572692</v>
      </c>
      <c r="S32" s="11">
        <f t="shared" si="36"/>
        <v>0.16208746882494626</v>
      </c>
      <c r="T32" s="11">
        <f t="shared" si="36"/>
        <v>0.15006096044169304</v>
      </c>
      <c r="U32" s="11">
        <f t="shared" si="36"/>
        <v>0.13848366996995548</v>
      </c>
      <c r="V32" s="11">
        <f t="shared" si="36"/>
        <v>0.11811778706927981</v>
      </c>
      <c r="W32" s="11">
        <f t="shared" si="36"/>
        <v>0.10232517502940985</v>
      </c>
    </row>
    <row r="33" spans="1:23">
      <c r="B33" s="5"/>
      <c r="G33" s="5"/>
      <c r="N33" s="5"/>
    </row>
    <row r="34" spans="1:23">
      <c r="A34" s="69" t="s">
        <v>29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M34" s="71" t="s">
        <v>23</v>
      </c>
      <c r="N34" s="69"/>
      <c r="O34" s="69"/>
      <c r="P34" s="69"/>
      <c r="Q34" s="69"/>
      <c r="R34" s="72" t="s">
        <v>30</v>
      </c>
      <c r="S34" s="69"/>
      <c r="T34" s="16">
        <v>0.02</v>
      </c>
      <c r="U34" s="72" t="s">
        <v>31</v>
      </c>
      <c r="V34" s="69"/>
      <c r="W34" s="16">
        <v>1.45</v>
      </c>
    </row>
    <row r="35" spans="1:23">
      <c r="A35" s="1"/>
      <c r="B35" s="5">
        <f>$B$8</f>
        <v>4.6999999999999999E-6</v>
      </c>
      <c r="C35" s="8">
        <f>$C$8</f>
        <v>1.0000000000000001E-5</v>
      </c>
      <c r="D35" s="5">
        <f>$D$8</f>
        <v>2.1999999999999999E-5</v>
      </c>
      <c r="E35" s="5">
        <f>$E$8</f>
        <v>3.3000000000000003E-5</v>
      </c>
      <c r="F35" s="5">
        <f>$F$8</f>
        <v>4.6999999999999997E-5</v>
      </c>
      <c r="G35" s="5">
        <f>$G$8</f>
        <v>6.7999999999999999E-5</v>
      </c>
      <c r="H35" s="8">
        <f>$H$8</f>
        <v>8.2000000000000001E-5</v>
      </c>
      <c r="I35" s="8">
        <f>$I$8</f>
        <v>1E-4</v>
      </c>
      <c r="J35" s="5">
        <f>$J$8</f>
        <v>1.4999999999999999E-4</v>
      </c>
      <c r="K35" s="5">
        <f>$K$8</f>
        <v>2.2000000000000001E-4</v>
      </c>
      <c r="N35" s="5">
        <f>$B$8</f>
        <v>4.6999999999999999E-6</v>
      </c>
      <c r="O35" s="8">
        <f>$C$8</f>
        <v>1.0000000000000001E-5</v>
      </c>
      <c r="P35" s="5">
        <f>$D$8</f>
        <v>2.1999999999999999E-5</v>
      </c>
      <c r="Q35" s="5">
        <f>$E$8</f>
        <v>3.3000000000000003E-5</v>
      </c>
      <c r="R35" s="5">
        <f>$F$8</f>
        <v>4.6999999999999997E-5</v>
      </c>
      <c r="S35" s="5">
        <f>$G$8</f>
        <v>6.7999999999999999E-5</v>
      </c>
      <c r="T35" s="8">
        <f>$H$8</f>
        <v>8.2000000000000001E-5</v>
      </c>
      <c r="U35" s="8">
        <f>$I$8</f>
        <v>1E-4</v>
      </c>
      <c r="V35" s="5">
        <f>$J$8</f>
        <v>1.4999999999999999E-4</v>
      </c>
      <c r="W35" s="5">
        <f>$K$8</f>
        <v>2.2000000000000001E-4</v>
      </c>
    </row>
    <row r="36" spans="1:23">
      <c r="A36" s="1">
        <v>35000</v>
      </c>
      <c r="B36" s="13">
        <f t="shared" ref="B36:K36" si="37">($A$2)*B9/(B$35*$A36)</f>
        <v>7.8182235872856873</v>
      </c>
      <c r="C36" s="13">
        <f t="shared" si="37"/>
        <v>5.359904050313907</v>
      </c>
      <c r="D36" s="13">
        <f t="shared" si="37"/>
        <v>3.6136465735378103</v>
      </c>
      <c r="E36" s="13">
        <f t="shared" si="37"/>
        <v>2.9505300719748151</v>
      </c>
      <c r="F36" s="13">
        <f t="shared" si="37"/>
        <v>2.4723393792275017</v>
      </c>
      <c r="G36" s="13">
        <f t="shared" si="37"/>
        <v>2.0554293750859909</v>
      </c>
      <c r="H36" s="13">
        <f t="shared" si="37"/>
        <v>1.8717596855786511</v>
      </c>
      <c r="I36" s="13">
        <f t="shared" si="37"/>
        <v>1.6949504838953682</v>
      </c>
      <c r="J36" s="13">
        <f t="shared" si="37"/>
        <v>1.3839212749423631</v>
      </c>
      <c r="K36" s="13">
        <f t="shared" si="37"/>
        <v>1.1427353831242628</v>
      </c>
      <c r="M36" s="1">
        <v>35000</v>
      </c>
      <c r="N36" s="13">
        <f t="shared" ref="N36:W36" si="38">B54^2*$T$34+B63^2*$W$34</f>
        <v>9.0908566489938614E-2</v>
      </c>
      <c r="O36" s="13">
        <f t="shared" si="38"/>
        <v>6.2323773207261152E-2</v>
      </c>
      <c r="P36" s="13">
        <f t="shared" si="38"/>
        <v>4.2018679324525757E-2</v>
      </c>
      <c r="Q36" s="13">
        <f t="shared" si="38"/>
        <v>3.4308108003573826E-2</v>
      </c>
      <c r="R36" s="13">
        <f t="shared" si="38"/>
        <v>2.8747812892906448E-2</v>
      </c>
      <c r="S36" s="13">
        <f t="shared" si="38"/>
        <v>2.3900076011416548E-2</v>
      </c>
      <c r="T36" s="13">
        <f t="shared" si="38"/>
        <v>2.1764405677311759E-2</v>
      </c>
      <c r="U36" s="13">
        <f t="shared" si="38"/>
        <v>1.9708507571072249E-2</v>
      </c>
      <c r="V36" s="13">
        <f t="shared" si="38"/>
        <v>1.6091929046968698E-2</v>
      </c>
      <c r="W36" s="13">
        <f t="shared" si="38"/>
        <v>1.3287473093772678E-2</v>
      </c>
    </row>
    <row r="37" spans="1:23">
      <c r="A37" s="5">
        <v>50000</v>
      </c>
      <c r="B37" s="13">
        <f t="shared" ref="B37:K37" si="39">($A$2)*B10/(B$35*$A37)</f>
        <v>6.5411951539877791</v>
      </c>
      <c r="C37" s="13">
        <f t="shared" si="39"/>
        <v>4.4844174649557331</v>
      </c>
      <c r="D37" s="13">
        <f t="shared" si="39"/>
        <v>3.0233936381009161</v>
      </c>
      <c r="E37" s="13">
        <f t="shared" si="39"/>
        <v>2.4685905683080365</v>
      </c>
      <c r="F37" s="13">
        <f t="shared" si="39"/>
        <v>2.0685075306257219</v>
      </c>
      <c r="G37" s="13">
        <f t="shared" si="39"/>
        <v>1.7196955954983633</v>
      </c>
      <c r="H37" s="13">
        <f t="shared" si="39"/>
        <v>1.5660265082016476</v>
      </c>
      <c r="I37" s="13">
        <f t="shared" si="39"/>
        <v>1.4180973168298432</v>
      </c>
      <c r="J37" s="13">
        <f t="shared" si="39"/>
        <v>1.1578716106143492</v>
      </c>
      <c r="K37" s="13">
        <f t="shared" si="39"/>
        <v>0.95608101596617279</v>
      </c>
      <c r="M37" s="5">
        <v>50000</v>
      </c>
      <c r="N37" s="13">
        <f t="shared" ref="N37:W37" si="40">B55^2*$T$34+B64^2*$W$34</f>
        <v>7.6059563651646803E-2</v>
      </c>
      <c r="O37" s="13">
        <f t="shared" si="40"/>
        <v>5.2143809745290842E-2</v>
      </c>
      <c r="P37" s="13">
        <f t="shared" si="40"/>
        <v>3.5155349358584539E-2</v>
      </c>
      <c r="Q37" s="13">
        <f t="shared" si="40"/>
        <v>2.8704222552604013E-2</v>
      </c>
      <c r="R37" s="13">
        <f t="shared" si="40"/>
        <v>2.405214589777576E-2</v>
      </c>
      <c r="S37" s="13">
        <f t="shared" si="40"/>
        <v>1.9996238229878185E-2</v>
      </c>
      <c r="T37" s="13">
        <f t="shared" si="40"/>
        <v>1.8209408231478055E-2</v>
      </c>
      <c r="U37" s="13">
        <f t="shared" si="40"/>
        <v>1.648932046736035E-2</v>
      </c>
      <c r="V37" s="13">
        <f t="shared" si="40"/>
        <v>1.3463473783421297E-2</v>
      </c>
      <c r="W37" s="13">
        <f t="shared" si="40"/>
        <v>1.111709759120667E-2</v>
      </c>
    </row>
    <row r="38" spans="1:23">
      <c r="A38" s="5">
        <v>100000</v>
      </c>
      <c r="B38" s="13">
        <f t="shared" ref="B38:K38" si="41">($A$2)*B11/(B$35*$A38)</f>
        <v>4.6253234504493417</v>
      </c>
      <c r="C38" s="13">
        <f t="shared" si="41"/>
        <v>3.1709619991415856</v>
      </c>
      <c r="D38" s="13">
        <f t="shared" si="41"/>
        <v>2.1378621436974248</v>
      </c>
      <c r="E38" s="13">
        <f t="shared" si="41"/>
        <v>1.7455571308237658</v>
      </c>
      <c r="F38" s="13">
        <f t="shared" si="41"/>
        <v>1.4626557018408877</v>
      </c>
      <c r="G38" s="13">
        <f t="shared" si="41"/>
        <v>1.2160084171535308</v>
      </c>
      <c r="H38" s="13">
        <f t="shared" si="41"/>
        <v>1.1073479634672754</v>
      </c>
      <c r="I38" s="13">
        <f t="shared" si="41"/>
        <v>1.00274622911283</v>
      </c>
      <c r="J38" s="13">
        <f t="shared" si="41"/>
        <v>0.81873886760879599</v>
      </c>
      <c r="K38" s="13">
        <f t="shared" si="41"/>
        <v>0.67605136975340463</v>
      </c>
      <c r="M38" s="5">
        <v>100000</v>
      </c>
      <c r="N38" s="13">
        <f t="shared" ref="N38:W38" si="42">B56^2*$T$34+B65^2*$W$34</f>
        <v>5.378223323216931E-2</v>
      </c>
      <c r="O38" s="13">
        <f t="shared" si="42"/>
        <v>3.6871241467796328E-2</v>
      </c>
      <c r="P38" s="13">
        <f t="shared" si="42"/>
        <v>2.485858592643729E-2</v>
      </c>
      <c r="Q38" s="13">
        <f t="shared" si="42"/>
        <v>2.0296950415634129E-2</v>
      </c>
      <c r="R38" s="13">
        <f t="shared" si="42"/>
        <v>1.7007435466405433E-2</v>
      </c>
      <c r="S38" s="13">
        <f t="shared" si="42"/>
        <v>1.4139475650568558E-2</v>
      </c>
      <c r="T38" s="13">
        <f t="shared" si="42"/>
        <v>1.2875996041872267E-2</v>
      </c>
      <c r="U38" s="13">
        <f t="shared" si="42"/>
        <v>1.1659710319628629E-2</v>
      </c>
      <c r="V38" s="13">
        <f t="shared" si="42"/>
        <v>9.5201136105845033E-3</v>
      </c>
      <c r="W38" s="13">
        <f t="shared" si="42"/>
        <v>7.8609750938548675E-3</v>
      </c>
    </row>
    <row r="39" spans="1:23">
      <c r="A39" s="5">
        <v>200000</v>
      </c>
      <c r="B39" s="13">
        <f t="shared" ref="B39:K39" si="43">($A$2)*B12/(B$35*$A39)</f>
        <v>3.2705975769938895</v>
      </c>
      <c r="C39" s="13">
        <f t="shared" si="43"/>
        <v>2.2422087324778666</v>
      </c>
      <c r="D39" s="13">
        <f t="shared" si="43"/>
        <v>1.5116968190504581</v>
      </c>
      <c r="E39" s="13">
        <f t="shared" si="43"/>
        <v>1.2342952841540182</v>
      </c>
      <c r="F39" s="13">
        <f t="shared" si="43"/>
        <v>1.034253765312861</v>
      </c>
      <c r="G39" s="13">
        <f t="shared" si="43"/>
        <v>0.85984779774918163</v>
      </c>
      <c r="H39" s="13">
        <f t="shared" si="43"/>
        <v>0.78301325410082379</v>
      </c>
      <c r="I39" s="13">
        <f t="shared" si="43"/>
        <v>0.7090486584149216</v>
      </c>
      <c r="J39" s="13">
        <f t="shared" si="43"/>
        <v>0.57893580530717459</v>
      </c>
      <c r="K39" s="13">
        <f t="shared" si="43"/>
        <v>0.47804050798308639</v>
      </c>
      <c r="M39" s="5">
        <v>200000</v>
      </c>
      <c r="N39" s="13">
        <f t="shared" ref="N39:W39" si="44">B57^2*$T$34+B66^2*$W$34</f>
        <v>3.8029781825823394E-2</v>
      </c>
      <c r="O39" s="13">
        <f t="shared" si="44"/>
        <v>2.6071904872645421E-2</v>
      </c>
      <c r="P39" s="13">
        <f t="shared" si="44"/>
        <v>1.7577674679292273E-2</v>
      </c>
      <c r="Q39" s="13">
        <f t="shared" si="44"/>
        <v>1.4352111276302003E-2</v>
      </c>
      <c r="R39" s="13">
        <f t="shared" si="44"/>
        <v>1.2026072948887884E-2</v>
      </c>
      <c r="S39" s="13">
        <f t="shared" si="44"/>
        <v>9.9981191149390962E-3</v>
      </c>
      <c r="T39" s="13">
        <f t="shared" si="44"/>
        <v>9.1047041157390242E-3</v>
      </c>
      <c r="U39" s="13">
        <f t="shared" si="44"/>
        <v>8.2446602336801733E-3</v>
      </c>
      <c r="V39" s="13">
        <f t="shared" si="44"/>
        <v>6.7317368917106483E-3</v>
      </c>
      <c r="W39" s="13">
        <f t="shared" si="44"/>
        <v>5.5585487956033332E-3</v>
      </c>
    </row>
    <row r="40" spans="1:23">
      <c r="A40" s="5">
        <v>500000</v>
      </c>
      <c r="B40" s="13">
        <f t="shared" ref="B40:K40" si="45">($A$2)*B13/(B$35*$A40)</f>
        <v>2.0685075306257215</v>
      </c>
      <c r="C40" s="13">
        <f t="shared" si="45"/>
        <v>1.4180973168298432</v>
      </c>
      <c r="D40" s="13">
        <f t="shared" si="45"/>
        <v>0.95608101596617279</v>
      </c>
      <c r="E40" s="13">
        <f t="shared" si="45"/>
        <v>0.78063688062628678</v>
      </c>
      <c r="F40" s="13">
        <f t="shared" si="45"/>
        <v>0.65411951539877777</v>
      </c>
      <c r="G40" s="13">
        <f t="shared" si="45"/>
        <v>0.54381549639344318</v>
      </c>
      <c r="H40" s="13">
        <f t="shared" si="45"/>
        <v>0.49522106421175621</v>
      </c>
      <c r="I40" s="13">
        <f t="shared" si="45"/>
        <v>0.44844174649557333</v>
      </c>
      <c r="J40" s="13">
        <f t="shared" si="45"/>
        <v>0.36615115275889365</v>
      </c>
      <c r="K40" s="13">
        <f t="shared" si="45"/>
        <v>0.30233936381009163</v>
      </c>
      <c r="M40" s="5">
        <v>500000</v>
      </c>
      <c r="N40" s="13">
        <f t="shared" ref="N40:W40" si="46">B58^2*$T$34+B67^2*$W$34</f>
        <v>2.4052145897775754E-2</v>
      </c>
      <c r="O40" s="13">
        <f t="shared" si="46"/>
        <v>1.648932046736035E-2</v>
      </c>
      <c r="P40" s="13">
        <f t="shared" si="46"/>
        <v>1.1117097591206666E-2</v>
      </c>
      <c r="Q40" s="13">
        <f t="shared" si="46"/>
        <v>9.077072173060103E-3</v>
      </c>
      <c r="R40" s="13">
        <f t="shared" si="46"/>
        <v>7.6059563651646777E-3</v>
      </c>
      <c r="S40" s="13">
        <f t="shared" si="46"/>
        <v>6.3233657441748702E-3</v>
      </c>
      <c r="T40" s="13">
        <f t="shared" si="46"/>
        <v>5.75832048552892E-3</v>
      </c>
      <c r="U40" s="13">
        <f t="shared" si="46"/>
        <v>5.2143809745290835E-3</v>
      </c>
      <c r="V40" s="13">
        <f t="shared" si="46"/>
        <v>4.2575242373575801E-3</v>
      </c>
      <c r="W40" s="13">
        <f t="shared" si="46"/>
        <v>3.5155349358584552E-3</v>
      </c>
    </row>
    <row r="41" spans="1:23">
      <c r="A41" s="5">
        <v>1000000</v>
      </c>
      <c r="B41" s="13">
        <f t="shared" ref="B41:K41" si="47">($A$2)*B14/(B$35*$A41)</f>
        <v>1.4626557018408879</v>
      </c>
      <c r="C41" s="13">
        <f t="shared" si="47"/>
        <v>1.00274622911283</v>
      </c>
      <c r="D41" s="13">
        <f t="shared" si="47"/>
        <v>0.67605136975340463</v>
      </c>
      <c r="E41" s="13">
        <f t="shared" si="47"/>
        <v>0.55199363193516071</v>
      </c>
      <c r="F41" s="13">
        <f t="shared" si="47"/>
        <v>0.46253234504493407</v>
      </c>
      <c r="G41" s="13">
        <f t="shared" si="47"/>
        <v>0.3845356252141322</v>
      </c>
      <c r="H41" s="13">
        <f t="shared" si="47"/>
        <v>0.35017417269055157</v>
      </c>
      <c r="I41" s="13">
        <f t="shared" si="47"/>
        <v>0.31709619991415855</v>
      </c>
      <c r="J41" s="13">
        <f t="shared" si="47"/>
        <v>0.25890796305508518</v>
      </c>
      <c r="K41" s="13">
        <f t="shared" si="47"/>
        <v>0.21378621436974243</v>
      </c>
      <c r="M41" s="5">
        <v>1000000</v>
      </c>
      <c r="N41" s="13">
        <f t="shared" ref="N41:W41" si="48">B59^2*$T$34+B68^2*$W$34</f>
        <v>1.7007435466405436E-2</v>
      </c>
      <c r="O41" s="13">
        <f t="shared" si="48"/>
        <v>1.1659710319628629E-2</v>
      </c>
      <c r="P41" s="13">
        <f t="shared" si="48"/>
        <v>7.8609750938548675E-3</v>
      </c>
      <c r="Q41" s="13">
        <f t="shared" si="48"/>
        <v>6.4184592868905075E-3</v>
      </c>
      <c r="R41" s="13">
        <f t="shared" si="48"/>
        <v>5.3782233232169269E-3</v>
      </c>
      <c r="S41" s="13">
        <f t="shared" si="48"/>
        <v>4.471294797628771E-3</v>
      </c>
      <c r="T41" s="13">
        <f t="shared" si="48"/>
        <v>4.0717474635629143E-3</v>
      </c>
      <c r="U41" s="13">
        <f t="shared" si="48"/>
        <v>3.6871241467796327E-3</v>
      </c>
      <c r="V41" s="13">
        <f t="shared" si="48"/>
        <v>3.0105242593016302E-3</v>
      </c>
      <c r="W41" s="13">
        <f t="shared" si="48"/>
        <v>2.4858585926437276E-3</v>
      </c>
    </row>
    <row r="42" spans="1:23">
      <c r="B42" s="5"/>
      <c r="N42" s="5"/>
      <c r="S42" s="5"/>
    </row>
    <row r="43" spans="1:23">
      <c r="A43" s="69" t="s">
        <v>32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M43" s="69" t="s">
        <v>26</v>
      </c>
      <c r="N43" s="69"/>
      <c r="O43" s="69"/>
      <c r="P43" s="69"/>
      <c r="Q43" s="69"/>
      <c r="R43" s="69"/>
      <c r="S43" s="69"/>
      <c r="T43" s="69"/>
      <c r="U43" s="69"/>
      <c r="V43" s="69"/>
      <c r="W43" s="69"/>
    </row>
    <row r="44" spans="1:23">
      <c r="A44" s="1"/>
      <c r="B44" s="5">
        <f>$B$8</f>
        <v>4.6999999999999999E-6</v>
      </c>
      <c r="C44" s="8">
        <f>$C$8</f>
        <v>1.0000000000000001E-5</v>
      </c>
      <c r="D44" s="5">
        <f>$D$8</f>
        <v>2.1999999999999999E-5</v>
      </c>
      <c r="E44" s="5">
        <f>$E$8</f>
        <v>3.3000000000000003E-5</v>
      </c>
      <c r="F44" s="5">
        <f>$F$8</f>
        <v>4.6999999999999997E-5</v>
      </c>
      <c r="G44" s="5">
        <f>$G$8</f>
        <v>6.7999999999999999E-5</v>
      </c>
      <c r="H44" s="8">
        <f>$H$8</f>
        <v>8.2000000000000001E-5</v>
      </c>
      <c r="I44" s="8">
        <f>$I$8</f>
        <v>1E-4</v>
      </c>
      <c r="J44" s="5">
        <f>$J$8</f>
        <v>1.4999999999999999E-4</v>
      </c>
      <c r="K44" s="5">
        <f>$K$8</f>
        <v>2.2000000000000001E-4</v>
      </c>
      <c r="M44" s="4"/>
      <c r="N44" s="5">
        <f>$B$8</f>
        <v>4.6999999999999999E-6</v>
      </c>
      <c r="O44" s="8">
        <f>$C$8</f>
        <v>1.0000000000000001E-5</v>
      </c>
      <c r="P44" s="5">
        <f>$D$8</f>
        <v>2.1999999999999999E-5</v>
      </c>
      <c r="Q44" s="5">
        <f>$E$8</f>
        <v>3.3000000000000003E-5</v>
      </c>
      <c r="R44" s="5">
        <f>$F$8</f>
        <v>4.6999999999999997E-5</v>
      </c>
      <c r="S44" s="5">
        <f>$G$8</f>
        <v>6.7999999999999999E-5</v>
      </c>
      <c r="T44" s="8">
        <f>$H$8</f>
        <v>8.2000000000000001E-5</v>
      </c>
      <c r="U44" s="8">
        <f>$I$8</f>
        <v>1E-4</v>
      </c>
      <c r="V44" s="5">
        <f>$J$8</f>
        <v>1.4999999999999999E-4</v>
      </c>
      <c r="W44" s="5">
        <f>$K$8</f>
        <v>2.2000000000000001E-4</v>
      </c>
    </row>
    <row r="45" spans="1:23">
      <c r="A45" s="1">
        <v>35000</v>
      </c>
      <c r="B45" s="13">
        <f t="shared" ref="B45:K45" si="49">B36/$D$2</f>
        <v>1.9545558968214218</v>
      </c>
      <c r="C45" s="13">
        <f t="shared" si="49"/>
        <v>1.3399760125784768</v>
      </c>
      <c r="D45" s="13">
        <f t="shared" si="49"/>
        <v>0.90341164338445257</v>
      </c>
      <c r="E45" s="13">
        <f t="shared" si="49"/>
        <v>0.73763251799370377</v>
      </c>
      <c r="F45" s="13">
        <f t="shared" si="49"/>
        <v>0.61808484480687542</v>
      </c>
      <c r="G45" s="13">
        <f t="shared" si="49"/>
        <v>0.51385734377149772</v>
      </c>
      <c r="H45" s="13">
        <f t="shared" si="49"/>
        <v>0.46793992139466278</v>
      </c>
      <c r="I45" s="13">
        <f t="shared" si="49"/>
        <v>0.42373762097384204</v>
      </c>
      <c r="J45" s="13">
        <f t="shared" si="49"/>
        <v>0.34598031873559076</v>
      </c>
      <c r="K45" s="13">
        <f t="shared" si="49"/>
        <v>0.2856838457810657</v>
      </c>
      <c r="M45" s="1">
        <v>35000</v>
      </c>
      <c r="N45" s="12">
        <f t="shared" ref="N45:W45" si="50">SUM(N18,N9,N27,N36)</f>
        <v>0.38573026102326124</v>
      </c>
      <c r="O45" s="12">
        <f t="shared" si="50"/>
        <v>0.27442548559118468</v>
      </c>
      <c r="P45" s="12">
        <f t="shared" si="50"/>
        <v>0.19536058236116205</v>
      </c>
      <c r="Q45" s="12">
        <f t="shared" si="50"/>
        <v>0.1653368071025999</v>
      </c>
      <c r="R45" s="12">
        <f t="shared" si="50"/>
        <v>0.14368587569621624</v>
      </c>
      <c r="S45" s="12">
        <f t="shared" si="50"/>
        <v>0.12480953611201448</v>
      </c>
      <c r="T45" s="12">
        <f t="shared" si="50"/>
        <v>0.116493565288516</v>
      </c>
      <c r="U45" s="12">
        <f t="shared" si="50"/>
        <v>0.10848821521432485</v>
      </c>
      <c r="V45" s="12">
        <f t="shared" si="50"/>
        <v>9.4405816350109181E-2</v>
      </c>
      <c r="W45" s="12">
        <f t="shared" si="50"/>
        <v>8.3485697495557343E-2</v>
      </c>
    </row>
    <row r="46" spans="1:23">
      <c r="A46" s="5">
        <v>50000</v>
      </c>
      <c r="B46" s="13">
        <f t="shared" ref="B46:K46" si="51">B37/$D$2</f>
        <v>1.6352987884969448</v>
      </c>
      <c r="C46" s="13">
        <f t="shared" si="51"/>
        <v>1.1211043662389333</v>
      </c>
      <c r="D46" s="13">
        <f t="shared" si="51"/>
        <v>0.75584840952522903</v>
      </c>
      <c r="E46" s="13">
        <f t="shared" si="51"/>
        <v>0.61714764207700912</v>
      </c>
      <c r="F46" s="13">
        <f t="shared" si="51"/>
        <v>0.51712688265643048</v>
      </c>
      <c r="G46" s="13">
        <f t="shared" si="51"/>
        <v>0.42992389887459082</v>
      </c>
      <c r="H46" s="13">
        <f t="shared" si="51"/>
        <v>0.39150662705041189</v>
      </c>
      <c r="I46" s="13">
        <f t="shared" si="51"/>
        <v>0.3545243292074608</v>
      </c>
      <c r="J46" s="13">
        <f t="shared" si="51"/>
        <v>0.28946790265358729</v>
      </c>
      <c r="K46" s="13">
        <f t="shared" si="51"/>
        <v>0.2390202539915432</v>
      </c>
      <c r="M46" s="5">
        <v>50000</v>
      </c>
      <c r="N46" s="12">
        <f t="shared" ref="N46:W46" si="52">SUM(N19,N10,N28,N37)</f>
        <v>0.36925118638441712</v>
      </c>
      <c r="O46" s="12">
        <f t="shared" si="52"/>
        <v>0.26370022630215006</v>
      </c>
      <c r="P46" s="12">
        <f t="shared" si="52"/>
        <v>0.18872252285371915</v>
      </c>
      <c r="Q46" s="12">
        <f t="shared" si="52"/>
        <v>0.16025080372456688</v>
      </c>
      <c r="R46" s="12">
        <f t="shared" si="52"/>
        <v>0.13971910067995055</v>
      </c>
      <c r="S46" s="12">
        <f t="shared" si="52"/>
        <v>0.12181855905254062</v>
      </c>
      <c r="T46" s="12">
        <f t="shared" si="52"/>
        <v>0.11393247598890754</v>
      </c>
      <c r="U46" s="12">
        <f t="shared" si="52"/>
        <v>0.10634095637220281</v>
      </c>
      <c r="V46" s="12">
        <f t="shared" si="52"/>
        <v>9.2986536360938593E-2</v>
      </c>
      <c r="W46" s="12">
        <f t="shared" si="52"/>
        <v>8.2630924709632556E-2</v>
      </c>
    </row>
    <row r="47" spans="1:23">
      <c r="A47" s="5">
        <v>100000</v>
      </c>
      <c r="B47" s="13">
        <f t="shared" ref="B47:K47" si="53">B38/$D$2</f>
        <v>1.1563308626123354</v>
      </c>
      <c r="C47" s="13">
        <f t="shared" si="53"/>
        <v>0.7927404997853964</v>
      </c>
      <c r="D47" s="13">
        <f t="shared" si="53"/>
        <v>0.53446553592435619</v>
      </c>
      <c r="E47" s="13">
        <f t="shared" si="53"/>
        <v>0.43638928270594146</v>
      </c>
      <c r="F47" s="13">
        <f t="shared" si="53"/>
        <v>0.36566392546022192</v>
      </c>
      <c r="G47" s="13">
        <f t="shared" si="53"/>
        <v>0.3040021042883827</v>
      </c>
      <c r="H47" s="13">
        <f t="shared" si="53"/>
        <v>0.27683699086681884</v>
      </c>
      <c r="I47" s="13">
        <f t="shared" si="53"/>
        <v>0.25068655727820749</v>
      </c>
      <c r="J47" s="13">
        <f t="shared" si="53"/>
        <v>0.204684716902199</v>
      </c>
      <c r="K47" s="13">
        <f t="shared" si="53"/>
        <v>0.16901284243835116</v>
      </c>
      <c r="M47" s="5">
        <v>100000</v>
      </c>
      <c r="N47" s="12">
        <f t="shared" ref="N47:W47" si="54">SUM(N20,N11,N29,N38)</f>
        <v>0.37014891884401951</v>
      </c>
      <c r="O47" s="12">
        <f t="shared" si="54"/>
        <v>0.26622309765807606</v>
      </c>
      <c r="P47" s="12">
        <f t="shared" si="54"/>
        <v>0.19239980514191996</v>
      </c>
      <c r="Q47" s="12">
        <f t="shared" si="54"/>
        <v>0.1643664571859518</v>
      </c>
      <c r="R47" s="12">
        <f t="shared" si="54"/>
        <v>0.14415087508613372</v>
      </c>
      <c r="S47" s="12">
        <f t="shared" si="54"/>
        <v>0.1265259431399744</v>
      </c>
      <c r="T47" s="12">
        <f t="shared" si="54"/>
        <v>0.11876127991294307</v>
      </c>
      <c r="U47" s="12">
        <f t="shared" si="54"/>
        <v>0.11128664482103749</v>
      </c>
      <c r="V47" s="12">
        <f t="shared" si="54"/>
        <v>9.8137839115708836E-2</v>
      </c>
      <c r="W47" s="12">
        <f t="shared" si="54"/>
        <v>8.7941669948645856E-2</v>
      </c>
    </row>
    <row r="48" spans="1:23">
      <c r="A48" s="5">
        <v>200000</v>
      </c>
      <c r="B48" s="13">
        <f t="shared" ref="B48:K48" si="55">B39/$D$2</f>
        <v>0.81764939424847238</v>
      </c>
      <c r="C48" s="13">
        <f t="shared" si="55"/>
        <v>0.56055218311946664</v>
      </c>
      <c r="D48" s="13">
        <f t="shared" si="55"/>
        <v>0.37792420476261451</v>
      </c>
      <c r="E48" s="13">
        <f t="shared" si="55"/>
        <v>0.30857382103850456</v>
      </c>
      <c r="F48" s="13">
        <f t="shared" si="55"/>
        <v>0.25856344132821524</v>
      </c>
      <c r="G48" s="13">
        <f t="shared" si="55"/>
        <v>0.21496194943729541</v>
      </c>
      <c r="H48" s="13">
        <f t="shared" si="55"/>
        <v>0.19575331352520595</v>
      </c>
      <c r="I48" s="13">
        <f t="shared" si="55"/>
        <v>0.1772621646037304</v>
      </c>
      <c r="J48" s="13">
        <f t="shared" si="55"/>
        <v>0.14473395132679365</v>
      </c>
      <c r="K48" s="13">
        <f t="shared" si="55"/>
        <v>0.1195101269957716</v>
      </c>
      <c r="M48" s="5">
        <v>200000</v>
      </c>
      <c r="N48" s="12">
        <f t="shared" ref="N48:W48" si="56">SUM(N21,N12,N30,N39)</f>
        <v>0.41721121491076818</v>
      </c>
      <c r="O48" s="12">
        <f t="shared" si="56"/>
        <v>0.30230221629015169</v>
      </c>
      <c r="P48" s="12">
        <f t="shared" si="56"/>
        <v>0.22067706749550614</v>
      </c>
      <c r="Q48" s="12">
        <f t="shared" si="56"/>
        <v>0.18968107530757719</v>
      </c>
      <c r="R48" s="12">
        <f t="shared" si="56"/>
        <v>0.16732905278694937</v>
      </c>
      <c r="S48" s="12">
        <f t="shared" si="56"/>
        <v>0.14784146772311715</v>
      </c>
      <c r="T48" s="12">
        <f t="shared" si="56"/>
        <v>0.13925621272235925</v>
      </c>
      <c r="U48" s="12">
        <f t="shared" si="56"/>
        <v>0.1309916368579199</v>
      </c>
      <c r="V48" s="12">
        <f t="shared" si="56"/>
        <v>0.11645322783295732</v>
      </c>
      <c r="W48" s="12">
        <f t="shared" si="56"/>
        <v>0.10517949840379713</v>
      </c>
    </row>
    <row r="49" spans="1:23">
      <c r="A49" s="5">
        <v>500000</v>
      </c>
      <c r="B49" s="13">
        <f t="shared" ref="B49:K49" si="57">B40/$D$2</f>
        <v>0.51712688265643036</v>
      </c>
      <c r="C49" s="13">
        <f t="shared" si="57"/>
        <v>0.3545243292074608</v>
      </c>
      <c r="D49" s="13">
        <f t="shared" si="57"/>
        <v>0.2390202539915432</v>
      </c>
      <c r="E49" s="13">
        <f t="shared" si="57"/>
        <v>0.19515922015657169</v>
      </c>
      <c r="F49" s="13">
        <f t="shared" si="57"/>
        <v>0.16352987884969444</v>
      </c>
      <c r="G49" s="13">
        <f t="shared" si="57"/>
        <v>0.13595387409836079</v>
      </c>
      <c r="H49" s="13">
        <f t="shared" si="57"/>
        <v>0.12380526605293905</v>
      </c>
      <c r="I49" s="13">
        <f t="shared" si="57"/>
        <v>0.11211043662389333</v>
      </c>
      <c r="J49" s="13">
        <f t="shared" si="57"/>
        <v>9.1537788189723412E-2</v>
      </c>
      <c r="K49" s="13">
        <f t="shared" si="57"/>
        <v>7.5584840952522908E-2</v>
      </c>
      <c r="M49" s="5">
        <v>500000</v>
      </c>
      <c r="N49" s="12">
        <f t="shared" ref="N49:W49" si="58">SUM(N22,N13,N31,N40)</f>
        <v>0.56924193736179496</v>
      </c>
      <c r="O49" s="12">
        <f t="shared" si="58"/>
        <v>0.41797373040311375</v>
      </c>
      <c r="P49" s="12">
        <f t="shared" si="58"/>
        <v>0.31052096300351767</v>
      </c>
      <c r="Q49" s="12">
        <f t="shared" si="58"/>
        <v>0.2697172990828744</v>
      </c>
      <c r="R49" s="12">
        <f t="shared" si="58"/>
        <v>0.24029270736957745</v>
      </c>
      <c r="S49" s="12">
        <f t="shared" si="58"/>
        <v>0.21463891100943949</v>
      </c>
      <c r="T49" s="12">
        <f t="shared" si="58"/>
        <v>0.20333713181166391</v>
      </c>
      <c r="U49" s="12">
        <f t="shared" si="58"/>
        <v>0.19245750021366101</v>
      </c>
      <c r="V49" s="12">
        <f t="shared" si="58"/>
        <v>0.17331888538246859</v>
      </c>
      <c r="W49" s="12">
        <f t="shared" si="58"/>
        <v>0.15847795162655984</v>
      </c>
    </row>
    <row r="50" spans="1:23">
      <c r="A50" s="5">
        <v>1000000</v>
      </c>
      <c r="B50" s="13">
        <f t="shared" ref="B50:K50" si="59">B41/$D$2</f>
        <v>0.36566392546022197</v>
      </c>
      <c r="C50" s="13">
        <f t="shared" si="59"/>
        <v>0.25068655727820749</v>
      </c>
      <c r="D50" s="13">
        <f t="shared" si="59"/>
        <v>0.16901284243835116</v>
      </c>
      <c r="E50" s="13">
        <f t="shared" si="59"/>
        <v>0.13799840798379018</v>
      </c>
      <c r="F50" s="13">
        <f t="shared" si="59"/>
        <v>0.11563308626123352</v>
      </c>
      <c r="G50" s="13">
        <f t="shared" si="59"/>
        <v>9.6133906303533051E-2</v>
      </c>
      <c r="H50" s="13">
        <f t="shared" si="59"/>
        <v>8.7543543172637892E-2</v>
      </c>
      <c r="I50" s="13">
        <f t="shared" si="59"/>
        <v>7.9274049978539637E-2</v>
      </c>
      <c r="J50" s="13">
        <f t="shared" si="59"/>
        <v>6.4726990763771294E-2</v>
      </c>
      <c r="K50" s="13">
        <f t="shared" si="59"/>
        <v>5.3446553592435608E-2</v>
      </c>
      <c r="M50" s="5">
        <v>1000000</v>
      </c>
      <c r="N50" s="12">
        <f t="shared" ref="N50:W50" si="60">SUM(N23,N14,N32,N41)</f>
        <v>0.78356927772851137</v>
      </c>
      <c r="O50" s="12">
        <f t="shared" si="60"/>
        <v>0.58398332199345082</v>
      </c>
      <c r="P50" s="12">
        <f t="shared" si="60"/>
        <v>0.44220823449153135</v>
      </c>
      <c r="Q50" s="12">
        <f t="shared" si="60"/>
        <v>0.38837115646416848</v>
      </c>
      <c r="R50" s="12">
        <f t="shared" si="60"/>
        <v>0.34954782817009789</v>
      </c>
      <c r="S50" s="12">
        <f t="shared" si="60"/>
        <v>0.3156997541582911</v>
      </c>
      <c r="T50" s="12">
        <f t="shared" si="60"/>
        <v>0.30078798619299224</v>
      </c>
      <c r="U50" s="12">
        <f t="shared" si="60"/>
        <v>0.28643320725966426</v>
      </c>
      <c r="V50" s="12">
        <f t="shared" si="60"/>
        <v>0.26118137933542568</v>
      </c>
      <c r="W50" s="12">
        <f t="shared" si="60"/>
        <v>0.24159998806209051</v>
      </c>
    </row>
    <row r="52" spans="1:23">
      <c r="A52" s="69" t="s">
        <v>25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spans="1:23">
      <c r="A53" s="1"/>
      <c r="B53" s="5">
        <f>$B$8</f>
        <v>4.6999999999999999E-6</v>
      </c>
      <c r="C53" s="8">
        <f>$C$8</f>
        <v>1.0000000000000001E-5</v>
      </c>
      <c r="D53" s="5">
        <f>$D$8</f>
        <v>2.1999999999999999E-5</v>
      </c>
      <c r="E53" s="5">
        <f>$E$8</f>
        <v>3.3000000000000003E-5</v>
      </c>
      <c r="F53" s="5">
        <f>$F$8</f>
        <v>4.6999999999999997E-5</v>
      </c>
      <c r="G53" s="5">
        <f>$G$8</f>
        <v>6.7999999999999999E-5</v>
      </c>
      <c r="H53" s="8">
        <f>$H$8</f>
        <v>8.2000000000000001E-5</v>
      </c>
      <c r="I53" s="8">
        <f>$I$8</f>
        <v>1E-4</v>
      </c>
      <c r="J53" s="5">
        <f>$J$8</f>
        <v>1.4999999999999999E-4</v>
      </c>
      <c r="K53" s="5">
        <f>$K$8</f>
        <v>2.2000000000000001E-4</v>
      </c>
    </row>
    <row r="54" spans="1:23">
      <c r="A54" s="1">
        <v>35000</v>
      </c>
      <c r="B54" s="13">
        <f t="shared" ref="B54:K54" si="61">B36*SQRT(B9/3)</f>
        <v>1.4777257128792129</v>
      </c>
      <c r="C54" s="13">
        <f t="shared" si="61"/>
        <v>1.2235403460848351</v>
      </c>
      <c r="D54" s="13">
        <f t="shared" si="61"/>
        <v>1.0046449939174573</v>
      </c>
      <c r="E54" s="13">
        <f t="shared" si="61"/>
        <v>0.90779922942041502</v>
      </c>
      <c r="F54" s="13">
        <f t="shared" si="61"/>
        <v>0.83098623564834972</v>
      </c>
      <c r="G54" s="13">
        <f t="shared" si="61"/>
        <v>0.75768914702112566</v>
      </c>
      <c r="H54" s="13">
        <f t="shared" si="61"/>
        <v>0.72304417489323369</v>
      </c>
      <c r="I54" s="13">
        <f t="shared" si="61"/>
        <v>0.68804729964120448</v>
      </c>
      <c r="J54" s="13">
        <f t="shared" si="61"/>
        <v>0.62172091853413569</v>
      </c>
      <c r="K54" s="13">
        <f t="shared" si="61"/>
        <v>0.56495339722539317</v>
      </c>
    </row>
    <row r="55" spans="1:23">
      <c r="A55" s="5">
        <v>50000</v>
      </c>
      <c r="B55" s="13">
        <f t="shared" ref="B55:K55" si="62">B37*SQRT(B10/3)</f>
        <v>1.351662733999079</v>
      </c>
      <c r="C55" s="13">
        <f t="shared" si="62"/>
        <v>1.1191616109358369</v>
      </c>
      <c r="D55" s="13">
        <f t="shared" si="62"/>
        <v>0.9189399543783634</v>
      </c>
      <c r="E55" s="13">
        <f t="shared" si="62"/>
        <v>0.83035598397342869</v>
      </c>
      <c r="F55" s="13">
        <f t="shared" si="62"/>
        <v>0.76009581304745244</v>
      </c>
      <c r="G55" s="13">
        <f t="shared" si="62"/>
        <v>0.69305160968510293</v>
      </c>
      <c r="H55" s="13">
        <f t="shared" si="62"/>
        <v>0.66136215788929753</v>
      </c>
      <c r="I55" s="13">
        <f t="shared" si="62"/>
        <v>0.62935082339582438</v>
      </c>
      <c r="J55" s="13">
        <f t="shared" si="62"/>
        <v>0.56868266499397246</v>
      </c>
      <c r="K55" s="13">
        <f t="shared" si="62"/>
        <v>0.51675791171548791</v>
      </c>
    </row>
    <row r="56" spans="1:23">
      <c r="A56" s="5">
        <v>100000</v>
      </c>
      <c r="B56" s="13">
        <f t="shared" ref="B56:K56" si="63">B38*SQRT(B11/3)</f>
        <v>1.1366083476518607</v>
      </c>
      <c r="C56" s="13">
        <f t="shared" si="63"/>
        <v>0.94109898672551762</v>
      </c>
      <c r="D56" s="13">
        <f t="shared" si="63"/>
        <v>0.77273331347017804</v>
      </c>
      <c r="E56" s="13">
        <f t="shared" si="63"/>
        <v>0.6982433703077271</v>
      </c>
      <c r="F56" s="13">
        <f t="shared" si="63"/>
        <v>0.63916184444096014</v>
      </c>
      <c r="G56" s="13">
        <f t="shared" si="63"/>
        <v>0.5827846141700197</v>
      </c>
      <c r="H56" s="13">
        <f t="shared" si="63"/>
        <v>0.55613706775357141</v>
      </c>
      <c r="I56" s="13">
        <f t="shared" si="63"/>
        <v>0.52921885133052227</v>
      </c>
      <c r="J56" s="13">
        <f t="shared" si="63"/>
        <v>0.47820321441036057</v>
      </c>
      <c r="K56" s="13">
        <f t="shared" si="63"/>
        <v>0.43453987551554929</v>
      </c>
    </row>
    <row r="57" spans="1:23">
      <c r="A57" s="5">
        <v>200000</v>
      </c>
      <c r="B57" s="13">
        <f t="shared" ref="B57:K57" si="64">B39*SQRT(B12/3)</f>
        <v>0.95576988508789729</v>
      </c>
      <c r="C57" s="13">
        <f t="shared" si="64"/>
        <v>0.79136676433639075</v>
      </c>
      <c r="D57" s="13">
        <f t="shared" si="64"/>
        <v>0.64978867324419742</v>
      </c>
      <c r="E57" s="13">
        <f t="shared" si="64"/>
        <v>0.58715034706643954</v>
      </c>
      <c r="F57" s="13">
        <f t="shared" si="64"/>
        <v>0.5374689037573559</v>
      </c>
      <c r="G57" s="13">
        <f t="shared" si="64"/>
        <v>0.49006149292058865</v>
      </c>
      <c r="H57" s="13">
        <f t="shared" si="64"/>
        <v>0.46765366666369035</v>
      </c>
      <c r="I57" s="13">
        <f t="shared" si="64"/>
        <v>0.44501823496852472</v>
      </c>
      <c r="J57" s="13">
        <f t="shared" si="64"/>
        <v>0.4021193687604756</v>
      </c>
      <c r="K57" s="13">
        <f t="shared" si="64"/>
        <v>0.36540302360582072</v>
      </c>
    </row>
    <row r="58" spans="1:23">
      <c r="A58" s="5">
        <v>500000</v>
      </c>
      <c r="B58" s="13">
        <f t="shared" ref="B58:K58" si="65">B40*SQRT(B13/3)</f>
        <v>0.76009581304745233</v>
      </c>
      <c r="C58" s="13">
        <f t="shared" si="65"/>
        <v>0.62935082339582438</v>
      </c>
      <c r="D58" s="13">
        <f t="shared" si="65"/>
        <v>0.51675791171548779</v>
      </c>
      <c r="E58" s="13">
        <f t="shared" si="65"/>
        <v>0.46694348440735417</v>
      </c>
      <c r="F58" s="13">
        <f t="shared" si="65"/>
        <v>0.42743328678074011</v>
      </c>
      <c r="G58" s="13">
        <f t="shared" si="65"/>
        <v>0.38973156061562536</v>
      </c>
      <c r="H58" s="13">
        <f t="shared" si="65"/>
        <v>0.3719112722982163</v>
      </c>
      <c r="I58" s="13">
        <f t="shared" si="65"/>
        <v>0.35390997603804519</v>
      </c>
      <c r="J58" s="13">
        <f t="shared" si="65"/>
        <v>0.31979376344548982</v>
      </c>
      <c r="K58" s="13">
        <f t="shared" si="65"/>
        <v>0.2905943288766849</v>
      </c>
    </row>
    <row r="59" spans="1:23">
      <c r="A59" s="5">
        <v>1000000</v>
      </c>
      <c r="B59" s="13">
        <f t="shared" ref="B59:K59" si="66">B41*SQRT(B14/3)</f>
        <v>0.63916184444096025</v>
      </c>
      <c r="C59" s="13">
        <f t="shared" si="66"/>
        <v>0.52921885133052227</v>
      </c>
      <c r="D59" s="13">
        <f t="shared" si="66"/>
        <v>0.43453987551554929</v>
      </c>
      <c r="E59" s="13">
        <f t="shared" si="66"/>
        <v>0.39265110216422278</v>
      </c>
      <c r="F59" s="13">
        <f t="shared" si="66"/>
        <v>0.35942711861403731</v>
      </c>
      <c r="G59" s="13">
        <f t="shared" si="66"/>
        <v>0.32772387223291516</v>
      </c>
      <c r="H59" s="13">
        <f t="shared" si="66"/>
        <v>0.31273885566801829</v>
      </c>
      <c r="I59" s="13">
        <f t="shared" si="66"/>
        <v>0.29760163017292018</v>
      </c>
      <c r="J59" s="13">
        <f t="shared" si="66"/>
        <v>0.26891342930180678</v>
      </c>
      <c r="K59" s="13">
        <f t="shared" si="66"/>
        <v>0.24435972944546328</v>
      </c>
    </row>
    <row r="60" spans="1:23">
      <c r="B60" s="5"/>
    </row>
    <row r="61" spans="1:23">
      <c r="A61" s="69" t="s">
        <v>27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5">
        <f>$B$8</f>
        <v>4.6999999999999999E-6</v>
      </c>
      <c r="C62" s="8">
        <f>$C$8</f>
        <v>1.0000000000000001E-5</v>
      </c>
      <c r="D62" s="5">
        <f>$D$8</f>
        <v>2.1999999999999999E-5</v>
      </c>
      <c r="E62" s="5">
        <f>$E$8</f>
        <v>3.3000000000000003E-5</v>
      </c>
      <c r="F62" s="5">
        <f>$F$8</f>
        <v>4.6999999999999997E-5</v>
      </c>
      <c r="G62" s="5">
        <f>$G$8</f>
        <v>6.7999999999999999E-5</v>
      </c>
      <c r="H62" s="8">
        <f>$H$8</f>
        <v>8.2000000000000001E-5</v>
      </c>
      <c r="I62" s="8">
        <f>$I$8</f>
        <v>1E-4</v>
      </c>
      <c r="J62" s="5">
        <f>$J$8</f>
        <v>1.4999999999999999E-4</v>
      </c>
      <c r="K62" s="5">
        <f>$K$8</f>
        <v>2.2000000000000001E-4</v>
      </c>
      <c r="M62" s="1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>
      <c r="A63" s="1">
        <v>35000</v>
      </c>
      <c r="B63" s="13">
        <f t="shared" ref="B63:K63" si="67">B45*SQRT(B18/3)</f>
        <v>0.18048803731463861</v>
      </c>
      <c r="C63" s="13">
        <f t="shared" si="67"/>
        <v>0.14944207420594313</v>
      </c>
      <c r="D63" s="13">
        <f t="shared" si="67"/>
        <v>0.12270640049758695</v>
      </c>
      <c r="E63" s="13">
        <f t="shared" si="67"/>
        <v>0.11087774934537166</v>
      </c>
      <c r="F63" s="13">
        <f t="shared" si="67"/>
        <v>0.10149588208451903</v>
      </c>
      <c r="G63" s="13">
        <f t="shared" si="67"/>
        <v>9.2543444191678412E-2</v>
      </c>
      <c r="H63" s="13">
        <f t="shared" si="67"/>
        <v>8.8311939679247484E-2</v>
      </c>
      <c r="I63" s="13">
        <f t="shared" si="67"/>
        <v>8.4037454048164539E-2</v>
      </c>
      <c r="J63" s="13">
        <f t="shared" si="67"/>
        <v>7.5936411856191752E-2</v>
      </c>
      <c r="K63" s="13">
        <f t="shared" si="67"/>
        <v>6.900287986515076E-2</v>
      </c>
      <c r="M63" s="5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>
      <c r="A64" s="5">
        <v>50000</v>
      </c>
      <c r="B64" s="13">
        <f t="shared" ref="B64:K64" si="68">B46*SQRT(B19/3)</f>
        <v>0.16509082290752086</v>
      </c>
      <c r="C64" s="13">
        <f t="shared" si="68"/>
        <v>0.13669335305949917</v>
      </c>
      <c r="D64" s="13">
        <f t="shared" si="68"/>
        <v>0.11223846707830232</v>
      </c>
      <c r="E64" s="13">
        <f t="shared" si="68"/>
        <v>0.10141890373405159</v>
      </c>
      <c r="F64" s="13">
        <f t="shared" si="68"/>
        <v>9.2837392130580537E-2</v>
      </c>
      <c r="G64" s="13">
        <f t="shared" si="68"/>
        <v>8.4648675799308945E-2</v>
      </c>
      <c r="H64" s="13">
        <f t="shared" si="68"/>
        <v>8.0778155777661828E-2</v>
      </c>
      <c r="I64" s="13">
        <f t="shared" si="68"/>
        <v>7.6868321304191037E-2</v>
      </c>
      <c r="J64" s="13">
        <f t="shared" si="68"/>
        <v>6.945836914459233E-2</v>
      </c>
      <c r="K64" s="13">
        <f t="shared" si="68"/>
        <v>6.3116328314145889E-2</v>
      </c>
      <c r="M64" s="5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>
      <c r="A65" s="5">
        <v>100000</v>
      </c>
      <c r="B65" s="13">
        <f t="shared" ref="B65:K65" si="69">B47*SQRT(B20/3)</f>
        <v>0.13882428117422013</v>
      </c>
      <c r="C65" s="13">
        <f t="shared" si="69"/>
        <v>0.11494495057674321</v>
      </c>
      <c r="D65" s="13">
        <f t="shared" si="69"/>
        <v>9.4380924619716491E-2</v>
      </c>
      <c r="E65" s="13">
        <f t="shared" si="69"/>
        <v>8.5282792588925543E-2</v>
      </c>
      <c r="F65" s="13">
        <f t="shared" si="69"/>
        <v>7.8066630244108565E-2</v>
      </c>
      <c r="G65" s="13">
        <f t="shared" si="69"/>
        <v>7.1180768035612768E-2</v>
      </c>
      <c r="H65" s="13">
        <f t="shared" si="69"/>
        <v>6.7926061624241946E-2</v>
      </c>
      <c r="I65" s="13">
        <f t="shared" si="69"/>
        <v>6.4638295831264958E-2</v>
      </c>
      <c r="J65" s="13">
        <f t="shared" si="69"/>
        <v>5.8407293623056918E-2</v>
      </c>
      <c r="K65" s="13">
        <f t="shared" si="69"/>
        <v>5.3074294223341804E-2</v>
      </c>
      <c r="M65" s="5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>
      <c r="A66" s="5">
        <v>200000</v>
      </c>
      <c r="B66" s="13">
        <f t="shared" ref="B66:K66" si="70">B48*SQRT(B21/3)</f>
        <v>0.11673684038957542</v>
      </c>
      <c r="C66" s="13">
        <f t="shared" si="70"/>
        <v>9.6656796891498767E-2</v>
      </c>
      <c r="D66" s="13">
        <f t="shared" si="70"/>
        <v>7.9364581181050636E-2</v>
      </c>
      <c r="E66" s="13">
        <f t="shared" si="70"/>
        <v>7.1713994570853534E-2</v>
      </c>
      <c r="F66" s="13">
        <f t="shared" si="70"/>
        <v>6.5645949523208125E-2</v>
      </c>
      <c r="G66" s="13">
        <f t="shared" si="70"/>
        <v>5.9855652676152955E-2</v>
      </c>
      <c r="H66" s="13">
        <f t="shared" si="70"/>
        <v>5.7118781722127969E-2</v>
      </c>
      <c r="I66" s="13">
        <f t="shared" si="70"/>
        <v>5.4354111252619838E-2</v>
      </c>
      <c r="J66" s="13">
        <f t="shared" si="70"/>
        <v>4.9114483832299695E-2</v>
      </c>
      <c r="K66" s="13">
        <f t="shared" si="70"/>
        <v>4.4629983754529048E-2</v>
      </c>
      <c r="M66" s="5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>
      <c r="A67" s="5">
        <v>500000</v>
      </c>
      <c r="B67" s="13">
        <f t="shared" ref="B67:K67" si="71">B49*SQRT(B22/3)</f>
        <v>9.2837392130580523E-2</v>
      </c>
      <c r="C67" s="13">
        <f t="shared" si="71"/>
        <v>7.6868321304191037E-2</v>
      </c>
      <c r="D67" s="13">
        <f t="shared" si="71"/>
        <v>6.3116328314145889E-2</v>
      </c>
      <c r="E67" s="13">
        <f t="shared" si="71"/>
        <v>5.7032040725159008E-2</v>
      </c>
      <c r="F67" s="13">
        <f t="shared" si="71"/>
        <v>5.2206302117926727E-2</v>
      </c>
      <c r="G67" s="13">
        <f t="shared" si="71"/>
        <v>4.7601448524591632E-2</v>
      </c>
      <c r="H67" s="13">
        <f t="shared" si="71"/>
        <v>4.542489516644279E-2</v>
      </c>
      <c r="I67" s="13">
        <f t="shared" si="71"/>
        <v>4.3226233667356326E-2</v>
      </c>
      <c r="J67" s="13">
        <f t="shared" si="71"/>
        <v>3.90593113503305E-2</v>
      </c>
      <c r="K67" s="13">
        <f t="shared" si="71"/>
        <v>3.5492919705325955E-2</v>
      </c>
      <c r="M67" s="5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>
      <c r="A68" s="5">
        <v>1000000</v>
      </c>
      <c r="B68" s="13">
        <f t="shared" ref="B68:K68" si="72">B50*SQRT(B23/3)</f>
        <v>7.8066630244108579E-2</v>
      </c>
      <c r="C68" s="13">
        <f t="shared" si="72"/>
        <v>6.4638295831264958E-2</v>
      </c>
      <c r="D68" s="13">
        <f t="shared" si="72"/>
        <v>5.3074294223341804E-2</v>
      </c>
      <c r="E68" s="13">
        <f t="shared" si="72"/>
        <v>4.7958038600390059E-2</v>
      </c>
      <c r="F68" s="13">
        <f t="shared" si="72"/>
        <v>4.3900092304616986E-2</v>
      </c>
      <c r="G68" s="13">
        <f t="shared" si="72"/>
        <v>4.0027887425213328E-2</v>
      </c>
      <c r="H68" s="13">
        <f t="shared" si="72"/>
        <v>3.8197631508737541E-2</v>
      </c>
      <c r="I68" s="13">
        <f t="shared" si="72"/>
        <v>3.6348784935799357E-2</v>
      </c>
      <c r="J68" s="13">
        <f t="shared" si="72"/>
        <v>3.2844834896771646E-2</v>
      </c>
      <c r="K68" s="13">
        <f t="shared" si="72"/>
        <v>2.984586894709652E-2</v>
      </c>
    </row>
    <row r="69" spans="1:23">
      <c r="B69" s="5"/>
    </row>
    <row r="70" spans="1:23">
      <c r="A70" s="1"/>
      <c r="B70" s="5"/>
      <c r="C70" s="9"/>
      <c r="D70" s="1"/>
      <c r="E70" s="5"/>
      <c r="F70" s="5"/>
      <c r="G70" s="5"/>
      <c r="H70" s="9"/>
      <c r="I70" s="8"/>
      <c r="J70" s="4"/>
      <c r="K70" s="4"/>
    </row>
    <row r="71" spans="1:23">
      <c r="A71" s="17"/>
      <c r="B71" s="18"/>
      <c r="C71" s="19"/>
      <c r="D71" s="19"/>
      <c r="E71" s="19"/>
      <c r="F71" s="19"/>
      <c r="G71" s="19"/>
      <c r="H71" s="19"/>
      <c r="I71" s="13"/>
      <c r="J71" s="13"/>
      <c r="K71" s="13"/>
    </row>
    <row r="72" spans="1:23">
      <c r="A72" s="20"/>
      <c r="B72" s="19"/>
      <c r="C72" s="21"/>
      <c r="D72" s="21"/>
      <c r="E72" s="19"/>
      <c r="F72" s="19"/>
      <c r="G72" s="19"/>
      <c r="H72" s="19"/>
      <c r="I72" s="13"/>
      <c r="J72" s="13"/>
      <c r="K72" s="13"/>
    </row>
    <row r="73" spans="1:23">
      <c r="A73" s="20"/>
      <c r="B73" s="19"/>
      <c r="C73" s="21"/>
      <c r="D73" s="21"/>
      <c r="E73" s="19"/>
      <c r="F73" s="19"/>
      <c r="G73" s="19"/>
      <c r="H73" s="19"/>
      <c r="I73" s="13"/>
      <c r="J73" s="13"/>
      <c r="K73" s="13"/>
    </row>
    <row r="74" spans="1:23">
      <c r="A74" s="20"/>
      <c r="B74" s="19"/>
      <c r="C74" s="21"/>
      <c r="D74" s="21"/>
      <c r="E74" s="19"/>
      <c r="F74" s="19"/>
      <c r="G74" s="19"/>
      <c r="H74" s="19"/>
      <c r="I74" s="13"/>
      <c r="J74" s="13"/>
      <c r="K74" s="13"/>
    </row>
    <row r="75" spans="1:23">
      <c r="A75" s="20"/>
      <c r="B75" s="19"/>
      <c r="C75" s="21"/>
      <c r="D75" s="21"/>
      <c r="E75" s="19"/>
      <c r="F75" s="19"/>
      <c r="G75" s="19"/>
      <c r="H75" s="19"/>
      <c r="I75" s="13"/>
      <c r="J75" s="13"/>
      <c r="K75" s="13"/>
    </row>
    <row r="76" spans="1:23">
      <c r="A76" s="20"/>
      <c r="B76" s="19"/>
      <c r="C76" s="21"/>
      <c r="D76" s="21"/>
      <c r="E76" s="19"/>
      <c r="F76" s="19"/>
      <c r="G76" s="19"/>
      <c r="H76" s="19"/>
      <c r="I76" s="13"/>
      <c r="J76" s="13"/>
      <c r="K76" s="13"/>
    </row>
    <row r="77" spans="1:23">
      <c r="A77" s="20"/>
      <c r="B77" s="20"/>
      <c r="C77" s="22"/>
      <c r="D77" s="22"/>
      <c r="E77" s="20"/>
      <c r="F77" s="20"/>
      <c r="G77" s="20"/>
      <c r="H77" s="20"/>
    </row>
    <row r="78" spans="1:23">
      <c r="A78" s="20"/>
      <c r="B78" s="20"/>
      <c r="C78" s="22"/>
      <c r="D78" s="22"/>
      <c r="E78" s="20"/>
      <c r="F78" s="20"/>
      <c r="G78" s="20"/>
      <c r="H78" s="20"/>
    </row>
    <row r="79" spans="1:23">
      <c r="A79" s="20"/>
      <c r="B79" s="20"/>
      <c r="C79" s="22"/>
      <c r="D79" s="22"/>
      <c r="E79" s="20"/>
      <c r="F79" s="20"/>
      <c r="G79" s="20"/>
      <c r="H79" s="20"/>
    </row>
    <row r="80" spans="1:23">
      <c r="A80" s="20"/>
      <c r="B80" s="20"/>
      <c r="C80" s="22"/>
      <c r="D80" s="22"/>
      <c r="E80" s="20"/>
      <c r="F80" s="20"/>
      <c r="G80" s="20"/>
      <c r="H80" s="20"/>
    </row>
    <row r="81" spans="1:14">
      <c r="A81" s="20"/>
      <c r="B81" s="20"/>
      <c r="C81" s="22"/>
      <c r="D81" s="22"/>
      <c r="E81" s="20"/>
      <c r="F81" s="20"/>
      <c r="G81" s="20"/>
      <c r="H81" s="20"/>
    </row>
    <row r="82" spans="1:14">
      <c r="A82" s="20"/>
      <c r="B82" s="20"/>
      <c r="C82" s="22"/>
      <c r="D82" s="22"/>
      <c r="E82" s="20"/>
      <c r="F82" s="20"/>
      <c r="G82" s="20"/>
      <c r="H82" s="20"/>
    </row>
    <row r="83" spans="1:14">
      <c r="A83" s="20"/>
      <c r="B83" s="20"/>
      <c r="C83" s="22"/>
      <c r="D83" s="22"/>
      <c r="E83" s="20"/>
      <c r="F83" s="20"/>
      <c r="G83" s="20"/>
      <c r="H83" s="20"/>
    </row>
    <row r="84" spans="1:14">
      <c r="B84" s="5"/>
      <c r="G84" s="5"/>
    </row>
    <row r="85" spans="1:14">
      <c r="B85" s="5"/>
      <c r="G85" s="5"/>
    </row>
    <row r="86" spans="1:14">
      <c r="B86" s="5"/>
      <c r="G86" s="5"/>
      <c r="N86" s="5"/>
    </row>
    <row r="87" spans="1:14">
      <c r="B87" s="5"/>
      <c r="G87" s="5"/>
      <c r="N87" s="5"/>
    </row>
    <row r="88" spans="1:14">
      <c r="B88" s="5"/>
      <c r="G88" s="5"/>
      <c r="N88" s="5"/>
    </row>
    <row r="89" spans="1:14">
      <c r="B89" s="5"/>
      <c r="G89" s="5"/>
      <c r="N89" s="5"/>
    </row>
    <row r="90" spans="1:14">
      <c r="B90" s="5"/>
      <c r="G90" s="5"/>
      <c r="N90" s="5"/>
    </row>
    <row r="91" spans="1:14">
      <c r="B91" s="5"/>
      <c r="G91" s="5"/>
      <c r="N91" s="5"/>
    </row>
    <row r="92" spans="1:14">
      <c r="B92" s="5"/>
      <c r="G92" s="5"/>
      <c r="N92" s="5"/>
    </row>
    <row r="93" spans="1:14">
      <c r="B93" s="5"/>
      <c r="G93" s="5"/>
      <c r="N93" s="5"/>
    </row>
    <row r="94" spans="1:14">
      <c r="B94" s="5"/>
      <c r="G94" s="5"/>
      <c r="N94" s="5"/>
    </row>
    <row r="95" spans="1:14">
      <c r="B95" s="5"/>
      <c r="G95" s="5"/>
      <c r="N95" s="5"/>
    </row>
    <row r="96" spans="1:14">
      <c r="B96" s="5"/>
      <c r="G96" s="5"/>
      <c r="N96" s="5"/>
    </row>
    <row r="97" spans="2:14">
      <c r="B97" s="5"/>
      <c r="G97" s="5"/>
      <c r="N97" s="5"/>
    </row>
    <row r="98" spans="2:14">
      <c r="B98" s="5"/>
      <c r="G98" s="5"/>
      <c r="N98" s="5"/>
    </row>
    <row r="99" spans="2:14">
      <c r="B99" s="5"/>
      <c r="G99" s="5"/>
      <c r="N99" s="5"/>
    </row>
    <row r="100" spans="2:14">
      <c r="B100" s="5"/>
      <c r="G100" s="5"/>
      <c r="N100" s="5"/>
    </row>
    <row r="101" spans="2:14">
      <c r="B101" s="5"/>
      <c r="G101" s="5"/>
      <c r="N101" s="5"/>
    </row>
    <row r="102" spans="2:14">
      <c r="B102" s="5"/>
      <c r="G102" s="5"/>
      <c r="N102" s="5"/>
    </row>
    <row r="103" spans="2:14">
      <c r="B103" s="5"/>
      <c r="G103" s="5"/>
      <c r="N103" s="5"/>
    </row>
    <row r="104" spans="2:14">
      <c r="B104" s="5"/>
      <c r="G104" s="5"/>
      <c r="N104" s="5"/>
    </row>
    <row r="105" spans="2:14">
      <c r="B105" s="5"/>
      <c r="G105" s="5"/>
      <c r="N105" s="5"/>
    </row>
    <row r="106" spans="2:14">
      <c r="B106" s="5"/>
      <c r="G106" s="5"/>
      <c r="N106" s="5"/>
    </row>
    <row r="107" spans="2:14">
      <c r="B107" s="5"/>
      <c r="G107" s="5"/>
      <c r="N107" s="5"/>
    </row>
    <row r="108" spans="2:14">
      <c r="B108" s="5"/>
      <c r="G108" s="5"/>
      <c r="N108" s="5"/>
    </row>
    <row r="109" spans="2:14">
      <c r="B109" s="5"/>
      <c r="G109" s="5"/>
      <c r="N109" s="5"/>
    </row>
    <row r="110" spans="2:14">
      <c r="B110" s="5"/>
      <c r="G110" s="5"/>
      <c r="N110" s="5"/>
    </row>
    <row r="111" spans="2:14">
      <c r="B111" s="5"/>
      <c r="G111" s="5"/>
      <c r="N111" s="5"/>
    </row>
    <row r="112" spans="2:14">
      <c r="B112" s="5"/>
      <c r="G112" s="5"/>
      <c r="N112" s="5"/>
    </row>
    <row r="113" spans="2:14">
      <c r="B113" s="5"/>
      <c r="G113" s="5"/>
      <c r="N113" s="5"/>
    </row>
    <row r="114" spans="2:14">
      <c r="B114" s="5"/>
      <c r="G114" s="5"/>
      <c r="N114" s="5"/>
    </row>
    <row r="115" spans="2:14">
      <c r="B115" s="5"/>
      <c r="G115" s="5"/>
      <c r="N115" s="5"/>
    </row>
    <row r="116" spans="2:14">
      <c r="B116" s="5"/>
      <c r="G116" s="5"/>
      <c r="N116" s="5"/>
    </row>
    <row r="117" spans="2:14">
      <c r="B117" s="5"/>
      <c r="G117" s="5"/>
      <c r="N117" s="5"/>
    </row>
    <row r="118" spans="2:14">
      <c r="B118" s="5"/>
      <c r="G118" s="5"/>
      <c r="N118" s="5"/>
    </row>
    <row r="119" spans="2:14">
      <c r="B119" s="5"/>
      <c r="G119" s="5"/>
      <c r="N119" s="5"/>
    </row>
    <row r="120" spans="2:14">
      <c r="B120" s="5"/>
      <c r="G120" s="5"/>
      <c r="N120" s="5"/>
    </row>
    <row r="121" spans="2:14">
      <c r="B121" s="5"/>
      <c r="G121" s="5"/>
      <c r="N121" s="5"/>
    </row>
    <row r="122" spans="2:14">
      <c r="B122" s="5"/>
      <c r="G122" s="5"/>
      <c r="N122" s="5"/>
    </row>
    <row r="123" spans="2:14">
      <c r="B123" s="5"/>
      <c r="G123" s="5"/>
      <c r="N123" s="5"/>
    </row>
    <row r="124" spans="2:14">
      <c r="B124" s="5"/>
      <c r="G124" s="5"/>
      <c r="N124" s="5"/>
    </row>
    <row r="125" spans="2:14">
      <c r="B125" s="5"/>
      <c r="G125" s="5"/>
      <c r="N125" s="5"/>
    </row>
    <row r="126" spans="2:14">
      <c r="B126" s="5"/>
      <c r="G126" s="5"/>
      <c r="N126" s="5"/>
    </row>
    <row r="127" spans="2:14">
      <c r="B127" s="5"/>
      <c r="G127" s="5"/>
      <c r="N127" s="5"/>
    </row>
    <row r="128" spans="2:14">
      <c r="B128" s="5"/>
      <c r="G128" s="5"/>
      <c r="N128" s="5"/>
    </row>
    <row r="129" spans="2:14">
      <c r="B129" s="5"/>
      <c r="G129" s="5"/>
      <c r="N129" s="5"/>
    </row>
    <row r="130" spans="2:14">
      <c r="B130" s="5"/>
      <c r="G130" s="5"/>
      <c r="N130" s="5"/>
    </row>
    <row r="131" spans="2:14">
      <c r="B131" s="5"/>
      <c r="G131" s="5"/>
      <c r="N131" s="5"/>
    </row>
    <row r="132" spans="2:14">
      <c r="B132" s="5"/>
      <c r="G132" s="5"/>
      <c r="N132" s="5"/>
    </row>
    <row r="133" spans="2:14">
      <c r="B133" s="5"/>
      <c r="G133" s="5"/>
      <c r="N133" s="5"/>
    </row>
    <row r="134" spans="2:14">
      <c r="B134" s="5"/>
      <c r="G134" s="5"/>
      <c r="N134" s="5"/>
    </row>
    <row r="135" spans="2:14">
      <c r="B135" s="5"/>
      <c r="G135" s="5"/>
      <c r="N135" s="5"/>
    </row>
    <row r="136" spans="2:14">
      <c r="B136" s="5"/>
      <c r="G136" s="5"/>
      <c r="N136" s="5"/>
    </row>
    <row r="137" spans="2:14">
      <c r="B137" s="5"/>
      <c r="G137" s="5"/>
      <c r="N137" s="5"/>
    </row>
    <row r="138" spans="2:14">
      <c r="B138" s="5"/>
      <c r="G138" s="5"/>
      <c r="N138" s="5"/>
    </row>
    <row r="139" spans="2:14">
      <c r="B139" s="5"/>
      <c r="G139" s="5"/>
      <c r="N139" s="5"/>
    </row>
    <row r="140" spans="2:14">
      <c r="B140" s="5"/>
      <c r="G140" s="5"/>
      <c r="N140" s="5"/>
    </row>
    <row r="141" spans="2:14">
      <c r="B141" s="5"/>
      <c r="G141" s="5"/>
      <c r="N141" s="5"/>
    </row>
    <row r="142" spans="2:14">
      <c r="B142" s="5"/>
      <c r="G142" s="5"/>
      <c r="N142" s="5"/>
    </row>
    <row r="143" spans="2:14">
      <c r="B143" s="5"/>
      <c r="G143" s="5"/>
      <c r="N143" s="5"/>
    </row>
    <row r="144" spans="2:14">
      <c r="B144" s="5"/>
      <c r="G144" s="5"/>
      <c r="N144" s="5"/>
    </row>
    <row r="145" spans="2:14">
      <c r="B145" s="5"/>
      <c r="G145" s="5"/>
      <c r="N145" s="5"/>
    </row>
    <row r="146" spans="2:14">
      <c r="B146" s="5"/>
      <c r="G146" s="5"/>
      <c r="N146" s="5"/>
    </row>
    <row r="147" spans="2:14">
      <c r="B147" s="5"/>
      <c r="G147" s="5"/>
      <c r="N147" s="5"/>
    </row>
    <row r="148" spans="2:14">
      <c r="B148" s="5"/>
      <c r="G148" s="5"/>
      <c r="N148" s="5"/>
    </row>
    <row r="149" spans="2:14">
      <c r="B149" s="5"/>
      <c r="G149" s="5"/>
      <c r="N149" s="5"/>
    </row>
    <row r="150" spans="2:14">
      <c r="B150" s="5"/>
      <c r="G150" s="5"/>
      <c r="N150" s="5"/>
    </row>
    <row r="151" spans="2:14">
      <c r="B151" s="5"/>
      <c r="G151" s="5"/>
      <c r="N151" s="5"/>
    </row>
    <row r="152" spans="2:14">
      <c r="B152" s="5"/>
      <c r="G152" s="5"/>
      <c r="N152" s="5"/>
    </row>
    <row r="153" spans="2:14">
      <c r="B153" s="5"/>
      <c r="G153" s="5"/>
      <c r="N153" s="5"/>
    </row>
    <row r="154" spans="2:14">
      <c r="B154" s="5"/>
      <c r="G154" s="5"/>
      <c r="N154" s="5"/>
    </row>
    <row r="155" spans="2:14">
      <c r="B155" s="5"/>
      <c r="G155" s="5"/>
      <c r="N155" s="5"/>
    </row>
    <row r="156" spans="2:14">
      <c r="B156" s="5"/>
      <c r="G156" s="5"/>
      <c r="N156" s="5"/>
    </row>
    <row r="157" spans="2:14">
      <c r="B157" s="5"/>
      <c r="G157" s="5"/>
      <c r="N157" s="5"/>
    </row>
    <row r="158" spans="2:14">
      <c r="B158" s="5"/>
      <c r="G158" s="5"/>
      <c r="N158" s="5"/>
    </row>
    <row r="159" spans="2:14">
      <c r="B159" s="5"/>
      <c r="G159" s="5"/>
      <c r="N159" s="5"/>
    </row>
    <row r="160" spans="2:14">
      <c r="B160" s="5"/>
      <c r="G160" s="5"/>
      <c r="N160" s="5"/>
    </row>
    <row r="161" spans="2:14">
      <c r="B161" s="5"/>
      <c r="G161" s="5"/>
      <c r="N161" s="5"/>
    </row>
    <row r="162" spans="2:14">
      <c r="B162" s="5"/>
      <c r="G162" s="5"/>
      <c r="N162" s="5"/>
    </row>
    <row r="163" spans="2:14">
      <c r="B163" s="5"/>
      <c r="G163" s="5"/>
      <c r="N163" s="5"/>
    </row>
    <row r="164" spans="2:14">
      <c r="B164" s="5"/>
      <c r="G164" s="5"/>
      <c r="N164" s="5"/>
    </row>
    <row r="165" spans="2:14">
      <c r="B165" s="5"/>
      <c r="G165" s="5"/>
      <c r="N165" s="5"/>
    </row>
    <row r="166" spans="2:14">
      <c r="B166" s="5"/>
      <c r="G166" s="5"/>
      <c r="N166" s="5"/>
    </row>
    <row r="167" spans="2:14">
      <c r="B167" s="5"/>
      <c r="G167" s="5"/>
      <c r="N167" s="5"/>
    </row>
    <row r="168" spans="2:14">
      <c r="B168" s="5"/>
      <c r="G168" s="5"/>
      <c r="N168" s="5"/>
    </row>
    <row r="169" spans="2:14">
      <c r="B169" s="5"/>
      <c r="G169" s="5"/>
      <c r="N169" s="5"/>
    </row>
    <row r="170" spans="2:14">
      <c r="B170" s="5"/>
      <c r="G170" s="5"/>
      <c r="N170" s="5"/>
    </row>
    <row r="171" spans="2:14">
      <c r="B171" s="5"/>
      <c r="G171" s="5"/>
      <c r="N171" s="5"/>
    </row>
    <row r="172" spans="2:14">
      <c r="B172" s="5"/>
      <c r="G172" s="5"/>
      <c r="N172" s="5"/>
    </row>
    <row r="173" spans="2:14">
      <c r="B173" s="5"/>
      <c r="G173" s="5"/>
      <c r="N173" s="5"/>
    </row>
    <row r="174" spans="2:14">
      <c r="B174" s="5"/>
      <c r="G174" s="5"/>
      <c r="N174" s="5"/>
    </row>
    <row r="175" spans="2:14">
      <c r="B175" s="5"/>
      <c r="G175" s="5"/>
      <c r="N175" s="5"/>
    </row>
    <row r="176" spans="2:14">
      <c r="B176" s="5"/>
      <c r="G176" s="5"/>
      <c r="N176" s="5"/>
    </row>
    <row r="177" spans="2:14">
      <c r="B177" s="5"/>
      <c r="G177" s="5"/>
      <c r="N177" s="5"/>
    </row>
    <row r="178" spans="2:14">
      <c r="B178" s="5"/>
      <c r="G178" s="5"/>
      <c r="N178" s="5"/>
    </row>
    <row r="179" spans="2:14">
      <c r="B179" s="5"/>
      <c r="G179" s="5"/>
      <c r="N179" s="5"/>
    </row>
    <row r="180" spans="2:14">
      <c r="B180" s="5"/>
      <c r="G180" s="5"/>
      <c r="N180" s="5"/>
    </row>
    <row r="181" spans="2:14">
      <c r="B181" s="5"/>
      <c r="G181" s="5"/>
      <c r="N181" s="5"/>
    </row>
    <row r="182" spans="2:14">
      <c r="B182" s="5"/>
      <c r="G182" s="5"/>
      <c r="N182" s="5"/>
    </row>
    <row r="183" spans="2:14">
      <c r="B183" s="5"/>
      <c r="G183" s="5"/>
      <c r="N183" s="5"/>
    </row>
    <row r="184" spans="2:14">
      <c r="B184" s="5"/>
      <c r="G184" s="5"/>
      <c r="N184" s="5"/>
    </row>
    <row r="185" spans="2:14">
      <c r="B185" s="5"/>
      <c r="G185" s="5"/>
      <c r="N185" s="5"/>
    </row>
    <row r="186" spans="2:14">
      <c r="B186" s="5"/>
      <c r="G186" s="5"/>
      <c r="N186" s="5"/>
    </row>
    <row r="187" spans="2:14">
      <c r="B187" s="5"/>
      <c r="G187" s="5"/>
      <c r="N187" s="5"/>
    </row>
    <row r="188" spans="2:14">
      <c r="B188" s="5"/>
      <c r="G188" s="5"/>
      <c r="N188" s="5"/>
    </row>
    <row r="189" spans="2:14">
      <c r="B189" s="5"/>
      <c r="G189" s="5"/>
      <c r="N189" s="5"/>
    </row>
    <row r="190" spans="2:14">
      <c r="B190" s="5"/>
      <c r="G190" s="5"/>
      <c r="N190" s="5"/>
    </row>
    <row r="191" spans="2:14">
      <c r="B191" s="5"/>
      <c r="G191" s="5"/>
      <c r="N191" s="5"/>
    </row>
    <row r="192" spans="2:14">
      <c r="B192" s="5"/>
      <c r="G192" s="5"/>
      <c r="N192" s="5"/>
    </row>
    <row r="193" spans="2:14">
      <c r="B193" s="5"/>
      <c r="G193" s="5"/>
      <c r="N193" s="5"/>
    </row>
    <row r="194" spans="2:14">
      <c r="B194" s="5"/>
      <c r="G194" s="5"/>
      <c r="N194" s="5"/>
    </row>
    <row r="195" spans="2:14">
      <c r="B195" s="5"/>
      <c r="G195" s="5"/>
      <c r="N195" s="5"/>
    </row>
    <row r="196" spans="2:14">
      <c r="B196" s="5"/>
      <c r="G196" s="5"/>
      <c r="N196" s="5"/>
    </row>
    <row r="197" spans="2:14">
      <c r="B197" s="5"/>
      <c r="G197" s="5"/>
      <c r="N197" s="5"/>
    </row>
    <row r="198" spans="2:14">
      <c r="B198" s="5"/>
      <c r="G198" s="5"/>
      <c r="N198" s="5"/>
    </row>
    <row r="199" spans="2:14">
      <c r="B199" s="5"/>
      <c r="G199" s="5"/>
      <c r="N199" s="5"/>
    </row>
    <row r="200" spans="2:14">
      <c r="B200" s="5"/>
      <c r="G200" s="5"/>
      <c r="N200" s="5"/>
    </row>
    <row r="201" spans="2:14">
      <c r="B201" s="5"/>
      <c r="G201" s="5"/>
      <c r="N201" s="5"/>
    </row>
    <row r="202" spans="2:14">
      <c r="B202" s="5"/>
      <c r="G202" s="5"/>
      <c r="N202" s="5"/>
    </row>
    <row r="203" spans="2:14">
      <c r="B203" s="5"/>
      <c r="G203" s="5"/>
      <c r="N203" s="5"/>
    </row>
    <row r="204" spans="2:14">
      <c r="B204" s="5"/>
      <c r="G204" s="5"/>
      <c r="N204" s="5"/>
    </row>
    <row r="205" spans="2:14">
      <c r="B205" s="5"/>
      <c r="G205" s="5"/>
      <c r="N205" s="5"/>
    </row>
    <row r="206" spans="2:14">
      <c r="B206" s="5"/>
      <c r="G206" s="5"/>
      <c r="N206" s="5"/>
    </row>
    <row r="207" spans="2:14">
      <c r="B207" s="5"/>
      <c r="G207" s="5"/>
      <c r="N207" s="5"/>
    </row>
    <row r="208" spans="2:14">
      <c r="B208" s="5"/>
      <c r="G208" s="5"/>
      <c r="N208" s="5"/>
    </row>
    <row r="209" spans="2:14">
      <c r="B209" s="5"/>
      <c r="G209" s="5"/>
      <c r="N209" s="5"/>
    </row>
    <row r="210" spans="2:14">
      <c r="B210" s="5"/>
      <c r="G210" s="5"/>
      <c r="N210" s="5"/>
    </row>
    <row r="211" spans="2:14">
      <c r="B211" s="5"/>
      <c r="G211" s="5"/>
      <c r="N211" s="5"/>
    </row>
    <row r="212" spans="2:14">
      <c r="B212" s="5"/>
      <c r="G212" s="5"/>
      <c r="N212" s="5"/>
    </row>
    <row r="213" spans="2:14">
      <c r="B213" s="5"/>
      <c r="G213" s="5"/>
      <c r="N213" s="5"/>
    </row>
    <row r="214" spans="2:14">
      <c r="B214" s="5"/>
      <c r="G214" s="5"/>
      <c r="N214" s="5"/>
    </row>
    <row r="215" spans="2:14">
      <c r="B215" s="5"/>
      <c r="G215" s="5"/>
      <c r="N215" s="5"/>
    </row>
    <row r="216" spans="2:14">
      <c r="B216" s="5"/>
      <c r="G216" s="5"/>
      <c r="N216" s="5"/>
    </row>
    <row r="217" spans="2:14">
      <c r="B217" s="5"/>
      <c r="G217" s="5"/>
      <c r="N217" s="5"/>
    </row>
    <row r="218" spans="2:14">
      <c r="B218" s="5"/>
      <c r="G218" s="5"/>
      <c r="N218" s="5"/>
    </row>
    <row r="219" spans="2:14">
      <c r="B219" s="5"/>
      <c r="G219" s="5"/>
      <c r="N219" s="5"/>
    </row>
    <row r="220" spans="2:14">
      <c r="B220" s="5"/>
      <c r="G220" s="5"/>
      <c r="N220" s="5"/>
    </row>
    <row r="221" spans="2:14">
      <c r="B221" s="5"/>
      <c r="G221" s="5"/>
      <c r="N221" s="5"/>
    </row>
    <row r="222" spans="2:14">
      <c r="B222" s="5"/>
      <c r="G222" s="5"/>
      <c r="N222" s="5"/>
    </row>
    <row r="223" spans="2:14">
      <c r="B223" s="5"/>
      <c r="G223" s="5"/>
      <c r="N223" s="5"/>
    </row>
    <row r="224" spans="2:14">
      <c r="B224" s="5"/>
      <c r="G224" s="5"/>
      <c r="N224" s="5"/>
    </row>
    <row r="225" spans="2:14">
      <c r="B225" s="5"/>
      <c r="G225" s="5"/>
      <c r="N225" s="5"/>
    </row>
    <row r="226" spans="2:14">
      <c r="B226" s="5"/>
      <c r="G226" s="5"/>
      <c r="N226" s="5"/>
    </row>
    <row r="227" spans="2:14">
      <c r="B227" s="5"/>
      <c r="G227" s="5"/>
      <c r="N227" s="5"/>
    </row>
    <row r="228" spans="2:14">
      <c r="B228" s="5"/>
      <c r="G228" s="5"/>
      <c r="N228" s="5"/>
    </row>
    <row r="229" spans="2:14">
      <c r="B229" s="5"/>
      <c r="G229" s="5"/>
      <c r="N229" s="5"/>
    </row>
    <row r="230" spans="2:14">
      <c r="B230" s="5"/>
      <c r="G230" s="5"/>
      <c r="N230" s="5"/>
    </row>
    <row r="231" spans="2:14">
      <c r="B231" s="5"/>
      <c r="G231" s="5"/>
      <c r="N231" s="5"/>
    </row>
    <row r="232" spans="2:14">
      <c r="B232" s="5"/>
      <c r="G232" s="5"/>
      <c r="N232" s="5"/>
    </row>
    <row r="233" spans="2:14">
      <c r="B233" s="5"/>
      <c r="G233" s="5"/>
      <c r="N233" s="5"/>
    </row>
    <row r="234" spans="2:14">
      <c r="B234" s="5"/>
      <c r="G234" s="5"/>
      <c r="N234" s="5"/>
    </row>
    <row r="235" spans="2:14">
      <c r="B235" s="5"/>
      <c r="G235" s="5"/>
      <c r="N235" s="5"/>
    </row>
    <row r="236" spans="2:14">
      <c r="B236" s="5"/>
      <c r="G236" s="5"/>
      <c r="N236" s="5"/>
    </row>
    <row r="237" spans="2:14">
      <c r="B237" s="5"/>
      <c r="G237" s="5"/>
      <c r="N237" s="5"/>
    </row>
    <row r="238" spans="2:14">
      <c r="B238" s="5"/>
      <c r="G238" s="5"/>
      <c r="N238" s="5"/>
    </row>
    <row r="239" spans="2:14">
      <c r="B239" s="5"/>
      <c r="G239" s="5"/>
      <c r="N239" s="5"/>
    </row>
    <row r="240" spans="2:14">
      <c r="B240" s="5"/>
      <c r="G240" s="5"/>
      <c r="N240" s="5"/>
    </row>
    <row r="241" spans="2:14">
      <c r="B241" s="5"/>
      <c r="G241" s="5"/>
      <c r="N241" s="5"/>
    </row>
    <row r="242" spans="2:14">
      <c r="B242" s="5"/>
      <c r="G242" s="5"/>
      <c r="N242" s="5"/>
    </row>
    <row r="243" spans="2:14">
      <c r="B243" s="5"/>
      <c r="G243" s="5"/>
      <c r="N243" s="5"/>
    </row>
    <row r="244" spans="2:14">
      <c r="B244" s="5"/>
      <c r="G244" s="5"/>
      <c r="N244" s="5"/>
    </row>
    <row r="245" spans="2:14">
      <c r="B245" s="5"/>
      <c r="G245" s="5"/>
      <c r="N245" s="5"/>
    </row>
    <row r="246" spans="2:14">
      <c r="B246" s="5"/>
      <c r="G246" s="5"/>
      <c r="N246" s="5"/>
    </row>
    <row r="247" spans="2:14">
      <c r="B247" s="5"/>
      <c r="G247" s="5"/>
      <c r="N247" s="5"/>
    </row>
    <row r="248" spans="2:14">
      <c r="B248" s="5"/>
      <c r="G248" s="5"/>
      <c r="N248" s="5"/>
    </row>
    <row r="249" spans="2:14">
      <c r="B249" s="5"/>
      <c r="G249" s="5"/>
      <c r="N249" s="5"/>
    </row>
    <row r="250" spans="2:14">
      <c r="B250" s="5"/>
      <c r="G250" s="5"/>
      <c r="N250" s="5"/>
    </row>
    <row r="251" spans="2:14">
      <c r="B251" s="5"/>
      <c r="G251" s="5"/>
      <c r="N251" s="5"/>
    </row>
    <row r="252" spans="2:14">
      <c r="B252" s="5"/>
      <c r="G252" s="5"/>
      <c r="N252" s="5"/>
    </row>
    <row r="253" spans="2:14">
      <c r="B253" s="5"/>
      <c r="G253" s="5"/>
      <c r="N253" s="5"/>
    </row>
    <row r="254" spans="2:14">
      <c r="B254" s="5"/>
      <c r="G254" s="5"/>
      <c r="N254" s="5"/>
    </row>
    <row r="255" spans="2:14">
      <c r="B255" s="5"/>
      <c r="G255" s="5"/>
      <c r="N255" s="5"/>
    </row>
    <row r="256" spans="2:14">
      <c r="B256" s="5"/>
      <c r="G256" s="5"/>
      <c r="N256" s="5"/>
    </row>
    <row r="257" spans="2:14">
      <c r="B257" s="5"/>
      <c r="G257" s="5"/>
      <c r="N257" s="5"/>
    </row>
    <row r="258" spans="2:14">
      <c r="B258" s="5"/>
      <c r="G258" s="5"/>
      <c r="N258" s="5"/>
    </row>
    <row r="259" spans="2:14">
      <c r="B259" s="5"/>
      <c r="G259" s="5"/>
      <c r="N259" s="5"/>
    </row>
    <row r="260" spans="2:14">
      <c r="B260" s="5"/>
      <c r="G260" s="5"/>
      <c r="N260" s="5"/>
    </row>
    <row r="261" spans="2:14">
      <c r="B261" s="5"/>
      <c r="G261" s="5"/>
      <c r="N261" s="5"/>
    </row>
    <row r="262" spans="2:14">
      <c r="B262" s="5"/>
      <c r="G262" s="5"/>
      <c r="N262" s="5"/>
    </row>
    <row r="263" spans="2:14">
      <c r="B263" s="5"/>
      <c r="G263" s="5"/>
      <c r="N263" s="5"/>
    </row>
    <row r="264" spans="2:14">
      <c r="B264" s="5"/>
      <c r="G264" s="5"/>
      <c r="N264" s="5"/>
    </row>
    <row r="265" spans="2:14">
      <c r="B265" s="5"/>
      <c r="G265" s="5"/>
      <c r="N265" s="5"/>
    </row>
    <row r="266" spans="2:14">
      <c r="B266" s="5"/>
      <c r="G266" s="5"/>
      <c r="N266" s="5"/>
    </row>
    <row r="267" spans="2:14">
      <c r="B267" s="5"/>
      <c r="G267" s="5"/>
      <c r="N267" s="5"/>
    </row>
    <row r="268" spans="2:14">
      <c r="B268" s="5"/>
      <c r="G268" s="5"/>
      <c r="N268" s="5"/>
    </row>
    <row r="269" spans="2:14">
      <c r="B269" s="5"/>
      <c r="G269" s="5"/>
      <c r="N269" s="5"/>
    </row>
    <row r="270" spans="2:14">
      <c r="B270" s="5"/>
      <c r="G270" s="5"/>
      <c r="N270" s="5"/>
    </row>
    <row r="271" spans="2:14">
      <c r="B271" s="5"/>
      <c r="G271" s="5"/>
      <c r="N271" s="5"/>
    </row>
    <row r="272" spans="2:14">
      <c r="B272" s="5"/>
      <c r="G272" s="5"/>
      <c r="N272" s="5"/>
    </row>
    <row r="273" spans="2:14">
      <c r="B273" s="5"/>
      <c r="G273" s="5"/>
      <c r="N273" s="5"/>
    </row>
    <row r="274" spans="2:14">
      <c r="B274" s="5"/>
      <c r="G274" s="5"/>
      <c r="N274" s="5"/>
    </row>
    <row r="275" spans="2:14">
      <c r="B275" s="5"/>
      <c r="G275" s="5"/>
      <c r="N275" s="5"/>
    </row>
    <row r="276" spans="2:14">
      <c r="B276" s="5"/>
      <c r="G276" s="5"/>
      <c r="N276" s="5"/>
    </row>
    <row r="277" spans="2:14">
      <c r="B277" s="5"/>
      <c r="G277" s="5"/>
      <c r="N277" s="5"/>
    </row>
    <row r="278" spans="2:14">
      <c r="B278" s="5"/>
      <c r="G278" s="5"/>
      <c r="N278" s="5"/>
    </row>
    <row r="279" spans="2:14">
      <c r="B279" s="5"/>
      <c r="G279" s="5"/>
      <c r="N279" s="5"/>
    </row>
    <row r="280" spans="2:14">
      <c r="B280" s="5"/>
      <c r="G280" s="5"/>
      <c r="N280" s="5"/>
    </row>
    <row r="281" spans="2:14">
      <c r="B281" s="5"/>
      <c r="G281" s="5"/>
      <c r="N281" s="5"/>
    </row>
    <row r="282" spans="2:14">
      <c r="B282" s="5"/>
      <c r="G282" s="5"/>
      <c r="N282" s="5"/>
    </row>
    <row r="283" spans="2:14">
      <c r="B283" s="5"/>
      <c r="G283" s="5"/>
      <c r="N283" s="5"/>
    </row>
    <row r="284" spans="2:14">
      <c r="B284" s="5"/>
      <c r="G284" s="5"/>
      <c r="N284" s="5"/>
    </row>
    <row r="285" spans="2:14">
      <c r="B285" s="5"/>
      <c r="G285" s="5"/>
      <c r="N285" s="5"/>
    </row>
    <row r="286" spans="2:14">
      <c r="B286" s="5"/>
      <c r="G286" s="5"/>
      <c r="N286" s="5"/>
    </row>
    <row r="287" spans="2:14">
      <c r="B287" s="5"/>
      <c r="G287" s="5"/>
      <c r="N287" s="5"/>
    </row>
    <row r="288" spans="2:14">
      <c r="B288" s="5"/>
      <c r="G288" s="5"/>
      <c r="N288" s="5"/>
    </row>
    <row r="289" spans="2:14">
      <c r="B289" s="5"/>
      <c r="G289" s="5"/>
      <c r="N289" s="5"/>
    </row>
    <row r="290" spans="2:14">
      <c r="B290" s="5"/>
      <c r="G290" s="5"/>
      <c r="N290" s="5"/>
    </row>
    <row r="291" spans="2:14">
      <c r="B291" s="5"/>
      <c r="G291" s="5"/>
      <c r="N291" s="5"/>
    </row>
    <row r="292" spans="2:14">
      <c r="B292" s="5"/>
      <c r="G292" s="5"/>
      <c r="N292" s="5"/>
    </row>
    <row r="293" spans="2:14">
      <c r="B293" s="5"/>
      <c r="G293" s="5"/>
      <c r="N293" s="5"/>
    </row>
    <row r="294" spans="2:14">
      <c r="B294" s="5"/>
      <c r="G294" s="5"/>
      <c r="N294" s="5"/>
    </row>
    <row r="295" spans="2:14">
      <c r="B295" s="5"/>
      <c r="G295" s="5"/>
      <c r="N295" s="5"/>
    </row>
    <row r="296" spans="2:14">
      <c r="B296" s="5"/>
      <c r="G296" s="5"/>
      <c r="N296" s="5"/>
    </row>
    <row r="297" spans="2:14">
      <c r="B297" s="5"/>
      <c r="G297" s="5"/>
      <c r="N297" s="5"/>
    </row>
    <row r="298" spans="2:14">
      <c r="B298" s="5"/>
      <c r="G298" s="5"/>
      <c r="N298" s="5"/>
    </row>
    <row r="299" spans="2:14">
      <c r="B299" s="5"/>
      <c r="G299" s="5"/>
      <c r="N299" s="5"/>
    </row>
    <row r="300" spans="2:14">
      <c r="B300" s="5"/>
      <c r="G300" s="5"/>
      <c r="N300" s="5"/>
    </row>
    <row r="301" spans="2:14">
      <c r="B301" s="5"/>
      <c r="G301" s="5"/>
      <c r="N301" s="5"/>
    </row>
    <row r="302" spans="2:14">
      <c r="B302" s="5"/>
      <c r="G302" s="5"/>
      <c r="N302" s="5"/>
    </row>
    <row r="303" spans="2:14">
      <c r="B303" s="5"/>
      <c r="G303" s="5"/>
      <c r="N303" s="5"/>
    </row>
    <row r="304" spans="2:14">
      <c r="B304" s="5"/>
      <c r="G304" s="5"/>
      <c r="N304" s="5"/>
    </row>
    <row r="305" spans="2:14">
      <c r="B305" s="5"/>
      <c r="G305" s="5"/>
      <c r="N305" s="5"/>
    </row>
    <row r="306" spans="2:14">
      <c r="B306" s="5"/>
      <c r="G306" s="5"/>
      <c r="N306" s="5"/>
    </row>
    <row r="307" spans="2:14">
      <c r="B307" s="5"/>
      <c r="G307" s="5"/>
      <c r="N307" s="5"/>
    </row>
    <row r="308" spans="2:14">
      <c r="B308" s="5"/>
      <c r="G308" s="5"/>
      <c r="N308" s="5"/>
    </row>
    <row r="309" spans="2:14">
      <c r="B309" s="5"/>
      <c r="G309" s="5"/>
      <c r="N309" s="5"/>
    </row>
    <row r="310" spans="2:14">
      <c r="B310" s="5"/>
      <c r="G310" s="5"/>
      <c r="N310" s="5"/>
    </row>
    <row r="311" spans="2:14">
      <c r="B311" s="5"/>
      <c r="G311" s="5"/>
      <c r="N311" s="5"/>
    </row>
    <row r="312" spans="2:14">
      <c r="B312" s="5"/>
      <c r="G312" s="5"/>
      <c r="N312" s="5"/>
    </row>
    <row r="313" spans="2:14">
      <c r="B313" s="5"/>
      <c r="G313" s="5"/>
      <c r="N313" s="5"/>
    </row>
    <row r="314" spans="2:14">
      <c r="B314" s="5"/>
      <c r="G314" s="5"/>
      <c r="N314" s="5"/>
    </row>
    <row r="315" spans="2:14">
      <c r="B315" s="5"/>
      <c r="G315" s="5"/>
      <c r="N315" s="5"/>
    </row>
    <row r="316" spans="2:14">
      <c r="B316" s="5"/>
      <c r="G316" s="5"/>
      <c r="N316" s="5"/>
    </row>
    <row r="317" spans="2:14">
      <c r="B317" s="5"/>
      <c r="G317" s="5"/>
      <c r="N317" s="5"/>
    </row>
    <row r="318" spans="2:14">
      <c r="B318" s="5"/>
      <c r="G318" s="5"/>
      <c r="N318" s="5"/>
    </row>
    <row r="319" spans="2:14">
      <c r="B319" s="5"/>
      <c r="G319" s="5"/>
      <c r="N319" s="5"/>
    </row>
    <row r="320" spans="2:14">
      <c r="B320" s="5"/>
      <c r="G320" s="5"/>
      <c r="N320" s="5"/>
    </row>
    <row r="321" spans="2:14">
      <c r="B321" s="5"/>
      <c r="G321" s="5"/>
      <c r="N321" s="5"/>
    </row>
    <row r="322" spans="2:14">
      <c r="B322" s="5"/>
      <c r="G322" s="5"/>
      <c r="N322" s="5"/>
    </row>
    <row r="323" spans="2:14">
      <c r="B323" s="5"/>
      <c r="G323" s="5"/>
      <c r="N323" s="5"/>
    </row>
    <row r="324" spans="2:14">
      <c r="B324" s="5"/>
      <c r="G324" s="5"/>
      <c r="N324" s="5"/>
    </row>
    <row r="325" spans="2:14">
      <c r="B325" s="5"/>
      <c r="G325" s="5"/>
      <c r="N325" s="5"/>
    </row>
    <row r="326" spans="2:14">
      <c r="B326" s="5"/>
      <c r="G326" s="5"/>
      <c r="N326" s="5"/>
    </row>
    <row r="327" spans="2:14">
      <c r="B327" s="5"/>
      <c r="G327" s="5"/>
      <c r="N327" s="5"/>
    </row>
    <row r="328" spans="2:14">
      <c r="B328" s="5"/>
      <c r="G328" s="5"/>
      <c r="N328" s="5"/>
    </row>
    <row r="329" spans="2:14">
      <c r="B329" s="5"/>
      <c r="G329" s="5"/>
      <c r="N329" s="5"/>
    </row>
    <row r="330" spans="2:14">
      <c r="B330" s="5"/>
      <c r="G330" s="5"/>
      <c r="N330" s="5"/>
    </row>
    <row r="331" spans="2:14">
      <c r="B331" s="5"/>
      <c r="G331" s="5"/>
      <c r="N331" s="5"/>
    </row>
    <row r="332" spans="2:14">
      <c r="B332" s="5"/>
      <c r="G332" s="5"/>
      <c r="N332" s="5"/>
    </row>
    <row r="333" spans="2:14">
      <c r="B333" s="5"/>
      <c r="G333" s="5"/>
      <c r="N333" s="5"/>
    </row>
    <row r="334" spans="2:14">
      <c r="B334" s="5"/>
      <c r="G334" s="5"/>
      <c r="N334" s="5"/>
    </row>
    <row r="335" spans="2:14">
      <c r="B335" s="5"/>
      <c r="G335" s="5"/>
      <c r="N335" s="5"/>
    </row>
    <row r="336" spans="2:14">
      <c r="B336" s="5"/>
      <c r="G336" s="5"/>
      <c r="N336" s="5"/>
    </row>
    <row r="337" spans="2:14">
      <c r="B337" s="5"/>
      <c r="G337" s="5"/>
      <c r="N337" s="5"/>
    </row>
    <row r="338" spans="2:14">
      <c r="B338" s="5"/>
      <c r="G338" s="5"/>
      <c r="N338" s="5"/>
    </row>
    <row r="339" spans="2:14">
      <c r="B339" s="5"/>
      <c r="G339" s="5"/>
      <c r="N339" s="5"/>
    </row>
    <row r="340" spans="2:14">
      <c r="B340" s="5"/>
      <c r="G340" s="5"/>
      <c r="N340" s="5"/>
    </row>
    <row r="341" spans="2:14">
      <c r="B341" s="5"/>
      <c r="G341" s="5"/>
      <c r="N341" s="5"/>
    </row>
    <row r="342" spans="2:14">
      <c r="B342" s="5"/>
      <c r="G342" s="5"/>
      <c r="N342" s="5"/>
    </row>
    <row r="343" spans="2:14">
      <c r="B343" s="5"/>
      <c r="G343" s="5"/>
      <c r="N343" s="5"/>
    </row>
    <row r="344" spans="2:14">
      <c r="B344" s="5"/>
      <c r="G344" s="5"/>
      <c r="N344" s="5"/>
    </row>
    <row r="345" spans="2:14">
      <c r="B345" s="5"/>
      <c r="G345" s="5"/>
      <c r="N345" s="5"/>
    </row>
    <row r="346" spans="2:14">
      <c r="B346" s="5"/>
      <c r="G346" s="5"/>
      <c r="N346" s="5"/>
    </row>
    <row r="347" spans="2:14">
      <c r="B347" s="5"/>
      <c r="G347" s="5"/>
      <c r="N347" s="5"/>
    </row>
    <row r="348" spans="2:14">
      <c r="B348" s="5"/>
      <c r="G348" s="5"/>
      <c r="N348" s="5"/>
    </row>
    <row r="349" spans="2:14">
      <c r="B349" s="5"/>
      <c r="G349" s="5"/>
      <c r="N349" s="5"/>
    </row>
    <row r="350" spans="2:14">
      <c r="B350" s="5"/>
      <c r="G350" s="5"/>
      <c r="N350" s="5"/>
    </row>
    <row r="351" spans="2:14">
      <c r="B351" s="5"/>
      <c r="G351" s="5"/>
      <c r="N351" s="5"/>
    </row>
    <row r="352" spans="2:14">
      <c r="B352" s="5"/>
      <c r="G352" s="5"/>
      <c r="N352" s="5"/>
    </row>
    <row r="353" spans="2:14">
      <c r="B353" s="5"/>
      <c r="G353" s="5"/>
      <c r="N353" s="5"/>
    </row>
    <row r="354" spans="2:14">
      <c r="B354" s="5"/>
      <c r="G354" s="5"/>
      <c r="N354" s="5"/>
    </row>
    <row r="355" spans="2:14">
      <c r="B355" s="5"/>
      <c r="G355" s="5"/>
      <c r="N355" s="5"/>
    </row>
    <row r="356" spans="2:14">
      <c r="B356" s="5"/>
      <c r="G356" s="5"/>
      <c r="N356" s="5"/>
    </row>
    <row r="357" spans="2:14">
      <c r="B357" s="5"/>
      <c r="G357" s="5"/>
      <c r="N357" s="5"/>
    </row>
    <row r="358" spans="2:14">
      <c r="B358" s="5"/>
      <c r="G358" s="5"/>
      <c r="N358" s="5"/>
    </row>
    <row r="359" spans="2:14">
      <c r="B359" s="5"/>
      <c r="G359" s="5"/>
      <c r="N359" s="5"/>
    </row>
    <row r="360" spans="2:14">
      <c r="B360" s="5"/>
      <c r="G360" s="5"/>
      <c r="N360" s="5"/>
    </row>
    <row r="361" spans="2:14">
      <c r="B361" s="5"/>
      <c r="G361" s="5"/>
      <c r="N361" s="5"/>
    </row>
    <row r="362" spans="2:14">
      <c r="B362" s="5"/>
      <c r="G362" s="5"/>
      <c r="N362" s="5"/>
    </row>
    <row r="363" spans="2:14">
      <c r="B363" s="5"/>
      <c r="G363" s="5"/>
      <c r="N363" s="5"/>
    </row>
    <row r="364" spans="2:14">
      <c r="B364" s="5"/>
      <c r="G364" s="5"/>
      <c r="N364" s="5"/>
    </row>
    <row r="365" spans="2:14">
      <c r="B365" s="5"/>
      <c r="G365" s="5"/>
      <c r="N365" s="5"/>
    </row>
    <row r="366" spans="2:14">
      <c r="B366" s="5"/>
      <c r="G366" s="5"/>
      <c r="N366" s="5"/>
    </row>
    <row r="367" spans="2:14">
      <c r="B367" s="5"/>
      <c r="G367" s="5"/>
      <c r="N367" s="5"/>
    </row>
    <row r="368" spans="2:14">
      <c r="B368" s="5"/>
      <c r="G368" s="5"/>
      <c r="N368" s="5"/>
    </row>
    <row r="369" spans="2:14">
      <c r="B369" s="5"/>
      <c r="G369" s="5"/>
      <c r="N369" s="5"/>
    </row>
    <row r="370" spans="2:14">
      <c r="B370" s="5"/>
      <c r="G370" s="5"/>
      <c r="N370" s="5"/>
    </row>
    <row r="371" spans="2:14">
      <c r="B371" s="5"/>
      <c r="G371" s="5"/>
      <c r="N371" s="5"/>
    </row>
    <row r="372" spans="2:14">
      <c r="B372" s="5"/>
      <c r="G372" s="5"/>
      <c r="N372" s="5"/>
    </row>
    <row r="373" spans="2:14">
      <c r="B373" s="5"/>
      <c r="G373" s="5"/>
      <c r="N373" s="5"/>
    </row>
    <row r="374" spans="2:14">
      <c r="B374" s="5"/>
      <c r="G374" s="5"/>
      <c r="N374" s="5"/>
    </row>
    <row r="375" spans="2:14">
      <c r="B375" s="5"/>
      <c r="G375" s="5"/>
      <c r="N375" s="5"/>
    </row>
    <row r="376" spans="2:14">
      <c r="B376" s="5"/>
      <c r="G376" s="5"/>
      <c r="N376" s="5"/>
    </row>
    <row r="377" spans="2:14">
      <c r="B377" s="5"/>
      <c r="G377" s="5"/>
      <c r="N377" s="5"/>
    </row>
    <row r="378" spans="2:14">
      <c r="B378" s="5"/>
      <c r="G378" s="5"/>
      <c r="N378" s="5"/>
    </row>
    <row r="379" spans="2:14">
      <c r="B379" s="5"/>
      <c r="G379" s="5"/>
      <c r="N379" s="5"/>
    </row>
    <row r="380" spans="2:14">
      <c r="B380" s="5"/>
      <c r="G380" s="5"/>
      <c r="N380" s="5"/>
    </row>
    <row r="381" spans="2:14">
      <c r="B381" s="5"/>
      <c r="G381" s="5"/>
      <c r="N381" s="5"/>
    </row>
    <row r="382" spans="2:14">
      <c r="B382" s="5"/>
      <c r="G382" s="5"/>
      <c r="N382" s="5"/>
    </row>
    <row r="383" spans="2:14">
      <c r="B383" s="5"/>
      <c r="G383" s="5"/>
      <c r="N383" s="5"/>
    </row>
    <row r="384" spans="2:14">
      <c r="B384" s="5"/>
      <c r="G384" s="5"/>
      <c r="N384" s="5"/>
    </row>
    <row r="385" spans="2:14">
      <c r="B385" s="5"/>
      <c r="G385" s="5"/>
      <c r="N385" s="5"/>
    </row>
    <row r="386" spans="2:14">
      <c r="B386" s="5"/>
      <c r="G386" s="5"/>
      <c r="N386" s="5"/>
    </row>
    <row r="387" spans="2:14">
      <c r="B387" s="5"/>
      <c r="G387" s="5"/>
      <c r="N387" s="5"/>
    </row>
    <row r="388" spans="2:14">
      <c r="B388" s="5"/>
      <c r="G388" s="5"/>
      <c r="N388" s="5"/>
    </row>
    <row r="389" spans="2:14">
      <c r="B389" s="5"/>
      <c r="G389" s="5"/>
      <c r="N389" s="5"/>
    </row>
    <row r="390" spans="2:14">
      <c r="B390" s="5"/>
      <c r="G390" s="5"/>
      <c r="N390" s="5"/>
    </row>
    <row r="391" spans="2:14">
      <c r="B391" s="5"/>
      <c r="G391" s="5"/>
      <c r="N391" s="5"/>
    </row>
    <row r="392" spans="2:14">
      <c r="B392" s="5"/>
      <c r="G392" s="5"/>
      <c r="N392" s="5"/>
    </row>
    <row r="393" spans="2:14">
      <c r="B393" s="5"/>
      <c r="G393" s="5"/>
      <c r="N393" s="5"/>
    </row>
    <row r="394" spans="2:14">
      <c r="B394" s="5"/>
      <c r="G394" s="5"/>
      <c r="N394" s="5"/>
    </row>
    <row r="395" spans="2:14">
      <c r="B395" s="5"/>
      <c r="G395" s="5"/>
      <c r="N395" s="5"/>
    </row>
    <row r="396" spans="2:14">
      <c r="B396" s="5"/>
      <c r="G396" s="5"/>
      <c r="N396" s="5"/>
    </row>
    <row r="397" spans="2:14">
      <c r="B397" s="5"/>
      <c r="G397" s="5"/>
      <c r="N397" s="5"/>
    </row>
    <row r="398" spans="2:14">
      <c r="B398" s="5"/>
      <c r="G398" s="5"/>
      <c r="N398" s="5"/>
    </row>
    <row r="399" spans="2:14">
      <c r="B399" s="5"/>
      <c r="G399" s="5"/>
      <c r="N399" s="5"/>
    </row>
    <row r="400" spans="2:14">
      <c r="B400" s="5"/>
      <c r="G400" s="5"/>
      <c r="N400" s="5"/>
    </row>
    <row r="401" spans="2:14">
      <c r="B401" s="5"/>
      <c r="G401" s="5"/>
      <c r="N401" s="5"/>
    </row>
    <row r="402" spans="2:14">
      <c r="B402" s="5"/>
      <c r="G402" s="5"/>
      <c r="N402" s="5"/>
    </row>
    <row r="403" spans="2:14">
      <c r="B403" s="5"/>
      <c r="G403" s="5"/>
      <c r="N403" s="5"/>
    </row>
    <row r="404" spans="2:14">
      <c r="B404" s="5"/>
      <c r="G404" s="5"/>
      <c r="N404" s="5"/>
    </row>
    <row r="405" spans="2:14">
      <c r="B405" s="5"/>
      <c r="G405" s="5"/>
      <c r="N405" s="5"/>
    </row>
    <row r="406" spans="2:14">
      <c r="B406" s="5"/>
      <c r="G406" s="5"/>
      <c r="N406" s="5"/>
    </row>
    <row r="407" spans="2:14">
      <c r="B407" s="5"/>
      <c r="G407" s="5"/>
      <c r="N407" s="5"/>
    </row>
    <row r="408" spans="2:14">
      <c r="B408" s="5"/>
      <c r="G408" s="5"/>
      <c r="N408" s="5"/>
    </row>
    <row r="409" spans="2:14">
      <c r="B409" s="5"/>
      <c r="G409" s="5"/>
      <c r="N409" s="5"/>
    </row>
    <row r="410" spans="2:14">
      <c r="B410" s="5"/>
      <c r="G410" s="5"/>
      <c r="N410" s="5"/>
    </row>
    <row r="411" spans="2:14">
      <c r="B411" s="5"/>
      <c r="G411" s="5"/>
      <c r="N411" s="5"/>
    </row>
    <row r="412" spans="2:14">
      <c r="B412" s="5"/>
      <c r="G412" s="5"/>
      <c r="N412" s="5"/>
    </row>
    <row r="413" spans="2:14">
      <c r="B413" s="5"/>
      <c r="G413" s="5"/>
      <c r="N413" s="5"/>
    </row>
    <row r="414" spans="2:14">
      <c r="B414" s="5"/>
      <c r="G414" s="5"/>
      <c r="N414" s="5"/>
    </row>
    <row r="415" spans="2:14">
      <c r="B415" s="5"/>
      <c r="G415" s="5"/>
      <c r="N415" s="5"/>
    </row>
    <row r="416" spans="2:14">
      <c r="B416" s="5"/>
      <c r="G416" s="5"/>
      <c r="N416" s="5"/>
    </row>
    <row r="417" spans="2:14">
      <c r="B417" s="5"/>
      <c r="G417" s="5"/>
      <c r="N417" s="5"/>
    </row>
    <row r="418" spans="2:14">
      <c r="B418" s="5"/>
      <c r="G418" s="5"/>
      <c r="N418" s="5"/>
    </row>
    <row r="419" spans="2:14">
      <c r="B419" s="5"/>
      <c r="G419" s="5"/>
      <c r="N419" s="5"/>
    </row>
    <row r="420" spans="2:14">
      <c r="B420" s="5"/>
      <c r="G420" s="5"/>
      <c r="N420" s="5"/>
    </row>
    <row r="421" spans="2:14">
      <c r="B421" s="5"/>
      <c r="G421" s="5"/>
      <c r="N421" s="5"/>
    </row>
    <row r="422" spans="2:14">
      <c r="B422" s="5"/>
      <c r="G422" s="5"/>
      <c r="N422" s="5"/>
    </row>
    <row r="423" spans="2:14">
      <c r="B423" s="5"/>
      <c r="G423" s="5"/>
      <c r="N423" s="5"/>
    </row>
    <row r="424" spans="2:14">
      <c r="B424" s="5"/>
      <c r="G424" s="5"/>
      <c r="N424" s="5"/>
    </row>
    <row r="425" spans="2:14">
      <c r="B425" s="5"/>
      <c r="G425" s="5"/>
      <c r="N425" s="5"/>
    </row>
    <row r="426" spans="2:14">
      <c r="B426" s="5"/>
      <c r="G426" s="5"/>
      <c r="N426" s="5"/>
    </row>
    <row r="427" spans="2:14">
      <c r="B427" s="5"/>
      <c r="G427" s="5"/>
      <c r="N427" s="5"/>
    </row>
    <row r="428" spans="2:14">
      <c r="B428" s="5"/>
      <c r="G428" s="5"/>
      <c r="N428" s="5"/>
    </row>
    <row r="429" spans="2:14">
      <c r="B429" s="5"/>
      <c r="G429" s="5"/>
      <c r="N429" s="5"/>
    </row>
    <row r="430" spans="2:14">
      <c r="B430" s="5"/>
      <c r="G430" s="5"/>
      <c r="N430" s="5"/>
    </row>
    <row r="431" spans="2:14">
      <c r="B431" s="5"/>
      <c r="G431" s="5"/>
      <c r="N431" s="5"/>
    </row>
    <row r="432" spans="2:14">
      <c r="B432" s="5"/>
      <c r="G432" s="5"/>
      <c r="N432" s="5"/>
    </row>
    <row r="433" spans="2:14">
      <c r="B433" s="5"/>
      <c r="G433" s="5"/>
      <c r="N433" s="5"/>
    </row>
    <row r="434" spans="2:14">
      <c r="B434" s="5"/>
      <c r="G434" s="5"/>
      <c r="N434" s="5"/>
    </row>
    <row r="435" spans="2:14">
      <c r="B435" s="5"/>
      <c r="G435" s="5"/>
      <c r="N435" s="5"/>
    </row>
    <row r="436" spans="2:14">
      <c r="B436" s="5"/>
      <c r="G436" s="5"/>
      <c r="N436" s="5"/>
    </row>
    <row r="437" spans="2:14">
      <c r="B437" s="5"/>
      <c r="G437" s="5"/>
      <c r="N437" s="5"/>
    </row>
    <row r="438" spans="2:14">
      <c r="B438" s="5"/>
      <c r="G438" s="5"/>
      <c r="N438" s="5"/>
    </row>
    <row r="439" spans="2:14">
      <c r="B439" s="5"/>
      <c r="G439" s="5"/>
      <c r="N439" s="5"/>
    </row>
    <row r="440" spans="2:14">
      <c r="B440" s="5"/>
      <c r="G440" s="5"/>
      <c r="N440" s="5"/>
    </row>
    <row r="441" spans="2:14">
      <c r="B441" s="5"/>
      <c r="G441" s="5"/>
      <c r="N441" s="5"/>
    </row>
    <row r="442" spans="2:14">
      <c r="B442" s="5"/>
      <c r="G442" s="5"/>
      <c r="N442" s="5"/>
    </row>
    <row r="443" spans="2:14">
      <c r="B443" s="5"/>
      <c r="G443" s="5"/>
      <c r="N443" s="5"/>
    </row>
    <row r="444" spans="2:14">
      <c r="B444" s="5"/>
      <c r="G444" s="5"/>
      <c r="N444" s="5"/>
    </row>
    <row r="445" spans="2:14">
      <c r="B445" s="5"/>
      <c r="G445" s="5"/>
      <c r="N445" s="5"/>
    </row>
    <row r="446" spans="2:14">
      <c r="B446" s="5"/>
      <c r="G446" s="5"/>
      <c r="N446" s="5"/>
    </row>
    <row r="447" spans="2:14">
      <c r="B447" s="5"/>
      <c r="G447" s="5"/>
      <c r="N447" s="5"/>
    </row>
    <row r="448" spans="2:14">
      <c r="B448" s="5"/>
      <c r="G448" s="5"/>
      <c r="N448" s="5"/>
    </row>
    <row r="449" spans="2:14">
      <c r="B449" s="5"/>
      <c r="G449" s="5"/>
      <c r="N449" s="5"/>
    </row>
    <row r="450" spans="2:14">
      <c r="B450" s="5"/>
      <c r="G450" s="5"/>
      <c r="N450" s="5"/>
    </row>
    <row r="451" spans="2:14">
      <c r="B451" s="5"/>
      <c r="G451" s="5"/>
      <c r="N451" s="5"/>
    </row>
    <row r="452" spans="2:14">
      <c r="B452" s="5"/>
      <c r="G452" s="5"/>
      <c r="N452" s="5"/>
    </row>
    <row r="453" spans="2:14">
      <c r="B453" s="5"/>
      <c r="G453" s="5"/>
      <c r="N453" s="5"/>
    </row>
    <row r="454" spans="2:14">
      <c r="B454" s="5"/>
      <c r="G454" s="5"/>
      <c r="N454" s="5"/>
    </row>
    <row r="455" spans="2:14">
      <c r="B455" s="5"/>
      <c r="G455" s="5"/>
      <c r="N455" s="5"/>
    </row>
    <row r="456" spans="2:14">
      <c r="B456" s="5"/>
      <c r="G456" s="5"/>
      <c r="N456" s="5"/>
    </row>
    <row r="457" spans="2:14">
      <c r="B457" s="5"/>
      <c r="G457" s="5"/>
      <c r="N457" s="5"/>
    </row>
    <row r="458" spans="2:14">
      <c r="B458" s="5"/>
      <c r="G458" s="5"/>
      <c r="N458" s="5"/>
    </row>
    <row r="459" spans="2:14">
      <c r="B459" s="5"/>
      <c r="G459" s="5"/>
      <c r="N459" s="5"/>
    </row>
    <row r="460" spans="2:14">
      <c r="B460" s="5"/>
      <c r="G460" s="5"/>
      <c r="N460" s="5"/>
    </row>
    <row r="461" spans="2:14">
      <c r="B461" s="5"/>
      <c r="G461" s="5"/>
      <c r="N461" s="5"/>
    </row>
    <row r="462" spans="2:14">
      <c r="B462" s="5"/>
      <c r="G462" s="5"/>
      <c r="N462" s="5"/>
    </row>
    <row r="463" spans="2:14">
      <c r="B463" s="5"/>
      <c r="G463" s="5"/>
      <c r="N463" s="5"/>
    </row>
    <row r="464" spans="2:14">
      <c r="B464" s="5"/>
      <c r="G464" s="5"/>
      <c r="N464" s="5"/>
    </row>
    <row r="465" spans="2:14">
      <c r="B465" s="5"/>
      <c r="G465" s="5"/>
      <c r="N465" s="5"/>
    </row>
    <row r="466" spans="2:14">
      <c r="B466" s="5"/>
      <c r="G466" s="5"/>
      <c r="N466" s="5"/>
    </row>
    <row r="467" spans="2:14">
      <c r="B467" s="5"/>
      <c r="G467" s="5"/>
      <c r="N467" s="5"/>
    </row>
    <row r="468" spans="2:14">
      <c r="B468" s="5"/>
      <c r="G468" s="5"/>
      <c r="N468" s="5"/>
    </row>
    <row r="469" spans="2:14">
      <c r="B469" s="5"/>
      <c r="G469" s="5"/>
      <c r="N469" s="5"/>
    </row>
    <row r="470" spans="2:14">
      <c r="B470" s="5"/>
      <c r="G470" s="5"/>
      <c r="N470" s="5"/>
    </row>
    <row r="471" spans="2:14">
      <c r="B471" s="5"/>
      <c r="G471" s="5"/>
      <c r="N471" s="5"/>
    </row>
    <row r="472" spans="2:14">
      <c r="B472" s="5"/>
      <c r="G472" s="5"/>
      <c r="N472" s="5"/>
    </row>
    <row r="473" spans="2:14">
      <c r="B473" s="5"/>
      <c r="G473" s="5"/>
      <c r="N473" s="5"/>
    </row>
    <row r="474" spans="2:14">
      <c r="B474" s="5"/>
      <c r="G474" s="5"/>
      <c r="N474" s="5"/>
    </row>
    <row r="475" spans="2:14">
      <c r="B475" s="5"/>
      <c r="G475" s="5"/>
      <c r="N475" s="5"/>
    </row>
    <row r="476" spans="2:14">
      <c r="B476" s="5"/>
      <c r="G476" s="5"/>
      <c r="N476" s="5"/>
    </row>
    <row r="477" spans="2:14">
      <c r="B477" s="5"/>
      <c r="G477" s="5"/>
      <c r="N477" s="5"/>
    </row>
    <row r="478" spans="2:14">
      <c r="B478" s="5"/>
      <c r="G478" s="5"/>
      <c r="N478" s="5"/>
    </row>
    <row r="479" spans="2:14">
      <c r="B479" s="5"/>
      <c r="G479" s="5"/>
      <c r="N479" s="5"/>
    </row>
    <row r="480" spans="2:14">
      <c r="B480" s="5"/>
      <c r="G480" s="5"/>
      <c r="N480" s="5"/>
    </row>
    <row r="481" spans="2:14">
      <c r="B481" s="5"/>
      <c r="G481" s="5"/>
      <c r="N481" s="5"/>
    </row>
    <row r="482" spans="2:14">
      <c r="B482" s="5"/>
      <c r="G482" s="5"/>
      <c r="N482" s="5"/>
    </row>
    <row r="483" spans="2:14">
      <c r="B483" s="5"/>
      <c r="G483" s="5"/>
      <c r="N483" s="5"/>
    </row>
    <row r="484" spans="2:14">
      <c r="B484" s="5"/>
      <c r="G484" s="5"/>
      <c r="N484" s="5"/>
    </row>
    <row r="485" spans="2:14">
      <c r="B485" s="5"/>
      <c r="G485" s="5"/>
      <c r="N485" s="5"/>
    </row>
    <row r="486" spans="2:14">
      <c r="B486" s="5"/>
      <c r="G486" s="5"/>
      <c r="N486" s="5"/>
    </row>
    <row r="487" spans="2:14">
      <c r="B487" s="5"/>
      <c r="G487" s="5"/>
      <c r="N487" s="5"/>
    </row>
    <row r="488" spans="2:14">
      <c r="B488" s="5"/>
      <c r="G488" s="5"/>
      <c r="N488" s="5"/>
    </row>
    <row r="489" spans="2:14">
      <c r="B489" s="5"/>
      <c r="G489" s="5"/>
      <c r="N489" s="5"/>
    </row>
    <row r="490" spans="2:14">
      <c r="B490" s="5"/>
      <c r="G490" s="5"/>
      <c r="N490" s="5"/>
    </row>
    <row r="491" spans="2:14">
      <c r="B491" s="5"/>
      <c r="G491" s="5"/>
      <c r="N491" s="5"/>
    </row>
    <row r="492" spans="2:14">
      <c r="B492" s="5"/>
      <c r="G492" s="5"/>
      <c r="N492" s="5"/>
    </row>
    <row r="493" spans="2:14">
      <c r="B493" s="5"/>
      <c r="G493" s="5"/>
      <c r="N493" s="5"/>
    </row>
    <row r="494" spans="2:14">
      <c r="B494" s="5"/>
      <c r="G494" s="5"/>
      <c r="N494" s="5"/>
    </row>
    <row r="495" spans="2:14">
      <c r="B495" s="5"/>
      <c r="G495" s="5"/>
      <c r="N495" s="5"/>
    </row>
    <row r="496" spans="2:14">
      <c r="B496" s="5"/>
      <c r="G496" s="5"/>
      <c r="N496" s="5"/>
    </row>
    <row r="497" spans="2:14">
      <c r="B497" s="5"/>
      <c r="G497" s="5"/>
      <c r="N497" s="5"/>
    </row>
    <row r="498" spans="2:14">
      <c r="B498" s="5"/>
      <c r="G498" s="5"/>
      <c r="N498" s="5"/>
    </row>
    <row r="499" spans="2:14">
      <c r="B499" s="5"/>
      <c r="G499" s="5"/>
      <c r="N499" s="5"/>
    </row>
    <row r="500" spans="2:14">
      <c r="B500" s="5"/>
      <c r="G500" s="5"/>
      <c r="N500" s="5"/>
    </row>
    <row r="501" spans="2:14">
      <c r="B501" s="5"/>
      <c r="G501" s="5"/>
      <c r="N501" s="5"/>
    </row>
    <row r="502" spans="2:14">
      <c r="B502" s="5"/>
      <c r="G502" s="5"/>
      <c r="N502" s="5"/>
    </row>
    <row r="503" spans="2:14">
      <c r="B503" s="5"/>
      <c r="G503" s="5"/>
      <c r="N503" s="5"/>
    </row>
    <row r="504" spans="2:14">
      <c r="B504" s="5"/>
      <c r="G504" s="5"/>
      <c r="N504" s="5"/>
    </row>
    <row r="505" spans="2:14">
      <c r="B505" s="5"/>
      <c r="G505" s="5"/>
      <c r="N505" s="5"/>
    </row>
    <row r="506" spans="2:14">
      <c r="B506" s="5"/>
      <c r="G506" s="5"/>
      <c r="N506" s="5"/>
    </row>
    <row r="507" spans="2:14">
      <c r="B507" s="5"/>
      <c r="G507" s="5"/>
      <c r="N507" s="5"/>
    </row>
    <row r="508" spans="2:14">
      <c r="B508" s="5"/>
      <c r="G508" s="5"/>
      <c r="N508" s="5"/>
    </row>
    <row r="509" spans="2:14">
      <c r="B509" s="5"/>
      <c r="G509" s="5"/>
      <c r="N509" s="5"/>
    </row>
    <row r="510" spans="2:14">
      <c r="B510" s="5"/>
      <c r="G510" s="5"/>
      <c r="N510" s="5"/>
    </row>
    <row r="511" spans="2:14">
      <c r="B511" s="5"/>
      <c r="G511" s="5"/>
      <c r="N511" s="5"/>
    </row>
    <row r="512" spans="2:14">
      <c r="B512" s="5"/>
      <c r="G512" s="5"/>
      <c r="N512" s="5"/>
    </row>
    <row r="513" spans="2:14">
      <c r="B513" s="5"/>
      <c r="G513" s="5"/>
      <c r="N513" s="5"/>
    </row>
    <row r="514" spans="2:14">
      <c r="B514" s="5"/>
      <c r="G514" s="5"/>
      <c r="N514" s="5"/>
    </row>
    <row r="515" spans="2:14">
      <c r="B515" s="5"/>
      <c r="G515" s="5"/>
      <c r="N515" s="5"/>
    </row>
    <row r="516" spans="2:14">
      <c r="B516" s="5"/>
      <c r="G516" s="5"/>
      <c r="N516" s="5"/>
    </row>
    <row r="517" spans="2:14">
      <c r="B517" s="5"/>
      <c r="G517" s="5"/>
      <c r="N517" s="5"/>
    </row>
    <row r="518" spans="2:14">
      <c r="B518" s="5"/>
      <c r="G518" s="5"/>
      <c r="N518" s="5"/>
    </row>
    <row r="519" spans="2:14">
      <c r="B519" s="5"/>
      <c r="G519" s="5"/>
      <c r="N519" s="5"/>
    </row>
    <row r="520" spans="2:14">
      <c r="B520" s="5"/>
      <c r="G520" s="5"/>
      <c r="N520" s="5"/>
    </row>
    <row r="521" spans="2:14">
      <c r="B521" s="5"/>
      <c r="G521" s="5"/>
      <c r="N521" s="5"/>
    </row>
    <row r="522" spans="2:14">
      <c r="B522" s="5"/>
      <c r="G522" s="5"/>
      <c r="N522" s="5"/>
    </row>
    <row r="523" spans="2:14">
      <c r="B523" s="5"/>
      <c r="G523" s="5"/>
      <c r="N523" s="5"/>
    </row>
    <row r="524" spans="2:14">
      <c r="B524" s="5"/>
      <c r="G524" s="5"/>
      <c r="N524" s="5"/>
    </row>
    <row r="525" spans="2:14">
      <c r="B525" s="5"/>
      <c r="G525" s="5"/>
      <c r="N525" s="5"/>
    </row>
    <row r="526" spans="2:14">
      <c r="B526" s="5"/>
      <c r="G526" s="5"/>
      <c r="N526" s="5"/>
    </row>
    <row r="527" spans="2:14">
      <c r="B527" s="5"/>
      <c r="G527" s="5"/>
      <c r="N527" s="5"/>
    </row>
    <row r="528" spans="2:14">
      <c r="B528" s="5"/>
      <c r="G528" s="5"/>
      <c r="N528" s="5"/>
    </row>
    <row r="529" spans="2:14">
      <c r="B529" s="5"/>
      <c r="G529" s="5"/>
      <c r="N529" s="5"/>
    </row>
    <row r="530" spans="2:14">
      <c r="B530" s="5"/>
      <c r="G530" s="5"/>
      <c r="N530" s="5"/>
    </row>
    <row r="531" spans="2:14">
      <c r="B531" s="5"/>
      <c r="G531" s="5"/>
      <c r="N531" s="5"/>
    </row>
    <row r="532" spans="2:14">
      <c r="B532" s="5"/>
      <c r="G532" s="5"/>
      <c r="N532" s="5"/>
    </row>
    <row r="533" spans="2:14">
      <c r="B533" s="5"/>
      <c r="G533" s="5"/>
      <c r="N533" s="5"/>
    </row>
    <row r="534" spans="2:14">
      <c r="B534" s="5"/>
      <c r="G534" s="5"/>
      <c r="N534" s="5"/>
    </row>
    <row r="535" spans="2:14">
      <c r="B535" s="5"/>
      <c r="G535" s="5"/>
      <c r="N535" s="5"/>
    </row>
    <row r="536" spans="2:14">
      <c r="B536" s="5"/>
      <c r="G536" s="5"/>
      <c r="N536" s="5"/>
    </row>
    <row r="537" spans="2:14">
      <c r="B537" s="5"/>
      <c r="G537" s="5"/>
      <c r="N537" s="5"/>
    </row>
    <row r="538" spans="2:14">
      <c r="B538" s="5"/>
      <c r="G538" s="5"/>
      <c r="N538" s="5"/>
    </row>
    <row r="539" spans="2:14">
      <c r="B539" s="5"/>
      <c r="G539" s="5"/>
      <c r="N539" s="5"/>
    </row>
    <row r="540" spans="2:14">
      <c r="B540" s="5"/>
      <c r="G540" s="5"/>
      <c r="N540" s="5"/>
    </row>
    <row r="541" spans="2:14">
      <c r="B541" s="5"/>
      <c r="G541" s="5"/>
      <c r="N541" s="5"/>
    </row>
    <row r="542" spans="2:14">
      <c r="B542" s="5"/>
      <c r="G542" s="5"/>
      <c r="N542" s="5"/>
    </row>
    <row r="543" spans="2:14">
      <c r="B543" s="5"/>
      <c r="G543" s="5"/>
      <c r="N543" s="5"/>
    </row>
    <row r="544" spans="2:14">
      <c r="B544" s="5"/>
      <c r="G544" s="5"/>
      <c r="N544" s="5"/>
    </row>
    <row r="545" spans="2:14">
      <c r="B545" s="5"/>
      <c r="G545" s="5"/>
      <c r="N545" s="5"/>
    </row>
    <row r="546" spans="2:14">
      <c r="B546" s="5"/>
      <c r="G546" s="5"/>
      <c r="N546" s="5"/>
    </row>
    <row r="547" spans="2:14">
      <c r="B547" s="5"/>
      <c r="G547" s="5"/>
      <c r="N547" s="5"/>
    </row>
    <row r="548" spans="2:14">
      <c r="B548" s="5"/>
      <c r="G548" s="5"/>
      <c r="N548" s="5"/>
    </row>
    <row r="549" spans="2:14">
      <c r="B549" s="5"/>
      <c r="G549" s="5"/>
      <c r="N549" s="5"/>
    </row>
    <row r="550" spans="2:14">
      <c r="B550" s="5"/>
      <c r="G550" s="5"/>
      <c r="N550" s="5"/>
    </row>
    <row r="551" spans="2:14">
      <c r="B551" s="5"/>
      <c r="G551" s="5"/>
      <c r="N551" s="5"/>
    </row>
    <row r="552" spans="2:14">
      <c r="B552" s="5"/>
      <c r="G552" s="5"/>
      <c r="N552" s="5"/>
    </row>
    <row r="553" spans="2:14">
      <c r="B553" s="5"/>
      <c r="G553" s="5"/>
      <c r="N553" s="5"/>
    </row>
    <row r="554" spans="2:14">
      <c r="B554" s="5"/>
      <c r="G554" s="5"/>
      <c r="N554" s="5"/>
    </row>
    <row r="555" spans="2:14">
      <c r="B555" s="5"/>
      <c r="G555" s="5"/>
      <c r="N555" s="5"/>
    </row>
    <row r="556" spans="2:14">
      <c r="B556" s="5"/>
      <c r="G556" s="5"/>
      <c r="N556" s="5"/>
    </row>
    <row r="557" spans="2:14">
      <c r="B557" s="5"/>
      <c r="G557" s="5"/>
      <c r="N557" s="5"/>
    </row>
    <row r="558" spans="2:14">
      <c r="B558" s="5"/>
      <c r="G558" s="5"/>
      <c r="N558" s="5"/>
    </row>
    <row r="559" spans="2:14">
      <c r="B559" s="5"/>
      <c r="G559" s="5"/>
      <c r="N559" s="5"/>
    </row>
    <row r="560" spans="2:14">
      <c r="B560" s="5"/>
      <c r="G560" s="5"/>
      <c r="N560" s="5"/>
    </row>
    <row r="561" spans="2:14">
      <c r="B561" s="5"/>
      <c r="G561" s="5"/>
      <c r="N561" s="5"/>
    </row>
    <row r="562" spans="2:14">
      <c r="B562" s="5"/>
      <c r="G562" s="5"/>
      <c r="N562" s="5"/>
    </row>
    <row r="563" spans="2:14">
      <c r="B563" s="5"/>
      <c r="G563" s="5"/>
      <c r="N563" s="5"/>
    </row>
    <row r="564" spans="2:14">
      <c r="B564" s="5"/>
      <c r="G564" s="5"/>
      <c r="N564" s="5"/>
    </row>
    <row r="565" spans="2:14">
      <c r="B565" s="5"/>
      <c r="G565" s="5"/>
      <c r="N565" s="5"/>
    </row>
    <row r="566" spans="2:14">
      <c r="B566" s="5"/>
      <c r="G566" s="5"/>
      <c r="N566" s="5"/>
    </row>
    <row r="567" spans="2:14">
      <c r="B567" s="5"/>
      <c r="G567" s="5"/>
      <c r="N567" s="5"/>
    </row>
    <row r="568" spans="2:14">
      <c r="B568" s="5"/>
      <c r="G568" s="5"/>
      <c r="N568" s="5"/>
    </row>
    <row r="569" spans="2:14">
      <c r="B569" s="5"/>
      <c r="G569" s="5"/>
      <c r="N569" s="5"/>
    </row>
    <row r="570" spans="2:14">
      <c r="B570" s="5"/>
      <c r="G570" s="5"/>
      <c r="N570" s="5"/>
    </row>
    <row r="571" spans="2:14">
      <c r="B571" s="5"/>
      <c r="G571" s="5"/>
      <c r="N571" s="5"/>
    </row>
    <row r="572" spans="2:14">
      <c r="B572" s="5"/>
      <c r="G572" s="5"/>
      <c r="N572" s="5"/>
    </row>
    <row r="573" spans="2:14">
      <c r="B573" s="5"/>
      <c r="G573" s="5"/>
      <c r="N573" s="5"/>
    </row>
    <row r="574" spans="2:14">
      <c r="B574" s="5"/>
      <c r="G574" s="5"/>
      <c r="N574" s="5"/>
    </row>
    <row r="575" spans="2:14">
      <c r="B575" s="5"/>
      <c r="G575" s="5"/>
      <c r="N575" s="5"/>
    </row>
    <row r="576" spans="2:14">
      <c r="B576" s="5"/>
      <c r="G576" s="5"/>
      <c r="N576" s="5"/>
    </row>
    <row r="577" spans="2:14">
      <c r="B577" s="5"/>
      <c r="G577" s="5"/>
      <c r="N577" s="5"/>
    </row>
    <row r="578" spans="2:14">
      <c r="B578" s="5"/>
      <c r="G578" s="5"/>
      <c r="N578" s="5"/>
    </row>
    <row r="579" spans="2:14">
      <c r="B579" s="5"/>
      <c r="G579" s="5"/>
      <c r="N579" s="5"/>
    </row>
    <row r="580" spans="2:14">
      <c r="B580" s="5"/>
      <c r="G580" s="5"/>
      <c r="N580" s="5"/>
    </row>
    <row r="581" spans="2:14">
      <c r="B581" s="5"/>
      <c r="G581" s="5"/>
      <c r="N581" s="5"/>
    </row>
    <row r="582" spans="2:14">
      <c r="B582" s="5"/>
      <c r="G582" s="5"/>
      <c r="N582" s="5"/>
    </row>
    <row r="583" spans="2:14">
      <c r="B583" s="5"/>
      <c r="G583" s="5"/>
      <c r="N583" s="5"/>
    </row>
    <row r="584" spans="2:14">
      <c r="B584" s="5"/>
      <c r="G584" s="5"/>
      <c r="N584" s="5"/>
    </row>
    <row r="585" spans="2:14">
      <c r="B585" s="5"/>
      <c r="G585" s="5"/>
      <c r="N585" s="5"/>
    </row>
    <row r="586" spans="2:14">
      <c r="B586" s="5"/>
      <c r="G586" s="5"/>
      <c r="N586" s="5"/>
    </row>
    <row r="587" spans="2:14">
      <c r="B587" s="5"/>
      <c r="G587" s="5"/>
      <c r="N587" s="5"/>
    </row>
    <row r="588" spans="2:14">
      <c r="B588" s="5"/>
      <c r="G588" s="5"/>
      <c r="N588" s="5"/>
    </row>
    <row r="589" spans="2:14">
      <c r="B589" s="5"/>
      <c r="G589" s="5"/>
      <c r="N589" s="5"/>
    </row>
    <row r="590" spans="2:14">
      <c r="B590" s="5"/>
      <c r="G590" s="5"/>
      <c r="N590" s="5"/>
    </row>
    <row r="591" spans="2:14">
      <c r="B591" s="5"/>
      <c r="G591" s="5"/>
      <c r="N591" s="5"/>
    </row>
    <row r="592" spans="2:14">
      <c r="B592" s="5"/>
      <c r="G592" s="5"/>
      <c r="N592" s="5"/>
    </row>
    <row r="593" spans="2:14">
      <c r="B593" s="5"/>
      <c r="G593" s="5"/>
      <c r="N593" s="5"/>
    </row>
    <row r="594" spans="2:14">
      <c r="B594" s="5"/>
      <c r="G594" s="5"/>
      <c r="N594" s="5"/>
    </row>
    <row r="595" spans="2:14">
      <c r="B595" s="5"/>
      <c r="G595" s="5"/>
      <c r="N595" s="5"/>
    </row>
    <row r="596" spans="2:14">
      <c r="B596" s="5"/>
      <c r="G596" s="5"/>
      <c r="N596" s="5"/>
    </row>
    <row r="597" spans="2:14">
      <c r="B597" s="5"/>
      <c r="G597" s="5"/>
      <c r="N597" s="5"/>
    </row>
    <row r="598" spans="2:14">
      <c r="B598" s="5"/>
      <c r="G598" s="5"/>
      <c r="N598" s="5"/>
    </row>
    <row r="599" spans="2:14">
      <c r="B599" s="5"/>
      <c r="G599" s="5"/>
      <c r="N599" s="5"/>
    </row>
    <row r="600" spans="2:14">
      <c r="B600" s="5"/>
      <c r="G600" s="5"/>
      <c r="N600" s="5"/>
    </row>
    <row r="601" spans="2:14">
      <c r="B601" s="5"/>
      <c r="G601" s="5"/>
      <c r="N601" s="5"/>
    </row>
    <row r="602" spans="2:14">
      <c r="B602" s="5"/>
      <c r="G602" s="5"/>
      <c r="N602" s="5"/>
    </row>
    <row r="603" spans="2:14">
      <c r="B603" s="5"/>
      <c r="G603" s="5"/>
      <c r="N603" s="5"/>
    </row>
    <row r="604" spans="2:14">
      <c r="B604" s="5"/>
      <c r="G604" s="5"/>
      <c r="N604" s="5"/>
    </row>
    <row r="605" spans="2:14">
      <c r="B605" s="5"/>
      <c r="G605" s="5"/>
      <c r="N605" s="5"/>
    </row>
    <row r="606" spans="2:14">
      <c r="B606" s="5"/>
      <c r="G606" s="5"/>
      <c r="N606" s="5"/>
    </row>
    <row r="607" spans="2:14">
      <c r="B607" s="5"/>
      <c r="G607" s="5"/>
      <c r="N607" s="5"/>
    </row>
    <row r="608" spans="2:14">
      <c r="B608" s="5"/>
      <c r="G608" s="5"/>
      <c r="N608" s="5"/>
    </row>
    <row r="609" spans="2:14">
      <c r="B609" s="5"/>
      <c r="G609" s="5"/>
      <c r="N609" s="5"/>
    </row>
    <row r="610" spans="2:14">
      <c r="B610" s="5"/>
      <c r="G610" s="5"/>
      <c r="N610" s="5"/>
    </row>
    <row r="611" spans="2:14">
      <c r="B611" s="5"/>
      <c r="G611" s="5"/>
      <c r="N611" s="5"/>
    </row>
    <row r="612" spans="2:14">
      <c r="B612" s="5"/>
      <c r="G612" s="5"/>
      <c r="N612" s="5"/>
    </row>
    <row r="613" spans="2:14">
      <c r="B613" s="5"/>
      <c r="G613" s="5"/>
      <c r="N613" s="5"/>
    </row>
    <row r="614" spans="2:14">
      <c r="B614" s="5"/>
      <c r="G614" s="5"/>
      <c r="N614" s="5"/>
    </row>
    <row r="615" spans="2:14">
      <c r="B615" s="5"/>
      <c r="G615" s="5"/>
      <c r="N615" s="5"/>
    </row>
    <row r="616" spans="2:14">
      <c r="B616" s="5"/>
      <c r="G616" s="5"/>
      <c r="N616" s="5"/>
    </row>
    <row r="617" spans="2:14">
      <c r="B617" s="5"/>
      <c r="G617" s="5"/>
      <c r="N617" s="5"/>
    </row>
    <row r="618" spans="2:14">
      <c r="B618" s="5"/>
      <c r="G618" s="5"/>
      <c r="N618" s="5"/>
    </row>
    <row r="619" spans="2:14">
      <c r="B619" s="5"/>
      <c r="G619" s="5"/>
      <c r="N619" s="5"/>
    </row>
    <row r="620" spans="2:14">
      <c r="B620" s="5"/>
      <c r="G620" s="5"/>
      <c r="N620" s="5"/>
    </row>
    <row r="621" spans="2:14">
      <c r="B621" s="5"/>
      <c r="G621" s="5"/>
      <c r="N621" s="5"/>
    </row>
    <row r="622" spans="2:14">
      <c r="B622" s="5"/>
      <c r="G622" s="5"/>
      <c r="N622" s="5"/>
    </row>
    <row r="623" spans="2:14">
      <c r="B623" s="5"/>
      <c r="G623" s="5"/>
      <c r="N623" s="5"/>
    </row>
    <row r="624" spans="2:14">
      <c r="B624" s="5"/>
      <c r="G624" s="5"/>
      <c r="N624" s="5"/>
    </row>
    <row r="625" spans="2:14">
      <c r="B625" s="5"/>
      <c r="G625" s="5"/>
      <c r="N625" s="5"/>
    </row>
    <row r="626" spans="2:14">
      <c r="B626" s="5"/>
      <c r="G626" s="5"/>
      <c r="N626" s="5"/>
    </row>
    <row r="627" spans="2:14">
      <c r="B627" s="5"/>
      <c r="G627" s="5"/>
      <c r="N627" s="5"/>
    </row>
    <row r="628" spans="2:14">
      <c r="B628" s="5"/>
      <c r="G628" s="5"/>
      <c r="N628" s="5"/>
    </row>
    <row r="629" spans="2:14">
      <c r="B629" s="5"/>
      <c r="G629" s="5"/>
      <c r="N629" s="5"/>
    </row>
    <row r="630" spans="2:14">
      <c r="B630" s="5"/>
      <c r="G630" s="5"/>
      <c r="N630" s="5"/>
    </row>
    <row r="631" spans="2:14">
      <c r="B631" s="5"/>
      <c r="G631" s="5"/>
      <c r="N631" s="5"/>
    </row>
    <row r="632" spans="2:14">
      <c r="B632" s="5"/>
      <c r="G632" s="5"/>
      <c r="N632" s="5"/>
    </row>
    <row r="633" spans="2:14">
      <c r="B633" s="5"/>
      <c r="G633" s="5"/>
      <c r="N633" s="5"/>
    </row>
    <row r="634" spans="2:14">
      <c r="B634" s="5"/>
      <c r="G634" s="5"/>
      <c r="N634" s="5"/>
    </row>
    <row r="635" spans="2:14">
      <c r="B635" s="5"/>
      <c r="G635" s="5"/>
      <c r="N635" s="5"/>
    </row>
    <row r="636" spans="2:14">
      <c r="B636" s="5"/>
      <c r="G636" s="5"/>
      <c r="N636" s="5"/>
    </row>
    <row r="637" spans="2:14">
      <c r="B637" s="5"/>
      <c r="G637" s="5"/>
      <c r="N637" s="5"/>
    </row>
    <row r="638" spans="2:14">
      <c r="B638" s="5"/>
      <c r="G638" s="5"/>
      <c r="N638" s="5"/>
    </row>
    <row r="639" spans="2:14">
      <c r="B639" s="5"/>
      <c r="G639" s="5"/>
      <c r="N639" s="5"/>
    </row>
    <row r="640" spans="2:14">
      <c r="B640" s="5"/>
      <c r="G640" s="5"/>
      <c r="N640" s="5"/>
    </row>
    <row r="641" spans="2:14">
      <c r="B641" s="5"/>
      <c r="G641" s="5"/>
      <c r="N641" s="5"/>
    </row>
    <row r="642" spans="2:14">
      <c r="B642" s="5"/>
      <c r="G642" s="5"/>
      <c r="N642" s="5"/>
    </row>
    <row r="643" spans="2:14">
      <c r="B643" s="5"/>
      <c r="G643" s="5"/>
      <c r="N643" s="5"/>
    </row>
    <row r="644" spans="2:14">
      <c r="B644" s="5"/>
      <c r="G644" s="5"/>
      <c r="N644" s="5"/>
    </row>
    <row r="645" spans="2:14">
      <c r="B645" s="5"/>
      <c r="G645" s="5"/>
      <c r="N645" s="5"/>
    </row>
    <row r="646" spans="2:14">
      <c r="B646" s="5"/>
      <c r="G646" s="5"/>
      <c r="N646" s="5"/>
    </row>
    <row r="647" spans="2:14">
      <c r="B647" s="5"/>
      <c r="G647" s="5"/>
      <c r="N647" s="5"/>
    </row>
    <row r="648" spans="2:14">
      <c r="B648" s="5"/>
      <c r="G648" s="5"/>
      <c r="N648" s="5"/>
    </row>
    <row r="649" spans="2:14">
      <c r="B649" s="5"/>
      <c r="G649" s="5"/>
      <c r="N649" s="5"/>
    </row>
    <row r="650" spans="2:14">
      <c r="B650" s="5"/>
      <c r="G650" s="5"/>
      <c r="N650" s="5"/>
    </row>
    <row r="651" spans="2:14">
      <c r="B651" s="5"/>
      <c r="G651" s="5"/>
      <c r="N651" s="5"/>
    </row>
    <row r="652" spans="2:14">
      <c r="B652" s="5"/>
      <c r="G652" s="5"/>
      <c r="N652" s="5"/>
    </row>
    <row r="653" spans="2:14">
      <c r="B653" s="5"/>
      <c r="G653" s="5"/>
      <c r="N653" s="5"/>
    </row>
    <row r="654" spans="2:14">
      <c r="B654" s="5"/>
      <c r="G654" s="5"/>
      <c r="N654" s="5"/>
    </row>
    <row r="655" spans="2:14">
      <c r="B655" s="5"/>
      <c r="G655" s="5"/>
      <c r="N655" s="5"/>
    </row>
    <row r="656" spans="2:14">
      <c r="B656" s="5"/>
      <c r="G656" s="5"/>
      <c r="N656" s="5"/>
    </row>
    <row r="657" spans="2:14">
      <c r="B657" s="5"/>
      <c r="G657" s="5"/>
      <c r="N657" s="5"/>
    </row>
    <row r="658" spans="2:14">
      <c r="B658" s="5"/>
      <c r="G658" s="5"/>
      <c r="N658" s="5"/>
    </row>
    <row r="659" spans="2:14">
      <c r="B659" s="5"/>
      <c r="G659" s="5"/>
      <c r="N659" s="5"/>
    </row>
    <row r="660" spans="2:14">
      <c r="B660" s="5"/>
      <c r="G660" s="5"/>
      <c r="N660" s="5"/>
    </row>
    <row r="661" spans="2:14">
      <c r="B661" s="5"/>
      <c r="G661" s="5"/>
      <c r="N661" s="5"/>
    </row>
    <row r="662" spans="2:14">
      <c r="B662" s="5"/>
      <c r="G662" s="5"/>
      <c r="N662" s="5"/>
    </row>
    <row r="663" spans="2:14">
      <c r="B663" s="5"/>
      <c r="G663" s="5"/>
      <c r="N663" s="5"/>
    </row>
    <row r="664" spans="2:14">
      <c r="B664" s="5"/>
      <c r="G664" s="5"/>
      <c r="N664" s="5"/>
    </row>
    <row r="665" spans="2:14">
      <c r="B665" s="5"/>
      <c r="G665" s="5"/>
      <c r="N665" s="5"/>
    </row>
    <row r="666" spans="2:14">
      <c r="B666" s="5"/>
      <c r="G666" s="5"/>
      <c r="N666" s="5"/>
    </row>
    <row r="667" spans="2:14">
      <c r="B667" s="5"/>
      <c r="G667" s="5"/>
      <c r="N667" s="5"/>
    </row>
    <row r="668" spans="2:14">
      <c r="B668" s="5"/>
      <c r="G668" s="5"/>
      <c r="N668" s="5"/>
    </row>
    <row r="669" spans="2:14">
      <c r="B669" s="5"/>
      <c r="G669" s="5"/>
      <c r="N669" s="5"/>
    </row>
    <row r="670" spans="2:14">
      <c r="B670" s="5"/>
      <c r="G670" s="5"/>
      <c r="N670" s="5"/>
    </row>
    <row r="671" spans="2:14">
      <c r="B671" s="5"/>
      <c r="G671" s="5"/>
      <c r="N671" s="5"/>
    </row>
    <row r="672" spans="2:14">
      <c r="B672" s="5"/>
      <c r="G672" s="5"/>
      <c r="N672" s="5"/>
    </row>
    <row r="673" spans="2:14">
      <c r="B673" s="5"/>
      <c r="G673" s="5"/>
      <c r="N673" s="5"/>
    </row>
    <row r="674" spans="2:14">
      <c r="B674" s="5"/>
      <c r="G674" s="5"/>
      <c r="N674" s="5"/>
    </row>
    <row r="675" spans="2:14">
      <c r="B675" s="5"/>
      <c r="G675" s="5"/>
      <c r="N675" s="5"/>
    </row>
    <row r="676" spans="2:14">
      <c r="B676" s="5"/>
      <c r="G676" s="5"/>
      <c r="N676" s="5"/>
    </row>
    <row r="677" spans="2:14">
      <c r="B677" s="5"/>
      <c r="G677" s="5"/>
      <c r="N677" s="5"/>
    </row>
    <row r="678" spans="2:14">
      <c r="B678" s="5"/>
      <c r="G678" s="5"/>
      <c r="N678" s="5"/>
    </row>
    <row r="679" spans="2:14">
      <c r="B679" s="5"/>
      <c r="G679" s="5"/>
      <c r="N679" s="5"/>
    </row>
    <row r="680" spans="2:14">
      <c r="B680" s="5"/>
      <c r="G680" s="5"/>
      <c r="N680" s="5"/>
    </row>
    <row r="681" spans="2:14">
      <c r="B681" s="5"/>
      <c r="G681" s="5"/>
      <c r="N681" s="5"/>
    </row>
    <row r="682" spans="2:14">
      <c r="B682" s="5"/>
      <c r="G682" s="5"/>
      <c r="N682" s="5"/>
    </row>
    <row r="683" spans="2:14">
      <c r="B683" s="5"/>
      <c r="G683" s="5"/>
      <c r="N683" s="5"/>
    </row>
    <row r="684" spans="2:14">
      <c r="B684" s="5"/>
      <c r="G684" s="5"/>
      <c r="N684" s="5"/>
    </row>
    <row r="685" spans="2:14">
      <c r="B685" s="5"/>
      <c r="G685" s="5"/>
      <c r="N685" s="5"/>
    </row>
    <row r="686" spans="2:14">
      <c r="B686" s="5"/>
      <c r="G686" s="5"/>
      <c r="N686" s="5"/>
    </row>
    <row r="687" spans="2:14">
      <c r="B687" s="5"/>
      <c r="G687" s="5"/>
      <c r="N687" s="5"/>
    </row>
    <row r="688" spans="2:14">
      <c r="B688" s="5"/>
      <c r="G688" s="5"/>
      <c r="N688" s="5"/>
    </row>
    <row r="689" spans="2:14">
      <c r="B689" s="5"/>
      <c r="G689" s="5"/>
      <c r="N689" s="5"/>
    </row>
    <row r="690" spans="2:14">
      <c r="B690" s="5"/>
      <c r="G690" s="5"/>
      <c r="N690" s="5"/>
    </row>
    <row r="691" spans="2:14">
      <c r="B691" s="5"/>
      <c r="G691" s="5"/>
      <c r="N691" s="5"/>
    </row>
    <row r="692" spans="2:14">
      <c r="B692" s="5"/>
      <c r="G692" s="5"/>
      <c r="N692" s="5"/>
    </row>
    <row r="693" spans="2:14">
      <c r="B693" s="5"/>
      <c r="G693" s="5"/>
      <c r="N693" s="5"/>
    </row>
    <row r="694" spans="2:14">
      <c r="B694" s="5"/>
      <c r="G694" s="5"/>
      <c r="N694" s="5"/>
    </row>
    <row r="695" spans="2:14">
      <c r="B695" s="5"/>
      <c r="G695" s="5"/>
      <c r="N695" s="5"/>
    </row>
    <row r="696" spans="2:14">
      <c r="B696" s="5"/>
      <c r="G696" s="5"/>
      <c r="N696" s="5"/>
    </row>
    <row r="697" spans="2:14">
      <c r="B697" s="5"/>
      <c r="G697" s="5"/>
      <c r="N697" s="5"/>
    </row>
    <row r="698" spans="2:14">
      <c r="B698" s="5"/>
      <c r="G698" s="5"/>
      <c r="N698" s="5"/>
    </row>
    <row r="699" spans="2:14">
      <c r="B699" s="5"/>
      <c r="G699" s="5"/>
      <c r="N699" s="5"/>
    </row>
    <row r="700" spans="2:14">
      <c r="B700" s="5"/>
      <c r="G700" s="5"/>
      <c r="N700" s="5"/>
    </row>
    <row r="701" spans="2:14">
      <c r="B701" s="5"/>
      <c r="G701" s="5"/>
      <c r="N701" s="5"/>
    </row>
    <row r="702" spans="2:14">
      <c r="B702" s="5"/>
      <c r="G702" s="5"/>
      <c r="N702" s="5"/>
    </row>
    <row r="703" spans="2:14">
      <c r="B703" s="5"/>
      <c r="G703" s="5"/>
      <c r="N703" s="5"/>
    </row>
    <row r="704" spans="2:14">
      <c r="B704" s="5"/>
      <c r="G704" s="5"/>
      <c r="N704" s="5"/>
    </row>
    <row r="705" spans="2:14">
      <c r="B705" s="5"/>
      <c r="G705" s="5"/>
      <c r="N705" s="5"/>
    </row>
    <row r="706" spans="2:14">
      <c r="B706" s="5"/>
      <c r="G706" s="5"/>
      <c r="N706" s="5"/>
    </row>
    <row r="707" spans="2:14">
      <c r="B707" s="5"/>
      <c r="G707" s="5"/>
      <c r="N707" s="5"/>
    </row>
    <row r="708" spans="2:14">
      <c r="B708" s="5"/>
      <c r="G708" s="5"/>
      <c r="N708" s="5"/>
    </row>
    <row r="709" spans="2:14">
      <c r="B709" s="5"/>
      <c r="G709" s="5"/>
      <c r="N709" s="5"/>
    </row>
    <row r="710" spans="2:14">
      <c r="B710" s="5"/>
      <c r="G710" s="5"/>
      <c r="N710" s="5"/>
    </row>
    <row r="711" spans="2:14">
      <c r="B711" s="5"/>
      <c r="G711" s="5"/>
      <c r="N711" s="5"/>
    </row>
    <row r="712" spans="2:14">
      <c r="B712" s="5"/>
      <c r="G712" s="5"/>
      <c r="N712" s="5"/>
    </row>
    <row r="713" spans="2:14">
      <c r="B713" s="5"/>
      <c r="G713" s="5"/>
      <c r="N713" s="5"/>
    </row>
    <row r="714" spans="2:14">
      <c r="B714" s="5"/>
      <c r="G714" s="5"/>
      <c r="N714" s="5"/>
    </row>
    <row r="715" spans="2:14">
      <c r="B715" s="5"/>
      <c r="G715" s="5"/>
      <c r="N715" s="5"/>
    </row>
    <row r="716" spans="2:14">
      <c r="B716" s="5"/>
      <c r="G716" s="5"/>
      <c r="N716" s="5"/>
    </row>
    <row r="717" spans="2:14">
      <c r="B717" s="5"/>
      <c r="G717" s="5"/>
      <c r="N717" s="5"/>
    </row>
    <row r="718" spans="2:14">
      <c r="B718" s="5"/>
      <c r="G718" s="5"/>
      <c r="N718" s="5"/>
    </row>
    <row r="719" spans="2:14">
      <c r="B719" s="5"/>
      <c r="G719" s="5"/>
      <c r="N719" s="5"/>
    </row>
    <row r="720" spans="2:14">
      <c r="B720" s="5"/>
      <c r="G720" s="5"/>
      <c r="N720" s="5"/>
    </row>
    <row r="721" spans="2:14">
      <c r="B721" s="5"/>
      <c r="G721" s="5"/>
      <c r="N721" s="5"/>
    </row>
    <row r="722" spans="2:14">
      <c r="B722" s="5"/>
      <c r="G722" s="5"/>
      <c r="N722" s="5"/>
    </row>
    <row r="723" spans="2:14">
      <c r="B723" s="5"/>
      <c r="G723" s="5"/>
      <c r="N723" s="5"/>
    </row>
    <row r="724" spans="2:14">
      <c r="B724" s="5"/>
      <c r="G724" s="5"/>
      <c r="N724" s="5"/>
    </row>
    <row r="725" spans="2:14">
      <c r="B725" s="5"/>
      <c r="G725" s="5"/>
      <c r="N725" s="5"/>
    </row>
    <row r="726" spans="2:14">
      <c r="B726" s="5"/>
      <c r="G726" s="5"/>
      <c r="N726" s="5"/>
    </row>
    <row r="727" spans="2:14">
      <c r="B727" s="5"/>
      <c r="G727" s="5"/>
      <c r="N727" s="5"/>
    </row>
    <row r="728" spans="2:14">
      <c r="B728" s="5"/>
      <c r="G728" s="5"/>
      <c r="N728" s="5"/>
    </row>
    <row r="729" spans="2:14">
      <c r="B729" s="5"/>
      <c r="G729" s="5"/>
      <c r="N729" s="5"/>
    </row>
    <row r="730" spans="2:14">
      <c r="B730" s="5"/>
      <c r="G730" s="5"/>
      <c r="N730" s="5"/>
    </row>
    <row r="731" spans="2:14">
      <c r="B731" s="5"/>
      <c r="G731" s="5"/>
      <c r="N731" s="5"/>
    </row>
    <row r="732" spans="2:14">
      <c r="B732" s="5"/>
      <c r="G732" s="5"/>
      <c r="N732" s="5"/>
    </row>
    <row r="733" spans="2:14">
      <c r="B733" s="5"/>
      <c r="G733" s="5"/>
      <c r="N733" s="5"/>
    </row>
    <row r="734" spans="2:14">
      <c r="B734" s="5"/>
      <c r="G734" s="5"/>
      <c r="N734" s="5"/>
    </row>
    <row r="735" spans="2:14">
      <c r="B735" s="5"/>
      <c r="G735" s="5"/>
      <c r="N735" s="5"/>
    </row>
    <row r="736" spans="2:14">
      <c r="B736" s="5"/>
      <c r="G736" s="5"/>
      <c r="N736" s="5"/>
    </row>
    <row r="737" spans="2:14">
      <c r="B737" s="5"/>
      <c r="G737" s="5"/>
      <c r="N737" s="5"/>
    </row>
    <row r="738" spans="2:14">
      <c r="B738" s="5"/>
      <c r="G738" s="5"/>
      <c r="N738" s="5"/>
    </row>
    <row r="739" spans="2:14">
      <c r="B739" s="5"/>
      <c r="G739" s="5"/>
      <c r="N739" s="5"/>
    </row>
    <row r="740" spans="2:14">
      <c r="B740" s="5"/>
      <c r="G740" s="5"/>
      <c r="N740" s="5"/>
    </row>
    <row r="741" spans="2:14">
      <c r="B741" s="5"/>
      <c r="G741" s="5"/>
      <c r="N741" s="5"/>
    </row>
    <row r="742" spans="2:14">
      <c r="B742" s="5"/>
      <c r="G742" s="5"/>
      <c r="N742" s="5"/>
    </row>
    <row r="743" spans="2:14">
      <c r="B743" s="5"/>
      <c r="G743" s="5"/>
      <c r="N743" s="5"/>
    </row>
    <row r="744" spans="2:14">
      <c r="B744" s="5"/>
      <c r="G744" s="5"/>
      <c r="N744" s="5"/>
    </row>
    <row r="745" spans="2:14">
      <c r="B745" s="5"/>
      <c r="G745" s="5"/>
      <c r="N745" s="5"/>
    </row>
    <row r="746" spans="2:14">
      <c r="B746" s="5"/>
      <c r="G746" s="5"/>
      <c r="N746" s="5"/>
    </row>
    <row r="747" spans="2:14">
      <c r="B747" s="5"/>
      <c r="G747" s="5"/>
      <c r="N747" s="5"/>
    </row>
    <row r="748" spans="2:14">
      <c r="B748" s="5"/>
      <c r="G748" s="5"/>
      <c r="N748" s="5"/>
    </row>
    <row r="749" spans="2:14">
      <c r="B749" s="5"/>
      <c r="G749" s="5"/>
      <c r="N749" s="5"/>
    </row>
    <row r="750" spans="2:14">
      <c r="B750" s="5"/>
      <c r="G750" s="5"/>
      <c r="N750" s="5"/>
    </row>
    <row r="751" spans="2:14">
      <c r="B751" s="5"/>
      <c r="G751" s="5"/>
      <c r="N751" s="5"/>
    </row>
    <row r="752" spans="2:14">
      <c r="B752" s="5"/>
      <c r="G752" s="5"/>
      <c r="N752" s="5"/>
    </row>
    <row r="753" spans="2:14">
      <c r="B753" s="5"/>
      <c r="G753" s="5"/>
      <c r="N753" s="5"/>
    </row>
    <row r="754" spans="2:14">
      <c r="B754" s="5"/>
      <c r="G754" s="5"/>
      <c r="N754" s="5"/>
    </row>
    <row r="755" spans="2:14">
      <c r="B755" s="5"/>
      <c r="G755" s="5"/>
      <c r="N755" s="5"/>
    </row>
    <row r="756" spans="2:14">
      <c r="B756" s="5"/>
      <c r="G756" s="5"/>
      <c r="N756" s="5"/>
    </row>
    <row r="757" spans="2:14">
      <c r="B757" s="5"/>
      <c r="G757" s="5"/>
      <c r="N757" s="5"/>
    </row>
    <row r="758" spans="2:14">
      <c r="B758" s="5"/>
      <c r="G758" s="5"/>
      <c r="N758" s="5"/>
    </row>
    <row r="759" spans="2:14">
      <c r="B759" s="5"/>
      <c r="G759" s="5"/>
      <c r="N759" s="5"/>
    </row>
    <row r="760" spans="2:14">
      <c r="B760" s="5"/>
      <c r="G760" s="5"/>
      <c r="N760" s="5"/>
    </row>
    <row r="761" spans="2:14">
      <c r="B761" s="5"/>
      <c r="G761" s="5"/>
      <c r="N761" s="5"/>
    </row>
    <row r="762" spans="2:14">
      <c r="B762" s="5"/>
      <c r="G762" s="5"/>
      <c r="N762" s="5"/>
    </row>
    <row r="763" spans="2:14">
      <c r="B763" s="5"/>
      <c r="G763" s="5"/>
      <c r="N763" s="5"/>
    </row>
    <row r="764" spans="2:14">
      <c r="B764" s="5"/>
      <c r="G764" s="5"/>
      <c r="N764" s="5"/>
    </row>
    <row r="765" spans="2:14">
      <c r="B765" s="5"/>
      <c r="G765" s="5"/>
      <c r="N765" s="5"/>
    </row>
    <row r="766" spans="2:14">
      <c r="B766" s="5"/>
      <c r="G766" s="5"/>
      <c r="N766" s="5"/>
    </row>
    <row r="767" spans="2:14">
      <c r="B767" s="5"/>
      <c r="G767" s="5"/>
      <c r="N767" s="5"/>
    </row>
    <row r="768" spans="2:14">
      <c r="B768" s="5"/>
      <c r="G768" s="5"/>
      <c r="N768" s="5"/>
    </row>
    <row r="769" spans="2:14">
      <c r="B769" s="5"/>
      <c r="G769" s="5"/>
      <c r="N769" s="5"/>
    </row>
    <row r="770" spans="2:14">
      <c r="B770" s="5"/>
      <c r="G770" s="5"/>
      <c r="N770" s="5"/>
    </row>
    <row r="771" spans="2:14">
      <c r="B771" s="5"/>
      <c r="G771" s="5"/>
      <c r="N771" s="5"/>
    </row>
    <row r="772" spans="2:14">
      <c r="B772" s="5"/>
      <c r="G772" s="5"/>
      <c r="N772" s="5"/>
    </row>
    <row r="773" spans="2:14">
      <c r="B773" s="5"/>
      <c r="G773" s="5"/>
      <c r="N773" s="5"/>
    </row>
    <row r="774" spans="2:14">
      <c r="B774" s="5"/>
      <c r="G774" s="5"/>
      <c r="N774" s="5"/>
    </row>
    <row r="775" spans="2:14">
      <c r="B775" s="5"/>
      <c r="G775" s="5"/>
      <c r="N775" s="5"/>
    </row>
    <row r="776" spans="2:14">
      <c r="B776" s="5"/>
      <c r="G776" s="5"/>
      <c r="N776" s="5"/>
    </row>
    <row r="777" spans="2:14">
      <c r="B777" s="5"/>
      <c r="G777" s="5"/>
      <c r="N777" s="5"/>
    </row>
    <row r="778" spans="2:14">
      <c r="B778" s="5"/>
      <c r="G778" s="5"/>
      <c r="N778" s="5"/>
    </row>
    <row r="779" spans="2:14">
      <c r="B779" s="5"/>
      <c r="G779" s="5"/>
      <c r="N779" s="5"/>
    </row>
    <row r="780" spans="2:14">
      <c r="B780" s="5"/>
      <c r="G780" s="5"/>
      <c r="N780" s="5"/>
    </row>
    <row r="781" spans="2:14">
      <c r="B781" s="5"/>
      <c r="G781" s="5"/>
      <c r="N781" s="5"/>
    </row>
    <row r="782" spans="2:14">
      <c r="B782" s="5"/>
      <c r="G782" s="5"/>
      <c r="N782" s="5"/>
    </row>
    <row r="783" spans="2:14">
      <c r="B783" s="5"/>
      <c r="G783" s="5"/>
      <c r="N783" s="5"/>
    </row>
    <row r="784" spans="2:14">
      <c r="B784" s="5"/>
      <c r="G784" s="5"/>
      <c r="N784" s="5"/>
    </row>
    <row r="785" spans="2:14">
      <c r="B785" s="5"/>
      <c r="G785" s="5"/>
      <c r="N785" s="5"/>
    </row>
    <row r="786" spans="2:14">
      <c r="B786" s="5"/>
      <c r="G786" s="5"/>
      <c r="N786" s="5"/>
    </row>
    <row r="787" spans="2:14">
      <c r="B787" s="5"/>
      <c r="G787" s="5"/>
      <c r="N787" s="5"/>
    </row>
    <row r="788" spans="2:14">
      <c r="B788" s="5"/>
      <c r="G788" s="5"/>
      <c r="N788" s="5"/>
    </row>
    <row r="789" spans="2:14">
      <c r="B789" s="5"/>
      <c r="G789" s="5"/>
      <c r="N789" s="5"/>
    </row>
    <row r="790" spans="2:14">
      <c r="B790" s="5"/>
      <c r="G790" s="5"/>
      <c r="N790" s="5"/>
    </row>
    <row r="791" spans="2:14">
      <c r="B791" s="5"/>
      <c r="G791" s="5"/>
      <c r="N791" s="5"/>
    </row>
    <row r="792" spans="2:14">
      <c r="B792" s="5"/>
      <c r="G792" s="5"/>
      <c r="N792" s="5"/>
    </row>
    <row r="793" spans="2:14">
      <c r="B793" s="5"/>
      <c r="G793" s="5"/>
      <c r="N793" s="5"/>
    </row>
    <row r="794" spans="2:14">
      <c r="B794" s="5"/>
      <c r="G794" s="5"/>
      <c r="N794" s="5"/>
    </row>
    <row r="795" spans="2:14">
      <c r="B795" s="5"/>
      <c r="G795" s="5"/>
      <c r="N795" s="5"/>
    </row>
    <row r="796" spans="2:14">
      <c r="B796" s="5"/>
      <c r="G796" s="5"/>
      <c r="N796" s="5"/>
    </row>
    <row r="797" spans="2:14">
      <c r="B797" s="5"/>
      <c r="G797" s="5"/>
      <c r="N797" s="5"/>
    </row>
    <row r="798" spans="2:14">
      <c r="B798" s="5"/>
      <c r="G798" s="5"/>
      <c r="N798" s="5"/>
    </row>
    <row r="799" spans="2:14">
      <c r="B799" s="5"/>
      <c r="G799" s="5"/>
      <c r="N799" s="5"/>
    </row>
    <row r="800" spans="2:14">
      <c r="B800" s="5"/>
      <c r="G800" s="5"/>
      <c r="N800" s="5"/>
    </row>
    <row r="801" spans="2:14">
      <c r="B801" s="5"/>
      <c r="G801" s="5"/>
      <c r="N801" s="5"/>
    </row>
    <row r="802" spans="2:14">
      <c r="B802" s="5"/>
      <c r="G802" s="5"/>
      <c r="N802" s="5"/>
    </row>
    <row r="803" spans="2:14">
      <c r="B803" s="5"/>
      <c r="G803" s="5"/>
      <c r="N803" s="5"/>
    </row>
    <row r="804" spans="2:14">
      <c r="B804" s="5"/>
      <c r="G804" s="5"/>
      <c r="N804" s="5"/>
    </row>
    <row r="805" spans="2:14">
      <c r="B805" s="5"/>
      <c r="G805" s="5"/>
      <c r="N805" s="5"/>
    </row>
    <row r="806" spans="2:14">
      <c r="B806" s="5"/>
      <c r="G806" s="5"/>
      <c r="N806" s="5"/>
    </row>
    <row r="807" spans="2:14">
      <c r="B807" s="5"/>
      <c r="G807" s="5"/>
      <c r="N807" s="5"/>
    </row>
    <row r="808" spans="2:14">
      <c r="B808" s="5"/>
      <c r="G808" s="5"/>
      <c r="N808" s="5"/>
    </row>
    <row r="809" spans="2:14">
      <c r="B809" s="5"/>
      <c r="G809" s="5"/>
      <c r="N809" s="5"/>
    </row>
    <row r="810" spans="2:14">
      <c r="B810" s="5"/>
      <c r="G810" s="5"/>
      <c r="N810" s="5"/>
    </row>
    <row r="811" spans="2:14">
      <c r="B811" s="5"/>
      <c r="G811" s="5"/>
      <c r="N811" s="5"/>
    </row>
    <row r="812" spans="2:14">
      <c r="B812" s="5"/>
      <c r="G812" s="5"/>
      <c r="N812" s="5"/>
    </row>
    <row r="813" spans="2:14">
      <c r="B813" s="5"/>
      <c r="G813" s="5"/>
      <c r="N813" s="5"/>
    </row>
    <row r="814" spans="2:14">
      <c r="B814" s="5"/>
      <c r="G814" s="5"/>
      <c r="N814" s="5"/>
    </row>
    <row r="815" spans="2:14">
      <c r="B815" s="5"/>
      <c r="G815" s="5"/>
      <c r="N815" s="5"/>
    </row>
    <row r="816" spans="2:14">
      <c r="B816" s="5"/>
      <c r="G816" s="5"/>
      <c r="N816" s="5"/>
    </row>
    <row r="817" spans="2:14">
      <c r="B817" s="5"/>
      <c r="G817" s="5"/>
      <c r="N817" s="5"/>
    </row>
    <row r="818" spans="2:14">
      <c r="B818" s="5"/>
      <c r="G818" s="5"/>
      <c r="N818" s="5"/>
    </row>
    <row r="819" spans="2:14">
      <c r="B819" s="5"/>
      <c r="G819" s="5"/>
      <c r="N819" s="5"/>
    </row>
    <row r="820" spans="2:14">
      <c r="B820" s="5"/>
      <c r="G820" s="5"/>
      <c r="N820" s="5"/>
    </row>
    <row r="821" spans="2:14">
      <c r="B821" s="5"/>
      <c r="G821" s="5"/>
      <c r="N821" s="5"/>
    </row>
    <row r="822" spans="2:14">
      <c r="B822" s="5"/>
      <c r="G822" s="5"/>
      <c r="N822" s="5"/>
    </row>
    <row r="823" spans="2:14">
      <c r="B823" s="5"/>
      <c r="G823" s="5"/>
      <c r="N823" s="5"/>
    </row>
    <row r="824" spans="2:14">
      <c r="B824" s="5"/>
      <c r="G824" s="5"/>
      <c r="N824" s="5"/>
    </row>
    <row r="825" spans="2:14">
      <c r="B825" s="5"/>
      <c r="G825" s="5"/>
      <c r="N825" s="5"/>
    </row>
    <row r="826" spans="2:14">
      <c r="B826" s="5"/>
      <c r="G826" s="5"/>
      <c r="N826" s="5"/>
    </row>
    <row r="827" spans="2:14">
      <c r="B827" s="5"/>
      <c r="G827" s="5"/>
      <c r="N827" s="5"/>
    </row>
    <row r="828" spans="2:14">
      <c r="B828" s="5"/>
      <c r="G828" s="5"/>
      <c r="N828" s="5"/>
    </row>
    <row r="829" spans="2:14">
      <c r="B829" s="5"/>
      <c r="G829" s="5"/>
      <c r="N829" s="5"/>
    </row>
    <row r="830" spans="2:14">
      <c r="B830" s="5"/>
      <c r="G830" s="5"/>
      <c r="N830" s="5"/>
    </row>
    <row r="831" spans="2:14">
      <c r="B831" s="5"/>
      <c r="G831" s="5"/>
      <c r="N831" s="5"/>
    </row>
    <row r="832" spans="2:14">
      <c r="B832" s="5"/>
      <c r="G832" s="5"/>
      <c r="N832" s="5"/>
    </row>
    <row r="833" spans="2:14">
      <c r="B833" s="5"/>
      <c r="G833" s="5"/>
      <c r="N833" s="5"/>
    </row>
    <row r="834" spans="2:14">
      <c r="B834" s="5"/>
      <c r="G834" s="5"/>
      <c r="N834" s="5"/>
    </row>
    <row r="835" spans="2:14">
      <c r="B835" s="5"/>
      <c r="G835" s="5"/>
      <c r="N835" s="5"/>
    </row>
    <row r="836" spans="2:14">
      <c r="B836" s="5"/>
      <c r="G836" s="5"/>
      <c r="N836" s="5"/>
    </row>
    <row r="837" spans="2:14">
      <c r="B837" s="5"/>
      <c r="G837" s="5"/>
      <c r="N837" s="5"/>
    </row>
    <row r="838" spans="2:14">
      <c r="B838" s="5"/>
      <c r="G838" s="5"/>
      <c r="N838" s="5"/>
    </row>
    <row r="839" spans="2:14">
      <c r="B839" s="5"/>
      <c r="G839" s="5"/>
      <c r="N839" s="5"/>
    </row>
    <row r="840" spans="2:14">
      <c r="B840" s="5"/>
      <c r="G840" s="5"/>
      <c r="N840" s="5"/>
    </row>
    <row r="841" spans="2:14">
      <c r="B841" s="5"/>
      <c r="G841" s="5"/>
      <c r="N841" s="5"/>
    </row>
    <row r="842" spans="2:14">
      <c r="B842" s="5"/>
      <c r="G842" s="5"/>
      <c r="N842" s="5"/>
    </row>
    <row r="843" spans="2:14">
      <c r="B843" s="5"/>
      <c r="G843" s="5"/>
      <c r="N843" s="5"/>
    </row>
    <row r="844" spans="2:14">
      <c r="B844" s="5"/>
      <c r="G844" s="5"/>
      <c r="N844" s="5"/>
    </row>
    <row r="845" spans="2:14">
      <c r="B845" s="5"/>
      <c r="G845" s="5"/>
      <c r="N845" s="5"/>
    </row>
    <row r="846" spans="2:14">
      <c r="B846" s="5"/>
      <c r="G846" s="5"/>
      <c r="N846" s="5"/>
    </row>
    <row r="847" spans="2:14">
      <c r="B847" s="5"/>
      <c r="G847" s="5"/>
      <c r="N847" s="5"/>
    </row>
    <row r="848" spans="2:14">
      <c r="B848" s="5"/>
      <c r="G848" s="5"/>
      <c r="N848" s="5"/>
    </row>
    <row r="849" spans="2:14">
      <c r="B849" s="5"/>
      <c r="G849" s="5"/>
      <c r="N849" s="5"/>
    </row>
    <row r="850" spans="2:14">
      <c r="B850" s="5"/>
      <c r="G850" s="5"/>
      <c r="N850" s="5"/>
    </row>
    <row r="851" spans="2:14">
      <c r="B851" s="5"/>
      <c r="G851" s="5"/>
      <c r="N851" s="5"/>
    </row>
    <row r="852" spans="2:14">
      <c r="B852" s="5"/>
      <c r="G852" s="5"/>
      <c r="N852" s="5"/>
    </row>
    <row r="853" spans="2:14">
      <c r="B853" s="5"/>
      <c r="G853" s="5"/>
      <c r="N853" s="5"/>
    </row>
    <row r="854" spans="2:14">
      <c r="B854" s="5"/>
      <c r="G854" s="5"/>
      <c r="N854" s="5"/>
    </row>
    <row r="855" spans="2:14">
      <c r="B855" s="5"/>
      <c r="G855" s="5"/>
      <c r="N855" s="5"/>
    </row>
    <row r="856" spans="2:14">
      <c r="B856" s="5"/>
      <c r="G856" s="5"/>
      <c r="N856" s="5"/>
    </row>
    <row r="857" spans="2:14">
      <c r="B857" s="5"/>
      <c r="G857" s="5"/>
      <c r="N857" s="5"/>
    </row>
    <row r="858" spans="2:14">
      <c r="B858" s="5"/>
      <c r="G858" s="5"/>
      <c r="N858" s="5"/>
    </row>
    <row r="859" spans="2:14">
      <c r="B859" s="5"/>
      <c r="G859" s="5"/>
      <c r="N859" s="5"/>
    </row>
    <row r="860" spans="2:14">
      <c r="B860" s="5"/>
      <c r="G860" s="5"/>
      <c r="N860" s="5"/>
    </row>
    <row r="861" spans="2:14">
      <c r="B861" s="5"/>
      <c r="G861" s="5"/>
      <c r="N861" s="5"/>
    </row>
    <row r="862" spans="2:14">
      <c r="B862" s="5"/>
      <c r="G862" s="5"/>
      <c r="N862" s="5"/>
    </row>
    <row r="863" spans="2:14">
      <c r="B863" s="5"/>
      <c r="G863" s="5"/>
      <c r="N863" s="5"/>
    </row>
    <row r="864" spans="2:14">
      <c r="B864" s="5"/>
      <c r="G864" s="5"/>
      <c r="N864" s="5"/>
    </row>
    <row r="865" spans="2:14">
      <c r="B865" s="5"/>
      <c r="G865" s="5"/>
      <c r="N865" s="5"/>
    </row>
    <row r="866" spans="2:14">
      <c r="B866" s="5"/>
      <c r="G866" s="5"/>
      <c r="N866" s="5"/>
    </row>
    <row r="867" spans="2:14">
      <c r="B867" s="5"/>
      <c r="G867" s="5"/>
      <c r="N867" s="5"/>
    </row>
    <row r="868" spans="2:14">
      <c r="B868" s="5"/>
      <c r="G868" s="5"/>
      <c r="N868" s="5"/>
    </row>
    <row r="869" spans="2:14">
      <c r="B869" s="5"/>
      <c r="G869" s="5"/>
      <c r="N869" s="5"/>
    </row>
    <row r="870" spans="2:14">
      <c r="B870" s="5"/>
      <c r="G870" s="5"/>
      <c r="N870" s="5"/>
    </row>
    <row r="871" spans="2:14">
      <c r="B871" s="5"/>
      <c r="G871" s="5"/>
      <c r="N871" s="5"/>
    </row>
    <row r="872" spans="2:14">
      <c r="B872" s="5"/>
      <c r="G872" s="5"/>
      <c r="N872" s="5"/>
    </row>
    <row r="873" spans="2:14">
      <c r="B873" s="5"/>
      <c r="G873" s="5"/>
      <c r="N873" s="5"/>
    </row>
    <row r="874" spans="2:14">
      <c r="B874" s="5"/>
      <c r="G874" s="5"/>
      <c r="N874" s="5"/>
    </row>
    <row r="875" spans="2:14">
      <c r="B875" s="5"/>
      <c r="G875" s="5"/>
      <c r="N875" s="5"/>
    </row>
    <row r="876" spans="2:14">
      <c r="B876" s="5"/>
      <c r="G876" s="5"/>
      <c r="N876" s="5"/>
    </row>
    <row r="877" spans="2:14">
      <c r="B877" s="5"/>
      <c r="G877" s="5"/>
      <c r="N877" s="5"/>
    </row>
    <row r="878" spans="2:14">
      <c r="B878" s="5"/>
      <c r="G878" s="5"/>
      <c r="N878" s="5"/>
    </row>
    <row r="879" spans="2:14">
      <c r="B879" s="5"/>
      <c r="G879" s="5"/>
      <c r="N879" s="5"/>
    </row>
    <row r="880" spans="2:14">
      <c r="B880" s="5"/>
      <c r="G880" s="5"/>
      <c r="N880" s="5"/>
    </row>
    <row r="881" spans="2:14">
      <c r="B881" s="5"/>
      <c r="G881" s="5"/>
      <c r="N881" s="5"/>
    </row>
    <row r="882" spans="2:14">
      <c r="B882" s="5"/>
      <c r="G882" s="5"/>
      <c r="N882" s="5"/>
    </row>
    <row r="883" spans="2:14">
      <c r="B883" s="5"/>
      <c r="G883" s="5"/>
      <c r="N883" s="5"/>
    </row>
    <row r="884" spans="2:14">
      <c r="B884" s="5"/>
      <c r="G884" s="5"/>
      <c r="N884" s="5"/>
    </row>
    <row r="885" spans="2:14">
      <c r="B885" s="5"/>
      <c r="G885" s="5"/>
      <c r="N885" s="5"/>
    </row>
    <row r="886" spans="2:14">
      <c r="B886" s="5"/>
      <c r="G886" s="5"/>
      <c r="N886" s="5"/>
    </row>
    <row r="887" spans="2:14">
      <c r="B887" s="5"/>
      <c r="G887" s="5"/>
      <c r="N887" s="5"/>
    </row>
    <row r="888" spans="2:14">
      <c r="B888" s="5"/>
      <c r="G888" s="5"/>
      <c r="N888" s="5"/>
    </row>
    <row r="889" spans="2:14">
      <c r="B889" s="5"/>
      <c r="G889" s="5"/>
      <c r="N889" s="5"/>
    </row>
    <row r="890" spans="2:14">
      <c r="B890" s="5"/>
      <c r="G890" s="5"/>
      <c r="N890" s="5"/>
    </row>
    <row r="891" spans="2:14">
      <c r="B891" s="5"/>
      <c r="G891" s="5"/>
      <c r="N891" s="5"/>
    </row>
    <row r="892" spans="2:14">
      <c r="B892" s="5"/>
      <c r="G892" s="5"/>
      <c r="N892" s="5"/>
    </row>
    <row r="893" spans="2:14">
      <c r="B893" s="5"/>
      <c r="G893" s="5"/>
      <c r="N893" s="5"/>
    </row>
    <row r="894" spans="2:14">
      <c r="B894" s="5"/>
      <c r="G894" s="5"/>
      <c r="N894" s="5"/>
    </row>
    <row r="895" spans="2:14">
      <c r="B895" s="5"/>
      <c r="G895" s="5"/>
      <c r="N895" s="5"/>
    </row>
    <row r="896" spans="2:14">
      <c r="B896" s="5"/>
      <c r="G896" s="5"/>
      <c r="N896" s="5"/>
    </row>
    <row r="897" spans="2:14">
      <c r="B897" s="5"/>
      <c r="G897" s="5"/>
      <c r="N897" s="5"/>
    </row>
    <row r="898" spans="2:14">
      <c r="B898" s="5"/>
      <c r="G898" s="5"/>
      <c r="N898" s="5"/>
    </row>
    <row r="899" spans="2:14">
      <c r="B899" s="5"/>
      <c r="G899" s="5"/>
      <c r="N899" s="5"/>
    </row>
    <row r="900" spans="2:14">
      <c r="B900" s="5"/>
      <c r="G900" s="5"/>
      <c r="N900" s="5"/>
    </row>
    <row r="901" spans="2:14">
      <c r="B901" s="5"/>
      <c r="G901" s="5"/>
      <c r="N901" s="5"/>
    </row>
    <row r="902" spans="2:14">
      <c r="B902" s="5"/>
      <c r="G902" s="5"/>
      <c r="N902" s="5"/>
    </row>
    <row r="903" spans="2:14">
      <c r="B903" s="5"/>
      <c r="G903" s="5"/>
      <c r="N903" s="5"/>
    </row>
    <row r="904" spans="2:14">
      <c r="B904" s="5"/>
      <c r="G904" s="5"/>
      <c r="N904" s="5"/>
    </row>
    <row r="905" spans="2:14">
      <c r="B905" s="5"/>
      <c r="G905" s="5"/>
      <c r="N905" s="5"/>
    </row>
    <row r="906" spans="2:14">
      <c r="B906" s="5"/>
      <c r="G906" s="5"/>
      <c r="N906" s="5"/>
    </row>
    <row r="907" spans="2:14">
      <c r="B907" s="5"/>
      <c r="G907" s="5"/>
      <c r="N907" s="5"/>
    </row>
    <row r="908" spans="2:14">
      <c r="B908" s="5"/>
      <c r="G908" s="5"/>
      <c r="N908" s="5"/>
    </row>
    <row r="909" spans="2:14">
      <c r="B909" s="5"/>
      <c r="G909" s="5"/>
      <c r="N909" s="5"/>
    </row>
    <row r="910" spans="2:14">
      <c r="B910" s="5"/>
      <c r="G910" s="5"/>
      <c r="N910" s="5"/>
    </row>
    <row r="911" spans="2:14">
      <c r="B911" s="5"/>
      <c r="G911" s="5"/>
      <c r="N911" s="5"/>
    </row>
    <row r="912" spans="2:14">
      <c r="B912" s="5"/>
      <c r="G912" s="5"/>
      <c r="N912" s="5"/>
    </row>
    <row r="913" spans="2:14">
      <c r="B913" s="5"/>
      <c r="G913" s="5"/>
      <c r="N913" s="5"/>
    </row>
    <row r="914" spans="2:14">
      <c r="B914" s="5"/>
      <c r="G914" s="5"/>
      <c r="N914" s="5"/>
    </row>
    <row r="915" spans="2:14">
      <c r="B915" s="5"/>
      <c r="G915" s="5"/>
      <c r="N915" s="5"/>
    </row>
    <row r="916" spans="2:14">
      <c r="B916" s="5"/>
      <c r="G916" s="5"/>
      <c r="N916" s="5"/>
    </row>
    <row r="917" spans="2:14">
      <c r="B917" s="5"/>
      <c r="G917" s="5"/>
      <c r="N917" s="5"/>
    </row>
    <row r="918" spans="2:14">
      <c r="B918" s="5"/>
      <c r="G918" s="5"/>
      <c r="N918" s="5"/>
    </row>
    <row r="919" spans="2:14">
      <c r="B919" s="5"/>
      <c r="G919" s="5"/>
      <c r="N919" s="5"/>
    </row>
    <row r="920" spans="2:14">
      <c r="B920" s="5"/>
      <c r="G920" s="5"/>
      <c r="N920" s="5"/>
    </row>
    <row r="921" spans="2:14">
      <c r="B921" s="5"/>
      <c r="G921" s="5"/>
      <c r="N921" s="5"/>
    </row>
    <row r="922" spans="2:14">
      <c r="B922" s="5"/>
      <c r="G922" s="5"/>
      <c r="N922" s="5"/>
    </row>
    <row r="923" spans="2:14">
      <c r="B923" s="5"/>
      <c r="G923" s="5"/>
      <c r="N923" s="5"/>
    </row>
    <row r="924" spans="2:14">
      <c r="B924" s="5"/>
      <c r="G924" s="5"/>
      <c r="N924" s="5"/>
    </row>
    <row r="925" spans="2:14">
      <c r="B925" s="5"/>
      <c r="G925" s="5"/>
      <c r="N925" s="5"/>
    </row>
    <row r="926" spans="2:14">
      <c r="B926" s="5"/>
      <c r="G926" s="5"/>
      <c r="N926" s="5"/>
    </row>
    <row r="927" spans="2:14">
      <c r="B927" s="5"/>
      <c r="G927" s="5"/>
      <c r="N927" s="5"/>
    </row>
    <row r="928" spans="2:14">
      <c r="B928" s="5"/>
      <c r="G928" s="5"/>
      <c r="N928" s="5"/>
    </row>
    <row r="929" spans="2:14">
      <c r="B929" s="5"/>
      <c r="G929" s="5"/>
      <c r="N929" s="5"/>
    </row>
    <row r="930" spans="2:14">
      <c r="B930" s="5"/>
      <c r="G930" s="5"/>
      <c r="N930" s="5"/>
    </row>
    <row r="931" spans="2:14">
      <c r="B931" s="5"/>
      <c r="G931" s="5"/>
      <c r="N931" s="5"/>
    </row>
    <row r="932" spans="2:14">
      <c r="B932" s="5"/>
      <c r="G932" s="5"/>
      <c r="N932" s="5"/>
    </row>
    <row r="933" spans="2:14">
      <c r="B933" s="5"/>
      <c r="G933" s="5"/>
      <c r="N933" s="5"/>
    </row>
    <row r="934" spans="2:14">
      <c r="B934" s="5"/>
      <c r="G934" s="5"/>
      <c r="N934" s="5"/>
    </row>
    <row r="935" spans="2:14">
      <c r="B935" s="5"/>
      <c r="G935" s="5"/>
      <c r="N935" s="5"/>
    </row>
    <row r="936" spans="2:14">
      <c r="B936" s="5"/>
      <c r="G936" s="5"/>
      <c r="N936" s="5"/>
    </row>
    <row r="937" spans="2:14">
      <c r="B937" s="5"/>
      <c r="G937" s="5"/>
      <c r="N937" s="5"/>
    </row>
    <row r="938" spans="2:14">
      <c r="B938" s="5"/>
      <c r="G938" s="5"/>
      <c r="N938" s="5"/>
    </row>
    <row r="939" spans="2:14">
      <c r="B939" s="5"/>
      <c r="G939" s="5"/>
      <c r="N939" s="5"/>
    </row>
    <row r="940" spans="2:14">
      <c r="B940" s="5"/>
      <c r="G940" s="5"/>
      <c r="N940" s="5"/>
    </row>
    <row r="941" spans="2:14">
      <c r="B941" s="5"/>
      <c r="G941" s="5"/>
      <c r="N941" s="5"/>
    </row>
    <row r="942" spans="2:14">
      <c r="B942" s="5"/>
      <c r="G942" s="5"/>
      <c r="N942" s="5"/>
    </row>
    <row r="943" spans="2:14">
      <c r="B943" s="5"/>
      <c r="G943" s="5"/>
      <c r="N943" s="5"/>
    </row>
    <row r="944" spans="2:14">
      <c r="B944" s="5"/>
      <c r="G944" s="5"/>
      <c r="N944" s="5"/>
    </row>
    <row r="945" spans="2:14">
      <c r="B945" s="5"/>
      <c r="G945" s="5"/>
      <c r="N945" s="5"/>
    </row>
    <row r="946" spans="2:14">
      <c r="B946" s="5"/>
      <c r="G946" s="5"/>
      <c r="N946" s="5"/>
    </row>
    <row r="947" spans="2:14">
      <c r="B947" s="5"/>
      <c r="G947" s="5"/>
      <c r="N947" s="5"/>
    </row>
    <row r="948" spans="2:14">
      <c r="B948" s="5"/>
      <c r="G948" s="5"/>
      <c r="N948" s="5"/>
    </row>
    <row r="949" spans="2:14">
      <c r="B949" s="5"/>
      <c r="G949" s="5"/>
      <c r="N949" s="5"/>
    </row>
    <row r="950" spans="2:14">
      <c r="B950" s="5"/>
      <c r="G950" s="5"/>
      <c r="N950" s="5"/>
    </row>
    <row r="951" spans="2:14">
      <c r="B951" s="5"/>
      <c r="G951" s="5"/>
      <c r="N951" s="5"/>
    </row>
    <row r="952" spans="2:14">
      <c r="B952" s="5"/>
      <c r="G952" s="5"/>
      <c r="N952" s="5"/>
    </row>
    <row r="953" spans="2:14">
      <c r="B953" s="5"/>
      <c r="G953" s="5"/>
      <c r="N953" s="5"/>
    </row>
    <row r="954" spans="2:14">
      <c r="B954" s="5"/>
      <c r="G954" s="5"/>
      <c r="N954" s="5"/>
    </row>
    <row r="955" spans="2:14">
      <c r="B955" s="5"/>
      <c r="G955" s="5"/>
      <c r="N955" s="5"/>
    </row>
    <row r="956" spans="2:14">
      <c r="B956" s="5"/>
      <c r="G956" s="5"/>
      <c r="N956" s="5"/>
    </row>
    <row r="957" spans="2:14">
      <c r="B957" s="5"/>
      <c r="G957" s="5"/>
      <c r="N957" s="5"/>
    </row>
    <row r="958" spans="2:14">
      <c r="B958" s="5"/>
      <c r="G958" s="5"/>
      <c r="N958" s="5"/>
    </row>
    <row r="959" spans="2:14">
      <c r="B959" s="5"/>
      <c r="G959" s="5"/>
      <c r="N959" s="5"/>
    </row>
    <row r="960" spans="2:14">
      <c r="B960" s="5"/>
      <c r="G960" s="5"/>
      <c r="N960" s="5"/>
    </row>
    <row r="961" spans="2:14">
      <c r="B961" s="5"/>
      <c r="G961" s="5"/>
      <c r="N961" s="5"/>
    </row>
    <row r="962" spans="2:14">
      <c r="B962" s="5"/>
      <c r="G962" s="5"/>
      <c r="N962" s="5"/>
    </row>
    <row r="963" spans="2:14">
      <c r="B963" s="5"/>
      <c r="G963" s="5"/>
      <c r="N963" s="5"/>
    </row>
    <row r="964" spans="2:14">
      <c r="B964" s="5"/>
      <c r="G964" s="5"/>
      <c r="N964" s="5"/>
    </row>
    <row r="965" spans="2:14">
      <c r="B965" s="5"/>
      <c r="G965" s="5"/>
      <c r="N965" s="5"/>
    </row>
    <row r="966" spans="2:14">
      <c r="B966" s="5"/>
      <c r="G966" s="5"/>
      <c r="N966" s="5"/>
    </row>
    <row r="967" spans="2:14">
      <c r="B967" s="5"/>
      <c r="G967" s="5"/>
      <c r="N967" s="5"/>
    </row>
    <row r="968" spans="2:14">
      <c r="B968" s="5"/>
      <c r="G968" s="5"/>
      <c r="N968" s="5"/>
    </row>
    <row r="969" spans="2:14">
      <c r="B969" s="5"/>
      <c r="G969" s="5"/>
      <c r="N969" s="5"/>
    </row>
    <row r="970" spans="2:14">
      <c r="B970" s="5"/>
      <c r="G970" s="5"/>
      <c r="N970" s="5"/>
    </row>
    <row r="971" spans="2:14">
      <c r="B971" s="5"/>
      <c r="G971" s="5"/>
      <c r="N971" s="5"/>
    </row>
    <row r="972" spans="2:14">
      <c r="B972" s="5"/>
      <c r="G972" s="5"/>
      <c r="N972" s="5"/>
    </row>
    <row r="973" spans="2:14">
      <c r="B973" s="5"/>
      <c r="G973" s="5"/>
      <c r="N973" s="5"/>
    </row>
    <row r="974" spans="2:14">
      <c r="B974" s="5"/>
      <c r="G974" s="5"/>
      <c r="N974" s="5"/>
    </row>
    <row r="975" spans="2:14">
      <c r="B975" s="5"/>
      <c r="G975" s="5"/>
      <c r="N975" s="5"/>
    </row>
    <row r="976" spans="2:14">
      <c r="B976" s="5"/>
      <c r="G976" s="5"/>
      <c r="N976" s="5"/>
    </row>
    <row r="977" spans="2:14">
      <c r="B977" s="5"/>
      <c r="G977" s="5"/>
      <c r="N977" s="5"/>
    </row>
    <row r="978" spans="2:14">
      <c r="B978" s="5"/>
      <c r="G978" s="5"/>
      <c r="N978" s="5"/>
    </row>
    <row r="979" spans="2:14">
      <c r="B979" s="5"/>
      <c r="G979" s="5"/>
      <c r="N979" s="5"/>
    </row>
    <row r="980" spans="2:14">
      <c r="B980" s="5"/>
      <c r="G980" s="5"/>
      <c r="N980" s="5"/>
    </row>
    <row r="981" spans="2:14">
      <c r="B981" s="5"/>
      <c r="G981" s="5"/>
      <c r="N981" s="5"/>
    </row>
    <row r="982" spans="2:14">
      <c r="B982" s="5"/>
      <c r="G982" s="5"/>
      <c r="N982" s="5"/>
    </row>
    <row r="983" spans="2:14">
      <c r="B983" s="5"/>
      <c r="G983" s="5"/>
      <c r="N983" s="5"/>
    </row>
    <row r="984" spans="2:14">
      <c r="B984" s="5"/>
      <c r="G984" s="5"/>
      <c r="N984" s="5"/>
    </row>
    <row r="985" spans="2:14">
      <c r="B985" s="5"/>
      <c r="G985" s="5"/>
      <c r="N985" s="5"/>
    </row>
    <row r="986" spans="2:14">
      <c r="B986" s="5"/>
      <c r="G986" s="5"/>
      <c r="N986" s="5"/>
    </row>
    <row r="987" spans="2:14">
      <c r="B987" s="5"/>
      <c r="G987" s="5"/>
      <c r="N987" s="5"/>
    </row>
    <row r="988" spans="2:14">
      <c r="B988" s="5"/>
      <c r="G988" s="5"/>
      <c r="N988" s="5"/>
    </row>
    <row r="989" spans="2:14">
      <c r="B989" s="5"/>
      <c r="G989" s="5"/>
      <c r="N989" s="5"/>
    </row>
    <row r="990" spans="2:14">
      <c r="B990" s="5"/>
      <c r="G990" s="5"/>
      <c r="N990" s="5"/>
    </row>
    <row r="991" spans="2:14">
      <c r="B991" s="5"/>
      <c r="G991" s="5"/>
      <c r="N991" s="5"/>
    </row>
    <row r="992" spans="2:14">
      <c r="B992" s="5"/>
      <c r="G992" s="5"/>
      <c r="N992" s="5"/>
    </row>
    <row r="993" spans="2:14">
      <c r="B993" s="5"/>
      <c r="G993" s="5"/>
      <c r="N993" s="5"/>
    </row>
    <row r="994" spans="2:14">
      <c r="B994" s="5"/>
      <c r="G994" s="5"/>
      <c r="N994" s="5"/>
    </row>
    <row r="995" spans="2:14">
      <c r="B995" s="5"/>
      <c r="G995" s="5"/>
      <c r="N995" s="5"/>
    </row>
    <row r="996" spans="2:14">
      <c r="B996" s="5"/>
      <c r="G996" s="5"/>
      <c r="N996" s="5"/>
    </row>
    <row r="997" spans="2:14">
      <c r="B997" s="5"/>
      <c r="G997" s="5"/>
      <c r="N997" s="5"/>
    </row>
    <row r="998" spans="2:14">
      <c r="B998" s="5"/>
      <c r="G998" s="5"/>
      <c r="N998" s="5"/>
    </row>
    <row r="999" spans="2:14">
      <c r="B999" s="5"/>
      <c r="G999" s="5"/>
      <c r="N999" s="5"/>
    </row>
    <row r="1000" spans="2:14">
      <c r="B1000" s="5"/>
      <c r="G1000" s="5"/>
      <c r="N1000" s="5"/>
    </row>
    <row r="1001" spans="2:14">
      <c r="B1001" s="5"/>
      <c r="G1001" s="5"/>
      <c r="N1001" s="5"/>
    </row>
    <row r="1002" spans="2:14">
      <c r="B1002" s="5"/>
      <c r="G1002" s="5"/>
      <c r="N1002" s="5"/>
    </row>
    <row r="1003" spans="2:14">
      <c r="B1003" s="5"/>
      <c r="G1003" s="5"/>
      <c r="N1003" s="5"/>
    </row>
    <row r="1004" spans="2:14">
      <c r="B1004" s="5"/>
      <c r="G1004" s="5"/>
      <c r="N1004" s="5"/>
    </row>
    <row r="1005" spans="2:14">
      <c r="B1005" s="5"/>
      <c r="G1005" s="5"/>
      <c r="N1005" s="5"/>
    </row>
    <row r="1006" spans="2:14">
      <c r="B1006" s="5"/>
      <c r="G1006" s="5"/>
      <c r="N1006" s="5"/>
    </row>
    <row r="1007" spans="2:14">
      <c r="B1007" s="5"/>
      <c r="G1007" s="5"/>
      <c r="N1007" s="5"/>
    </row>
    <row r="1008" spans="2:14">
      <c r="B1008" s="5"/>
      <c r="G1008" s="5"/>
      <c r="N1008" s="5"/>
    </row>
    <row r="1009" spans="2:14">
      <c r="B1009" s="5"/>
      <c r="G1009" s="5"/>
      <c r="N1009" s="5"/>
    </row>
    <row r="1010" spans="2:14">
      <c r="B1010" s="5"/>
      <c r="G1010" s="5"/>
      <c r="N1010" s="5"/>
    </row>
    <row r="1011" spans="2:14">
      <c r="B1011" s="5"/>
      <c r="G1011" s="5"/>
      <c r="N1011" s="5"/>
    </row>
    <row r="1012" spans="2:14">
      <c r="B1012" s="5"/>
      <c r="G1012" s="5"/>
      <c r="N1012" s="5"/>
    </row>
    <row r="1013" spans="2:14">
      <c r="B1013" s="5"/>
      <c r="G1013" s="5"/>
      <c r="N1013" s="5"/>
    </row>
  </sheetData>
  <mergeCells count="16">
    <mergeCell ref="A61:K61"/>
    <mergeCell ref="A52:K52"/>
    <mergeCell ref="A25:K25"/>
    <mergeCell ref="M25:W25"/>
    <mergeCell ref="A34:K34"/>
    <mergeCell ref="R34:S34"/>
    <mergeCell ref="M34:Q34"/>
    <mergeCell ref="M43:W43"/>
    <mergeCell ref="U34:V34"/>
    <mergeCell ref="A43:K43"/>
    <mergeCell ref="M16:W16"/>
    <mergeCell ref="A16:K16"/>
    <mergeCell ref="M7:W7"/>
    <mergeCell ref="P1:Q1"/>
    <mergeCell ref="I1:K1"/>
    <mergeCell ref="A7:K7"/>
  </mergeCells>
  <conditionalFormatting sqref="B36:K4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45:K50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6:K41">
    <cfRule type="expression" dxfId="42" priority="3">
      <formula>B27&gt;=1</formula>
    </cfRule>
  </conditionalFormatting>
  <conditionalFormatting sqref="B54:K59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63:K68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36:W41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36:W41">
    <cfRule type="expression" dxfId="41" priority="7">
      <formula>B27&gt;=1</formula>
    </cfRule>
  </conditionalFormatting>
  <conditionalFormatting sqref="B27:K32">
    <cfRule type="cellIs" dxfId="40" priority="8" operator="greaterThanOrEqual">
      <formula>1</formula>
    </cfRule>
  </conditionalFormatting>
  <conditionalFormatting sqref="B9:K14">
    <cfRule type="cellIs" dxfId="39" priority="9" operator="greaterThanOrEqual">
      <formula>1</formula>
    </cfRule>
  </conditionalFormatting>
  <conditionalFormatting sqref="N18:W23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18:W23">
    <cfRule type="expression" dxfId="38" priority="11">
      <formula>B27&gt;=1</formula>
    </cfRule>
  </conditionalFormatting>
  <conditionalFormatting sqref="N9:W14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45:W5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54:K59">
    <cfRule type="expression" dxfId="37" priority="14">
      <formula>B27&gt;=1</formula>
    </cfRule>
  </conditionalFormatting>
  <conditionalFormatting sqref="B63:K68">
    <cfRule type="expression" dxfId="36" priority="15">
      <formula>B27&gt;=1</formula>
    </cfRule>
  </conditionalFormatting>
  <conditionalFormatting sqref="N9:W14">
    <cfRule type="expression" dxfId="35" priority="16">
      <formula>B27&gt;=1</formula>
    </cfRule>
  </conditionalFormatting>
  <conditionalFormatting sqref="N45:W50">
    <cfRule type="expression" dxfId="34" priority="17">
      <formula>B27&gt;=1</formula>
    </cfRule>
  </conditionalFormatting>
  <conditionalFormatting sqref="B9:K14">
    <cfRule type="cellIs" dxfId="33" priority="18" operator="lessThan">
      <formula>1</formula>
    </cfRule>
  </conditionalFormatting>
  <conditionalFormatting sqref="B18:K23">
    <cfRule type="cellIs" dxfId="32" priority="19" operator="lessThan">
      <formula>1</formula>
    </cfRule>
  </conditionalFormatting>
  <conditionalFormatting sqref="B27:K32">
    <cfRule type="cellIs" dxfId="31" priority="20" operator="lessThan">
      <formula>1</formula>
    </cfRule>
  </conditionalFormatting>
  <conditionalFormatting sqref="N27:W32">
    <cfRule type="colorScale" priority="2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8:K23">
    <cfRule type="cellIs" dxfId="30" priority="22" operator="greaterThanOrEqual">
      <formula>1</formula>
    </cfRule>
  </conditionalFormatting>
  <conditionalFormatting sqref="B45:K50">
    <cfRule type="expression" dxfId="29" priority="23">
      <formula>B27&gt;=1</formula>
    </cfRule>
  </conditionalFormatting>
  <conditionalFormatting sqref="N27:W32">
    <cfRule type="expression" dxfId="28" priority="24">
      <formula>B27&gt;=1</formula>
    </cfRule>
  </conditionalFormatting>
  <conditionalFormatting sqref="N62:W67">
    <cfRule type="colorScale" priority="2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62:W67">
    <cfRule type="expression" dxfId="27" priority="26">
      <formula>B27&gt;=1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53"/>
  <sheetViews>
    <sheetView tabSelected="1" topLeftCell="A12" workbookViewId="0">
      <selection activeCell="P32" sqref="P32"/>
    </sheetView>
  </sheetViews>
  <sheetFormatPr defaultColWidth="9.7109375" defaultRowHeight="15" customHeight="1"/>
  <cols>
    <col min="1" max="1" width="10" bestFit="1" customWidth="1"/>
    <col min="7" max="9" width="9.7109375" style="15"/>
    <col min="11" max="11" width="9.7109375" style="15"/>
  </cols>
  <sheetData>
    <row r="1" spans="1:24">
      <c r="A1" s="1" t="s">
        <v>0</v>
      </c>
      <c r="B1" s="1" t="s">
        <v>1</v>
      </c>
      <c r="C1" s="1" t="s">
        <v>2</v>
      </c>
      <c r="D1" s="4"/>
      <c r="E1" s="79" t="s">
        <v>33</v>
      </c>
      <c r="F1" s="80"/>
      <c r="G1" s="80"/>
      <c r="H1" s="34"/>
      <c r="I1" s="34"/>
      <c r="J1" s="34"/>
      <c r="K1" s="34"/>
      <c r="L1" s="34" t="s">
        <v>80</v>
      </c>
      <c r="S1" s="79" t="s">
        <v>34</v>
      </c>
      <c r="T1" s="80"/>
    </row>
    <row r="2" spans="1:24">
      <c r="A2" s="1">
        <v>5</v>
      </c>
      <c r="B2" s="1">
        <v>200</v>
      </c>
      <c r="C2" s="59">
        <v>2.5999999999999999E-2</v>
      </c>
      <c r="D2" s="4"/>
      <c r="E2" s="35" t="s">
        <v>4</v>
      </c>
      <c r="F2" s="35" t="s">
        <v>5</v>
      </c>
      <c r="G2" s="34" t="s">
        <v>6</v>
      </c>
      <c r="H2" s="35" t="s">
        <v>7</v>
      </c>
      <c r="I2" s="35" t="s">
        <v>8</v>
      </c>
      <c r="J2" s="35" t="s">
        <v>9</v>
      </c>
      <c r="K2" s="34"/>
      <c r="L2" s="35" t="s">
        <v>4</v>
      </c>
      <c r="M2" s="35" t="s">
        <v>5</v>
      </c>
      <c r="N2" s="34" t="s">
        <v>6</v>
      </c>
      <c r="O2" s="35" t="s">
        <v>7</v>
      </c>
      <c r="P2" s="35" t="s">
        <v>8</v>
      </c>
      <c r="Q2" s="35" t="s">
        <v>9</v>
      </c>
      <c r="S2" s="35" t="s">
        <v>10</v>
      </c>
      <c r="T2" s="35" t="s">
        <v>11</v>
      </c>
      <c r="V2" s="4"/>
    </row>
    <row r="3" spans="1:24">
      <c r="B3" s="5"/>
      <c r="E3" s="50">
        <v>7.0000000000000001E-3</v>
      </c>
      <c r="F3" s="28">
        <v>3.9700000000000002E-10</v>
      </c>
      <c r="G3" s="50">
        <v>1</v>
      </c>
      <c r="H3" s="28">
        <v>1.7100000000000001E-8</v>
      </c>
      <c r="I3" s="50">
        <f>V_IN</f>
        <v>5</v>
      </c>
      <c r="J3" s="50">
        <v>1.7</v>
      </c>
      <c r="K3" s="34"/>
      <c r="L3" s="35">
        <v>2.2999999999999998</v>
      </c>
      <c r="M3" s="36">
        <v>1.1700000000000001E-11</v>
      </c>
      <c r="N3" s="34">
        <v>0.6</v>
      </c>
      <c r="O3" s="36">
        <v>3.3000000000000002E-9</v>
      </c>
      <c r="P3" s="35">
        <f>V_IN</f>
        <v>5</v>
      </c>
      <c r="Q3" s="35">
        <v>1.7</v>
      </c>
      <c r="S3" s="35">
        <v>0.85</v>
      </c>
      <c r="T3" s="36">
        <v>2E-8</v>
      </c>
      <c r="V3" s="6"/>
    </row>
    <row r="4" spans="1:24">
      <c r="A4" s="70" t="s">
        <v>35</v>
      </c>
      <c r="B4" s="69"/>
      <c r="C4" s="1"/>
      <c r="D4" s="4"/>
      <c r="E4" s="4"/>
      <c r="F4" s="4"/>
      <c r="G4" s="4"/>
      <c r="H4" s="4"/>
      <c r="I4" s="4"/>
      <c r="J4" s="1"/>
      <c r="R4" s="5"/>
      <c r="S4" s="5"/>
    </row>
    <row r="5" spans="1:24">
      <c r="A5" s="30" t="s">
        <v>36</v>
      </c>
      <c r="B5" s="30" t="s">
        <v>42</v>
      </c>
      <c r="C5" s="35" t="s">
        <v>43</v>
      </c>
      <c r="D5" s="35" t="s">
        <v>46</v>
      </c>
      <c r="E5" s="35" t="s">
        <v>71</v>
      </c>
      <c r="F5" s="35" t="s">
        <v>72</v>
      </c>
      <c r="G5" s="35" t="s">
        <v>73</v>
      </c>
      <c r="H5" s="30" t="s">
        <v>47</v>
      </c>
      <c r="I5" s="30" t="s">
        <v>48</v>
      </c>
      <c r="J5" s="30" t="s">
        <v>59</v>
      </c>
      <c r="K5" s="30" t="s">
        <v>67</v>
      </c>
      <c r="L5" s="30" t="s">
        <v>69</v>
      </c>
      <c r="N5" s="70" t="s">
        <v>37</v>
      </c>
      <c r="O5" s="69"/>
      <c r="P5" s="1" t="s">
        <v>38</v>
      </c>
      <c r="Q5" s="14">
        <v>100000</v>
      </c>
      <c r="R5" s="4" t="s">
        <v>39</v>
      </c>
      <c r="S5" s="24">
        <f>F86</f>
        <v>1.8576764888118757</v>
      </c>
      <c r="T5" s="4" t="s">
        <v>40</v>
      </c>
      <c r="U5" s="14">
        <v>8.4</v>
      </c>
      <c r="V5" s="4" t="s">
        <v>41</v>
      </c>
      <c r="W5" s="24">
        <f>F54</f>
        <v>8.8130529847846348E-2</v>
      </c>
      <c r="X5" s="4"/>
    </row>
    <row r="6" spans="1:24">
      <c r="A6" s="33">
        <v>750311691</v>
      </c>
      <c r="B6" s="32">
        <v>5</v>
      </c>
      <c r="C6" s="42">
        <v>0.315</v>
      </c>
      <c r="D6" s="42">
        <v>7.95</v>
      </c>
      <c r="E6" s="31">
        <v>6.0000000000000002E-5</v>
      </c>
      <c r="F6" s="31">
        <f>0.00006*B6^2</f>
        <v>1.5E-3</v>
      </c>
      <c r="G6" s="43">
        <v>0.25</v>
      </c>
      <c r="H6" s="37">
        <f>G6/B6</f>
        <v>0.05</v>
      </c>
      <c r="I6" s="32" t="s">
        <v>49</v>
      </c>
      <c r="J6" s="32" t="s">
        <v>60</v>
      </c>
      <c r="K6" s="32">
        <v>5.6</v>
      </c>
      <c r="L6" s="33">
        <f t="shared" ref="L6:L25" si="0">V_IN+(V_OUT/$B6)*2</f>
        <v>85</v>
      </c>
      <c r="N6" s="23" t="s">
        <v>36</v>
      </c>
      <c r="O6" s="29" t="s">
        <v>83</v>
      </c>
      <c r="P6" t="s">
        <v>84</v>
      </c>
      <c r="Q6" t="s">
        <v>86</v>
      </c>
      <c r="R6" s="23" t="s">
        <v>88</v>
      </c>
      <c r="S6" s="34" t="s">
        <v>89</v>
      </c>
      <c r="T6" t="s">
        <v>99</v>
      </c>
      <c r="U6" t="s">
        <v>101</v>
      </c>
      <c r="V6" t="s">
        <v>102</v>
      </c>
      <c r="W6" t="s">
        <v>103</v>
      </c>
      <c r="X6" t="s">
        <v>104</v>
      </c>
    </row>
    <row r="7" spans="1:24">
      <c r="A7" s="39">
        <v>750315831</v>
      </c>
      <c r="B7" s="32">
        <v>10</v>
      </c>
      <c r="C7" s="42">
        <v>1.7999999999999999E-2</v>
      </c>
      <c r="D7" s="42">
        <v>0.495</v>
      </c>
      <c r="E7" s="31">
        <f t="shared" ref="E7:E14" si="1">F7/B7^2</f>
        <v>1.4999999999999998E-6</v>
      </c>
      <c r="F7" s="31">
        <v>1.4999999999999999E-4</v>
      </c>
      <c r="G7" s="43">
        <f t="shared" ref="G7:G14" si="2">H7*B7</f>
        <v>8</v>
      </c>
      <c r="H7" s="37">
        <v>0.8</v>
      </c>
      <c r="I7" s="32" t="s">
        <v>77</v>
      </c>
      <c r="J7" s="32" t="s">
        <v>78</v>
      </c>
      <c r="K7" s="32">
        <v>8.6999999999999993</v>
      </c>
      <c r="L7" s="33">
        <f t="shared" si="0"/>
        <v>45</v>
      </c>
      <c r="N7" s="23" t="s">
        <v>44</v>
      </c>
      <c r="O7" s="50" t="s">
        <v>45</v>
      </c>
      <c r="P7" s="50" t="s">
        <v>45</v>
      </c>
      <c r="Q7" s="23" t="s">
        <v>87</v>
      </c>
      <c r="R7" s="23" t="s">
        <v>45</v>
      </c>
      <c r="S7" s="50" t="s">
        <v>87</v>
      </c>
      <c r="T7" s="50" t="s">
        <v>100</v>
      </c>
      <c r="U7" s="50" t="s">
        <v>45</v>
      </c>
      <c r="V7" s="50" t="s">
        <v>100</v>
      </c>
      <c r="W7" s="50" t="s">
        <v>45</v>
      </c>
      <c r="X7" s="50" t="s">
        <v>100</v>
      </c>
    </row>
    <row r="8" spans="1:24">
      <c r="A8" s="44">
        <v>750315825</v>
      </c>
      <c r="B8" s="45">
        <v>8</v>
      </c>
      <c r="C8" s="46">
        <v>1.2999999999999999E-2</v>
      </c>
      <c r="D8" s="46">
        <v>0.81799999999999995</v>
      </c>
      <c r="E8" s="47">
        <f t="shared" si="1"/>
        <v>2.3437499999999998E-6</v>
      </c>
      <c r="F8" s="47">
        <f>0.00015</f>
        <v>1.4999999999999999E-4</v>
      </c>
      <c r="G8" s="48">
        <f t="shared" si="2"/>
        <v>7.2</v>
      </c>
      <c r="H8" s="49">
        <v>0.9</v>
      </c>
      <c r="I8" s="45" t="s">
        <v>53</v>
      </c>
      <c r="J8" s="45" t="s">
        <v>61</v>
      </c>
      <c r="K8" s="45">
        <v>8.6999999999999993</v>
      </c>
      <c r="L8" s="44">
        <f t="shared" si="0"/>
        <v>55</v>
      </c>
      <c r="N8" s="23" t="s">
        <v>85</v>
      </c>
      <c r="O8" s="50">
        <v>2.8000000000000001E-2</v>
      </c>
      <c r="P8" s="50">
        <v>2.3E-2</v>
      </c>
      <c r="Q8" s="23">
        <v>3.5000000000000001E-3</v>
      </c>
      <c r="R8" s="23">
        <v>8.5000000000000006E-2</v>
      </c>
      <c r="S8" s="50">
        <v>0.06</v>
      </c>
      <c r="T8" s="50">
        <v>7.0000000000000001E-3</v>
      </c>
      <c r="U8" s="50">
        <v>1.7999999999999999E-2</v>
      </c>
      <c r="V8" s="50">
        <v>1.4999999999999999E-2</v>
      </c>
      <c r="W8" s="50">
        <v>1.2E-2</v>
      </c>
      <c r="X8" s="50">
        <v>0.01</v>
      </c>
    </row>
    <row r="9" spans="1:24">
      <c r="A9" s="39">
        <v>750315826</v>
      </c>
      <c r="B9" s="32">
        <v>6</v>
      </c>
      <c r="C9" s="42">
        <v>2.3E-2</v>
      </c>
      <c r="D9" s="42">
        <v>0.84399999999999997</v>
      </c>
      <c r="E9" s="31">
        <f t="shared" si="1"/>
        <v>4.166666666666666E-6</v>
      </c>
      <c r="F9" s="31">
        <v>1.4999999999999999E-4</v>
      </c>
      <c r="G9" s="43">
        <f t="shared" si="2"/>
        <v>5.4</v>
      </c>
      <c r="H9" s="37">
        <v>0.9</v>
      </c>
      <c r="I9" s="32" t="s">
        <v>56</v>
      </c>
      <c r="J9" s="32" t="s">
        <v>75</v>
      </c>
      <c r="K9" s="32">
        <v>8.6999999999999993</v>
      </c>
      <c r="L9" s="33">
        <f t="shared" si="0"/>
        <v>71.666666666666671</v>
      </c>
      <c r="N9" s="23" t="s">
        <v>5</v>
      </c>
      <c r="O9" s="28">
        <v>2.8000000000000002E-10</v>
      </c>
      <c r="P9" s="28">
        <v>2.1E-10</v>
      </c>
      <c r="Q9" s="25">
        <v>1.6999999999999999E-9</v>
      </c>
      <c r="R9" s="25">
        <v>5.0000000000000002E-11</v>
      </c>
      <c r="S9" s="28">
        <v>6E-11</v>
      </c>
      <c r="T9" s="28">
        <v>3.9700000000000002E-10</v>
      </c>
      <c r="U9" s="28">
        <v>2.69E-10</v>
      </c>
      <c r="V9" s="28">
        <v>2.3600000000000001E-10</v>
      </c>
      <c r="W9" s="28">
        <v>3.4899999999999998E-10</v>
      </c>
      <c r="X9" s="28">
        <v>3.2400000000000002E-10</v>
      </c>
    </row>
    <row r="10" spans="1:24">
      <c r="A10" s="44">
        <v>750312367</v>
      </c>
      <c r="B10" s="45">
        <v>8.4</v>
      </c>
      <c r="C10" s="46">
        <v>0.03</v>
      </c>
      <c r="D10" s="46">
        <v>0.8</v>
      </c>
      <c r="E10" s="47">
        <f t="shared" si="1"/>
        <v>4.2517006802721087E-6</v>
      </c>
      <c r="F10" s="47">
        <f>0.0003</f>
        <v>2.9999999999999997E-4</v>
      </c>
      <c r="G10" s="48">
        <f t="shared" si="2"/>
        <v>3.7800000000000002</v>
      </c>
      <c r="H10" s="49">
        <v>0.45</v>
      </c>
      <c r="I10" s="45" t="s">
        <v>52</v>
      </c>
      <c r="J10" s="45" t="s">
        <v>61</v>
      </c>
      <c r="K10" s="45">
        <v>8.6999999999999993</v>
      </c>
      <c r="L10" s="44">
        <f t="shared" si="0"/>
        <v>52.61904761904762</v>
      </c>
      <c r="N10" s="23" t="s">
        <v>6</v>
      </c>
      <c r="O10" s="50">
        <v>1.2</v>
      </c>
      <c r="P10" s="50">
        <v>0.4</v>
      </c>
      <c r="Q10" s="23">
        <v>2.5</v>
      </c>
      <c r="R10" s="23">
        <v>0.6</v>
      </c>
      <c r="S10" s="50">
        <v>0.5</v>
      </c>
      <c r="T10" s="50">
        <v>1</v>
      </c>
      <c r="U10" s="50">
        <v>1</v>
      </c>
      <c r="V10" s="50">
        <v>1</v>
      </c>
      <c r="W10" s="50">
        <v>1</v>
      </c>
      <c r="X10" s="50">
        <v>1</v>
      </c>
    </row>
    <row r="11" spans="1:24">
      <c r="A11" s="33">
        <v>750312557</v>
      </c>
      <c r="B11" s="32">
        <v>6</v>
      </c>
      <c r="C11" s="42">
        <v>3.5000000000000003E-2</v>
      </c>
      <c r="D11" s="42">
        <v>0.82</v>
      </c>
      <c r="E11" s="31">
        <f t="shared" si="1"/>
        <v>8.333333333333332E-6</v>
      </c>
      <c r="F11" s="31">
        <f>0.0003</f>
        <v>2.9999999999999997E-4</v>
      </c>
      <c r="G11" s="43">
        <f t="shared" si="2"/>
        <v>2.7</v>
      </c>
      <c r="H11" s="37">
        <v>0.45</v>
      </c>
      <c r="I11" s="32" t="s">
        <v>50</v>
      </c>
      <c r="J11" s="32" t="s">
        <v>61</v>
      </c>
      <c r="K11" s="32">
        <v>8.6999999999999993</v>
      </c>
      <c r="L11" s="33">
        <f t="shared" si="0"/>
        <v>71.666666666666671</v>
      </c>
      <c r="N11" s="23" t="s">
        <v>7</v>
      </c>
      <c r="O11" s="28">
        <v>4.1000000000000003E-9</v>
      </c>
      <c r="P11" s="28">
        <v>5.4999999999999996E-10</v>
      </c>
      <c r="Q11" s="25">
        <v>4.4999999999999998E-9</v>
      </c>
      <c r="R11" s="25">
        <v>1.4000000000000001E-10</v>
      </c>
      <c r="S11" s="28">
        <v>1.5999999999999999E-10</v>
      </c>
      <c r="T11" s="28">
        <v>1.7100000000000001E-8</v>
      </c>
      <c r="U11" s="28">
        <v>1.6000000000000001E-8</v>
      </c>
      <c r="V11" s="28">
        <v>8.7000000000000001E-9</v>
      </c>
      <c r="W11" s="28">
        <v>2.4E-8</v>
      </c>
      <c r="X11" s="28">
        <v>1.3200000000000001E-8</v>
      </c>
    </row>
    <row r="12" spans="1:24">
      <c r="A12" s="39">
        <v>750315827</v>
      </c>
      <c r="B12" s="32">
        <v>4</v>
      </c>
      <c r="C12" s="42">
        <v>5.0999999999999997E-2</v>
      </c>
      <c r="D12" s="42">
        <v>0.81100000000000005</v>
      </c>
      <c r="E12" s="31">
        <f t="shared" si="1"/>
        <v>9.3749999999999992E-6</v>
      </c>
      <c r="F12" s="31">
        <v>1.4999999999999999E-4</v>
      </c>
      <c r="G12" s="43">
        <f t="shared" si="2"/>
        <v>3.2</v>
      </c>
      <c r="H12" s="37">
        <v>0.8</v>
      </c>
      <c r="I12" s="32" t="s">
        <v>51</v>
      </c>
      <c r="J12" s="32" t="s">
        <v>76</v>
      </c>
      <c r="K12" s="32">
        <v>8.6999999999999993</v>
      </c>
      <c r="L12" s="33">
        <f t="shared" si="0"/>
        <v>105</v>
      </c>
      <c r="N12" s="23" t="s">
        <v>58</v>
      </c>
      <c r="O12" s="50">
        <v>1.7</v>
      </c>
      <c r="P12" s="50">
        <v>1.4</v>
      </c>
      <c r="Q12" s="23">
        <v>2</v>
      </c>
      <c r="R12" s="23">
        <v>1.4</v>
      </c>
      <c r="S12" s="50">
        <v>1.4</v>
      </c>
      <c r="T12" s="50">
        <v>1.7</v>
      </c>
      <c r="U12" s="50">
        <v>1.7</v>
      </c>
      <c r="V12" s="50">
        <v>1.7</v>
      </c>
      <c r="W12" s="50">
        <v>1.7</v>
      </c>
      <c r="X12" s="50">
        <v>1.7</v>
      </c>
    </row>
    <row r="13" spans="1:24">
      <c r="A13" s="33">
        <v>750312365</v>
      </c>
      <c r="B13" s="32">
        <v>4</v>
      </c>
      <c r="C13" s="42">
        <v>0.1</v>
      </c>
      <c r="D13" s="42">
        <v>0.79</v>
      </c>
      <c r="E13" s="31">
        <f t="shared" si="1"/>
        <v>1.8749999999999998E-5</v>
      </c>
      <c r="F13" s="31">
        <f>0.0003</f>
        <v>2.9999999999999997E-4</v>
      </c>
      <c r="G13" s="43">
        <f t="shared" si="2"/>
        <v>2.4</v>
      </c>
      <c r="H13" s="37">
        <v>0.6</v>
      </c>
      <c r="I13" s="32" t="s">
        <v>51</v>
      </c>
      <c r="J13" s="32" t="s">
        <v>61</v>
      </c>
      <c r="K13" s="32">
        <v>8.6999999999999993</v>
      </c>
      <c r="L13" s="33">
        <f t="shared" si="0"/>
        <v>105</v>
      </c>
      <c r="N13" s="23" t="s">
        <v>64</v>
      </c>
      <c r="O13" s="51" t="s">
        <v>65</v>
      </c>
      <c r="Q13" s="26" t="s">
        <v>66</v>
      </c>
      <c r="R13" s="26"/>
      <c r="S13" s="51"/>
      <c r="T13" t="s">
        <v>66</v>
      </c>
      <c r="U13" s="28" t="s">
        <v>66</v>
      </c>
      <c r="V13" s="60" t="s">
        <v>66</v>
      </c>
      <c r="W13" s="28" t="s">
        <v>66</v>
      </c>
      <c r="X13" s="60" t="s">
        <v>66</v>
      </c>
    </row>
    <row r="14" spans="1:24">
      <c r="A14" s="33">
        <v>750370047</v>
      </c>
      <c r="B14" s="32">
        <v>3</v>
      </c>
      <c r="C14" s="42">
        <v>1.2500000000000001E-2</v>
      </c>
      <c r="D14" s="42">
        <v>0.06</v>
      </c>
      <c r="E14" s="31">
        <f t="shared" si="1"/>
        <v>3.3333333333333333E-6</v>
      </c>
      <c r="F14" s="31">
        <f>0.00003</f>
        <v>3.0000000000000001E-5</v>
      </c>
      <c r="G14" s="43">
        <f t="shared" si="2"/>
        <v>5.0999999999999996</v>
      </c>
      <c r="H14" s="37">
        <v>1.7</v>
      </c>
      <c r="I14" s="32" t="s">
        <v>49</v>
      </c>
      <c r="J14" s="32" t="s">
        <v>62</v>
      </c>
      <c r="K14" s="32">
        <v>9.1999999999999993</v>
      </c>
      <c r="L14" s="33">
        <f t="shared" si="0"/>
        <v>138.33333333333334</v>
      </c>
      <c r="N14" s="4" t="s">
        <v>68</v>
      </c>
      <c r="O14" s="11">
        <f t="shared" ref="O14:P14" si="3">($Q$5)*(O9*((V_OUT+V_F)/$U$5)^2+((V_OUT+V_F)/$U$5)*(I_OUT*$U$5/$W$5)*(O11*O10/(V_G-O12)))</f>
        <v>2.4842478922356467E-2</v>
      </c>
      <c r="P14" s="11">
        <f t="shared" si="3"/>
        <v>1.2368276130455666E-2</v>
      </c>
      <c r="Q14" s="11">
        <f t="shared" ref="Q14:R14" si="4">($Q$5)*(Q9*((V_OUT+V_F)/$U$5)^2+((V_OUT+V_F)/$U$5)*(I_OUT*$U$5/$W$5)*(Q11*Q10/(V_G-Q12)))</f>
        <v>0.11941309160333248</v>
      </c>
      <c r="R14" s="11">
        <f t="shared" si="4"/>
        <v>2.9968709812574707E-3</v>
      </c>
      <c r="S14" s="11">
        <f t="shared" ref="S14:T14" si="5">($Q$5)*(S9*((V_OUT+V_F)/$U$5)^2+((V_OUT+V_F)/$U$5)*(I_OUT*$U$5/$W$5)*(S11*S10/(V_G-S12)))</f>
        <v>3.5620094440061423E-3</v>
      </c>
      <c r="T14" s="11">
        <f t="shared" si="5"/>
        <v>5.340179895565781E-2</v>
      </c>
      <c r="U14" s="11">
        <f t="shared" ref="U14:V14" si="6">($Q$5)*(U9*((V_OUT+V_F)/$U$5)^2+((V_OUT+V_F)/$U$5)*(I_OUT*$U$5/$W$5)*(U11*U10/(V_G-U12)))</f>
        <v>4.4108615586381981E-2</v>
      </c>
      <c r="V14" s="11">
        <f t="shared" si="6"/>
        <v>2.9114195008298333E-2</v>
      </c>
      <c r="W14" s="11">
        <f t="shared" ref="W14:X14" si="7">($Q$5)*(W9*((V_OUT+V_F)/$U$5)^2+((V_OUT+V_F)/$U$5)*(I_OUT*$U$5/$W$5)*(W11*W10/(V_G-W12)))</f>
        <v>6.3047037075363799E-2</v>
      </c>
      <c r="X14" s="11">
        <f t="shared" si="7"/>
        <v>4.2225462803758766E-2</v>
      </c>
    </row>
    <row r="15" spans="1:24">
      <c r="A15" s="33">
        <v>750311780</v>
      </c>
      <c r="B15" s="32">
        <v>8</v>
      </c>
      <c r="C15" s="42">
        <v>5.5E-2</v>
      </c>
      <c r="D15" s="42">
        <v>0.85</v>
      </c>
      <c r="E15" s="31">
        <f>0.000002</f>
        <v>1.9999999999999999E-6</v>
      </c>
      <c r="F15" s="31">
        <f>E15*B15^2</f>
        <v>1.2799999999999999E-4</v>
      </c>
      <c r="G15" s="43">
        <v>10</v>
      </c>
      <c r="H15" s="37">
        <f>G15/B15</f>
        <v>1.25</v>
      </c>
      <c r="I15" s="32" t="s">
        <v>54</v>
      </c>
      <c r="J15" s="32" t="s">
        <v>63</v>
      </c>
      <c r="K15" s="32">
        <v>10.7</v>
      </c>
      <c r="L15" s="33">
        <f t="shared" si="0"/>
        <v>55</v>
      </c>
      <c r="M15" s="15"/>
      <c r="N15" s="4" t="s">
        <v>105</v>
      </c>
      <c r="O15" s="27">
        <f t="shared" ref="O15:P15" si="8">$S$5^2*O8</f>
        <v>9.6626934238363743E-2</v>
      </c>
      <c r="P15" s="27">
        <f t="shared" si="8"/>
        <v>7.9372124552941639E-2</v>
      </c>
      <c r="Q15" s="27">
        <f t="shared" ref="Q15:R15" si="9">$S$5^2*Q8</f>
        <v>1.2078366779795468E-2</v>
      </c>
      <c r="R15" s="27">
        <f t="shared" si="9"/>
        <v>0.29333176465217564</v>
      </c>
      <c r="S15" s="27">
        <f t="shared" ref="S15:T15" si="10">$S$5^2*S8</f>
        <v>0.20705771622506516</v>
      </c>
      <c r="T15" s="27">
        <f t="shared" si="10"/>
        <v>2.4156733559590936E-2</v>
      </c>
      <c r="U15" s="27">
        <f t="shared" ref="U15:V15" si="11">$S$5^2*U8</f>
        <v>6.2117314867519542E-2</v>
      </c>
      <c r="V15" s="27">
        <f t="shared" si="11"/>
        <v>5.1764429056266291E-2</v>
      </c>
      <c r="W15" s="27">
        <f t="shared" ref="W15:X15" si="12">$S$5^2*W8</f>
        <v>4.1411543245013033E-2</v>
      </c>
      <c r="X15" s="27">
        <f t="shared" si="12"/>
        <v>3.4509619370844194E-2</v>
      </c>
    </row>
    <row r="16" spans="1:24">
      <c r="A16" s="33">
        <v>750311780</v>
      </c>
      <c r="B16" s="32">
        <v>16</v>
      </c>
      <c r="C16" s="42">
        <v>5.5E-2</v>
      </c>
      <c r="D16" s="42">
        <v>3.45</v>
      </c>
      <c r="E16" s="31">
        <f>0.000002</f>
        <v>1.9999999999999999E-6</v>
      </c>
      <c r="F16" s="31">
        <f>E16*B16^2</f>
        <v>5.1199999999999998E-4</v>
      </c>
      <c r="G16" s="43">
        <v>10</v>
      </c>
      <c r="H16" s="37">
        <f>G16/B16</f>
        <v>0.625</v>
      </c>
      <c r="I16" s="32" t="s">
        <v>54</v>
      </c>
      <c r="J16" s="32" t="s">
        <v>74</v>
      </c>
      <c r="K16" s="32">
        <v>10.7</v>
      </c>
      <c r="L16" s="33">
        <f t="shared" si="0"/>
        <v>30</v>
      </c>
      <c r="M16" s="15"/>
      <c r="N16" s="4" t="s">
        <v>70</v>
      </c>
      <c r="O16" s="13">
        <f t="shared" ref="O16:U16" si="13">O15+O14</f>
        <v>0.12146941316072021</v>
      </c>
      <c r="P16" s="13">
        <f t="shared" si="13"/>
        <v>9.1740400683397311E-2</v>
      </c>
      <c r="Q16" s="13">
        <f t="shared" si="13"/>
        <v>0.13149145838312795</v>
      </c>
      <c r="R16" s="13">
        <f t="shared" si="13"/>
        <v>0.29632863563343309</v>
      </c>
      <c r="S16" s="13">
        <f t="shared" si="13"/>
        <v>0.21061972566907131</v>
      </c>
      <c r="T16" s="13">
        <f t="shared" si="13"/>
        <v>7.7558532515248746E-2</v>
      </c>
      <c r="U16" s="13">
        <f t="shared" si="13"/>
        <v>0.10622593045390152</v>
      </c>
      <c r="V16" s="13">
        <f t="shared" ref="V16:X16" si="14">V15+V14</f>
        <v>8.0878624064564628E-2</v>
      </c>
      <c r="W16" s="13">
        <f t="shared" si="14"/>
        <v>0.10445858032037683</v>
      </c>
      <c r="X16" s="13">
        <f t="shared" si="14"/>
        <v>7.6735082174602953E-2</v>
      </c>
    </row>
    <row r="17" spans="1:33">
      <c r="A17" s="33">
        <v>750311880</v>
      </c>
      <c r="B17" s="32">
        <v>5</v>
      </c>
      <c r="C17" s="42">
        <v>3.1E-2</v>
      </c>
      <c r="D17" s="42">
        <v>0.16</v>
      </c>
      <c r="E17" s="31">
        <f>0.0000025</f>
        <v>2.5000000000000002E-6</v>
      </c>
      <c r="F17" s="31">
        <f>E17*B17^2</f>
        <v>6.2500000000000001E-5</v>
      </c>
      <c r="G17" s="43">
        <v>12</v>
      </c>
      <c r="H17" s="37">
        <f>G17/B17</f>
        <v>2.4</v>
      </c>
      <c r="I17" s="32" t="s">
        <v>55</v>
      </c>
      <c r="J17" s="32" t="s">
        <v>63</v>
      </c>
      <c r="K17" s="32">
        <v>10.7</v>
      </c>
      <c r="L17" s="33">
        <f t="shared" si="0"/>
        <v>85</v>
      </c>
      <c r="M17" s="15"/>
      <c r="N17" s="15"/>
      <c r="O17" s="15"/>
      <c r="P17" s="15"/>
      <c r="Q17" s="15"/>
      <c r="R17" s="15"/>
    </row>
    <row r="18" spans="1:33">
      <c r="A18" s="33">
        <v>750311088</v>
      </c>
      <c r="B18" s="32">
        <v>4</v>
      </c>
      <c r="C18" s="42">
        <v>8.9999999999999993E-3</v>
      </c>
      <c r="D18" s="42">
        <v>0.28799999999999998</v>
      </c>
      <c r="E18" s="31">
        <f>0.0000027</f>
        <v>2.7E-6</v>
      </c>
      <c r="F18" s="31">
        <f>E18*B18^2</f>
        <v>4.32E-5</v>
      </c>
      <c r="G18" s="43">
        <v>8</v>
      </c>
      <c r="H18" s="37">
        <f>G18/B18</f>
        <v>2</v>
      </c>
      <c r="I18" s="32"/>
      <c r="J18" s="32" t="s">
        <v>63</v>
      </c>
      <c r="K18" s="32">
        <v>10.7</v>
      </c>
      <c r="L18" s="33">
        <f t="shared" si="0"/>
        <v>105</v>
      </c>
      <c r="M18" s="15"/>
      <c r="N18" s="15"/>
      <c r="O18" s="15"/>
      <c r="P18" s="15"/>
      <c r="Q18" s="15"/>
      <c r="R18" s="15"/>
    </row>
    <row r="19" spans="1:33">
      <c r="A19" s="33">
        <v>750370040</v>
      </c>
      <c r="B19" s="32">
        <v>3</v>
      </c>
      <c r="C19" s="42">
        <v>1.2E-2</v>
      </c>
      <c r="D19" s="42">
        <v>5.8999999999999997E-2</v>
      </c>
      <c r="E19" s="31">
        <f>F19/B19^2</f>
        <v>3.3333333333333333E-6</v>
      </c>
      <c r="F19" s="31">
        <f>0.00003</f>
        <v>3.0000000000000001E-5</v>
      </c>
      <c r="G19" s="43">
        <f>H19*B19</f>
        <v>5.0999999999999996</v>
      </c>
      <c r="H19" s="37">
        <v>1.7</v>
      </c>
      <c r="I19" s="32" t="s">
        <v>49</v>
      </c>
      <c r="J19" s="32" t="s">
        <v>63</v>
      </c>
      <c r="K19" s="32">
        <v>10.7</v>
      </c>
      <c r="L19" s="33">
        <f t="shared" si="0"/>
        <v>138.33333333333334</v>
      </c>
      <c r="M19" s="15"/>
      <c r="N19" s="15"/>
      <c r="O19" s="15"/>
      <c r="P19" s="15"/>
      <c r="Q19" s="15"/>
      <c r="R19" s="15"/>
    </row>
    <row r="20" spans="1:33">
      <c r="A20" s="33">
        <v>750311573</v>
      </c>
      <c r="B20" s="32">
        <v>6</v>
      </c>
      <c r="C20" s="42">
        <v>0.04</v>
      </c>
      <c r="D20" s="42">
        <v>0.75</v>
      </c>
      <c r="E20" s="31">
        <f>F20/B20^2</f>
        <v>5.5555555555555558E-6</v>
      </c>
      <c r="F20" s="31">
        <f>0.0002</f>
        <v>2.0000000000000001E-4</v>
      </c>
      <c r="G20" s="43">
        <f>H20*B20</f>
        <v>4.8000000000000007</v>
      </c>
      <c r="H20" s="37">
        <v>0.8</v>
      </c>
      <c r="I20" s="32" t="s">
        <v>57</v>
      </c>
      <c r="J20" s="32" t="s">
        <v>63</v>
      </c>
      <c r="K20" s="32">
        <v>10.7</v>
      </c>
      <c r="L20" s="33">
        <f t="shared" si="0"/>
        <v>71.666666666666671</v>
      </c>
      <c r="AG20" s="34"/>
    </row>
    <row r="21" spans="1:33">
      <c r="A21" s="33">
        <v>750370041</v>
      </c>
      <c r="B21" s="32">
        <v>3</v>
      </c>
      <c r="C21" s="42">
        <v>2.5999999999999999E-2</v>
      </c>
      <c r="D21" s="42">
        <v>0.19</v>
      </c>
      <c r="E21" s="31">
        <f>F21/B21^2</f>
        <v>5.5555555555555558E-6</v>
      </c>
      <c r="F21" s="31">
        <f>0.00005</f>
        <v>5.0000000000000002E-5</v>
      </c>
      <c r="G21" s="43">
        <f>H21*B21</f>
        <v>4.8000000000000007</v>
      </c>
      <c r="H21" s="37">
        <v>1.6</v>
      </c>
      <c r="I21" s="32" t="s">
        <v>49</v>
      </c>
      <c r="J21" s="32" t="s">
        <v>63</v>
      </c>
      <c r="K21" s="32">
        <v>10.7</v>
      </c>
      <c r="L21" s="33">
        <f t="shared" si="0"/>
        <v>138.33333333333334</v>
      </c>
    </row>
    <row r="22" spans="1:33">
      <c r="A22" s="33">
        <v>750311692</v>
      </c>
      <c r="B22" s="32">
        <v>5</v>
      </c>
      <c r="C22" s="42">
        <v>0.32500000000000001</v>
      </c>
      <c r="D22" s="42">
        <v>4.3499999999999996</v>
      </c>
      <c r="E22" s="31">
        <f>0.00008</f>
        <v>8.0000000000000007E-5</v>
      </c>
      <c r="F22" s="31">
        <f>Parts[[#This Row],[L (pri)]]*B22^2</f>
        <v>2E-3</v>
      </c>
      <c r="G22" s="43">
        <v>1</v>
      </c>
      <c r="H22" s="37">
        <f>G22/B22</f>
        <v>0.2</v>
      </c>
      <c r="I22" s="32" t="s">
        <v>56</v>
      </c>
      <c r="J22" s="32" t="s">
        <v>63</v>
      </c>
      <c r="K22" s="32">
        <v>10.7</v>
      </c>
      <c r="L22" s="33">
        <f t="shared" si="0"/>
        <v>85</v>
      </c>
    </row>
    <row r="23" spans="1:33" s="15" customFormat="1">
      <c r="A23" s="35">
        <v>750315835</v>
      </c>
      <c r="B23" s="32">
        <v>8</v>
      </c>
      <c r="C23" s="42">
        <v>5.0000000000000001E-3</v>
      </c>
      <c r="D23" s="42">
        <v>0.13</v>
      </c>
      <c r="E23" s="31">
        <f>F23/B23^2</f>
        <v>6.2500000000000005E-7</v>
      </c>
      <c r="F23" s="31">
        <v>4.0000000000000003E-5</v>
      </c>
      <c r="G23" s="43">
        <f>H23*B23</f>
        <v>25.6</v>
      </c>
      <c r="H23" s="37">
        <v>3.2</v>
      </c>
      <c r="I23" s="32" t="s">
        <v>49</v>
      </c>
      <c r="J23" s="32" t="s">
        <v>79</v>
      </c>
      <c r="K23" s="32">
        <v>12.7</v>
      </c>
      <c r="L23" s="33">
        <f t="shared" si="0"/>
        <v>55</v>
      </c>
    </row>
    <row r="24" spans="1:33" s="15" customFormat="1">
      <c r="A24" s="39" t="s">
        <v>90</v>
      </c>
      <c r="B24" s="58">
        <v>10.5</v>
      </c>
      <c r="C24" s="42">
        <v>7.7600000000000002E-2</v>
      </c>
      <c r="D24" s="42">
        <v>13.3</v>
      </c>
      <c r="E24" s="31">
        <v>6.2299999999999996E-6</v>
      </c>
      <c r="F24" s="31">
        <f>0.00008*B24^2</f>
        <v>8.8200000000000014E-3</v>
      </c>
      <c r="G24" s="43">
        <v>3.2</v>
      </c>
      <c r="H24" s="37">
        <f>G24/B24</f>
        <v>0.30476190476190479</v>
      </c>
      <c r="I24" s="58" t="s">
        <v>91</v>
      </c>
      <c r="J24" s="58" t="s">
        <v>92</v>
      </c>
      <c r="K24" s="58">
        <v>5</v>
      </c>
      <c r="L24" s="39">
        <f t="shared" si="0"/>
        <v>43.095238095238095</v>
      </c>
      <c r="M24" s="38"/>
      <c r="N24" s="38"/>
      <c r="O24" s="38"/>
      <c r="P24" s="38"/>
      <c r="Q24" s="38"/>
      <c r="R24" s="38"/>
    </row>
    <row r="25" spans="1:33" s="55" customFormat="1">
      <c r="A25" s="39" t="s">
        <v>93</v>
      </c>
      <c r="B25" s="58">
        <v>18</v>
      </c>
      <c r="C25" s="42">
        <v>0.23499999999999999</v>
      </c>
      <c r="D25" s="42">
        <v>44.5</v>
      </c>
      <c r="E25" s="31">
        <v>1.08E-5</v>
      </c>
      <c r="F25" s="31">
        <f>0.00008*B25^2</f>
        <v>2.5920000000000002E-2</v>
      </c>
      <c r="G25" s="43">
        <v>2.7</v>
      </c>
      <c r="H25" s="37">
        <f>G25/B25</f>
        <v>0.15000000000000002</v>
      </c>
      <c r="I25" s="58" t="s">
        <v>91</v>
      </c>
      <c r="J25" s="58"/>
      <c r="K25" s="58"/>
      <c r="L25" s="39">
        <f t="shared" si="0"/>
        <v>27.222222222222221</v>
      </c>
      <c r="M25" s="38"/>
      <c r="N25" s="38"/>
      <c r="O25" s="38"/>
      <c r="P25" s="38"/>
      <c r="Q25" s="38"/>
      <c r="R25" s="38"/>
    </row>
    <row r="26" spans="1:33" s="57" customFormat="1">
      <c r="A26" s="61" t="s">
        <v>94</v>
      </c>
      <c r="B26" s="62">
        <v>10</v>
      </c>
      <c r="C26" s="63">
        <v>3.5000000000000003E-2</v>
      </c>
      <c r="D26" s="63">
        <v>2.4</v>
      </c>
      <c r="E26" s="25">
        <v>9.9999999999999995E-7</v>
      </c>
      <c r="F26" s="25">
        <v>1E-4</v>
      </c>
      <c r="G26" s="64">
        <v>10.7</v>
      </c>
      <c r="H26" s="37">
        <f>G26/B26</f>
        <v>1.0699999999999998</v>
      </c>
      <c r="I26" s="62" t="s">
        <v>95</v>
      </c>
      <c r="J26" s="62"/>
      <c r="K26" s="62"/>
      <c r="L26" s="61">
        <f t="shared" ref="L26:L31" si="15">V_IN+(V_OUT/$B26)*2</f>
        <v>45</v>
      </c>
      <c r="M26" s="38"/>
      <c r="N26" s="38"/>
      <c r="O26" s="38"/>
      <c r="P26" s="38"/>
      <c r="Q26" s="38"/>
      <c r="R26" s="38"/>
    </row>
    <row r="27" spans="1:33" s="57" customFormat="1">
      <c r="A27" s="61" t="s">
        <v>96</v>
      </c>
      <c r="B27" s="62">
        <v>50</v>
      </c>
      <c r="C27" s="63">
        <v>8.5000000000000006E-2</v>
      </c>
      <c r="D27" s="63">
        <v>200</v>
      </c>
      <c r="E27" s="25">
        <v>1.2500000000000001E-5</v>
      </c>
      <c r="F27" s="31">
        <f>Parts[[#This Row],[L (pri)]]*B27^2</f>
        <v>3.125E-2</v>
      </c>
      <c r="G27" s="64">
        <v>0.9</v>
      </c>
      <c r="H27" s="37">
        <f t="shared" ref="H27:H37" si="16">G27/B27</f>
        <v>1.8000000000000002E-2</v>
      </c>
      <c r="I27" s="62"/>
      <c r="J27" s="62"/>
      <c r="K27" s="62"/>
      <c r="L27" s="61">
        <f t="shared" si="15"/>
        <v>13</v>
      </c>
      <c r="M27" s="38"/>
      <c r="N27" s="38"/>
      <c r="O27" s="38"/>
      <c r="P27" s="38"/>
      <c r="Q27" s="38"/>
      <c r="R27" s="38"/>
    </row>
    <row r="28" spans="1:33" s="57" customFormat="1">
      <c r="A28" s="61" t="s">
        <v>97</v>
      </c>
      <c r="B28" s="62">
        <v>90</v>
      </c>
      <c r="C28" s="63">
        <v>8.5000000000000006E-2</v>
      </c>
      <c r="D28" s="63">
        <v>285</v>
      </c>
      <c r="E28" s="25">
        <v>7.5000000000000002E-6</v>
      </c>
      <c r="F28" s="31">
        <f>Parts[[#This Row],[L (pri)]]*B28^2</f>
        <v>6.0749999999999998E-2</v>
      </c>
      <c r="G28" s="64">
        <v>1.6</v>
      </c>
      <c r="H28" s="37">
        <f t="shared" si="16"/>
        <v>1.7777777777777778E-2</v>
      </c>
      <c r="I28" s="62"/>
      <c r="J28" s="62"/>
      <c r="K28" s="62"/>
      <c r="L28" s="61">
        <f t="shared" si="15"/>
        <v>9.4444444444444446</v>
      </c>
      <c r="M28" s="38"/>
      <c r="N28" s="38"/>
      <c r="O28" s="38"/>
      <c r="P28" s="38"/>
      <c r="Q28" s="38"/>
      <c r="R28" s="38"/>
    </row>
    <row r="29" spans="1:33" s="57" customFormat="1">
      <c r="A29" s="61" t="s">
        <v>98</v>
      </c>
      <c r="B29" s="62">
        <v>100</v>
      </c>
      <c r="C29" s="63">
        <v>8.5000000000000006E-2</v>
      </c>
      <c r="D29" s="63">
        <v>340</v>
      </c>
      <c r="E29" s="25">
        <v>7.5000000000000002E-6</v>
      </c>
      <c r="F29" s="31">
        <f>Parts[[#This Row],[L (pri)]]*B29^2</f>
        <v>7.4999999999999997E-2</v>
      </c>
      <c r="G29" s="64">
        <v>1.6</v>
      </c>
      <c r="H29" s="37">
        <f t="shared" si="16"/>
        <v>1.6E-2</v>
      </c>
      <c r="I29" s="62"/>
      <c r="J29" s="62"/>
      <c r="K29" s="62"/>
      <c r="L29" s="61">
        <f t="shared" si="15"/>
        <v>9</v>
      </c>
      <c r="M29" s="38"/>
      <c r="N29" s="38"/>
      <c r="O29" s="38"/>
      <c r="P29" s="38"/>
      <c r="Q29" s="38"/>
      <c r="R29" s="38"/>
    </row>
    <row r="30" spans="1:33" s="60" customFormat="1">
      <c r="A30">
        <v>749251020</v>
      </c>
      <c r="B30" s="62">
        <v>20</v>
      </c>
      <c r="C30" s="63">
        <v>6.0000000000000001E-3</v>
      </c>
      <c r="D30" s="63">
        <v>0.02</v>
      </c>
      <c r="E30" s="25">
        <v>8.0000000000000007E-5</v>
      </c>
      <c r="F30" s="31">
        <f>Parts[[#This Row],[L (pri)]]*B30^2</f>
        <v>3.2000000000000001E-2</v>
      </c>
      <c r="G30" s="64">
        <v>10</v>
      </c>
      <c r="H30" s="37">
        <f t="shared" si="16"/>
        <v>0.5</v>
      </c>
      <c r="I30" s="62"/>
      <c r="J30" s="62" t="s">
        <v>106</v>
      </c>
      <c r="K30" s="62">
        <v>5.4</v>
      </c>
      <c r="L30" s="61">
        <f t="shared" si="15"/>
        <v>25</v>
      </c>
      <c r="M30" s="38"/>
      <c r="N30" s="38"/>
      <c r="O30" s="38"/>
      <c r="P30" s="38"/>
      <c r="Q30" s="38"/>
      <c r="R30" s="38"/>
    </row>
    <row r="31" spans="1:33" s="60" customFormat="1">
      <c r="A31" s="39" t="s">
        <v>107</v>
      </c>
      <c r="B31" s="58">
        <v>20</v>
      </c>
      <c r="C31" s="42">
        <v>2.5000000000000001E-3</v>
      </c>
      <c r="D31" s="42">
        <v>0.32</v>
      </c>
      <c r="E31" s="31">
        <v>3.3000000000000003E-5</v>
      </c>
      <c r="F31" s="31">
        <f>Parts[[#This Row],[L (pri)]]*B31^2</f>
        <v>1.3200000000000002E-2</v>
      </c>
      <c r="G31" s="43">
        <v>7</v>
      </c>
      <c r="H31" s="37">
        <f t="shared" si="16"/>
        <v>0.35</v>
      </c>
      <c r="I31" s="58"/>
      <c r="J31" s="58" t="s">
        <v>108</v>
      </c>
      <c r="K31" s="58">
        <v>3.5</v>
      </c>
      <c r="L31" s="39">
        <f t="shared" si="15"/>
        <v>25</v>
      </c>
      <c r="M31" s="38"/>
      <c r="N31" s="38"/>
      <c r="O31" s="38"/>
      <c r="P31" s="38"/>
      <c r="Q31" s="38"/>
      <c r="R31" s="38"/>
    </row>
    <row r="32" spans="1:33" s="65" customFormat="1">
      <c r="A32">
        <v>74488540070</v>
      </c>
      <c r="B32" s="62">
        <v>100</v>
      </c>
      <c r="C32" s="63">
        <v>8.5000000000000006E-2</v>
      </c>
      <c r="D32" s="63">
        <v>205</v>
      </c>
      <c r="E32" s="25">
        <v>6.9999999999999999E-6</v>
      </c>
      <c r="F32" s="31">
        <f>Parts[[#This Row],[L (pri)]]*B32^2</f>
        <v>6.9999999999999993E-2</v>
      </c>
      <c r="G32" s="64">
        <v>1.3</v>
      </c>
      <c r="H32" s="37">
        <f t="shared" si="16"/>
        <v>1.3000000000000001E-2</v>
      </c>
      <c r="I32" s="62"/>
      <c r="J32" s="62" t="s">
        <v>109</v>
      </c>
      <c r="K32" s="62">
        <v>4</v>
      </c>
      <c r="L32" s="61">
        <f t="shared" ref="L32:L39" si="17">V_IN+(V_OUT/$B32)*2</f>
        <v>9</v>
      </c>
      <c r="M32" s="38"/>
      <c r="N32" s="38"/>
      <c r="O32" s="38"/>
      <c r="P32" s="38"/>
      <c r="Q32" s="38"/>
      <c r="R32" s="38"/>
    </row>
    <row r="33" spans="1:35" s="65" customFormat="1">
      <c r="A33">
        <v>74488540120</v>
      </c>
      <c r="B33" s="62">
        <v>50</v>
      </c>
      <c r="C33" s="63">
        <v>0.09</v>
      </c>
      <c r="D33" s="63">
        <v>135</v>
      </c>
      <c r="E33" s="25">
        <v>1.2999999999999999E-5</v>
      </c>
      <c r="F33" s="31">
        <f>Parts[[#This Row],[L (pri)]]*B33^2</f>
        <v>3.2500000000000001E-2</v>
      </c>
      <c r="G33" s="64">
        <v>1</v>
      </c>
      <c r="H33" s="37">
        <f t="shared" si="16"/>
        <v>0.02</v>
      </c>
      <c r="I33" s="62"/>
      <c r="J33" s="62" t="s">
        <v>109</v>
      </c>
      <c r="K33" s="62">
        <v>4</v>
      </c>
      <c r="L33" s="61">
        <f t="shared" si="17"/>
        <v>13</v>
      </c>
      <c r="M33" s="38"/>
      <c r="N33" s="38"/>
      <c r="O33" s="38"/>
      <c r="P33" s="38"/>
      <c r="Q33" s="38"/>
      <c r="R33" s="38"/>
    </row>
    <row r="34" spans="1:35" s="65" customFormat="1">
      <c r="A34">
        <v>74488540250</v>
      </c>
      <c r="B34" s="62">
        <v>20</v>
      </c>
      <c r="C34" s="63">
        <v>0.2</v>
      </c>
      <c r="D34" s="63">
        <v>42</v>
      </c>
      <c r="E34" s="25">
        <v>2.5000000000000001E-5</v>
      </c>
      <c r="F34" s="31">
        <f>Parts[[#This Row],[L (pri)]]*B34^2</f>
        <v>0.01</v>
      </c>
      <c r="G34" s="64">
        <v>0.7</v>
      </c>
      <c r="H34" s="37">
        <f t="shared" si="16"/>
        <v>3.4999999999999996E-2</v>
      </c>
      <c r="I34" s="62"/>
      <c r="J34" s="62" t="s">
        <v>109</v>
      </c>
      <c r="K34" s="62">
        <v>4</v>
      </c>
      <c r="L34" s="61">
        <f t="shared" si="17"/>
        <v>25</v>
      </c>
      <c r="M34" s="38"/>
      <c r="N34" s="38"/>
      <c r="O34" s="38"/>
      <c r="P34" s="38"/>
      <c r="Q34" s="38"/>
      <c r="R34" s="38"/>
    </row>
    <row r="35" spans="1:35" s="66" customFormat="1">
      <c r="A35" s="61" t="s">
        <v>110</v>
      </c>
      <c r="B35" s="62">
        <v>10</v>
      </c>
      <c r="C35" s="63">
        <v>1.2999999999999999E-2</v>
      </c>
      <c r="D35" s="63">
        <v>1.6</v>
      </c>
      <c r="E35" s="25">
        <v>1.0000000000000001E-5</v>
      </c>
      <c r="F35" s="31">
        <f>Parts[[#This Row],[L (pri)]]*B35^2</f>
        <v>1E-3</v>
      </c>
      <c r="G35" s="64">
        <v>3</v>
      </c>
      <c r="H35" s="37">
        <f t="shared" si="16"/>
        <v>0.3</v>
      </c>
      <c r="I35" s="25">
        <v>1.4999999999999999E-7</v>
      </c>
      <c r="J35" s="62" t="s">
        <v>113</v>
      </c>
      <c r="K35" s="62">
        <v>8.9</v>
      </c>
      <c r="L35" s="61">
        <f t="shared" si="17"/>
        <v>45</v>
      </c>
      <c r="M35" s="38"/>
      <c r="N35" s="38"/>
      <c r="O35" s="38"/>
      <c r="P35" s="38"/>
      <c r="Q35" s="38"/>
      <c r="R35" s="38"/>
    </row>
    <row r="36" spans="1:35" s="66" customFormat="1">
      <c r="A36" s="61" t="s">
        <v>111</v>
      </c>
      <c r="B36" s="62">
        <v>10</v>
      </c>
      <c r="C36" s="63">
        <v>1.4999999999999999E-2</v>
      </c>
      <c r="D36" s="63">
        <v>1.1000000000000001</v>
      </c>
      <c r="E36" s="25">
        <v>1.0000000000000001E-5</v>
      </c>
      <c r="F36" s="31">
        <f>Parts[[#This Row],[L (pri)]]*B36^2</f>
        <v>1E-3</v>
      </c>
      <c r="G36" s="64">
        <v>5</v>
      </c>
      <c r="H36" s="37">
        <f t="shared" si="16"/>
        <v>0.5</v>
      </c>
      <c r="I36" s="25">
        <v>1.4399999999999999E-7</v>
      </c>
      <c r="J36" s="62" t="s">
        <v>114</v>
      </c>
      <c r="K36" s="62">
        <v>9.8000000000000007</v>
      </c>
      <c r="L36" s="61">
        <f t="shared" si="17"/>
        <v>45</v>
      </c>
      <c r="M36" s="38"/>
      <c r="N36" s="38"/>
      <c r="O36" s="38"/>
      <c r="P36" s="38"/>
      <c r="Q36" s="38"/>
      <c r="R36" s="38"/>
    </row>
    <row r="37" spans="1:35" s="66" customFormat="1">
      <c r="A37" s="61" t="s">
        <v>112</v>
      </c>
      <c r="B37" s="62">
        <v>10</v>
      </c>
      <c r="C37" s="63">
        <v>1.7999999999999999E-2</v>
      </c>
      <c r="D37" s="63">
        <v>1.75</v>
      </c>
      <c r="E37" s="25">
        <v>1.0000000000000001E-5</v>
      </c>
      <c r="F37" s="31">
        <f>Parts[[#This Row],[L (pri)]]*B37^2</f>
        <v>1E-3</v>
      </c>
      <c r="G37" s="64">
        <v>10</v>
      </c>
      <c r="H37" s="37">
        <f t="shared" si="16"/>
        <v>1</v>
      </c>
      <c r="I37" s="25">
        <v>2.4999999999999999E-7</v>
      </c>
      <c r="J37" s="62" t="s">
        <v>115</v>
      </c>
      <c r="K37" s="62">
        <v>11.4</v>
      </c>
      <c r="L37" s="61">
        <f t="shared" si="17"/>
        <v>45</v>
      </c>
      <c r="M37" s="38"/>
      <c r="N37" s="38"/>
      <c r="O37" s="38"/>
      <c r="P37" s="38"/>
      <c r="Q37" s="38"/>
      <c r="R37" s="38"/>
    </row>
    <row r="38" spans="1:35" s="66" customFormat="1">
      <c r="A38" s="61" t="s">
        <v>116</v>
      </c>
      <c r="B38" s="62">
        <v>10</v>
      </c>
      <c r="C38" s="63">
        <v>7.7000000000000002E-3</v>
      </c>
      <c r="D38" s="63">
        <v>0.51500000000000001</v>
      </c>
      <c r="E38" s="25">
        <v>5.0000000000000004E-6</v>
      </c>
      <c r="F38" s="31">
        <f>Parts[[#This Row],[L (pri)]]*B38^2</f>
        <v>5.0000000000000001E-4</v>
      </c>
      <c r="G38" s="64"/>
      <c r="H38" s="67"/>
      <c r="I38" s="25">
        <v>9.9999999999999995E-8</v>
      </c>
      <c r="J38" s="62" t="s">
        <v>118</v>
      </c>
      <c r="K38" s="62">
        <v>14</v>
      </c>
      <c r="L38" s="61">
        <f t="shared" si="17"/>
        <v>45</v>
      </c>
      <c r="M38" s="38"/>
      <c r="N38" s="38"/>
      <c r="O38" s="38"/>
      <c r="P38" s="38"/>
      <c r="Q38" s="38"/>
      <c r="R38" s="38"/>
    </row>
    <row r="39" spans="1:35" s="66" customFormat="1">
      <c r="A39" s="61" t="s">
        <v>117</v>
      </c>
      <c r="B39" s="62">
        <v>10</v>
      </c>
      <c r="C39" s="63">
        <v>5.6299999999999996E-3</v>
      </c>
      <c r="D39" s="63">
        <v>0.4</v>
      </c>
      <c r="E39" s="25">
        <v>2.5000000000000002E-6</v>
      </c>
      <c r="F39" s="31">
        <f>Parts[[#This Row],[L (pri)]]*B39^2</f>
        <v>2.5000000000000001E-4</v>
      </c>
      <c r="G39" s="64"/>
      <c r="H39" s="67"/>
      <c r="I39" s="25">
        <v>5.9999999999999995E-8</v>
      </c>
      <c r="J39" s="62"/>
      <c r="K39" s="62"/>
      <c r="L39" s="61">
        <f t="shared" si="17"/>
        <v>45</v>
      </c>
      <c r="M39" s="38"/>
      <c r="N39" s="38"/>
      <c r="O39" s="38"/>
      <c r="P39" s="38"/>
      <c r="Q39" s="38"/>
      <c r="R39" s="38"/>
    </row>
    <row r="40" spans="1:35" s="55" customFormat="1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35">
      <c r="A41" s="34" t="s">
        <v>36</v>
      </c>
      <c r="B41" s="38">
        <f t="array" ref="B41">INDEX(Parts[Part],COLUMNS($B41:B41))</f>
        <v>750311691</v>
      </c>
      <c r="C41" s="38">
        <f t="array" ref="C41">INDEX(Parts[Part],COLUMNS($B41:C41))</f>
        <v>750315831</v>
      </c>
      <c r="D41" s="38">
        <f t="array" ref="D41">INDEX(Parts[Part],COLUMNS($B41:D41))</f>
        <v>750315825</v>
      </c>
      <c r="E41" s="38">
        <f t="array" ref="E41">INDEX(Parts[Part],COLUMNS($B41:E41))</f>
        <v>750315826</v>
      </c>
      <c r="F41" s="38">
        <f t="array" ref="F41">INDEX(Parts[Part],COLUMNS($B41:F41))</f>
        <v>750312367</v>
      </c>
      <c r="G41" s="38">
        <f t="array" ref="G41">INDEX(Parts[Part],COLUMNS($B41:G41))</f>
        <v>750312557</v>
      </c>
      <c r="H41" s="38">
        <f t="array" ref="H41">INDEX(Parts[Part],COLUMNS($B41:H41))</f>
        <v>750315827</v>
      </c>
      <c r="I41" s="38">
        <f t="array" ref="I41">INDEX(Parts[Part],COLUMNS($B41:I41))</f>
        <v>750312365</v>
      </c>
      <c r="J41" s="38">
        <f t="array" ref="J41">INDEX(Parts[Part],COLUMNS($B41:J41))</f>
        <v>750370047</v>
      </c>
      <c r="K41" s="38">
        <f t="array" ref="K41">INDEX(Parts[Part],COLUMNS($B41:K41))</f>
        <v>750311780</v>
      </c>
      <c r="L41" s="38">
        <f t="array" ref="L41">INDEX(Parts[Part],COLUMNS($B41:L41))</f>
        <v>750311780</v>
      </c>
      <c r="M41" s="38">
        <f t="array" ref="M41">INDEX(Parts[Part],COLUMNS($B41:M41))</f>
        <v>750311880</v>
      </c>
      <c r="N41" s="38">
        <f t="array" ref="N41">INDEX(Parts[Part],COLUMNS($B41:N41))</f>
        <v>750311088</v>
      </c>
      <c r="O41" s="38">
        <f t="array" ref="O41">INDEX(Parts[Part],COLUMNS($B41:O41))</f>
        <v>750370040</v>
      </c>
      <c r="P41" s="38">
        <f t="array" ref="P41">INDEX(Parts[Part],COLUMNS($B41:P41))</f>
        <v>750311573</v>
      </c>
      <c r="Q41" s="38">
        <f t="array" ref="Q41">INDEX(Parts[Part],COLUMNS($B41:Q41))</f>
        <v>750370041</v>
      </c>
      <c r="R41" s="38">
        <f t="array" ref="R41">INDEX(Parts[Part],COLUMNS($B41:R41))</f>
        <v>750311692</v>
      </c>
      <c r="S41" s="38">
        <f t="array" ref="S41">INDEX(Parts[Part],COLUMNS($B41:S41))</f>
        <v>750315835</v>
      </c>
      <c r="T41" s="38" t="str">
        <f t="array" ref="T41">INDEX(Parts[Part],COLUMNS($B41:T41))</f>
        <v>TTRN-060S-035-T</v>
      </c>
      <c r="U41" s="38" t="str">
        <f t="array" ref="U41">INDEX(Parts[Part],COLUMNS($B41:U41))</f>
        <v>TTRN-060S-055-T</v>
      </c>
      <c r="V41" s="38" t="str">
        <f t="array" ref="V41">INDEX(Parts[Part],COLUMNS($B41:V41))</f>
        <v>UA8164-BE</v>
      </c>
      <c r="W41" s="38" t="str">
        <f t="array" ref="W41">INDEX(Parts[Part],COLUMNS($B41:W41))</f>
        <v>LPR6235-123QMR_</v>
      </c>
      <c r="X41" s="38" t="str">
        <f t="array" ref="X41">INDEX(Parts[Part],COLUMNS($B41:X41))</f>
        <v>LPR6235-752RMR_</v>
      </c>
      <c r="Y41" s="38" t="str">
        <f t="array" ref="Y41">INDEX(Parts[Part],COLUMNS($B41:Y41))</f>
        <v>LPR6235-752SMR_</v>
      </c>
      <c r="Z41" s="38">
        <f t="array" ref="Z41">INDEX(Parts[Part],COLUMNS($B41:Z41))</f>
        <v>749251020</v>
      </c>
      <c r="AA41" s="38" t="str">
        <f t="array" ref="AA41">INDEX(Parts[Part],COLUMNS($B41:AA41))</f>
        <v>B82801A0333A020</v>
      </c>
      <c r="AB41" s="38">
        <f t="array" ref="AB41">INDEX(Parts[Part],COLUMNS($B41:AB41))</f>
        <v>74488540070</v>
      </c>
      <c r="AC41" s="38">
        <f t="array" ref="AC41">INDEX(Parts[Part],COLUMNS($B41:AC41))</f>
        <v>74488540120</v>
      </c>
      <c r="AD41" s="38">
        <f t="array" ref="AD41">INDEX(Parts[Part],COLUMNS($B41:AD41))</f>
        <v>74488540250</v>
      </c>
      <c r="AE41" s="38" t="str">
        <f t="array" ref="AE41">INDEX(Parts[Part],COLUMNS($B41:AE41))</f>
        <v>DA2032-AL</v>
      </c>
      <c r="AF41" s="38" t="str">
        <f t="array" ref="AF41">INDEX(Parts[Part],COLUMNS($B41:AF41))</f>
        <v>DA2033-AL</v>
      </c>
      <c r="AG41" s="38" t="str">
        <f t="array" ref="AG41">INDEX(Parts[Part],COLUMNS($B41:AG41))</f>
        <v>DA2034-AL</v>
      </c>
      <c r="AH41" s="38" t="str">
        <f t="array" ref="AH41">INDEX(Parts[Part],COLUMNS($B41:AH41))</f>
        <v>GA3459-BL</v>
      </c>
      <c r="AI41" s="38" t="str">
        <f t="array" ref="AI41">INDEX(Parts[Part],COLUMNS($B41:AI41))</f>
        <v>GA3460-BL</v>
      </c>
    </row>
    <row r="42" spans="1:35" s="15" customFormat="1">
      <c r="A42" s="5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55"/>
      <c r="T42" s="55"/>
      <c r="U42" s="55"/>
      <c r="V42" s="57"/>
      <c r="W42" s="57"/>
      <c r="X42" s="57"/>
      <c r="Y42" s="57"/>
      <c r="Z42" s="60"/>
      <c r="AA42" s="60"/>
      <c r="AB42" s="66"/>
      <c r="AC42" s="66"/>
      <c r="AD42" s="66"/>
      <c r="AE42" s="66"/>
      <c r="AF42" s="66"/>
      <c r="AG42" s="66"/>
      <c r="AH42" s="66"/>
      <c r="AI42" s="66"/>
    </row>
    <row r="43" spans="1:35">
      <c r="A43" s="73" t="s">
        <v>15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55"/>
      <c r="T43" s="55"/>
      <c r="U43" s="55"/>
      <c r="V43" s="57"/>
      <c r="W43" s="57"/>
      <c r="X43" s="57"/>
      <c r="Y43" s="57"/>
      <c r="Z43" s="60"/>
      <c r="AA43" s="60"/>
      <c r="AB43" s="66"/>
      <c r="AC43" s="66"/>
      <c r="AD43" s="66"/>
      <c r="AE43" s="66"/>
      <c r="AF43" s="66"/>
      <c r="AG43" s="66"/>
      <c r="AH43" s="66"/>
      <c r="AI43" s="66"/>
    </row>
    <row r="44" spans="1:35">
      <c r="A44" s="55">
        <v>35000</v>
      </c>
      <c r="B44" s="12">
        <f t="array" ref="B44">SQRT(2*INDEX(Parts[L (pri)],COLUMNS($B44:B44))*(V_OUT+V_F)*I_OUT*$A44/(V_IN^2))</f>
        <v>0.93664977446215181</v>
      </c>
      <c r="C44" s="12">
        <f t="array" ref="C44">SQRT(2*INDEX(Parts[L (pri)],COLUMNS($B44:C44))*(V_OUT+V_F)*I_OUT*$A44/(V_IN^2))</f>
        <v>0.14809733285917068</v>
      </c>
      <c r="D44" s="12">
        <f t="array" ref="D44">SQRT(2*INDEX(Parts[L (pri)],COLUMNS($B44:D44))*(V_OUT+V_F)*I_OUT*$A44/(V_IN^2))</f>
        <v>0.18512166607396335</v>
      </c>
      <c r="E44" s="12">
        <f t="array" ref="E44">SQRT(2*INDEX(Parts[L (pri)],COLUMNS($B44:E44))*(V_OUT+V_F)*I_OUT*$A44/(V_IN^2))</f>
        <v>0.2468288880986178</v>
      </c>
      <c r="F44" s="12">
        <f t="array" ref="F44">SQRT(2*INDEX(Parts[L (pri)],COLUMNS($B44:F44))*(V_OUT+V_F)*I_OUT*$A44/(V_IN^2))</f>
        <v>0.24933482938181167</v>
      </c>
      <c r="G44" s="12">
        <f t="array" ref="G44">SQRT(2*INDEX(Parts[L (pri)],COLUMNS($B44:G44))*(V_OUT+V_F)*I_OUT*$A44/(V_IN^2))</f>
        <v>0.34906876113453633</v>
      </c>
      <c r="H44" s="12">
        <f t="array" ref="H44">SQRT(2*INDEX(Parts[L (pri)],COLUMNS($B44:H44))*(V_OUT+V_F)*I_OUT*$A44/(V_IN^2))</f>
        <v>0.37024333214792671</v>
      </c>
      <c r="I44" s="12">
        <f t="array" ref="I44">SQRT(2*INDEX(Parts[L (pri)],COLUMNS($B44:I44))*(V_OUT+V_F)*I_OUT*$A44/(V_IN^2))</f>
        <v>0.52360314170180455</v>
      </c>
      <c r="J44" s="12">
        <f t="array" ref="J44">SQRT(2*INDEX(Parts[L (pri)],COLUMNS($B44:J44))*(V_OUT+V_F)*I_OUT*$A44/(V_IN^2))</f>
        <v>0.22077046903967928</v>
      </c>
      <c r="K44" s="12">
        <f t="array" ref="K44">SQRT(2*INDEX(Parts[L (pri)],COLUMNS($B44:K44))*(V_OUT+V_F)*I_OUT*$A44/(V_IN^2))</f>
        <v>0.17100806998501561</v>
      </c>
      <c r="L44" s="12">
        <f t="array" ref="L44">SQRT(2*INDEX(Parts[L (pri)],COLUMNS($B44:L44))*(V_OUT+V_F)*I_OUT*$A44/(V_IN^2))</f>
        <v>0.17100806998501561</v>
      </c>
      <c r="M44" s="12">
        <f t="array" ref="M44">SQRT(2*INDEX(Parts[L (pri)],COLUMNS($B44:M44))*(V_OUT+V_F)*I_OUT*$A44/(V_IN^2))</f>
        <v>0.19119283459376821</v>
      </c>
      <c r="N44" s="12">
        <f t="array" ref="N44">SQRT(2*INDEX(Parts[L (pri)],COLUMNS($B44:N44))*(V_OUT+V_F)*I_OUT*$A44/(V_IN^2))</f>
        <v>0.19869342213571137</v>
      </c>
      <c r="O44" s="12">
        <f t="array" ref="O44">SQRT(2*INDEX(Parts[L (pri)],COLUMNS($B44:O44))*(V_OUT+V_F)*I_OUT*$A44/(V_IN^2))</f>
        <v>0.22077046903967928</v>
      </c>
      <c r="P44" s="12">
        <f t="array" ref="P44">SQRT(2*INDEX(Parts[L (pri)],COLUMNS($B44:P44))*(V_OUT+V_F)*I_OUT*$A44/(V_IN^2))</f>
        <v>0.28501344997502603</v>
      </c>
      <c r="Q44" s="12">
        <f t="array" ref="Q44">SQRT(2*INDEX(Parts[L (pri)],COLUMNS($B44:Q44))*(V_OUT+V_F)*I_OUT*$A44/(V_IN^2))</f>
        <v>0.28501344997502603</v>
      </c>
      <c r="R44" s="12">
        <f t="array" ref="R44">SQRT(2*INDEX(Parts[L (pri)],COLUMNS($B44:R44))*(V_OUT+V_F)*I_OUT*$A44/(V_IN^2))</f>
        <v>1.0815499988442514</v>
      </c>
      <c r="S44" s="12">
        <f t="array" ref="S44">SQRT(2*INDEX(Parts[L (pri)],COLUMNS($B44:S44))*(V_OUT+V_F)*I_OUT*$A44/(V_IN^2))</f>
        <v>9.5596417296884104E-2</v>
      </c>
      <c r="T44" s="12">
        <f t="array" ref="T44">SQRT(2*INDEX(Parts[L (pri)],COLUMNS($B44:T44))*(V_OUT+V_F)*I_OUT*$A44/(V_IN^2))</f>
        <v>0.30181834337892716</v>
      </c>
      <c r="U44" s="12">
        <f t="array" ref="U44">SQRT(2*INDEX(Parts[L (pri)],COLUMNS($B44:U44))*(V_OUT+V_F)*I_OUT*$A44/(V_IN^2))</f>
        <v>0.39738684427142273</v>
      </c>
      <c r="V44" s="12">
        <f t="array" ref="V44">SQRT(2*INDEX(Parts[L (pri)],COLUMNS($B44:V44))*(V_OUT+V_F)*I_OUT*$A44/(V_IN^2))</f>
        <v>0.12092096592402823</v>
      </c>
      <c r="W44" s="12">
        <f t="array" ref="W44">SQRT(2*INDEX(Parts[L (pri)],COLUMNS($B44:W44))*(V_OUT+V_F)*I_OUT*$A44/(V_IN^2))</f>
        <v>0.42752017496253902</v>
      </c>
      <c r="X44" s="12">
        <f t="array" ref="X44">SQRT(2*INDEX(Parts[L (pri)],COLUMNS($B44:X44))*(V_OUT+V_F)*I_OUT*$A44/(V_IN^2))</f>
        <v>0.33115570355951895</v>
      </c>
      <c r="Y44" s="12">
        <f t="array" ref="Y44">SQRT(2*INDEX(Parts[L (pri)],COLUMNS($B44:Y44))*(V_OUT+V_F)*I_OUT*$A44/(V_IN^2))</f>
        <v>0.33115570355951895</v>
      </c>
      <c r="Z44" s="12">
        <f t="array" ref="Z44">SQRT(2*INDEX(Parts[L (pri)],COLUMNS($B44:Z44))*(V_OUT+V_F)*I_OUT*$A44/(V_IN^2))</f>
        <v>1.0815499988442514</v>
      </c>
      <c r="AA44" s="12">
        <f t="array" ref="AA44">SQRT(2*INDEX(Parts[L (pri)],COLUMNS($B44:AA44))*(V_OUT+V_F)*I_OUT*$A44/(V_IN^2))</f>
        <v>0.69463806403047046</v>
      </c>
      <c r="AB44" s="12">
        <f t="array" ref="AB44">SQRT(2*INDEX(Parts[L (pri)],COLUMNS($B44:AB44))*(V_OUT+V_F)*I_OUT*$A44/(V_IN^2))</f>
        <v>0.3199268041286944</v>
      </c>
      <c r="AC44" s="12">
        <f t="array" ref="AC44">SQRT(2*INDEX(Parts[L (pri)],COLUMNS($B44:AC44))*(V_OUT+V_F)*I_OUT*$A44/(V_IN^2))</f>
        <v>0.43598674291771761</v>
      </c>
      <c r="AD44" s="12">
        <f t="array" ref="AD44">SQRT(2*INDEX(Parts[L (pri)],COLUMNS($B44:AD44))*(V_OUT+V_F)*I_OUT*$A44/(V_IN^2))</f>
        <v>0.60460482962014117</v>
      </c>
      <c r="AE44" s="12">
        <f t="array" ref="AE44">SQRT(2*INDEX(Parts[L (pri)],COLUMNS($B44:AE44))*(V_OUT+V_F)*I_OUT*$A44/(V_IN^2))</f>
        <v>0.38238566918753641</v>
      </c>
      <c r="AF44" s="12">
        <f t="array" ref="AF44">SQRT(2*INDEX(Parts[L (pri)],COLUMNS($B44:AF44))*(V_OUT+V_F)*I_OUT*$A44/(V_IN^2))</f>
        <v>0.38238566918753641</v>
      </c>
      <c r="AG44" s="12">
        <f t="array" ref="AG44">SQRT(2*INDEX(Parts[L (pri)],COLUMNS($B44:AG44))*(V_OUT+V_F)*I_OUT*$A44/(V_IN^2))</f>
        <v>0.38238566918753641</v>
      </c>
      <c r="AH44" s="12">
        <f t="array" ref="AH44">SQRT(2*INDEX(Parts[L (pri)],COLUMNS($B44:AH44))*(V_OUT+V_F)*I_OUT*$A44/(V_IN^2))</f>
        <v>0.27038749971106285</v>
      </c>
      <c r="AI44" s="12">
        <f t="array" ref="AI44">SQRT(2*INDEX(Parts[L (pri)],COLUMNS($B44:AI44))*(V_OUT+V_F)*I_OUT*$A44/(V_IN^2))</f>
        <v>0.19119283459376821</v>
      </c>
    </row>
    <row r="45" spans="1:35">
      <c r="A45" s="55">
        <v>50000</v>
      </c>
      <c r="B45" s="12">
        <f t="array" ref="B45">SQRT(2*INDEX(Parts[L (pri)],COLUMNS($B45:B45))*(V_OUT+V_F)*I_OUT*$A45/(V_IN^2))</f>
        <v>1.1195106073637711</v>
      </c>
      <c r="C45" s="12">
        <f t="array" ref="C45">SQRT(2*INDEX(Parts[L (pri)],COLUMNS($B45:C45))*(V_OUT+V_F)*I_OUT*$A45/(V_IN^2))</f>
        <v>0.17701016919939935</v>
      </c>
      <c r="D45" s="12">
        <f t="array" ref="D45">SQRT(2*INDEX(Parts[L (pri)],COLUMNS($B45:D45))*(V_OUT+V_F)*I_OUT*$A45/(V_IN^2))</f>
        <v>0.22126271149924923</v>
      </c>
      <c r="E45" s="12">
        <f t="array" ref="E45">SQRT(2*INDEX(Parts[L (pri)],COLUMNS($B45:E45))*(V_OUT+V_F)*I_OUT*$A45/(V_IN^2))</f>
        <v>0.29501694866566563</v>
      </c>
      <c r="F45" s="12">
        <f t="array" ref="F45">SQRT(2*INDEX(Parts[L (pri)],COLUMNS($B45:F45))*(V_OUT+V_F)*I_OUT*$A45/(V_IN^2))</f>
        <v>0.29801212138065108</v>
      </c>
      <c r="G45" s="12">
        <f t="array" ref="G45">SQRT(2*INDEX(Parts[L (pri)],COLUMNS($B45:G45))*(V_OUT+V_F)*I_OUT*$A45/(V_IN^2))</f>
        <v>0.41721696993291152</v>
      </c>
      <c r="H45" s="12">
        <f t="array" ref="H45">SQRT(2*INDEX(Parts[L (pri)],COLUMNS($B45:H45))*(V_OUT+V_F)*I_OUT*$A45/(V_IN^2))</f>
        <v>0.44252542299849845</v>
      </c>
      <c r="I45" s="12">
        <f t="array" ref="I45">SQRT(2*INDEX(Parts[L (pri)],COLUMNS($B45:I45))*(V_OUT+V_F)*I_OUT*$A45/(V_IN^2))</f>
        <v>0.62582545489936725</v>
      </c>
      <c r="J45" s="12">
        <f t="array" ref="J45">SQRT(2*INDEX(Parts[L (pri)],COLUMNS($B45:J45))*(V_OUT+V_F)*I_OUT*$A45/(V_IN^2))</f>
        <v>0.26387118069239768</v>
      </c>
      <c r="K45" s="12">
        <f t="array" ref="K45">SQRT(2*INDEX(Parts[L (pri)],COLUMNS($B45:K45))*(V_OUT+V_F)*I_OUT*$A45/(V_IN^2))</f>
        <v>0.20439373767314886</v>
      </c>
      <c r="L45" s="12">
        <f t="array" ref="L45">SQRT(2*INDEX(Parts[L (pri)],COLUMNS($B45:L45))*(V_OUT+V_F)*I_OUT*$A45/(V_IN^2))</f>
        <v>0.20439373767314886</v>
      </c>
      <c r="M45" s="12">
        <f t="array" ref="M45">SQRT(2*INDEX(Parts[L (pri)],COLUMNS($B45:M45))*(V_OUT+V_F)*I_OUT*$A45/(V_IN^2))</f>
        <v>0.22851914580621033</v>
      </c>
      <c r="N45" s="12">
        <f t="array" ref="N45">SQRT(2*INDEX(Parts[L (pri)],COLUMNS($B45:N45))*(V_OUT+V_F)*I_OUT*$A45/(V_IN^2))</f>
        <v>0.23748406262315791</v>
      </c>
      <c r="O45" s="12">
        <f t="array" ref="O45">SQRT(2*INDEX(Parts[L (pri)],COLUMNS($B45:O45))*(V_OUT+V_F)*I_OUT*$A45/(V_IN^2))</f>
        <v>0.26387118069239768</v>
      </c>
      <c r="P45" s="12">
        <f t="array" ref="P45">SQRT(2*INDEX(Parts[L (pri)],COLUMNS($B45:P45))*(V_OUT+V_F)*I_OUT*$A45/(V_IN^2))</f>
        <v>0.34065622945524809</v>
      </c>
      <c r="Q45" s="12">
        <f t="array" ref="Q45">SQRT(2*INDEX(Parts[L (pri)],COLUMNS($B45:Q45))*(V_OUT+V_F)*I_OUT*$A45/(V_IN^2))</f>
        <v>0.34065622945524809</v>
      </c>
      <c r="R45" s="12">
        <f t="array" ref="R45">SQRT(2*INDEX(Parts[L (pri)],COLUMNS($B45:R45))*(V_OUT+V_F)*I_OUT*$A45/(V_IN^2))</f>
        <v>1.2926995010442297</v>
      </c>
      <c r="S45" s="12">
        <f t="array" ref="S45">SQRT(2*INDEX(Parts[L (pri)],COLUMNS($B45:S45))*(V_OUT+V_F)*I_OUT*$A45/(V_IN^2))</f>
        <v>0.11425957290310516</v>
      </c>
      <c r="T45" s="12">
        <f t="array" ref="T45">SQRT(2*INDEX(Parts[L (pri)],COLUMNS($B45:T45))*(V_OUT+V_F)*I_OUT*$A45/(V_IN^2))</f>
        <v>0.36074191882840562</v>
      </c>
      <c r="U45" s="12">
        <f t="array" ref="U45">SQRT(2*INDEX(Parts[L (pri)],COLUMNS($B45:U45))*(V_OUT+V_F)*I_OUT*$A45/(V_IN^2))</f>
        <v>0.47496812524631582</v>
      </c>
      <c r="V45" s="12">
        <f t="array" ref="V45">SQRT(2*INDEX(Parts[L (pri)],COLUMNS($B45:V45))*(V_OUT+V_F)*I_OUT*$A45/(V_IN^2))</f>
        <v>0.14452819794074787</v>
      </c>
      <c r="W45" s="12">
        <f t="array" ref="W45">SQRT(2*INDEX(Parts[L (pri)],COLUMNS($B45:W45))*(V_OUT+V_F)*I_OUT*$A45/(V_IN^2))</f>
        <v>0.5109843441828722</v>
      </c>
      <c r="X45" s="12">
        <f t="array" ref="X45">SQRT(2*INDEX(Parts[L (pri)],COLUMNS($B45:X45))*(V_OUT+V_F)*I_OUT*$A45/(V_IN^2))</f>
        <v>0.39580677103859652</v>
      </c>
      <c r="Y45" s="12">
        <f t="array" ref="Y45">SQRT(2*INDEX(Parts[L (pri)],COLUMNS($B45:Y45))*(V_OUT+V_F)*I_OUT*$A45/(V_IN^2))</f>
        <v>0.39580677103859652</v>
      </c>
      <c r="Z45" s="12">
        <f t="array" ref="Z45">SQRT(2*INDEX(Parts[L (pri)],COLUMNS($B45:Z45))*(V_OUT+V_F)*I_OUT*$A45/(V_IN^2))</f>
        <v>1.2926995010442297</v>
      </c>
      <c r="AA45" s="12">
        <f t="array" ref="AA45">SQRT(2*INDEX(Parts[L (pri)],COLUMNS($B45:AA45))*(V_OUT+V_F)*I_OUT*$A45/(V_IN^2))</f>
        <v>0.83025128726187458</v>
      </c>
      <c r="AB45" s="12">
        <f t="array" ref="AB45">SQRT(2*INDEX(Parts[L (pri)],COLUMNS($B45:AB45))*(V_OUT+V_F)*I_OUT*$A45/(V_IN^2))</f>
        <v>0.38238566918753636</v>
      </c>
      <c r="AC45" s="12">
        <f t="array" ref="AC45">SQRT(2*INDEX(Parts[L (pri)],COLUMNS($B45:AC45))*(V_OUT+V_F)*I_OUT*$A45/(V_IN^2))</f>
        <v>0.52110382842577541</v>
      </c>
      <c r="AD45" s="12">
        <f t="array" ref="AD45">SQRT(2*INDEX(Parts[L (pri)],COLUMNS($B45:AD45))*(V_OUT+V_F)*I_OUT*$A45/(V_IN^2))</f>
        <v>0.72264098970373936</v>
      </c>
      <c r="AE45" s="12">
        <f t="array" ref="AE45">SQRT(2*INDEX(Parts[L (pri)],COLUMNS($B45:AE45))*(V_OUT+V_F)*I_OUT*$A45/(V_IN^2))</f>
        <v>0.45703829161242066</v>
      </c>
      <c r="AF45" s="12">
        <f t="array" ref="AF45">SQRT(2*INDEX(Parts[L (pri)],COLUMNS($B45:AF45))*(V_OUT+V_F)*I_OUT*$A45/(V_IN^2))</f>
        <v>0.45703829161242066</v>
      </c>
      <c r="AG45" s="12">
        <f t="array" ref="AG45">SQRT(2*INDEX(Parts[L (pri)],COLUMNS($B45:AG45))*(V_OUT+V_F)*I_OUT*$A45/(V_IN^2))</f>
        <v>0.45703829161242066</v>
      </c>
      <c r="AH45" s="12">
        <f t="array" ref="AH45">SQRT(2*INDEX(Parts[L (pri)],COLUMNS($B45:AH45))*(V_OUT+V_F)*I_OUT*$A45/(V_IN^2))</f>
        <v>0.32317487526105743</v>
      </c>
      <c r="AI45" s="12">
        <f t="array" ref="AI45">SQRT(2*INDEX(Parts[L (pri)],COLUMNS($B45:AI45))*(V_OUT+V_F)*I_OUT*$A45/(V_IN^2))</f>
        <v>0.22851914580621033</v>
      </c>
    </row>
    <row r="46" spans="1:35">
      <c r="A46" s="55">
        <v>100000</v>
      </c>
      <c r="B46" s="12">
        <f t="array" ref="B46">SQRT(2*INDEX(Parts[L (pri)],COLUMNS($B46:B46))*(V_OUT+V_F)*I_OUT*$A46/(V_IN^2))</f>
        <v>1.5832270841543861</v>
      </c>
      <c r="C46" s="12">
        <f t="array" ref="C46">SQRT(2*INDEX(Parts[L (pri)],COLUMNS($B46:C46))*(V_OUT+V_F)*I_OUT*$A46/(V_IN^2))</f>
        <v>0.25033018195974688</v>
      </c>
      <c r="D46" s="12">
        <f t="array" ref="D46">SQRT(2*INDEX(Parts[L (pri)],COLUMNS($B46:D46))*(V_OUT+V_F)*I_OUT*$A46/(V_IN^2))</f>
        <v>0.31291272744968363</v>
      </c>
      <c r="E46" s="12">
        <f t="array" ref="E46">SQRT(2*INDEX(Parts[L (pri)],COLUMNS($B46:E46))*(V_OUT+V_F)*I_OUT*$A46/(V_IN^2))</f>
        <v>0.41721696993291152</v>
      </c>
      <c r="F46" s="40">
        <f t="array" ref="F46">SQRT(2*INDEX(Parts[L (pri)],COLUMNS($B46:F46))*(V_OUT+V_F)*I_OUT*$A46/(V_IN^2))</f>
        <v>0.42145278380809376</v>
      </c>
      <c r="G46" s="12">
        <f t="array" ref="G46">SQRT(2*INDEX(Parts[L (pri)],COLUMNS($B46:G46))*(V_OUT+V_F)*I_OUT*$A46/(V_IN^2))</f>
        <v>0.59003389733133127</v>
      </c>
      <c r="H46" s="12">
        <f t="array" ref="H46">SQRT(2*INDEX(Parts[L (pri)],COLUMNS($B46:H46))*(V_OUT+V_F)*I_OUT*$A46/(V_IN^2))</f>
        <v>0.62582545489936725</v>
      </c>
      <c r="I46" s="12">
        <f t="array" ref="I46">SQRT(2*INDEX(Parts[L (pri)],COLUMNS($B46:I46))*(V_OUT+V_F)*I_OUT*$A46/(V_IN^2))</f>
        <v>0.8850508459969969</v>
      </c>
      <c r="J46" s="12">
        <f t="array" ref="J46">SQRT(2*INDEX(Parts[L (pri)],COLUMNS($B46:J46))*(V_OUT+V_F)*I_OUT*$A46/(V_IN^2))</f>
        <v>0.37317020245459037</v>
      </c>
      <c r="K46" s="12">
        <f t="array" ref="K46">SQRT(2*INDEX(Parts[L (pri)],COLUMNS($B46:K46))*(V_OUT+V_F)*I_OUT*$A46/(V_IN^2))</f>
        <v>0.28905639588149573</v>
      </c>
      <c r="L46" s="12">
        <f t="array" ref="L46">SQRT(2*INDEX(Parts[L (pri)],COLUMNS($B46:L46))*(V_OUT+V_F)*I_OUT*$A46/(V_IN^2))</f>
        <v>0.28905639588149573</v>
      </c>
      <c r="M46" s="12">
        <f t="array" ref="M46">SQRT(2*INDEX(Parts[L (pri)],COLUMNS($B46:M46))*(V_OUT+V_F)*I_OUT*$A46/(V_IN^2))</f>
        <v>0.32317487526105743</v>
      </c>
      <c r="N46" s="12">
        <f t="array" ref="N46">SQRT(2*INDEX(Parts[L (pri)],COLUMNS($B46:N46))*(V_OUT+V_F)*I_OUT*$A46/(V_IN^2))</f>
        <v>0.33585318220913135</v>
      </c>
      <c r="O46" s="12">
        <f t="array" ref="O46">SQRT(2*INDEX(Parts[L (pri)],COLUMNS($B46:O46))*(V_OUT+V_F)*I_OUT*$A46/(V_IN^2))</f>
        <v>0.37317020245459037</v>
      </c>
      <c r="P46" s="12">
        <f t="array" ref="P46">SQRT(2*INDEX(Parts[L (pri)],COLUMNS($B46:P46))*(V_OUT+V_F)*I_OUT*$A46/(V_IN^2))</f>
        <v>0.48176065980249289</v>
      </c>
      <c r="Q46" s="12">
        <f t="array" ref="Q46">SQRT(2*INDEX(Parts[L (pri)],COLUMNS($B46:Q46))*(V_OUT+V_F)*I_OUT*$A46/(V_IN^2))</f>
        <v>0.48176065980249289</v>
      </c>
      <c r="R46" s="12">
        <f t="array" ref="R46">SQRT(2*INDEX(Parts[L (pri)],COLUMNS($B46:R46))*(V_OUT+V_F)*I_OUT*$A46/(V_IN^2))</f>
        <v>1.8281531664496826</v>
      </c>
      <c r="S46" s="12">
        <f t="array" ref="S46">SQRT(2*INDEX(Parts[L (pri)],COLUMNS($B46:S46))*(V_OUT+V_F)*I_OUT*$A46/(V_IN^2))</f>
        <v>0.16158743763052871</v>
      </c>
      <c r="T46" s="12">
        <f t="array" ref="T46">SQRT(2*INDEX(Parts[L (pri)],COLUMNS($B46:T46))*(V_OUT+V_F)*I_OUT*$A46/(V_IN^2))</f>
        <v>0.51016611412362534</v>
      </c>
      <c r="U46" s="12">
        <f t="array" ref="U46">SQRT(2*INDEX(Parts[L (pri)],COLUMNS($B46:U46))*(V_OUT+V_F)*I_OUT*$A46/(V_IN^2))</f>
        <v>0.6717063644182627</v>
      </c>
      <c r="V46" s="12">
        <f t="array" ref="V46">SQRT(2*INDEX(Parts[L (pri)],COLUMNS($B46:V46))*(V_OUT+V_F)*I_OUT*$A46/(V_IN^2))</f>
        <v>0.20439373767314886</v>
      </c>
      <c r="W46" s="12">
        <f t="array" ref="W46">SQRT(2*INDEX(Parts[L (pri)],COLUMNS($B46:W46))*(V_OUT+V_F)*I_OUT*$A46/(V_IN^2))</f>
        <v>0.72264098970373936</v>
      </c>
      <c r="X46" s="12">
        <f t="array" ref="X46">SQRT(2*INDEX(Parts[L (pri)],COLUMNS($B46:X46))*(V_OUT+V_F)*I_OUT*$A46/(V_IN^2))</f>
        <v>0.55975530368188553</v>
      </c>
      <c r="Y46" s="12">
        <f t="array" ref="Y46">SQRT(2*INDEX(Parts[L (pri)],COLUMNS($B46:Y46))*(V_OUT+V_F)*I_OUT*$A46/(V_IN^2))</f>
        <v>0.55975530368188553</v>
      </c>
      <c r="Z46" s="12">
        <f t="array" ref="Z46">SQRT(2*INDEX(Parts[L (pri)],COLUMNS($B46:Z46))*(V_OUT+V_F)*I_OUT*$A46/(V_IN^2))</f>
        <v>1.8281531664496826</v>
      </c>
      <c r="AA46" s="12">
        <f t="array" ref="AA46">SQRT(2*INDEX(Parts[L (pri)],COLUMNS($B46:AA46))*(V_OUT+V_F)*I_OUT*$A46/(V_IN^2))</f>
        <v>1.1741526306234635</v>
      </c>
      <c r="AB46" s="12">
        <f t="array" ref="AB46">SQRT(2*INDEX(Parts[L (pri)],COLUMNS($B46:AB46))*(V_OUT+V_F)*I_OUT*$A46/(V_IN^2))</f>
        <v>0.54077499942212559</v>
      </c>
      <c r="AC46" s="12">
        <f t="array" ref="AC46">SQRT(2*INDEX(Parts[L (pri)],COLUMNS($B46:AC46))*(V_OUT+V_F)*I_OUT*$A46/(V_IN^2))</f>
        <v>0.73695210156427393</v>
      </c>
      <c r="AD46" s="12">
        <f t="array" ref="AD46">SQRT(2*INDEX(Parts[L (pri)],COLUMNS($B46:AD46))*(V_OUT+V_F)*I_OUT*$A46/(V_IN^2))</f>
        <v>1.0219686883657444</v>
      </c>
      <c r="AE46" s="12">
        <f t="array" ref="AE46">SQRT(2*INDEX(Parts[L (pri)],COLUMNS($B46:AE46))*(V_OUT+V_F)*I_OUT*$A46/(V_IN^2))</f>
        <v>0.64634975052211485</v>
      </c>
      <c r="AF46" s="12">
        <f t="array" ref="AF46">SQRT(2*INDEX(Parts[L (pri)],COLUMNS($B46:AF46))*(V_OUT+V_F)*I_OUT*$A46/(V_IN^2))</f>
        <v>0.64634975052211485</v>
      </c>
      <c r="AG46" s="12">
        <f t="array" ref="AG46">SQRT(2*INDEX(Parts[L (pri)],COLUMNS($B46:AG46))*(V_OUT+V_F)*I_OUT*$A46/(V_IN^2))</f>
        <v>0.64634975052211485</v>
      </c>
      <c r="AH46" s="12">
        <f t="array" ref="AH46">SQRT(2*INDEX(Parts[L (pri)],COLUMNS($B46:AH46))*(V_OUT+V_F)*I_OUT*$A46/(V_IN^2))</f>
        <v>0.45703829161242066</v>
      </c>
      <c r="AI46" s="12">
        <f t="array" ref="AI46">SQRT(2*INDEX(Parts[L (pri)],COLUMNS($B46:AI46))*(V_OUT+V_F)*I_OUT*$A46/(V_IN^2))</f>
        <v>0.32317487526105743</v>
      </c>
    </row>
    <row r="47" spans="1:35">
      <c r="A47" s="55">
        <v>200000</v>
      </c>
      <c r="B47" s="12">
        <f t="array" ref="B47">SQRT(2*INDEX(Parts[L (pri)],COLUMNS($B47:B47))*(V_OUT+V_F)*I_OUT*$A47/(V_IN^2))</f>
        <v>2.2390212147275421</v>
      </c>
      <c r="C47" s="12">
        <f t="array" ref="C47">SQRT(2*INDEX(Parts[L (pri)],COLUMNS($B47:C47))*(V_OUT+V_F)*I_OUT*$A47/(V_IN^2))</f>
        <v>0.35402033839879871</v>
      </c>
      <c r="D47" s="12">
        <f t="array" ref="D47">SQRT(2*INDEX(Parts[L (pri)],COLUMNS($B47:D47))*(V_OUT+V_F)*I_OUT*$A47/(V_IN^2))</f>
        <v>0.44252542299849845</v>
      </c>
      <c r="E47" s="12">
        <f t="array" ref="E47">SQRT(2*INDEX(Parts[L (pri)],COLUMNS($B47:E47))*(V_OUT+V_F)*I_OUT*$A47/(V_IN^2))</f>
        <v>0.59003389733133127</v>
      </c>
      <c r="F47" s="12">
        <f t="array" ref="F47">SQRT(2*INDEX(Parts[L (pri)],COLUMNS($B47:F47))*(V_OUT+V_F)*I_OUT*$A47/(V_IN^2))</f>
        <v>0.59602424276130217</v>
      </c>
      <c r="G47" s="12">
        <f t="array" ref="G47">SQRT(2*INDEX(Parts[L (pri)],COLUMNS($B47:G47))*(V_OUT+V_F)*I_OUT*$A47/(V_IN^2))</f>
        <v>0.83443393986582304</v>
      </c>
      <c r="H47" s="12">
        <f t="array" ref="H47">SQRT(2*INDEX(Parts[L (pri)],COLUMNS($B47:H47))*(V_OUT+V_F)*I_OUT*$A47/(V_IN^2))</f>
        <v>0.8850508459969969</v>
      </c>
      <c r="I47" s="12">
        <f t="array" ref="I47">SQRT(2*INDEX(Parts[L (pri)],COLUMNS($B47:I47))*(V_OUT+V_F)*I_OUT*$A47/(V_IN^2))</f>
        <v>1.2516509097987345</v>
      </c>
      <c r="J47" s="12">
        <f t="array" ref="J47">SQRT(2*INDEX(Parts[L (pri)],COLUMNS($B47:J47))*(V_OUT+V_F)*I_OUT*$A47/(V_IN^2))</f>
        <v>0.52774236138479536</v>
      </c>
      <c r="K47" s="12">
        <f t="array" ref="K47">SQRT(2*INDEX(Parts[L (pri)],COLUMNS($B47:K47))*(V_OUT+V_F)*I_OUT*$A47/(V_IN^2))</f>
        <v>0.40878747534629772</v>
      </c>
      <c r="L47" s="12">
        <f t="array" ref="L47">SQRT(2*INDEX(Parts[L (pri)],COLUMNS($B47:L47))*(V_OUT+V_F)*I_OUT*$A47/(V_IN^2))</f>
        <v>0.40878747534629772</v>
      </c>
      <c r="M47" s="12">
        <f t="array" ref="M47">SQRT(2*INDEX(Parts[L (pri)],COLUMNS($B47:M47))*(V_OUT+V_F)*I_OUT*$A47/(V_IN^2))</f>
        <v>0.45703829161242066</v>
      </c>
      <c r="N47" s="12">
        <f t="array" ref="N47">SQRT(2*INDEX(Parts[L (pri)],COLUMNS($B47:N47))*(V_OUT+V_F)*I_OUT*$A47/(V_IN^2))</f>
        <v>0.47496812524631582</v>
      </c>
      <c r="O47" s="12">
        <f t="array" ref="O47">SQRT(2*INDEX(Parts[L (pri)],COLUMNS($B47:O47))*(V_OUT+V_F)*I_OUT*$A47/(V_IN^2))</f>
        <v>0.52774236138479536</v>
      </c>
      <c r="P47" s="12">
        <f t="array" ref="P47">SQRT(2*INDEX(Parts[L (pri)],COLUMNS($B47:P47))*(V_OUT+V_F)*I_OUT*$A47/(V_IN^2))</f>
        <v>0.68131245891049619</v>
      </c>
      <c r="Q47" s="12">
        <f t="array" ref="Q47">SQRT(2*INDEX(Parts[L (pri)],COLUMNS($B47:Q47))*(V_OUT+V_F)*I_OUT*$A47/(V_IN^2))</f>
        <v>0.68131245891049619</v>
      </c>
      <c r="R47" s="12">
        <f t="array" ref="R47">SQRT(2*INDEX(Parts[L (pri)],COLUMNS($B47:R47))*(V_OUT+V_F)*I_OUT*$A47/(V_IN^2))</f>
        <v>2.5853990020884594</v>
      </c>
      <c r="S47" s="12">
        <f t="array" ref="S47">SQRT(2*INDEX(Parts[L (pri)],COLUMNS($B47:S47))*(V_OUT+V_F)*I_OUT*$A47/(V_IN^2))</f>
        <v>0.22851914580621033</v>
      </c>
      <c r="T47" s="12">
        <f t="array" ref="T47">SQRT(2*INDEX(Parts[L (pri)],COLUMNS($B47:T47))*(V_OUT+V_F)*I_OUT*$A47/(V_IN^2))</f>
        <v>0.72148383765681123</v>
      </c>
      <c r="U47" s="12">
        <f t="array" ref="U47">SQRT(2*INDEX(Parts[L (pri)],COLUMNS($B47:U47))*(V_OUT+V_F)*I_OUT*$A47/(V_IN^2))</f>
        <v>0.94993625049263164</v>
      </c>
      <c r="V47" s="12">
        <f t="array" ref="V47">SQRT(2*INDEX(Parts[L (pri)],COLUMNS($B47:V47))*(V_OUT+V_F)*I_OUT*$A47/(V_IN^2))</f>
        <v>0.28905639588149573</v>
      </c>
      <c r="W47" s="12">
        <f t="array" ref="W47">SQRT(2*INDEX(Parts[L (pri)],COLUMNS($B47:W47))*(V_OUT+V_F)*I_OUT*$A47/(V_IN^2))</f>
        <v>1.0219686883657444</v>
      </c>
      <c r="X47" s="12">
        <f t="array" ref="X47">SQRT(2*INDEX(Parts[L (pri)],COLUMNS($B47:X47))*(V_OUT+V_F)*I_OUT*$A47/(V_IN^2))</f>
        <v>0.79161354207719303</v>
      </c>
      <c r="Y47" s="12">
        <f t="array" ref="Y47">SQRT(2*INDEX(Parts[L (pri)],COLUMNS($B47:Y47))*(V_OUT+V_F)*I_OUT*$A47/(V_IN^2))</f>
        <v>0.79161354207719303</v>
      </c>
      <c r="Z47" s="12">
        <f t="array" ref="Z47">SQRT(2*INDEX(Parts[L (pri)],COLUMNS($B47:Z47))*(V_OUT+V_F)*I_OUT*$A47/(V_IN^2))</f>
        <v>2.5853990020884594</v>
      </c>
      <c r="AA47" s="12">
        <f t="array" ref="AA47">SQRT(2*INDEX(Parts[L (pri)],COLUMNS($B47:AA47))*(V_OUT+V_F)*I_OUT*$A47/(V_IN^2))</f>
        <v>1.6605025745237492</v>
      </c>
      <c r="AB47" s="12">
        <f t="array" ref="AB47">SQRT(2*INDEX(Parts[L (pri)],COLUMNS($B47:AB47))*(V_OUT+V_F)*I_OUT*$A47/(V_IN^2))</f>
        <v>0.76477133837507272</v>
      </c>
      <c r="AC47" s="12">
        <f t="array" ref="AC47">SQRT(2*INDEX(Parts[L (pri)],COLUMNS($B47:AC47))*(V_OUT+V_F)*I_OUT*$A47/(V_IN^2))</f>
        <v>1.0422076568515508</v>
      </c>
      <c r="AD47" s="12">
        <f t="array" ref="AD47">SQRT(2*INDEX(Parts[L (pri)],COLUMNS($B47:AD47))*(V_OUT+V_F)*I_OUT*$A47/(V_IN^2))</f>
        <v>1.4452819794074787</v>
      </c>
      <c r="AE47" s="12">
        <f t="array" ref="AE47">SQRT(2*INDEX(Parts[L (pri)],COLUMNS($B47:AE47))*(V_OUT+V_F)*I_OUT*$A47/(V_IN^2))</f>
        <v>0.91407658322484131</v>
      </c>
      <c r="AF47" s="12">
        <f t="array" ref="AF47">SQRT(2*INDEX(Parts[L (pri)],COLUMNS($B47:AF47))*(V_OUT+V_F)*I_OUT*$A47/(V_IN^2))</f>
        <v>0.91407658322484131</v>
      </c>
      <c r="AG47" s="12">
        <f t="array" ref="AG47">SQRT(2*INDEX(Parts[L (pri)],COLUMNS($B47:AG47))*(V_OUT+V_F)*I_OUT*$A47/(V_IN^2))</f>
        <v>0.91407658322484131</v>
      </c>
      <c r="AH47" s="12">
        <f t="array" ref="AH47">SQRT(2*INDEX(Parts[L (pri)],COLUMNS($B47:AH47))*(V_OUT+V_F)*I_OUT*$A47/(V_IN^2))</f>
        <v>0.64634975052211485</v>
      </c>
      <c r="AI47" s="12">
        <f t="array" ref="AI47">SQRT(2*INDEX(Parts[L (pri)],COLUMNS($B47:AI47))*(V_OUT+V_F)*I_OUT*$A47/(V_IN^2))</f>
        <v>0.45703829161242066</v>
      </c>
    </row>
    <row r="48" spans="1:35">
      <c r="A48" s="55">
        <v>500000</v>
      </c>
      <c r="B48" s="12">
        <f t="array" ref="B48">SQRT(2*INDEX(Parts[L (pri)],COLUMNS($B48:B48))*(V_OUT+V_F)*I_OUT*$A48/(V_IN^2))</f>
        <v>3.5402033839879876</v>
      </c>
      <c r="C48" s="12">
        <f t="array" ref="C48">SQRT(2*INDEX(Parts[L (pri)],COLUMNS($B48:C48))*(V_OUT+V_F)*I_OUT*$A48/(V_IN^2))</f>
        <v>0.55975530368188553</v>
      </c>
      <c r="D48" s="12">
        <f t="array" ref="D48">SQRT(2*INDEX(Parts[L (pri)],COLUMNS($B48:D48))*(V_OUT+V_F)*I_OUT*$A48/(V_IN^2))</f>
        <v>0.699694129602357</v>
      </c>
      <c r="E48" s="12">
        <f t="array" ref="E48">SQRT(2*INDEX(Parts[L (pri)],COLUMNS($B48:E48))*(V_OUT+V_F)*I_OUT*$A48/(V_IN^2))</f>
        <v>0.93292550613647596</v>
      </c>
      <c r="F48" s="12">
        <f t="array" ref="F48">SQRT(2*INDEX(Parts[L (pri)],COLUMNS($B48:F48))*(V_OUT+V_F)*I_OUT*$A48/(V_IN^2))</f>
        <v>0.94239707390142025</v>
      </c>
      <c r="G48" s="12">
        <f t="array" ref="G48">SQRT(2*INDEX(Parts[L (pri)],COLUMNS($B48:G48))*(V_OUT+V_F)*I_OUT*$A48/(V_IN^2))</f>
        <v>1.3193559034619884</v>
      </c>
      <c r="H48" s="12">
        <f t="array" ref="H48">SQRT(2*INDEX(Parts[L (pri)],COLUMNS($B48:H48))*(V_OUT+V_F)*I_OUT*$A48/(V_IN^2))</f>
        <v>1.399388259204714</v>
      </c>
      <c r="I48" s="12">
        <f t="array" ref="I48">SQRT(2*INDEX(Parts[L (pri)],COLUMNS($B48:I48))*(V_OUT+V_F)*I_OUT*$A48/(V_IN^2))</f>
        <v>1.9790338551929827</v>
      </c>
      <c r="J48" s="12">
        <f t="array" ref="J48">SQRT(2*INDEX(Parts[L (pri)],COLUMNS($B48:J48))*(V_OUT+V_F)*I_OUT*$A48/(V_IN^2))</f>
        <v>0.83443393986582304</v>
      </c>
      <c r="K48" s="12">
        <f t="array" ref="K48">SQRT(2*INDEX(Parts[L (pri)],COLUMNS($B48:K48))*(V_OUT+V_F)*I_OUT*$A48/(V_IN^2))</f>
        <v>0.64634975052211474</v>
      </c>
      <c r="L48" s="12">
        <f t="array" ref="L48">SQRT(2*INDEX(Parts[L (pri)],COLUMNS($B48:L48))*(V_OUT+V_F)*I_OUT*$A48/(V_IN^2))</f>
        <v>0.64634975052211474</v>
      </c>
      <c r="M48" s="12">
        <f t="array" ref="M48">SQRT(2*INDEX(Parts[L (pri)],COLUMNS($B48:M48))*(V_OUT+V_F)*I_OUT*$A48/(V_IN^2))</f>
        <v>0.72264098970373947</v>
      </c>
      <c r="N48" s="12">
        <f t="array" ref="N48">SQRT(2*INDEX(Parts[L (pri)],COLUMNS($B48:N48))*(V_OUT+V_F)*I_OUT*$A48/(V_IN^2))</f>
        <v>0.75099054587924063</v>
      </c>
      <c r="O48" s="12">
        <f t="array" ref="O48">SQRT(2*INDEX(Parts[L (pri)],COLUMNS($B48:O48))*(V_OUT+V_F)*I_OUT*$A48/(V_IN^2))</f>
        <v>0.83443393986582304</v>
      </c>
      <c r="P48" s="12">
        <f t="array" ref="P48">SQRT(2*INDEX(Parts[L (pri)],COLUMNS($B48:P48))*(V_OUT+V_F)*I_OUT*$A48/(V_IN^2))</f>
        <v>1.0772495842035246</v>
      </c>
      <c r="Q48" s="12">
        <f t="array" ref="Q48">SQRT(2*INDEX(Parts[L (pri)],COLUMNS($B48:Q48))*(V_OUT+V_F)*I_OUT*$A48/(V_IN^2))</f>
        <v>1.0772495842035246</v>
      </c>
      <c r="R48" s="12">
        <f t="array" ref="R48">SQRT(2*INDEX(Parts[L (pri)],COLUMNS($B48:R48))*(V_OUT+V_F)*I_OUT*$A48/(V_IN^2))</f>
        <v>4.0878747534629776</v>
      </c>
      <c r="S48" s="12">
        <f t="array" ref="S48">SQRT(2*INDEX(Parts[L (pri)],COLUMNS($B48:S48))*(V_OUT+V_F)*I_OUT*$A48/(V_IN^2))</f>
        <v>0.36132049485186973</v>
      </c>
      <c r="T48" s="12">
        <f t="array" ref="T48">SQRT(2*INDEX(Parts[L (pri)],COLUMNS($B48:T48))*(V_OUT+V_F)*I_OUT*$A48/(V_IN^2))</f>
        <v>1.1407661109973419</v>
      </c>
      <c r="U48" s="12">
        <f t="array" ref="U48">SQRT(2*INDEX(Parts[L (pri)],COLUMNS($B48:U48))*(V_OUT+V_F)*I_OUT*$A48/(V_IN^2))</f>
        <v>1.5019810917584813</v>
      </c>
      <c r="V48" s="12">
        <f t="array" ref="V48">SQRT(2*INDEX(Parts[L (pri)],COLUMNS($B48:V48))*(V_OUT+V_F)*I_OUT*$A48/(V_IN^2))</f>
        <v>0.45703829161242054</v>
      </c>
      <c r="W48" s="12">
        <f t="array" ref="W48">SQRT(2*INDEX(Parts[L (pri)],COLUMNS($B48:W48))*(V_OUT+V_F)*I_OUT*$A48/(V_IN^2))</f>
        <v>1.6158743763052867</v>
      </c>
      <c r="X48" s="12">
        <f t="array" ref="X48">SQRT(2*INDEX(Parts[L (pri)],COLUMNS($B48:X48))*(V_OUT+V_F)*I_OUT*$A48/(V_IN^2))</f>
        <v>1.2516509097987345</v>
      </c>
      <c r="Y48" s="12">
        <f t="array" ref="Y48">SQRT(2*INDEX(Parts[L (pri)],COLUMNS($B48:Y48))*(V_OUT+V_F)*I_OUT*$A48/(V_IN^2))</f>
        <v>1.2516509097987345</v>
      </c>
      <c r="Z48" s="12">
        <f t="array" ref="Z48">SQRT(2*INDEX(Parts[L (pri)],COLUMNS($B48:Z48))*(V_OUT+V_F)*I_OUT*$A48/(V_IN^2))</f>
        <v>4.0878747534629776</v>
      </c>
      <c r="AA48" s="12">
        <f t="array" ref="AA48">SQRT(2*INDEX(Parts[L (pri)],COLUMNS($B48:AA48))*(V_OUT+V_F)*I_OUT*$A48/(V_IN^2))</f>
        <v>2.6254850980342659</v>
      </c>
      <c r="AB48" s="12">
        <f t="array" ref="AB48">SQRT(2*INDEX(Parts[L (pri)],COLUMNS($B48:AB48))*(V_OUT+V_F)*I_OUT*$A48/(V_IN^2))</f>
        <v>1.2092096592402823</v>
      </c>
      <c r="AC48" s="12">
        <f t="array" ref="AC48">SQRT(2*INDEX(Parts[L (pri)],COLUMNS($B48:AC48))*(V_OUT+V_F)*I_OUT*$A48/(V_IN^2))</f>
        <v>1.6478749952590457</v>
      </c>
      <c r="AD48" s="12">
        <f t="array" ref="AD48">SQRT(2*INDEX(Parts[L (pri)],COLUMNS($B48:AD48))*(V_OUT+V_F)*I_OUT*$A48/(V_IN^2))</f>
        <v>2.2851914580621027</v>
      </c>
      <c r="AE48" s="12">
        <f t="array" ref="AE48">SQRT(2*INDEX(Parts[L (pri)],COLUMNS($B48:AE48))*(V_OUT+V_F)*I_OUT*$A48/(V_IN^2))</f>
        <v>1.4452819794074789</v>
      </c>
      <c r="AF48" s="12">
        <f t="array" ref="AF48">SQRT(2*INDEX(Parts[L (pri)],COLUMNS($B48:AF48))*(V_OUT+V_F)*I_OUT*$A48/(V_IN^2))</f>
        <v>1.4452819794074789</v>
      </c>
      <c r="AG48" s="12">
        <f t="array" ref="AG48">SQRT(2*INDEX(Parts[L (pri)],COLUMNS($B48:AG48))*(V_OUT+V_F)*I_OUT*$A48/(V_IN^2))</f>
        <v>1.4452819794074789</v>
      </c>
      <c r="AH48" s="12">
        <f t="array" ref="AH48">SQRT(2*INDEX(Parts[L (pri)],COLUMNS($B48:AH48))*(V_OUT+V_F)*I_OUT*$A48/(V_IN^2))</f>
        <v>1.0219686883657444</v>
      </c>
      <c r="AI48" s="12">
        <f t="array" ref="AI48">SQRT(2*INDEX(Parts[L (pri)],COLUMNS($B48:AI48))*(V_OUT+V_F)*I_OUT*$A48/(V_IN^2))</f>
        <v>0.72264098970373947</v>
      </c>
    </row>
    <row r="49" spans="1:39">
      <c r="A49" s="55">
        <v>1000000</v>
      </c>
      <c r="B49" s="12">
        <f t="array" ref="B49">SQRT(2*INDEX(Parts[L (pri)],COLUMNS($B49:B49))*(V_OUT+V_F)*I_OUT*$A49/(V_IN^2))</f>
        <v>5.006603639194938</v>
      </c>
      <c r="C49" s="12">
        <f t="array" ref="C49">SQRT(2*INDEX(Parts[L (pri)],COLUMNS($B49:C49))*(V_OUT+V_F)*I_OUT*$A49/(V_IN^2))</f>
        <v>0.79161354207719303</v>
      </c>
      <c r="D49" s="12">
        <f t="array" ref="D49">SQRT(2*INDEX(Parts[L (pri)],COLUMNS($B49:D49))*(V_OUT+V_F)*I_OUT*$A49/(V_IN^2))</f>
        <v>0.98951692759649135</v>
      </c>
      <c r="E49" s="12">
        <f t="array" ref="E49">SQRT(2*INDEX(Parts[L (pri)],COLUMNS($B49:E49))*(V_OUT+V_F)*I_OUT*$A49/(V_IN^2))</f>
        <v>1.3193559034619884</v>
      </c>
      <c r="F49" s="12">
        <f t="array" ref="F49">SQRT(2*INDEX(Parts[L (pri)],COLUMNS($B49:F49))*(V_OUT+V_F)*I_OUT*$A49/(V_IN^2))</f>
        <v>1.3327507230521085</v>
      </c>
      <c r="G49" s="12">
        <f t="array" ref="G49">SQRT(2*INDEX(Parts[L (pri)],COLUMNS($B49:G49))*(V_OUT+V_F)*I_OUT*$A49/(V_IN^2))</f>
        <v>1.8658510122729519</v>
      </c>
      <c r="H49" s="12">
        <f t="array" ref="H49">SQRT(2*INDEX(Parts[L (pri)],COLUMNS($B49:H49))*(V_OUT+V_F)*I_OUT*$A49/(V_IN^2))</f>
        <v>1.9790338551929827</v>
      </c>
      <c r="I49" s="12">
        <f t="array" ref="I49">SQRT(2*INDEX(Parts[L (pri)],COLUMNS($B49:I49))*(V_OUT+V_F)*I_OUT*$A49/(V_IN^2))</f>
        <v>2.798776518409428</v>
      </c>
      <c r="J49" s="12">
        <f t="array" ref="J49">SQRT(2*INDEX(Parts[L (pri)],COLUMNS($B49:J49))*(V_OUT+V_F)*I_OUT*$A49/(V_IN^2))</f>
        <v>1.1800677946626625</v>
      </c>
      <c r="K49" s="12">
        <f t="array" ref="K49">SQRT(2*INDEX(Parts[L (pri)],COLUMNS($B49:K49))*(V_OUT+V_F)*I_OUT*$A49/(V_IN^2))</f>
        <v>0.91407658322484109</v>
      </c>
      <c r="L49" s="12">
        <f t="array" ref="L49">SQRT(2*INDEX(Parts[L (pri)],COLUMNS($B49:L49))*(V_OUT+V_F)*I_OUT*$A49/(V_IN^2))</f>
        <v>0.91407658322484109</v>
      </c>
      <c r="M49" s="12">
        <f t="array" ref="M49">SQRT(2*INDEX(Parts[L (pri)],COLUMNS($B49:M49))*(V_OUT+V_F)*I_OUT*$A49/(V_IN^2))</f>
        <v>1.0219686883657444</v>
      </c>
      <c r="N49" s="12">
        <f t="array" ref="N49">SQRT(2*INDEX(Parts[L (pri)],COLUMNS($B49:N49))*(V_OUT+V_F)*I_OUT*$A49/(V_IN^2))</f>
        <v>1.0620610151963963</v>
      </c>
      <c r="O49" s="12">
        <f t="array" ref="O49">SQRT(2*INDEX(Parts[L (pri)],COLUMNS($B49:O49))*(V_OUT+V_F)*I_OUT*$A49/(V_IN^2))</f>
        <v>1.1800677946626625</v>
      </c>
      <c r="P49" s="12">
        <f t="array" ref="P49">SQRT(2*INDEX(Parts[L (pri)],COLUMNS($B49:P49))*(V_OUT+V_F)*I_OUT*$A49/(V_IN^2))</f>
        <v>1.5234609720414019</v>
      </c>
      <c r="Q49" s="12">
        <f t="array" ref="Q49">SQRT(2*INDEX(Parts[L (pri)],COLUMNS($B49:Q49))*(V_OUT+V_F)*I_OUT*$A49/(V_IN^2))</f>
        <v>1.5234609720414019</v>
      </c>
      <c r="R49" s="12">
        <f t="array" ref="R49">SQRT(2*INDEX(Parts[L (pri)],COLUMNS($B49:R49))*(V_OUT+V_F)*I_OUT*$A49/(V_IN^2))</f>
        <v>5.7811279176299157</v>
      </c>
      <c r="S49" s="12">
        <f t="array" ref="S49">SQRT(2*INDEX(Parts[L (pri)],COLUMNS($B49:S49))*(V_OUT+V_F)*I_OUT*$A49/(V_IN^2))</f>
        <v>0.5109843441828722</v>
      </c>
      <c r="T49" s="12">
        <f t="array" ref="T49">SQRT(2*INDEX(Parts[L (pri)],COLUMNS($B49:T49))*(V_OUT+V_F)*I_OUT*$A49/(V_IN^2))</f>
        <v>1.6132869056680526</v>
      </c>
      <c r="U49" s="12">
        <f t="array" ref="U49">SQRT(2*INDEX(Parts[L (pri)],COLUMNS($B49:U49))*(V_OUT+V_F)*I_OUT*$A49/(V_IN^2))</f>
        <v>2.1241220303927926</v>
      </c>
      <c r="V49" s="12">
        <f t="array" ref="V49">SQRT(2*INDEX(Parts[L (pri)],COLUMNS($B49:V49))*(V_OUT+V_F)*I_OUT*$A49/(V_IN^2))</f>
        <v>0.64634975052211474</v>
      </c>
      <c r="W49" s="12">
        <f t="array" ref="W49">SQRT(2*INDEX(Parts[L (pri)],COLUMNS($B49:W49))*(V_OUT+V_F)*I_OUT*$A49/(V_IN^2))</f>
        <v>2.2851914580621027</v>
      </c>
      <c r="X49" s="12">
        <f t="array" ref="X49">SQRT(2*INDEX(Parts[L (pri)],COLUMNS($B49:X49))*(V_OUT+V_F)*I_OUT*$A49/(V_IN^2))</f>
        <v>1.7701016919939938</v>
      </c>
      <c r="Y49" s="12">
        <f t="array" ref="Y49">SQRT(2*INDEX(Parts[L (pri)],COLUMNS($B49:Y49))*(V_OUT+V_F)*I_OUT*$A49/(V_IN^2))</f>
        <v>1.7701016919939938</v>
      </c>
      <c r="Z49" s="12">
        <f t="array" ref="Z49">SQRT(2*INDEX(Parts[L (pri)],COLUMNS($B49:Z49))*(V_OUT+V_F)*I_OUT*$A49/(V_IN^2))</f>
        <v>5.7811279176299157</v>
      </c>
      <c r="AA49" s="12">
        <f t="array" ref="AA49">SQRT(2*INDEX(Parts[L (pri)],COLUMNS($B49:AA49))*(V_OUT+V_F)*I_OUT*$A49/(V_IN^2))</f>
        <v>3.7129966334485141</v>
      </c>
      <c r="AB49" s="12">
        <f t="array" ref="AB49">SQRT(2*INDEX(Parts[L (pri)],COLUMNS($B49:AB49))*(V_OUT+V_F)*I_OUT*$A49/(V_IN^2))</f>
        <v>1.7100806998501561</v>
      </c>
      <c r="AC49" s="12">
        <f t="array" ref="AC49">SQRT(2*INDEX(Parts[L (pri)],COLUMNS($B49:AC49))*(V_OUT+V_F)*I_OUT*$A49/(V_IN^2))</f>
        <v>2.330447167390842</v>
      </c>
      <c r="AD49" s="12">
        <f t="array" ref="AD49">SQRT(2*INDEX(Parts[L (pri)],COLUMNS($B49:AD49))*(V_OUT+V_F)*I_OUT*$A49/(V_IN^2))</f>
        <v>3.2317487526105735</v>
      </c>
      <c r="AE49" s="12">
        <f t="array" ref="AE49">SQRT(2*INDEX(Parts[L (pri)],COLUMNS($B49:AE49))*(V_OUT+V_F)*I_OUT*$A49/(V_IN^2))</f>
        <v>2.0439373767314888</v>
      </c>
      <c r="AF49" s="12">
        <f t="array" ref="AF49">SQRT(2*INDEX(Parts[L (pri)],COLUMNS($B49:AF49))*(V_OUT+V_F)*I_OUT*$A49/(V_IN^2))</f>
        <v>2.0439373767314888</v>
      </c>
      <c r="AG49" s="12">
        <f t="array" ref="AG49">SQRT(2*INDEX(Parts[L (pri)],COLUMNS($B49:AG49))*(V_OUT+V_F)*I_OUT*$A49/(V_IN^2))</f>
        <v>2.0439373767314888</v>
      </c>
      <c r="AH49" s="12">
        <f t="array" ref="AH49">SQRT(2*INDEX(Parts[L (pri)],COLUMNS($B49:AH49))*(V_OUT+V_F)*I_OUT*$A49/(V_IN^2))</f>
        <v>1.4452819794074789</v>
      </c>
      <c r="AI49" s="12">
        <f t="array" ref="AI49">SQRT(2*INDEX(Parts[L (pri)],COLUMNS($B49:AI49))*(V_OUT+V_F)*I_OUT*$A49/(V_IN^2))</f>
        <v>1.0219686883657444</v>
      </c>
    </row>
    <row r="50" spans="1:39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7"/>
      <c r="W50" s="57"/>
      <c r="X50" s="57"/>
      <c r="Y50" s="57"/>
      <c r="Z50" s="60"/>
      <c r="AA50" s="60"/>
      <c r="AB50" s="66"/>
      <c r="AC50" s="66"/>
      <c r="AD50" s="66"/>
      <c r="AE50" s="66"/>
      <c r="AF50" s="66"/>
      <c r="AG50" s="66"/>
      <c r="AH50" s="66"/>
      <c r="AI50" s="66"/>
    </row>
    <row r="51" spans="1:39">
      <c r="A51" s="73" t="s">
        <v>18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55"/>
      <c r="T51" s="55"/>
      <c r="U51" s="55"/>
      <c r="V51" s="57"/>
      <c r="W51" s="57"/>
      <c r="X51" s="57"/>
      <c r="Y51" s="57"/>
      <c r="Z51" s="60"/>
      <c r="AA51" s="60"/>
      <c r="AB51" s="66"/>
      <c r="AC51" s="66"/>
      <c r="AD51" s="66"/>
      <c r="AE51" s="66"/>
      <c r="AF51" s="66"/>
      <c r="AG51" s="66"/>
      <c r="AH51" s="66"/>
      <c r="AI51" s="66"/>
    </row>
    <row r="52" spans="1:39">
      <c r="A52" s="55">
        <f>$A$44</f>
        <v>35000</v>
      </c>
      <c r="B52" s="12">
        <f t="array" ref="B52">V_IN*INDEX(Parts[Ratio (s:p)],COLUMNS($B52:B52))*B44/(V_OUT+V_F)</f>
        <v>0.11658573244487824</v>
      </c>
      <c r="C52" s="12">
        <f t="array" ref="C52">V_IN*INDEX(Parts[Ratio (s:p)],COLUMNS($B52:C52))*C44/(V_OUT+V_F)</f>
        <v>3.6867645720480624E-2</v>
      </c>
      <c r="D52" s="12">
        <f t="array" ref="D52">V_IN*INDEX(Parts[Ratio (s:p)],COLUMNS($B52:D52))*D44/(V_OUT+V_F)</f>
        <v>3.6867645720480631E-2</v>
      </c>
      <c r="E52" s="12">
        <f t="array" ref="E52">V_IN*INDEX(Parts[Ratio (s:p)],COLUMNS($B52:E52))*E44/(V_OUT+V_F)</f>
        <v>3.6867645720480631E-2</v>
      </c>
      <c r="F52" s="12">
        <f t="array" ref="F52">V_IN*INDEX(Parts[Ratio (s:p)],COLUMNS($B52:F52))*F44/(V_OUT+V_F)</f>
        <v>5.2138724590670107E-2</v>
      </c>
      <c r="G52" s="12">
        <f t="array" ref="G52">V_IN*INDEX(Parts[Ratio (s:p)],COLUMNS($B52:G52))*G44/(V_OUT+V_F)</f>
        <v>5.2138724590670101E-2</v>
      </c>
      <c r="H52" s="12">
        <f t="array" ref="H52">V_IN*INDEX(Parts[Ratio (s:p)],COLUMNS($B52:H52))*H44/(V_OUT+V_F)</f>
        <v>3.6867645720480631E-2</v>
      </c>
      <c r="I52" s="12">
        <f t="array" ref="I52">V_IN*INDEX(Parts[Ratio (s:p)],COLUMNS($B52:I52))*I44/(V_OUT+V_F)</f>
        <v>5.2138724590670107E-2</v>
      </c>
      <c r="J52" s="12">
        <f t="array" ref="J52">V_IN*INDEX(Parts[Ratio (s:p)],COLUMNS($B52:J52))*J44/(V_OUT+V_F)</f>
        <v>1.6487712400274777E-2</v>
      </c>
      <c r="K52" s="12">
        <f t="array" ref="K52">V_IN*INDEX(Parts[Ratio (s:p)],COLUMNS($B52:K52))*K44/(V_OUT+V_F)</f>
        <v>3.4056872289771591E-2</v>
      </c>
      <c r="L52" s="12">
        <f t="array" ref="L52">V_IN*INDEX(Parts[Ratio (s:p)],COLUMNS($B52:L52))*L44/(V_OUT+V_F)</f>
        <v>6.8113744579543181E-2</v>
      </c>
      <c r="M52" s="12">
        <f t="array" ref="M52">V_IN*INDEX(Parts[Ratio (s:p)],COLUMNS($B52:M52))*M44/(V_OUT+V_F)</f>
        <v>2.3797962981549441E-2</v>
      </c>
      <c r="N52" s="12">
        <f t="array" ref="N52">V_IN*INDEX(Parts[Ratio (s:p)],COLUMNS($B52:N52))*N44/(V_OUT+V_F)</f>
        <v>1.9785254880329735E-2</v>
      </c>
      <c r="O52" s="12">
        <f t="array" ref="O52">V_IN*INDEX(Parts[Ratio (s:p)],COLUMNS($B52:O52))*O44/(V_OUT+V_F)</f>
        <v>1.6487712400274777E-2</v>
      </c>
      <c r="P52" s="12">
        <f t="array" ref="P52">V_IN*INDEX(Parts[Ratio (s:p)],COLUMNS($B52:P52))*P44/(V_OUT+V_F)</f>
        <v>4.2571090362214493E-2</v>
      </c>
      <c r="Q52" s="12">
        <f t="array" ref="Q52">V_IN*INDEX(Parts[Ratio (s:p)],COLUMNS($B52:Q52))*Q44/(V_OUT+V_F)</f>
        <v>2.1285545181107247E-2</v>
      </c>
      <c r="R52" s="12">
        <f t="array" ref="R52">V_IN*INDEX(Parts[Ratio (s:p)],COLUMNS($B52:R52))*R44/(V_OUT+V_F)</f>
        <v>0.1346216080214403</v>
      </c>
      <c r="S52" s="12">
        <f t="array" ref="S52">V_IN*INDEX(Parts[Ratio (s:p)],COLUMNS($B52:S52))*S44/(V_OUT+V_F)</f>
        <v>1.9038370385239554E-2</v>
      </c>
      <c r="T52" s="12">
        <f t="array" ref="T52">V_IN*INDEX(Parts[Ratio (s:p)],COLUMNS($B52:T52))*T44/(V_OUT+V_F)</f>
        <v>7.8892024034820388E-2</v>
      </c>
      <c r="U52" s="12">
        <f t="array" ref="U52">V_IN*INDEX(Parts[Ratio (s:p)],COLUMNS($B52:U52))*U44/(V_OUT+V_F)</f>
        <v>0.17806729392296763</v>
      </c>
      <c r="V52" s="12">
        <f t="array" ref="V52">V_IN*INDEX(Parts[Ratio (s:p)],COLUMNS($B52:V52))*V44/(V_OUT+V_F)</f>
        <v>3.0102306677627144E-2</v>
      </c>
      <c r="W52" s="12">
        <f t="array" ref="W52">V_IN*INDEX(Parts[Ratio (s:p)],COLUMNS($B52:W52))*W44/(V_OUT+V_F)</f>
        <v>0.53213862952768121</v>
      </c>
      <c r="X52" s="12">
        <f t="array" ref="X52">V_IN*INDEX(Parts[Ratio (s:p)],COLUMNS($B52:X52))*X44/(V_OUT+V_F)</f>
        <v>0.74194705801236505</v>
      </c>
      <c r="Y52" s="12">
        <f t="array" ref="Y52">V_IN*INDEX(Parts[Ratio (s:p)],COLUMNS($B52:Y52))*Y44/(V_OUT+V_F)</f>
        <v>0.82438562001373894</v>
      </c>
      <c r="Z52" s="12">
        <f t="array" ref="Z52">V_IN*INDEX(Parts[Ratio (s:p)],COLUMNS($B52:Z52))*Z44/(V_OUT+V_F)</f>
        <v>0.53848643208576119</v>
      </c>
      <c r="AA52" s="12">
        <f t="array" ref="AA52">V_IN*INDEX(Parts[Ratio (s:p)],COLUMNS($B52:AA52))*AA44/(V_OUT+V_F)</f>
        <v>0.34584917302985835</v>
      </c>
      <c r="AB52" s="12">
        <f t="array" ref="AB52">V_IN*INDEX(Parts[Ratio (s:p)],COLUMNS($B52:AB52))*AB44/(V_OUT+V_F)</f>
        <v>0.79643217358400409</v>
      </c>
      <c r="AC52" s="12">
        <f t="array" ref="AC52">V_IN*INDEX(Parts[Ratio (s:p)],COLUMNS($B52:AC52))*AC44/(V_OUT+V_F)</f>
        <v>0.54267705117963361</v>
      </c>
      <c r="AD52" s="12">
        <f t="array" ref="AD52">V_IN*INDEX(Parts[Ratio (s:p)],COLUMNS($B52:AD52))*AD44/(V_OUT+V_F)</f>
        <v>0.30102306677627144</v>
      </c>
      <c r="AE52" s="12">
        <f t="array" ref="AE52">V_IN*INDEX(Parts[Ratio (s:p)],COLUMNS($B52:AE52))*AE44/(V_OUT+V_F)</f>
        <v>9.5191851926197765E-2</v>
      </c>
      <c r="AF52" s="12">
        <f t="array" ref="AF52">V_IN*INDEX(Parts[Ratio (s:p)],COLUMNS($B52:AF52))*AF44/(V_OUT+V_F)</f>
        <v>9.5191851926197765E-2</v>
      </c>
      <c r="AG52" s="12">
        <f t="array" ref="AG52">V_IN*INDEX(Parts[Ratio (s:p)],COLUMNS($B52:AG52))*AG44/(V_OUT+V_F)</f>
        <v>9.5191851926197765E-2</v>
      </c>
      <c r="AH52" s="12">
        <f t="array" ref="AH52">V_IN*INDEX(Parts[Ratio (s:p)],COLUMNS($B52:AH52))*AH44/(V_OUT+V_F)</f>
        <v>6.7310804010720149E-2</v>
      </c>
      <c r="AI52" s="12">
        <f t="array" ref="AI52">V_IN*INDEX(Parts[Ratio (s:p)],COLUMNS($B52:AI52))*AI44/(V_OUT+V_F)</f>
        <v>4.7595925963098883E-2</v>
      </c>
    </row>
    <row r="53" spans="1:39">
      <c r="A53" s="55">
        <f>$A$45</f>
        <v>50000</v>
      </c>
      <c r="B53" s="12">
        <f t="array" ref="B53">V_IN*INDEX(Parts[Ratio (s:p)],COLUMNS($B53:B53))*B45/(V_OUT+V_F)</f>
        <v>0.13934660285832351</v>
      </c>
      <c r="C53" s="12">
        <f t="array" ref="C53">V_IN*INDEX(Parts[Ratio (s:p)],COLUMNS($B53:C53))*C45/(V_OUT+V_F)</f>
        <v>4.4065264923923167E-2</v>
      </c>
      <c r="D53" s="12">
        <f t="array" ref="D53">V_IN*INDEX(Parts[Ratio (s:p)],COLUMNS($B53:D53))*D45/(V_OUT+V_F)</f>
        <v>4.4065264923923174E-2</v>
      </c>
      <c r="E53" s="12">
        <f t="array" ref="E53">V_IN*INDEX(Parts[Ratio (s:p)],COLUMNS($B53:E53))*E45/(V_OUT+V_F)</f>
        <v>4.4065264923923174E-2</v>
      </c>
      <c r="F53" s="12">
        <f t="array" ref="F53">V_IN*INDEX(Parts[Ratio (s:p)],COLUMNS($B53:F53))*F45/(V_OUT+V_F)</f>
        <v>6.2317695284975584E-2</v>
      </c>
      <c r="G53" s="12">
        <f t="array" ref="G53">V_IN*INDEX(Parts[Ratio (s:p)],COLUMNS($B53:G53))*G45/(V_OUT+V_F)</f>
        <v>6.2317695284975584E-2</v>
      </c>
      <c r="H53" s="12">
        <f t="array" ref="H53">V_IN*INDEX(Parts[Ratio (s:p)],COLUMNS($B53:H53))*H45/(V_OUT+V_F)</f>
        <v>4.4065264923923174E-2</v>
      </c>
      <c r="I53" s="12">
        <f t="array" ref="I53">V_IN*INDEX(Parts[Ratio (s:p)],COLUMNS($B53:I53))*I45/(V_OUT+V_F)</f>
        <v>6.2317695284975584E-2</v>
      </c>
      <c r="J53" s="12">
        <f t="array" ref="J53">V_IN*INDEX(Parts[Ratio (s:p)],COLUMNS($B53:J53))*J45/(V_OUT+V_F)</f>
        <v>1.9706585563285861E-2</v>
      </c>
      <c r="K53" s="12">
        <f t="array" ref="K53">V_IN*INDEX(Parts[Ratio (s:p)],COLUMNS($B53:K53))*K45/(V_OUT+V_F)</f>
        <v>4.0705748105182751E-2</v>
      </c>
      <c r="L53" s="12">
        <f t="array" ref="L53">V_IN*INDEX(Parts[Ratio (s:p)],COLUMNS($B53:L53))*L45/(V_OUT+V_F)</f>
        <v>8.1411496210365503E-2</v>
      </c>
      <c r="M53" s="12">
        <f t="array" ref="M53">V_IN*INDEX(Parts[Ratio (s:p)],COLUMNS($B53:M53))*M45/(V_OUT+V_F)</f>
        <v>2.8444006199428717E-2</v>
      </c>
      <c r="N53" s="12">
        <f t="array" ref="N53">V_IN*INDEX(Parts[Ratio (s:p)],COLUMNS($B53:N53))*N45/(V_OUT+V_F)</f>
        <v>2.3647902675943036E-2</v>
      </c>
      <c r="O53" s="12">
        <f t="array" ref="O53">V_IN*INDEX(Parts[Ratio (s:p)],COLUMNS($B53:O53))*O45/(V_OUT+V_F)</f>
        <v>1.9706585563285861E-2</v>
      </c>
      <c r="P53" s="12">
        <f t="array" ref="P53">V_IN*INDEX(Parts[Ratio (s:p)],COLUMNS($B53:P53))*P45/(V_OUT+V_F)</f>
        <v>5.0882185131478436E-2</v>
      </c>
      <c r="Q53" s="12">
        <f t="array" ref="Q53">V_IN*INDEX(Parts[Ratio (s:p)],COLUMNS($B53:Q53))*Q45/(V_OUT+V_F)</f>
        <v>2.5441092565739218E-2</v>
      </c>
      <c r="R53" s="12">
        <f t="array" ref="R53">V_IN*INDEX(Parts[Ratio (s:p)],COLUMNS($B53:R53))*R45/(V_OUT+V_F)</f>
        <v>0.16090359734182597</v>
      </c>
      <c r="S53" s="12">
        <f t="array" ref="S53">V_IN*INDEX(Parts[Ratio (s:p)],COLUMNS($B53:S53))*S45/(V_OUT+V_F)</f>
        <v>2.2755204959542974E-2</v>
      </c>
      <c r="T53" s="12">
        <f t="array" ref="T53">V_IN*INDEX(Parts[Ratio (s:p)],COLUMNS($B53:T53))*T45/(V_OUT+V_F)</f>
        <v>9.4294004174713938E-2</v>
      </c>
      <c r="U53" s="12">
        <f t="array" ref="U53">V_IN*INDEX(Parts[Ratio (s:p)],COLUMNS($B53:U53))*U45/(V_OUT+V_F)</f>
        <v>0.21283112408348731</v>
      </c>
      <c r="V53" s="12">
        <f t="array" ref="V53">V_IN*INDEX(Parts[Ratio (s:p)],COLUMNS($B53:V53))*V45/(V_OUT+V_F)</f>
        <v>3.597913814805772E-2</v>
      </c>
      <c r="W53" s="12">
        <f t="array" ref="W53">V_IN*INDEX(Parts[Ratio (s:p)],COLUMNS($B53:W53))*W45/(V_OUT+V_F)</f>
        <v>0.63602731414348046</v>
      </c>
      <c r="X53" s="12">
        <f t="array" ref="X53">V_IN*INDEX(Parts[Ratio (s:p)],COLUMNS($B53:X53))*X45/(V_OUT+V_F)</f>
        <v>0.88679635034786375</v>
      </c>
      <c r="Y53" s="12">
        <f t="array" ref="Y53">V_IN*INDEX(Parts[Ratio (s:p)],COLUMNS($B53:Y53))*Y45/(V_OUT+V_F)</f>
        <v>0.98532927816429317</v>
      </c>
      <c r="Z53" s="12">
        <f t="array" ref="Z53">V_IN*INDEX(Parts[Ratio (s:p)],COLUMNS($B53:Z53))*Z45/(V_OUT+V_F)</f>
        <v>0.64361438936730386</v>
      </c>
      <c r="AA53" s="12">
        <f t="array" ref="AA53">V_IN*INDEX(Parts[Ratio (s:p)],COLUMNS($B53:AA53))*AA45/(V_OUT+V_F)</f>
        <v>0.41336882611992765</v>
      </c>
      <c r="AB53" s="12">
        <f t="array" ref="AB53">V_IN*INDEX(Parts[Ratio (s:p)],COLUMNS($B53:AB53))*AB45/(V_OUT+V_F)</f>
        <v>0.95191851926197746</v>
      </c>
      <c r="AC53" s="12">
        <f t="array" ref="AC53">V_IN*INDEX(Parts[Ratio (s:p)],COLUMNS($B53:AC53))*AC45/(V_OUT+V_F)</f>
        <v>0.64862313719912301</v>
      </c>
      <c r="AD53" s="12">
        <f t="array" ref="AD53">V_IN*INDEX(Parts[Ratio (s:p)],COLUMNS($B53:AD53))*AD45/(V_OUT+V_F)</f>
        <v>0.35979138148057727</v>
      </c>
      <c r="AE53" s="12">
        <f t="array" ref="AE53">V_IN*INDEX(Parts[Ratio (s:p)],COLUMNS($B53:AE53))*AE45/(V_OUT+V_F)</f>
        <v>0.11377602479771487</v>
      </c>
      <c r="AF53" s="12">
        <f t="array" ref="AF53">V_IN*INDEX(Parts[Ratio (s:p)],COLUMNS($B53:AF53))*AF45/(V_OUT+V_F)</f>
        <v>0.11377602479771487</v>
      </c>
      <c r="AG53" s="12">
        <f t="array" ref="AG53">V_IN*INDEX(Parts[Ratio (s:p)],COLUMNS($B53:AG53))*AG45/(V_OUT+V_F)</f>
        <v>0.11377602479771487</v>
      </c>
      <c r="AH53" s="12">
        <f t="array" ref="AH53">V_IN*INDEX(Parts[Ratio (s:p)],COLUMNS($B53:AH53))*AH45/(V_OUT+V_F)</f>
        <v>8.0451798670912983E-2</v>
      </c>
      <c r="AI53" s="12">
        <f t="array" ref="AI53">V_IN*INDEX(Parts[Ratio (s:p)],COLUMNS($B53:AI53))*AI45/(V_OUT+V_F)</f>
        <v>5.6888012398857435E-2</v>
      </c>
    </row>
    <row r="54" spans="1:39">
      <c r="A54" s="55">
        <f>$A$46</f>
        <v>100000</v>
      </c>
      <c r="B54" s="12">
        <f t="array" ref="B54">V_IN*INDEX(Parts[Ratio (s:p)],COLUMNS($B54:B54))*B46/(V_OUT+V_F)</f>
        <v>0.19706585563285861</v>
      </c>
      <c r="C54" s="12">
        <f t="array" ref="C54">V_IN*INDEX(Parts[Ratio (s:p)],COLUMNS($B54:C54))*C46/(V_OUT+V_F)</f>
        <v>6.2317695284975577E-2</v>
      </c>
      <c r="D54" s="12">
        <f t="array" ref="D54">V_IN*INDEX(Parts[Ratio (s:p)],COLUMNS($B54:D54))*D46/(V_OUT+V_F)</f>
        <v>6.2317695284975584E-2</v>
      </c>
      <c r="E54" s="12">
        <f t="array" ref="E54">V_IN*INDEX(Parts[Ratio (s:p)],COLUMNS($B54:E54))*E46/(V_OUT+V_F)</f>
        <v>6.2317695284975584E-2</v>
      </c>
      <c r="F54" s="40">
        <f t="array" ref="F54">V_IN*INDEX(Parts[Ratio (s:p)],COLUMNS($B54:F54))*F46/(V_OUT+V_F)</f>
        <v>8.8130529847846348E-2</v>
      </c>
      <c r="G54" s="12">
        <f t="array" ref="G54">V_IN*INDEX(Parts[Ratio (s:p)],COLUMNS($B54:G54))*G46/(V_OUT+V_F)</f>
        <v>8.8130529847846348E-2</v>
      </c>
      <c r="H54" s="12">
        <f t="array" ref="H54">V_IN*INDEX(Parts[Ratio (s:p)],COLUMNS($B54:H54))*H46/(V_OUT+V_F)</f>
        <v>6.2317695284975584E-2</v>
      </c>
      <c r="I54" s="12">
        <f t="array" ref="I54">V_IN*INDEX(Parts[Ratio (s:p)],COLUMNS($B54:I54))*I46/(V_OUT+V_F)</f>
        <v>8.8130529847846348E-2</v>
      </c>
      <c r="J54" s="12">
        <f t="array" ref="J54">V_IN*INDEX(Parts[Ratio (s:p)],COLUMNS($B54:J54))*J46/(V_OUT+V_F)</f>
        <v>2.7869320571664705E-2</v>
      </c>
      <c r="K54" s="12">
        <f t="array" ref="K54">V_IN*INDEX(Parts[Ratio (s:p)],COLUMNS($B54:K54))*K46/(V_OUT+V_F)</f>
        <v>5.7566621036892356E-2</v>
      </c>
      <c r="L54" s="12">
        <f t="array" ref="L54">V_IN*INDEX(Parts[Ratio (s:p)],COLUMNS($B54:L54))*L46/(V_OUT+V_F)</f>
        <v>0.11513324207378471</v>
      </c>
      <c r="M54" s="12">
        <f t="array" ref="M54">V_IN*INDEX(Parts[Ratio (s:p)],COLUMNS($B54:M54))*M46/(V_OUT+V_F)</f>
        <v>4.0225899335456491E-2</v>
      </c>
      <c r="N54" s="12">
        <f t="array" ref="N54">V_IN*INDEX(Parts[Ratio (s:p)],COLUMNS($B54:N54))*N46/(V_OUT+V_F)</f>
        <v>3.3443184685997648E-2</v>
      </c>
      <c r="O54" s="12">
        <f t="array" ref="O54">V_IN*INDEX(Parts[Ratio (s:p)],COLUMNS($B54:O54))*O46/(V_OUT+V_F)</f>
        <v>2.7869320571664705E-2</v>
      </c>
      <c r="P54" s="12">
        <f t="array" ref="P54">V_IN*INDEX(Parts[Ratio (s:p)],COLUMNS($B54:P54))*P46/(V_OUT+V_F)</f>
        <v>7.1958276296115439E-2</v>
      </c>
      <c r="Q54" s="12">
        <f t="array" ref="Q54">V_IN*INDEX(Parts[Ratio (s:p)],COLUMNS($B54:Q54))*Q46/(V_OUT+V_F)</f>
        <v>3.597913814805772E-2</v>
      </c>
      <c r="R54" s="12">
        <f t="array" ref="R54">V_IN*INDEX(Parts[Ratio (s:p)],COLUMNS($B54:R54))*R46/(V_OUT+V_F)</f>
        <v>0.22755204959542974</v>
      </c>
      <c r="S54" s="12">
        <f t="array" ref="S54">V_IN*INDEX(Parts[Ratio (s:p)],COLUMNS($B54:S54))*S46/(V_OUT+V_F)</f>
        <v>3.218071946836519E-2</v>
      </c>
      <c r="T54" s="12">
        <f t="array" ref="T54">V_IN*INDEX(Parts[Ratio (s:p)],COLUMNS($B54:T54))*T46/(V_OUT+V_F)</f>
        <v>0.1333518595543457</v>
      </c>
      <c r="U54" s="12">
        <f t="array" ref="U54">V_IN*INDEX(Parts[Ratio (s:p)],COLUMNS($B54:U54))*U46/(V_OUT+V_F)</f>
        <v>0.30098866217397885</v>
      </c>
      <c r="V54" s="12">
        <f t="array" ref="V54">V_IN*INDEX(Parts[Ratio (s:p)],COLUMNS($B54:V54))*V46/(V_OUT+V_F)</f>
        <v>5.0882185131478436E-2</v>
      </c>
      <c r="W54" s="12">
        <f t="array" ref="W54">V_IN*INDEX(Parts[Ratio (s:p)],COLUMNS($B54:W54))*W46/(V_OUT+V_F)</f>
        <v>0.89947845370144308</v>
      </c>
      <c r="X54" s="12">
        <f t="array" ref="X54">V_IN*INDEX(Parts[Ratio (s:p)],COLUMNS($B54:X54))*X46/(V_OUT+V_F)</f>
        <v>1.2541194257249115</v>
      </c>
      <c r="Y54" s="12">
        <f t="array" ref="Y54">V_IN*INDEX(Parts[Ratio (s:p)],COLUMNS($B54:Y54))*Y46/(V_OUT+V_F)</f>
        <v>1.393466028583235</v>
      </c>
      <c r="Z54" s="12">
        <f t="array" ref="Z54">V_IN*INDEX(Parts[Ratio (s:p)],COLUMNS($B54:Z54))*Z46/(V_OUT+V_F)</f>
        <v>0.91020819838171896</v>
      </c>
      <c r="AA54" s="12">
        <f t="array" ref="AA54">V_IN*INDEX(Parts[Ratio (s:p)],COLUMNS($B54:AA54))*AA46/(V_OUT+V_F)</f>
        <v>0.58459180016104739</v>
      </c>
      <c r="AB54" s="12">
        <f t="array" ref="AB54">V_IN*INDEX(Parts[Ratio (s:p)],COLUMNS($B54:AB54))*AB46/(V_OUT+V_F)</f>
        <v>1.3462160802144028</v>
      </c>
      <c r="AC54" s="12">
        <f t="array" ref="AC54">V_IN*INDEX(Parts[Ratio (s:p)],COLUMNS($B54:AC54))*AC46/(V_OUT+V_F)</f>
        <v>0.91729163749598452</v>
      </c>
      <c r="AD54" s="12">
        <f t="array" ref="AD54">V_IN*INDEX(Parts[Ratio (s:p)],COLUMNS($B54:AD54))*AD46/(V_OUT+V_F)</f>
        <v>0.50882185131478441</v>
      </c>
      <c r="AE54" s="12">
        <f t="array" ref="AE54">V_IN*INDEX(Parts[Ratio (s:p)],COLUMNS($B54:AE54))*AE46/(V_OUT+V_F)</f>
        <v>0.16090359734182597</v>
      </c>
      <c r="AF54" s="12">
        <f t="array" ref="AF54">V_IN*INDEX(Parts[Ratio (s:p)],COLUMNS($B54:AF54))*AF46/(V_OUT+V_F)</f>
        <v>0.16090359734182597</v>
      </c>
      <c r="AG54" s="12">
        <f t="array" ref="AG54">V_IN*INDEX(Parts[Ratio (s:p)],COLUMNS($B54:AG54))*AG46/(V_OUT+V_F)</f>
        <v>0.16090359734182597</v>
      </c>
      <c r="AH54" s="12">
        <f t="array" ref="AH54">V_IN*INDEX(Parts[Ratio (s:p)],COLUMNS($B54:AH54))*AH46/(V_OUT+V_F)</f>
        <v>0.11377602479771487</v>
      </c>
      <c r="AI54" s="12">
        <f t="array" ref="AI54">V_IN*INDEX(Parts[Ratio (s:p)],COLUMNS($B54:AI54))*AI46/(V_OUT+V_F)</f>
        <v>8.0451798670912983E-2</v>
      </c>
    </row>
    <row r="55" spans="1:39">
      <c r="A55" s="55">
        <f>$A$47</f>
        <v>200000</v>
      </c>
      <c r="B55" s="12">
        <f t="array" ref="B55">V_IN*INDEX(Parts[Ratio (s:p)],COLUMNS($B55:B55))*B47/(V_OUT+V_F)</f>
        <v>0.27869320571664702</v>
      </c>
      <c r="C55" s="12">
        <f t="array" ref="C55">V_IN*INDEX(Parts[Ratio (s:p)],COLUMNS($B55:C55))*C47/(V_OUT+V_F)</f>
        <v>8.8130529847846334E-2</v>
      </c>
      <c r="D55" s="12">
        <f t="array" ref="D55">V_IN*INDEX(Parts[Ratio (s:p)],COLUMNS($B55:D55))*D47/(V_OUT+V_F)</f>
        <v>8.8130529847846348E-2</v>
      </c>
      <c r="E55" s="12">
        <f t="array" ref="E55">V_IN*INDEX(Parts[Ratio (s:p)],COLUMNS($B55:E55))*E47/(V_OUT+V_F)</f>
        <v>8.8130529847846348E-2</v>
      </c>
      <c r="F55" s="12">
        <f t="array" ref="F55">V_IN*INDEX(Parts[Ratio (s:p)],COLUMNS($B55:F55))*F47/(V_OUT+V_F)</f>
        <v>0.12463539056995117</v>
      </c>
      <c r="G55" s="12">
        <f t="array" ref="G55">V_IN*INDEX(Parts[Ratio (s:p)],COLUMNS($B55:G55))*G47/(V_OUT+V_F)</f>
        <v>0.12463539056995117</v>
      </c>
      <c r="H55" s="12">
        <f t="array" ref="H55">V_IN*INDEX(Parts[Ratio (s:p)],COLUMNS($B55:H55))*H47/(V_OUT+V_F)</f>
        <v>8.8130529847846348E-2</v>
      </c>
      <c r="I55" s="12">
        <f t="array" ref="I55">V_IN*INDEX(Parts[Ratio (s:p)],COLUMNS($B55:I55))*I47/(V_OUT+V_F)</f>
        <v>0.12463539056995117</v>
      </c>
      <c r="J55" s="12">
        <f t="array" ref="J55">V_IN*INDEX(Parts[Ratio (s:p)],COLUMNS($B55:J55))*J47/(V_OUT+V_F)</f>
        <v>3.9413171126571722E-2</v>
      </c>
      <c r="K55" s="12">
        <f t="array" ref="K55">V_IN*INDEX(Parts[Ratio (s:p)],COLUMNS($B55:K55))*K47/(V_OUT+V_F)</f>
        <v>8.1411496210365503E-2</v>
      </c>
      <c r="L55" s="12">
        <f t="array" ref="L55">V_IN*INDEX(Parts[Ratio (s:p)],COLUMNS($B55:L55))*L47/(V_OUT+V_F)</f>
        <v>0.16282299242073101</v>
      </c>
      <c r="M55" s="12">
        <f t="array" ref="M55">V_IN*INDEX(Parts[Ratio (s:p)],COLUMNS($B55:M55))*M47/(V_OUT+V_F)</f>
        <v>5.6888012398857435E-2</v>
      </c>
      <c r="N55" s="12">
        <f t="array" ref="N55">V_IN*INDEX(Parts[Ratio (s:p)],COLUMNS($B55:N55))*N47/(V_OUT+V_F)</f>
        <v>4.7295805351886072E-2</v>
      </c>
      <c r="O55" s="12">
        <f t="array" ref="O55">V_IN*INDEX(Parts[Ratio (s:p)],COLUMNS($B55:O55))*O47/(V_OUT+V_F)</f>
        <v>3.9413171126571722E-2</v>
      </c>
      <c r="P55" s="12">
        <f t="array" ref="P55">V_IN*INDEX(Parts[Ratio (s:p)],COLUMNS($B55:P55))*P47/(V_OUT+V_F)</f>
        <v>0.10176437026295687</v>
      </c>
      <c r="Q55" s="12">
        <f t="array" ref="Q55">V_IN*INDEX(Parts[Ratio (s:p)],COLUMNS($B55:Q55))*Q47/(V_OUT+V_F)</f>
        <v>5.0882185131478436E-2</v>
      </c>
      <c r="R55" s="12">
        <f t="array" ref="R55">V_IN*INDEX(Parts[Ratio (s:p)],COLUMNS($B55:R55))*R47/(V_OUT+V_F)</f>
        <v>0.32180719468365193</v>
      </c>
      <c r="S55" s="12">
        <f t="array" ref="S55">V_IN*INDEX(Parts[Ratio (s:p)],COLUMNS($B55:S55))*S47/(V_OUT+V_F)</f>
        <v>4.5510409919085948E-2</v>
      </c>
      <c r="T55" s="12">
        <f t="array" ref="T55">V_IN*INDEX(Parts[Ratio (s:p)],COLUMNS($B55:T55))*T47/(V_OUT+V_F)</f>
        <v>0.18858800834942788</v>
      </c>
      <c r="U55" s="12">
        <f t="array" ref="U55">V_IN*INDEX(Parts[Ratio (s:p)],COLUMNS($B55:U55))*U47/(V_OUT+V_F)</f>
        <v>0.42566224816697462</v>
      </c>
      <c r="V55" s="12">
        <f t="array" ref="V55">V_IN*INDEX(Parts[Ratio (s:p)],COLUMNS($B55:V55))*V47/(V_OUT+V_F)</f>
        <v>7.1958276296115439E-2</v>
      </c>
      <c r="W55" s="12">
        <f t="array" ref="W55">V_IN*INDEX(Parts[Ratio (s:p)],COLUMNS($B55:W55))*W47/(V_OUT+V_F)</f>
        <v>1.2720546282869609</v>
      </c>
      <c r="X55" s="12">
        <f t="array" ref="X55">V_IN*INDEX(Parts[Ratio (s:p)],COLUMNS($B55:X55))*X47/(V_OUT+V_F)</f>
        <v>1.7735927006957275</v>
      </c>
      <c r="Y55" s="12">
        <f t="array" ref="Y55">V_IN*INDEX(Parts[Ratio (s:p)],COLUMNS($B55:Y55))*Y47/(V_OUT+V_F)</f>
        <v>1.9706585563285863</v>
      </c>
      <c r="Z55" s="12">
        <f t="array" ref="Z55">V_IN*INDEX(Parts[Ratio (s:p)],COLUMNS($B55:Z55))*Z47/(V_OUT+V_F)</f>
        <v>1.2872287787346077</v>
      </c>
      <c r="AA55" s="12">
        <f t="array" ref="AA55">V_IN*INDEX(Parts[Ratio (s:p)],COLUMNS($B55:AA55))*AA47/(V_OUT+V_F)</f>
        <v>0.82673765223985529</v>
      </c>
      <c r="AB55" s="12">
        <f t="array" ref="AB55">V_IN*INDEX(Parts[Ratio (s:p)],COLUMNS($B55:AB55))*AB47/(V_OUT+V_F)</f>
        <v>1.9038370385239549</v>
      </c>
      <c r="AC55" s="12">
        <f t="array" ref="AC55">V_IN*INDEX(Parts[Ratio (s:p)],COLUMNS($B55:AC55))*AC47/(V_OUT+V_F)</f>
        <v>1.297246274398246</v>
      </c>
      <c r="AD55" s="12">
        <f t="array" ref="AD55">V_IN*INDEX(Parts[Ratio (s:p)],COLUMNS($B55:AD55))*AD47/(V_OUT+V_F)</f>
        <v>0.71958276296115453</v>
      </c>
      <c r="AE55" s="12">
        <f t="array" ref="AE55">V_IN*INDEX(Parts[Ratio (s:p)],COLUMNS($B55:AE55))*AE47/(V_OUT+V_F)</f>
        <v>0.22755204959542974</v>
      </c>
      <c r="AF55" s="12">
        <f t="array" ref="AF55">V_IN*INDEX(Parts[Ratio (s:p)],COLUMNS($B55:AF55))*AF47/(V_OUT+V_F)</f>
        <v>0.22755204959542974</v>
      </c>
      <c r="AG55" s="12">
        <f t="array" ref="AG55">V_IN*INDEX(Parts[Ratio (s:p)],COLUMNS($B55:AG55))*AG47/(V_OUT+V_F)</f>
        <v>0.22755204959542974</v>
      </c>
      <c r="AH55" s="12">
        <f t="array" ref="AH55">V_IN*INDEX(Parts[Ratio (s:p)],COLUMNS($B55:AH55))*AH47/(V_OUT+V_F)</f>
        <v>0.16090359734182597</v>
      </c>
      <c r="AI55" s="12">
        <f t="array" ref="AI55">V_IN*INDEX(Parts[Ratio (s:p)],COLUMNS($B55:AI55))*AI47/(V_OUT+V_F)</f>
        <v>0.11377602479771487</v>
      </c>
    </row>
    <row r="56" spans="1:39">
      <c r="A56" s="55">
        <f>$A$48</f>
        <v>500000</v>
      </c>
      <c r="B56" s="12">
        <f t="array" ref="B56">V_IN*INDEX(Parts[Ratio (s:p)],COLUMNS($B56:B56))*B48/(V_OUT+V_F)</f>
        <v>0.4406526492392317</v>
      </c>
      <c r="C56" s="12">
        <f t="array" ref="C56">V_IN*INDEX(Parts[Ratio (s:p)],COLUMNS($B56:C56))*C48/(V_OUT+V_F)</f>
        <v>0.13934660285832351</v>
      </c>
      <c r="D56" s="12">
        <f t="array" ref="D56">V_IN*INDEX(Parts[Ratio (s:p)],COLUMNS($B56:D56))*D48/(V_OUT+V_F)</f>
        <v>0.13934660285832354</v>
      </c>
      <c r="E56" s="12">
        <f t="array" ref="E56">V_IN*INDEX(Parts[Ratio (s:p)],COLUMNS($B56:E56))*E48/(V_OUT+V_F)</f>
        <v>0.13934660285832354</v>
      </c>
      <c r="F56" s="12">
        <f t="array" ref="F56">V_IN*INDEX(Parts[Ratio (s:p)],COLUMNS($B56:F56))*F48/(V_OUT+V_F)</f>
        <v>0.19706585563285861</v>
      </c>
      <c r="G56" s="12">
        <f t="array" ref="G56">V_IN*INDEX(Parts[Ratio (s:p)],COLUMNS($B56:G56))*G48/(V_OUT+V_F)</f>
        <v>0.19706585563285861</v>
      </c>
      <c r="H56" s="12">
        <f t="array" ref="H56">V_IN*INDEX(Parts[Ratio (s:p)],COLUMNS($B56:H56))*H48/(V_OUT+V_F)</f>
        <v>0.13934660285832354</v>
      </c>
      <c r="I56" s="12">
        <f t="array" ref="I56">V_IN*INDEX(Parts[Ratio (s:p)],COLUMNS($B56:I56))*I48/(V_OUT+V_F)</f>
        <v>0.19706585563285864</v>
      </c>
      <c r="J56" s="12">
        <f t="array" ref="J56">V_IN*INDEX(Parts[Ratio (s:p)],COLUMNS($B56:J56))*J48/(V_OUT+V_F)</f>
        <v>6.2317695284975584E-2</v>
      </c>
      <c r="K56" s="12">
        <f t="array" ref="K56">V_IN*INDEX(Parts[Ratio (s:p)],COLUMNS($B56:K56))*K48/(V_OUT+V_F)</f>
        <v>0.12872287787346073</v>
      </c>
      <c r="L56" s="12">
        <f t="array" ref="L56">V_IN*INDEX(Parts[Ratio (s:p)],COLUMNS($B56:L56))*L48/(V_OUT+V_F)</f>
        <v>0.25744575574692147</v>
      </c>
      <c r="M56" s="12">
        <f t="array" ref="M56">V_IN*INDEX(Parts[Ratio (s:p)],COLUMNS($B56:M56))*M48/(V_OUT+V_F)</f>
        <v>8.994784537014433E-2</v>
      </c>
      <c r="N56" s="12">
        <f t="array" ref="N56">V_IN*INDEX(Parts[Ratio (s:p)],COLUMNS($B56:N56))*N48/(V_OUT+V_F)</f>
        <v>7.478123434197069E-2</v>
      </c>
      <c r="O56" s="12">
        <f t="array" ref="O56">V_IN*INDEX(Parts[Ratio (s:p)],COLUMNS($B56:O56))*O48/(V_OUT+V_F)</f>
        <v>6.2317695284975584E-2</v>
      </c>
      <c r="P56" s="12">
        <f t="array" ref="P56">V_IN*INDEX(Parts[Ratio (s:p)],COLUMNS($B56:P56))*P48/(V_OUT+V_F)</f>
        <v>0.16090359734182594</v>
      </c>
      <c r="Q56" s="12">
        <f t="array" ref="Q56">V_IN*INDEX(Parts[Ratio (s:p)],COLUMNS($B56:Q56))*Q48/(V_OUT+V_F)</f>
        <v>8.0451798670912969E-2</v>
      </c>
      <c r="R56" s="12">
        <f t="array" ref="R56">V_IN*INDEX(Parts[Ratio (s:p)],COLUMNS($B56:R56))*R48/(V_OUT+V_F)</f>
        <v>0.50882185131478441</v>
      </c>
      <c r="S56" s="12">
        <f t="array" ref="S56">V_IN*INDEX(Parts[Ratio (s:p)],COLUMNS($B56:S56))*S48/(V_OUT+V_F)</f>
        <v>7.1958276296115467E-2</v>
      </c>
      <c r="T56" s="12">
        <f t="array" ref="T56">V_IN*INDEX(Parts[Ratio (s:p)],COLUMNS($B56:T56))*T48/(V_OUT+V_F)</f>
        <v>0.29818382288952178</v>
      </c>
      <c r="U56" s="12">
        <f t="array" ref="U56">V_IN*INDEX(Parts[Ratio (s:p)],COLUMNS($B56:U56))*U48/(V_OUT+V_F)</f>
        <v>0.67303110907773622</v>
      </c>
      <c r="V56" s="12">
        <f t="array" ref="V56">V_IN*INDEX(Parts[Ratio (s:p)],COLUMNS($B56:V56))*V48/(V_OUT+V_F)</f>
        <v>0.11377602479771486</v>
      </c>
      <c r="W56" s="12">
        <f t="array" ref="W56">V_IN*INDEX(Parts[Ratio (s:p)],COLUMNS($B56:W56))*W48/(V_OUT+V_F)</f>
        <v>2.0112949667728239</v>
      </c>
      <c r="X56" s="12">
        <f t="array" ref="X56">V_IN*INDEX(Parts[Ratio (s:p)],COLUMNS($B56:X56))*X48/(V_OUT+V_F)</f>
        <v>2.8042962878239015</v>
      </c>
      <c r="Y56" s="12">
        <f t="array" ref="Y56">V_IN*INDEX(Parts[Ratio (s:p)],COLUMNS($B56:Y56))*Y48/(V_OUT+V_F)</f>
        <v>3.1158847642487792</v>
      </c>
      <c r="Z56" s="12">
        <f t="array" ref="Z56">V_IN*INDEX(Parts[Ratio (s:p)],COLUMNS($B56:Z56))*Z48/(V_OUT+V_F)</f>
        <v>2.0352874052591376</v>
      </c>
      <c r="AA56" s="12">
        <f t="array" ref="AA56">V_IN*INDEX(Parts[Ratio (s:p)],COLUMNS($B56:AA56))*AA48/(V_OUT+V_F)</f>
        <v>1.3071870042490745</v>
      </c>
      <c r="AB56" s="12">
        <f t="array" ref="AB56">V_IN*INDEX(Parts[Ratio (s:p)],COLUMNS($B56:AB56))*AB48/(V_OUT+V_F)</f>
        <v>3.010230667762714</v>
      </c>
      <c r="AC56" s="12">
        <f t="array" ref="AC56">V_IN*INDEX(Parts[Ratio (s:p)],COLUMNS($B56:AC56))*AC48/(V_OUT+V_F)</f>
        <v>2.0511264566331162</v>
      </c>
      <c r="AD56" s="12">
        <f t="array" ref="AD56">V_IN*INDEX(Parts[Ratio (s:p)],COLUMNS($B56:AD56))*AD48/(V_OUT+V_F)</f>
        <v>1.1377602479771485</v>
      </c>
      <c r="AE56" s="12">
        <f t="array" ref="AE56">V_IN*INDEX(Parts[Ratio (s:p)],COLUMNS($B56:AE56))*AE48/(V_OUT+V_F)</f>
        <v>0.35979138148057732</v>
      </c>
      <c r="AF56" s="12">
        <f t="array" ref="AF56">V_IN*INDEX(Parts[Ratio (s:p)],COLUMNS($B56:AF56))*AF48/(V_OUT+V_F)</f>
        <v>0.35979138148057732</v>
      </c>
      <c r="AG56" s="12">
        <f t="array" ref="AG56">V_IN*INDEX(Parts[Ratio (s:p)],COLUMNS($B56:AG56))*AG48/(V_OUT+V_F)</f>
        <v>0.35979138148057732</v>
      </c>
      <c r="AH56" s="12">
        <f t="array" ref="AH56">V_IN*INDEX(Parts[Ratio (s:p)],COLUMNS($B56:AH56))*AH48/(V_OUT+V_F)</f>
        <v>0.25441092565739221</v>
      </c>
      <c r="AI56" s="12">
        <f t="array" ref="AI56">V_IN*INDEX(Parts[Ratio (s:p)],COLUMNS($B56:AI56))*AI48/(V_OUT+V_F)</f>
        <v>0.17989569074028866</v>
      </c>
    </row>
    <row r="57" spans="1:39">
      <c r="A57" s="55">
        <f>$A$49</f>
        <v>1000000</v>
      </c>
      <c r="B57" s="12">
        <f t="array" ref="B57">V_IN*INDEX(Parts[Ratio (s:p)],COLUMNS($B57:B57))*B49/(V_OUT+V_F)</f>
        <v>0.62317695284975583</v>
      </c>
      <c r="C57" s="12">
        <f t="array" ref="C57">V_IN*INDEX(Parts[Ratio (s:p)],COLUMNS($B57:C57))*C49/(V_OUT+V_F)</f>
        <v>0.19706585563285861</v>
      </c>
      <c r="D57" s="12">
        <f t="array" ref="D57">V_IN*INDEX(Parts[Ratio (s:p)],COLUMNS($B57:D57))*D49/(V_OUT+V_F)</f>
        <v>0.19706585563285864</v>
      </c>
      <c r="E57" s="12">
        <f t="array" ref="E57">V_IN*INDEX(Parts[Ratio (s:p)],COLUMNS($B57:E57))*E49/(V_OUT+V_F)</f>
        <v>0.19706585563285861</v>
      </c>
      <c r="F57" s="12">
        <f t="array" ref="F57">V_IN*INDEX(Parts[Ratio (s:p)],COLUMNS($B57:F57))*F49/(V_OUT+V_F)</f>
        <v>0.27869320571664707</v>
      </c>
      <c r="G57" s="12">
        <f t="array" ref="G57">V_IN*INDEX(Parts[Ratio (s:p)],COLUMNS($B57:G57))*G49/(V_OUT+V_F)</f>
        <v>0.27869320571664707</v>
      </c>
      <c r="H57" s="12">
        <f t="array" ref="H57">V_IN*INDEX(Parts[Ratio (s:p)],COLUMNS($B57:H57))*H49/(V_OUT+V_F)</f>
        <v>0.19706585563285864</v>
      </c>
      <c r="I57" s="12">
        <f t="array" ref="I57">V_IN*INDEX(Parts[Ratio (s:p)],COLUMNS($B57:I57))*I49/(V_OUT+V_F)</f>
        <v>0.27869320571664707</v>
      </c>
      <c r="J57" s="12">
        <f t="array" ref="J57">V_IN*INDEX(Parts[Ratio (s:p)],COLUMNS($B57:J57))*J49/(V_OUT+V_F)</f>
        <v>8.8130529847846348E-2</v>
      </c>
      <c r="K57" s="12">
        <f t="array" ref="K57">V_IN*INDEX(Parts[Ratio (s:p)],COLUMNS($B57:K57))*K49/(V_OUT+V_F)</f>
        <v>0.18204163967634376</v>
      </c>
      <c r="L57" s="12">
        <f t="array" ref="L57">V_IN*INDEX(Parts[Ratio (s:p)],COLUMNS($B57:L57))*L49/(V_OUT+V_F)</f>
        <v>0.36408327935268753</v>
      </c>
      <c r="M57" s="12">
        <f t="array" ref="M57">V_IN*INDEX(Parts[Ratio (s:p)],COLUMNS($B57:M57))*M49/(V_OUT+V_F)</f>
        <v>0.1272054628286961</v>
      </c>
      <c r="N57" s="12">
        <f t="array" ref="N57">V_IN*INDEX(Parts[Ratio (s:p)],COLUMNS($B57:N57))*N49/(V_OUT+V_F)</f>
        <v>0.10575663581741561</v>
      </c>
      <c r="O57" s="12">
        <f t="array" ref="O57">V_IN*INDEX(Parts[Ratio (s:p)],COLUMNS($B57:O57))*O49/(V_OUT+V_F)</f>
        <v>8.8130529847846348E-2</v>
      </c>
      <c r="P57" s="12">
        <f t="array" ref="P57">V_IN*INDEX(Parts[Ratio (s:p)],COLUMNS($B57:P57))*P49/(V_OUT+V_F)</f>
        <v>0.22755204959542971</v>
      </c>
      <c r="Q57" s="12">
        <f t="array" ref="Q57">V_IN*INDEX(Parts[Ratio (s:p)],COLUMNS($B57:Q57))*Q49/(V_OUT+V_F)</f>
        <v>0.11377602479771486</v>
      </c>
      <c r="R57" s="12">
        <f t="array" ref="R57">V_IN*INDEX(Parts[Ratio (s:p)],COLUMNS($B57:R57))*R49/(V_OUT+V_F)</f>
        <v>0.71958276296115464</v>
      </c>
      <c r="S57" s="12">
        <f t="array" ref="S57">V_IN*INDEX(Parts[Ratio (s:p)],COLUMNS($B57:S57))*S49/(V_OUT+V_F)</f>
        <v>0.10176437026295687</v>
      </c>
      <c r="T57" s="12">
        <f t="array" ref="T57">V_IN*INDEX(Parts[Ratio (s:p)],COLUMNS($B57:T57))*T49/(V_OUT+V_F)</f>
        <v>0.42169560641061865</v>
      </c>
      <c r="U57" s="12">
        <f t="array" ref="U57">V_IN*INDEX(Parts[Ratio (s:p)],COLUMNS($B57:U57))*U49/(V_OUT+V_F)</f>
        <v>0.95180972235674055</v>
      </c>
      <c r="V57" s="12">
        <f t="array" ref="V57">V_IN*INDEX(Parts[Ratio (s:p)],COLUMNS($B57:V57))*V49/(V_OUT+V_F)</f>
        <v>0.16090359734182594</v>
      </c>
      <c r="W57" s="12">
        <f t="array" ref="W57">V_IN*INDEX(Parts[Ratio (s:p)],COLUMNS($B57:W57))*W49/(V_OUT+V_F)</f>
        <v>2.8444006199428715</v>
      </c>
      <c r="X57" s="12">
        <f t="array" ref="X57">V_IN*INDEX(Parts[Ratio (s:p)],COLUMNS($B57:X57))*X49/(V_OUT+V_F)</f>
        <v>3.9658738431530858</v>
      </c>
      <c r="Y57" s="12">
        <f t="array" ref="Y57">V_IN*INDEX(Parts[Ratio (s:p)],COLUMNS($B57:Y57))*Y49/(V_OUT+V_F)</f>
        <v>4.4065264923923175</v>
      </c>
      <c r="Z57" s="12">
        <f t="array" ref="Z57">V_IN*INDEX(Parts[Ratio (s:p)],COLUMNS($B57:Z57))*Z49/(V_OUT+V_F)</f>
        <v>2.8783310518446186</v>
      </c>
      <c r="AA57" s="12">
        <f t="array" ref="AA57">V_IN*INDEX(Parts[Ratio (s:p)],COLUMNS($B57:AA57))*AA49/(V_OUT+V_F)</f>
        <v>1.8486415899668978</v>
      </c>
      <c r="AB57" s="12">
        <f t="array" ref="AB57">V_IN*INDEX(Parts[Ratio (s:p)],COLUMNS($B57:AB57))*AB49/(V_OUT+V_F)</f>
        <v>4.2571090362214496</v>
      </c>
      <c r="AC57" s="12">
        <f t="array" ref="AC57">V_IN*INDEX(Parts[Ratio (s:p)],COLUMNS($B57:AC57))*AC49/(V_OUT+V_F)</f>
        <v>2.9007308531128229</v>
      </c>
      <c r="AD57" s="12">
        <f t="array" ref="AD57">V_IN*INDEX(Parts[Ratio (s:p)],COLUMNS($B57:AD57))*AD49/(V_OUT+V_F)</f>
        <v>1.6090359734182593</v>
      </c>
      <c r="AE57" s="12">
        <f t="array" ref="AE57">V_IN*INDEX(Parts[Ratio (s:p)],COLUMNS($B57:AE57))*AE49/(V_OUT+V_F)</f>
        <v>0.50882185131478441</v>
      </c>
      <c r="AF57" s="12">
        <f t="array" ref="AF57">V_IN*INDEX(Parts[Ratio (s:p)],COLUMNS($B57:AF57))*AF49/(V_OUT+V_F)</f>
        <v>0.50882185131478441</v>
      </c>
      <c r="AG57" s="12">
        <f t="array" ref="AG57">V_IN*INDEX(Parts[Ratio (s:p)],COLUMNS($B57:AG57))*AG49/(V_OUT+V_F)</f>
        <v>0.50882185131478441</v>
      </c>
      <c r="AH57" s="12">
        <f t="array" ref="AH57">V_IN*INDEX(Parts[Ratio (s:p)],COLUMNS($B57:AH57))*AH49/(V_OUT+V_F)</f>
        <v>0.35979138148057732</v>
      </c>
      <c r="AI57" s="12">
        <f t="array" ref="AI57">V_IN*INDEX(Parts[Ratio (s:p)],COLUMNS($B57:AI57))*AI49/(V_OUT+V_F)</f>
        <v>0.25441092565739221</v>
      </c>
      <c r="AM57" s="38"/>
    </row>
    <row r="58" spans="1:39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7"/>
      <c r="W58" s="57"/>
      <c r="X58" s="57"/>
      <c r="Y58" s="57"/>
      <c r="Z58" s="60"/>
      <c r="AA58" s="60"/>
      <c r="AB58" s="66"/>
      <c r="AC58" s="66"/>
      <c r="AD58" s="66"/>
      <c r="AE58" s="66"/>
      <c r="AF58" s="66"/>
      <c r="AG58" s="66"/>
      <c r="AH58" s="66"/>
      <c r="AI58" s="66"/>
    </row>
    <row r="59" spans="1:39">
      <c r="A59" s="73" t="s">
        <v>20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55"/>
      <c r="T59" s="55"/>
      <c r="U59" s="55"/>
      <c r="V59" s="57"/>
      <c r="W59" s="57"/>
      <c r="X59" s="57"/>
      <c r="Y59" s="57"/>
      <c r="Z59" s="60"/>
      <c r="AA59" s="60"/>
      <c r="AB59" s="66"/>
      <c r="AC59" s="66"/>
      <c r="AD59" s="66"/>
      <c r="AE59" s="66"/>
      <c r="AF59" s="66"/>
      <c r="AG59" s="66"/>
      <c r="AH59" s="66"/>
      <c r="AI59" s="66"/>
    </row>
    <row r="60" spans="1:39">
      <c r="A60" s="55">
        <f>$A$44</f>
        <v>35000</v>
      </c>
      <c r="B60" s="13">
        <f t="shared" ref="B60:S60" si="18">B44+B52</f>
        <v>1.0532355069070301</v>
      </c>
      <c r="C60" s="13">
        <f t="shared" si="18"/>
        <v>0.1849649785796513</v>
      </c>
      <c r="D60" s="13">
        <f t="shared" si="18"/>
        <v>0.22198931179444398</v>
      </c>
      <c r="E60" s="13">
        <f t="shared" si="18"/>
        <v>0.28369653381909843</v>
      </c>
      <c r="F60" s="13">
        <f t="shared" si="18"/>
        <v>0.30147355397248177</v>
      </c>
      <c r="G60" s="13">
        <f t="shared" si="18"/>
        <v>0.40120748572520643</v>
      </c>
      <c r="H60" s="13">
        <f t="shared" si="18"/>
        <v>0.40711097786840733</v>
      </c>
      <c r="I60" s="13">
        <f t="shared" si="18"/>
        <v>0.5757418662924747</v>
      </c>
      <c r="J60" s="13">
        <f t="shared" si="18"/>
        <v>0.23725818143995406</v>
      </c>
      <c r="K60" s="13">
        <f t="shared" si="18"/>
        <v>0.20506494227478719</v>
      </c>
      <c r="L60" s="13">
        <f t="shared" si="18"/>
        <v>0.23912181456455878</v>
      </c>
      <c r="M60" s="13">
        <f t="shared" si="18"/>
        <v>0.21499079757531764</v>
      </c>
      <c r="N60" s="13">
        <f t="shared" si="18"/>
        <v>0.2184786770160411</v>
      </c>
      <c r="O60" s="13">
        <f t="shared" si="18"/>
        <v>0.23725818143995406</v>
      </c>
      <c r="P60" s="13">
        <f t="shared" si="18"/>
        <v>0.32758454033724055</v>
      </c>
      <c r="Q60" s="13">
        <f t="shared" si="18"/>
        <v>0.30629899515613329</v>
      </c>
      <c r="R60" s="13">
        <f t="shared" si="18"/>
        <v>1.2161716068656916</v>
      </c>
      <c r="S60" s="13">
        <f t="shared" si="18"/>
        <v>0.11463478768212365</v>
      </c>
      <c r="T60" s="13">
        <f t="shared" ref="T60:U60" si="19">T44+T52</f>
        <v>0.38071036741374753</v>
      </c>
      <c r="U60" s="13">
        <f t="shared" si="19"/>
        <v>0.5754541381943904</v>
      </c>
      <c r="V60" s="13">
        <f t="shared" ref="V60:Y60" si="20">V44+V52</f>
        <v>0.15102327260165538</v>
      </c>
      <c r="W60" s="13">
        <f t="shared" si="20"/>
        <v>0.95965880449022023</v>
      </c>
      <c r="X60" s="13">
        <f t="shared" si="20"/>
        <v>1.073102761571884</v>
      </c>
      <c r="Y60" s="13">
        <f t="shared" si="20"/>
        <v>1.1555413235732579</v>
      </c>
      <c r="Z60" s="13">
        <f t="shared" ref="Z60:AA60" si="21">Z44+Z52</f>
        <v>1.6200364309300126</v>
      </c>
      <c r="AA60" s="13">
        <f t="shared" si="21"/>
        <v>1.0404872370603289</v>
      </c>
      <c r="AB60" s="13">
        <f t="shared" ref="AB60:AE60" si="22">AB44+AB52</f>
        <v>1.1163589777126985</v>
      </c>
      <c r="AC60" s="13">
        <f t="shared" si="22"/>
        <v>0.97866379409735127</v>
      </c>
      <c r="AD60" s="13">
        <f t="shared" si="22"/>
        <v>0.90562789639641261</v>
      </c>
      <c r="AE60" s="13">
        <f t="shared" si="22"/>
        <v>0.47757752111373419</v>
      </c>
      <c r="AF60" s="13">
        <f t="shared" ref="AF60:AG60" si="23">AF44+AF52</f>
        <v>0.47757752111373419</v>
      </c>
      <c r="AG60" s="13">
        <f t="shared" si="23"/>
        <v>0.47757752111373419</v>
      </c>
      <c r="AH60" s="13">
        <f t="shared" ref="AH60:AI60" si="24">AH44+AH52</f>
        <v>0.337698303721783</v>
      </c>
      <c r="AI60" s="13">
        <f t="shared" si="24"/>
        <v>0.2387887605568671</v>
      </c>
    </row>
    <row r="61" spans="1:39">
      <c r="A61" s="55">
        <f>$A$45</f>
        <v>50000</v>
      </c>
      <c r="B61" s="13">
        <f t="shared" ref="B61:S61" si="25">B45+B53</f>
        <v>1.2588572102220945</v>
      </c>
      <c r="C61" s="13">
        <f t="shared" si="25"/>
        <v>0.22107543412332253</v>
      </c>
      <c r="D61" s="13">
        <f t="shared" si="25"/>
        <v>0.26532797642317241</v>
      </c>
      <c r="E61" s="13">
        <f t="shared" si="25"/>
        <v>0.33908221358958879</v>
      </c>
      <c r="F61" s="13">
        <f t="shared" si="25"/>
        <v>0.36032981666562669</v>
      </c>
      <c r="G61" s="13">
        <f t="shared" si="25"/>
        <v>0.47953466521788712</v>
      </c>
      <c r="H61" s="13">
        <f t="shared" si="25"/>
        <v>0.48659068792242161</v>
      </c>
      <c r="I61" s="13">
        <f t="shared" si="25"/>
        <v>0.6881431501843428</v>
      </c>
      <c r="J61" s="13">
        <f t="shared" si="25"/>
        <v>0.28357776625568354</v>
      </c>
      <c r="K61" s="13">
        <f t="shared" si="25"/>
        <v>0.24509948577833163</v>
      </c>
      <c r="L61" s="13">
        <f t="shared" si="25"/>
        <v>0.28580523388351436</v>
      </c>
      <c r="M61" s="13">
        <f t="shared" si="25"/>
        <v>0.25696315200563902</v>
      </c>
      <c r="N61" s="13">
        <f t="shared" si="25"/>
        <v>0.26113196529910093</v>
      </c>
      <c r="O61" s="13">
        <f t="shared" si="25"/>
        <v>0.28357776625568354</v>
      </c>
      <c r="P61" s="13">
        <f t="shared" si="25"/>
        <v>0.39153841458672656</v>
      </c>
      <c r="Q61" s="13">
        <f t="shared" si="25"/>
        <v>0.36609732202098733</v>
      </c>
      <c r="R61" s="13">
        <f t="shared" si="25"/>
        <v>1.4536030983860557</v>
      </c>
      <c r="S61" s="13">
        <f t="shared" si="25"/>
        <v>0.13701477786264815</v>
      </c>
      <c r="T61" s="13">
        <f t="shared" ref="T61:U61" si="26">T45+T53</f>
        <v>0.45503592300311957</v>
      </c>
      <c r="U61" s="13">
        <f t="shared" si="26"/>
        <v>0.68779924932980308</v>
      </c>
      <c r="V61" s="13">
        <f t="shared" ref="V61:Y61" si="27">V45+V53</f>
        <v>0.18050733608880559</v>
      </c>
      <c r="W61" s="13">
        <f t="shared" si="27"/>
        <v>1.1470116583263525</v>
      </c>
      <c r="X61" s="13">
        <f t="shared" si="27"/>
        <v>1.2826031213864604</v>
      </c>
      <c r="Y61" s="13">
        <f t="shared" si="27"/>
        <v>1.3811360492028897</v>
      </c>
      <c r="Z61" s="13">
        <f t="shared" ref="Z61:AA61" si="28">Z45+Z53</f>
        <v>1.9363138904115336</v>
      </c>
      <c r="AA61" s="13">
        <f t="shared" si="28"/>
        <v>1.2436201133818021</v>
      </c>
      <c r="AB61" s="13">
        <f t="shared" ref="AB61:AE61" si="29">AB45+AB53</f>
        <v>1.3343041884495137</v>
      </c>
      <c r="AC61" s="13">
        <f t="shared" si="29"/>
        <v>1.1697269656248985</v>
      </c>
      <c r="AD61" s="13">
        <f t="shared" si="29"/>
        <v>1.0824323711843167</v>
      </c>
      <c r="AE61" s="13">
        <f t="shared" si="29"/>
        <v>0.57081431641013558</v>
      </c>
      <c r="AF61" s="13">
        <f t="shared" ref="AF61:AG61" si="30">AF45+AF53</f>
        <v>0.57081431641013558</v>
      </c>
      <c r="AG61" s="13">
        <f t="shared" si="30"/>
        <v>0.57081431641013558</v>
      </c>
      <c r="AH61" s="13">
        <f t="shared" ref="AH61:AI61" si="31">AH45+AH53</f>
        <v>0.40362667393197038</v>
      </c>
      <c r="AI61" s="13">
        <f t="shared" si="31"/>
        <v>0.28540715820506779</v>
      </c>
    </row>
    <row r="62" spans="1:39">
      <c r="A62" s="55">
        <f>$A$46</f>
        <v>100000</v>
      </c>
      <c r="B62" s="13">
        <f t="shared" ref="B62:S62" si="32">B46+B54</f>
        <v>1.7802929397872447</v>
      </c>
      <c r="C62" s="13">
        <f t="shared" si="32"/>
        <v>0.31264787724472243</v>
      </c>
      <c r="D62" s="13">
        <f t="shared" si="32"/>
        <v>0.37523042273465923</v>
      </c>
      <c r="E62" s="13">
        <f t="shared" si="32"/>
        <v>0.47953466521788712</v>
      </c>
      <c r="F62" s="52">
        <f t="shared" si="32"/>
        <v>0.50958331365594012</v>
      </c>
      <c r="G62" s="13">
        <f t="shared" si="32"/>
        <v>0.67816442717917758</v>
      </c>
      <c r="H62" s="13">
        <f t="shared" si="32"/>
        <v>0.6881431501843428</v>
      </c>
      <c r="I62" s="13">
        <f t="shared" si="32"/>
        <v>0.97318137584484321</v>
      </c>
      <c r="J62" s="13">
        <f t="shared" si="32"/>
        <v>0.40103952302625506</v>
      </c>
      <c r="K62" s="13">
        <f t="shared" si="32"/>
        <v>0.34662301691838809</v>
      </c>
      <c r="L62" s="13">
        <f t="shared" si="32"/>
        <v>0.40418963795528046</v>
      </c>
      <c r="M62" s="13">
        <f t="shared" si="32"/>
        <v>0.36340077459651393</v>
      </c>
      <c r="N62" s="13">
        <f t="shared" si="32"/>
        <v>0.36929636689512901</v>
      </c>
      <c r="O62" s="13">
        <f t="shared" si="32"/>
        <v>0.40103952302625506</v>
      </c>
      <c r="P62" s="13">
        <f t="shared" si="32"/>
        <v>0.55371893609860834</v>
      </c>
      <c r="Q62" s="13">
        <f t="shared" si="32"/>
        <v>0.51773979795055058</v>
      </c>
      <c r="R62" s="13">
        <f t="shared" si="32"/>
        <v>2.0557052160451121</v>
      </c>
      <c r="S62" s="13">
        <f t="shared" si="32"/>
        <v>0.19376815709889389</v>
      </c>
      <c r="T62" s="13">
        <f t="shared" ref="T62:U62" si="33">T46+T54</f>
        <v>0.64351797367797103</v>
      </c>
      <c r="U62" s="13">
        <f t="shared" si="33"/>
        <v>0.97269502659224161</v>
      </c>
      <c r="V62" s="13">
        <f t="shared" ref="V62:Y62" si="34">V46+V54</f>
        <v>0.2552759228046273</v>
      </c>
      <c r="W62" s="13">
        <f t="shared" si="34"/>
        <v>1.6221194434051824</v>
      </c>
      <c r="X62" s="13">
        <f t="shared" si="34"/>
        <v>1.8138747294067969</v>
      </c>
      <c r="Y62" s="13">
        <f t="shared" si="34"/>
        <v>1.9532213322651204</v>
      </c>
      <c r="Z62" s="13">
        <f t="shared" ref="Z62:AA62" si="35">Z46+Z54</f>
        <v>2.7383613648314018</v>
      </c>
      <c r="AA62" s="13">
        <f t="shared" si="35"/>
        <v>1.7587444307845108</v>
      </c>
      <c r="AB62" s="13">
        <f t="shared" ref="AB62:AE62" si="36">AB46+AB54</f>
        <v>1.8869910796365283</v>
      </c>
      <c r="AC62" s="13">
        <f t="shared" si="36"/>
        <v>1.6542437390602585</v>
      </c>
      <c r="AD62" s="13">
        <f t="shared" si="36"/>
        <v>1.5307905396805288</v>
      </c>
      <c r="AE62" s="13">
        <f t="shared" si="36"/>
        <v>0.80725334786394076</v>
      </c>
      <c r="AF62" s="13">
        <f t="shared" ref="AF62:AG62" si="37">AF46+AF54</f>
        <v>0.80725334786394076</v>
      </c>
      <c r="AG62" s="13">
        <f t="shared" si="37"/>
        <v>0.80725334786394076</v>
      </c>
      <c r="AH62" s="13">
        <f t="shared" ref="AH62:AI62" si="38">AH46+AH54</f>
        <v>0.57081431641013558</v>
      </c>
      <c r="AI62" s="13">
        <f t="shared" si="38"/>
        <v>0.40362667393197038</v>
      </c>
    </row>
    <row r="63" spans="1:39">
      <c r="A63" s="55">
        <f>$A$47</f>
        <v>200000</v>
      </c>
      <c r="B63" s="13">
        <f t="shared" ref="B63:S63" si="39">B47+B55</f>
        <v>2.517714420444189</v>
      </c>
      <c r="C63" s="13">
        <f t="shared" si="39"/>
        <v>0.44215086824664507</v>
      </c>
      <c r="D63" s="13">
        <f t="shared" si="39"/>
        <v>0.53065595284634481</v>
      </c>
      <c r="E63" s="13">
        <f t="shared" si="39"/>
        <v>0.67816442717917758</v>
      </c>
      <c r="F63" s="13">
        <f t="shared" si="39"/>
        <v>0.72065963333125338</v>
      </c>
      <c r="G63" s="13">
        <f t="shared" si="39"/>
        <v>0.95906933043577425</v>
      </c>
      <c r="H63" s="13">
        <f t="shared" si="39"/>
        <v>0.97318137584484321</v>
      </c>
      <c r="I63" s="13">
        <f t="shared" si="39"/>
        <v>1.3762863003686856</v>
      </c>
      <c r="J63" s="13">
        <f t="shared" si="39"/>
        <v>0.56715553251136708</v>
      </c>
      <c r="K63" s="13">
        <f t="shared" si="39"/>
        <v>0.49019897155666325</v>
      </c>
      <c r="L63" s="13">
        <f t="shared" si="39"/>
        <v>0.57161046776702873</v>
      </c>
      <c r="M63" s="13">
        <f t="shared" si="39"/>
        <v>0.51392630401127803</v>
      </c>
      <c r="N63" s="13">
        <f t="shared" si="39"/>
        <v>0.52226393059820186</v>
      </c>
      <c r="O63" s="13">
        <f t="shared" si="39"/>
        <v>0.56715553251136708</v>
      </c>
      <c r="P63" s="13">
        <f t="shared" si="39"/>
        <v>0.78307682917345312</v>
      </c>
      <c r="Q63" s="13">
        <f t="shared" si="39"/>
        <v>0.73219464404197465</v>
      </c>
      <c r="R63" s="13">
        <f t="shared" si="39"/>
        <v>2.9072061967721115</v>
      </c>
      <c r="S63" s="13">
        <f t="shared" si="39"/>
        <v>0.2740295557252963</v>
      </c>
      <c r="T63" s="13">
        <f t="shared" ref="T63:U63" si="40">T47+T55</f>
        <v>0.91007184600623914</v>
      </c>
      <c r="U63" s="13">
        <f t="shared" si="40"/>
        <v>1.3755984986596062</v>
      </c>
      <c r="V63" s="13">
        <f t="shared" ref="V63:Y63" si="41">V47+V55</f>
        <v>0.36101467217761118</v>
      </c>
      <c r="W63" s="13">
        <f t="shared" si="41"/>
        <v>2.2940233166527051</v>
      </c>
      <c r="X63" s="13">
        <f t="shared" si="41"/>
        <v>2.5652062427729208</v>
      </c>
      <c r="Y63" s="13">
        <f t="shared" si="41"/>
        <v>2.7622720984057794</v>
      </c>
      <c r="Z63" s="13">
        <f t="shared" ref="Z63:AA63" si="42">Z47+Z55</f>
        <v>3.8726277808230671</v>
      </c>
      <c r="AA63" s="13">
        <f t="shared" si="42"/>
        <v>2.4872402267636042</v>
      </c>
      <c r="AB63" s="13">
        <f t="shared" ref="AB63:AE63" si="43">AB47+AB55</f>
        <v>2.6686083768990274</v>
      </c>
      <c r="AC63" s="13">
        <f t="shared" si="43"/>
        <v>2.3394539312497971</v>
      </c>
      <c r="AD63" s="13">
        <f t="shared" si="43"/>
        <v>2.1648647423686334</v>
      </c>
      <c r="AE63" s="13">
        <f t="shared" si="43"/>
        <v>1.1416286328202712</v>
      </c>
      <c r="AF63" s="13">
        <f t="shared" ref="AF63:AG63" si="44">AF47+AF55</f>
        <v>1.1416286328202712</v>
      </c>
      <c r="AG63" s="13">
        <f t="shared" si="44"/>
        <v>1.1416286328202712</v>
      </c>
      <c r="AH63" s="13">
        <f t="shared" ref="AH63:AI63" si="45">AH47+AH55</f>
        <v>0.80725334786394076</v>
      </c>
      <c r="AI63" s="13">
        <f t="shared" si="45"/>
        <v>0.57081431641013558</v>
      </c>
    </row>
    <row r="64" spans="1:39">
      <c r="A64" s="55">
        <f>$A$48</f>
        <v>500000</v>
      </c>
      <c r="B64" s="13">
        <f t="shared" ref="B64:S64" si="46">B48+B56</f>
        <v>3.9808560332272194</v>
      </c>
      <c r="C64" s="13">
        <f t="shared" si="46"/>
        <v>0.69910190654020909</v>
      </c>
      <c r="D64" s="13">
        <f t="shared" si="46"/>
        <v>0.83904073246068056</v>
      </c>
      <c r="E64" s="13">
        <f t="shared" si="46"/>
        <v>1.0722721089947995</v>
      </c>
      <c r="F64" s="13">
        <f t="shared" si="46"/>
        <v>1.1394629295342789</v>
      </c>
      <c r="G64" s="13">
        <f t="shared" si="46"/>
        <v>1.516421759094847</v>
      </c>
      <c r="H64" s="13">
        <f t="shared" si="46"/>
        <v>1.5387348620630374</v>
      </c>
      <c r="I64" s="13">
        <f t="shared" si="46"/>
        <v>2.1760997108258415</v>
      </c>
      <c r="J64" s="13">
        <f t="shared" si="46"/>
        <v>0.89675163515079859</v>
      </c>
      <c r="K64" s="13">
        <f t="shared" si="46"/>
        <v>0.77507262839557545</v>
      </c>
      <c r="L64" s="13">
        <f t="shared" si="46"/>
        <v>0.90379550626903615</v>
      </c>
      <c r="M64" s="13">
        <f t="shared" si="46"/>
        <v>0.8125888350738838</v>
      </c>
      <c r="N64" s="13">
        <f t="shared" si="46"/>
        <v>0.82577178022121134</v>
      </c>
      <c r="O64" s="13">
        <f t="shared" si="46"/>
        <v>0.89675163515079859</v>
      </c>
      <c r="P64" s="13">
        <f t="shared" si="46"/>
        <v>1.2381531815453506</v>
      </c>
      <c r="Q64" s="13">
        <f t="shared" si="46"/>
        <v>1.1577013828744376</v>
      </c>
      <c r="R64" s="13">
        <f t="shared" si="46"/>
        <v>4.5966966047777618</v>
      </c>
      <c r="S64" s="13">
        <f t="shared" si="46"/>
        <v>0.43327877114798519</v>
      </c>
      <c r="T64" s="13">
        <f t="shared" ref="T64:U64" si="47">T48+T56</f>
        <v>1.4389499338868637</v>
      </c>
      <c r="U64" s="13">
        <f t="shared" si="47"/>
        <v>2.1750122008362176</v>
      </c>
      <c r="V64" s="13">
        <f t="shared" ref="V64:Y64" si="48">V48+V56</f>
        <v>0.57081431641013536</v>
      </c>
      <c r="W64" s="13">
        <f t="shared" si="48"/>
        <v>3.6271693430781107</v>
      </c>
      <c r="X64" s="13">
        <f t="shared" si="48"/>
        <v>4.0559471976226362</v>
      </c>
      <c r="Y64" s="13">
        <f t="shared" si="48"/>
        <v>4.367535674047514</v>
      </c>
      <c r="Z64" s="13">
        <f t="shared" ref="Z64:AA64" si="49">Z48+Z56</f>
        <v>6.1231621587221152</v>
      </c>
      <c r="AA64" s="13">
        <f t="shared" si="49"/>
        <v>3.9326721022833402</v>
      </c>
      <c r="AB64" s="13">
        <f t="shared" ref="AB64:AE64" si="50">AB48+AB56</f>
        <v>4.2194403270029959</v>
      </c>
      <c r="AC64" s="13">
        <f t="shared" si="50"/>
        <v>3.6990014518921619</v>
      </c>
      <c r="AD64" s="13">
        <f t="shared" si="50"/>
        <v>3.4229517060392514</v>
      </c>
      <c r="AE64" s="13">
        <f t="shared" si="50"/>
        <v>1.8050733608880563</v>
      </c>
      <c r="AF64" s="13">
        <f t="shared" ref="AF64:AG64" si="51">AF48+AF56</f>
        <v>1.8050733608880563</v>
      </c>
      <c r="AG64" s="13">
        <f t="shared" si="51"/>
        <v>1.8050733608880563</v>
      </c>
      <c r="AH64" s="13">
        <f t="shared" ref="AH64:AI64" si="52">AH48+AH56</f>
        <v>1.2763796140231367</v>
      </c>
      <c r="AI64" s="13">
        <f t="shared" si="52"/>
        <v>0.90253668044402813</v>
      </c>
    </row>
    <row r="65" spans="1:35">
      <c r="A65" s="55">
        <f>$A$49</f>
        <v>1000000</v>
      </c>
      <c r="B65" s="13">
        <f t="shared" ref="B65:S65" si="53">B49+B57</f>
        <v>5.6297805920446935</v>
      </c>
      <c r="C65" s="13">
        <f t="shared" si="53"/>
        <v>0.98867939771005164</v>
      </c>
      <c r="D65" s="13">
        <f t="shared" si="53"/>
        <v>1.1865827832293501</v>
      </c>
      <c r="E65" s="13">
        <f t="shared" si="53"/>
        <v>1.516421759094847</v>
      </c>
      <c r="F65" s="13">
        <f t="shared" si="53"/>
        <v>1.6114439287687556</v>
      </c>
      <c r="G65" s="13">
        <f t="shared" si="53"/>
        <v>2.144544217989599</v>
      </c>
      <c r="H65" s="13">
        <f t="shared" si="53"/>
        <v>2.1760997108258415</v>
      </c>
      <c r="I65" s="13">
        <f t="shared" si="53"/>
        <v>3.0774697241260749</v>
      </c>
      <c r="J65" s="13">
        <f t="shared" si="53"/>
        <v>1.2681983245105088</v>
      </c>
      <c r="K65" s="13">
        <f t="shared" si="53"/>
        <v>1.0961182229011848</v>
      </c>
      <c r="L65" s="13">
        <f t="shared" si="53"/>
        <v>1.2781598625775286</v>
      </c>
      <c r="M65" s="13">
        <f t="shared" si="53"/>
        <v>1.1491741511944404</v>
      </c>
      <c r="N65" s="13">
        <f t="shared" si="53"/>
        <v>1.1678176510138119</v>
      </c>
      <c r="O65" s="13">
        <f t="shared" si="53"/>
        <v>1.2681983245105088</v>
      </c>
      <c r="P65" s="13">
        <f t="shared" si="53"/>
        <v>1.7510130216368316</v>
      </c>
      <c r="Q65" s="13">
        <f t="shared" si="53"/>
        <v>1.6372369968391167</v>
      </c>
      <c r="R65" s="13">
        <f t="shared" si="53"/>
        <v>6.5007106805910704</v>
      </c>
      <c r="S65" s="13">
        <f t="shared" si="53"/>
        <v>0.61274871444582901</v>
      </c>
      <c r="T65" s="13">
        <f t="shared" ref="T65:U65" si="54">T49+T57</f>
        <v>2.0349825120786713</v>
      </c>
      <c r="U65" s="13">
        <f t="shared" si="54"/>
        <v>3.0759317527495331</v>
      </c>
      <c r="V65" s="13">
        <f t="shared" ref="V65:Y65" si="55">V49+V57</f>
        <v>0.80725334786394065</v>
      </c>
      <c r="W65" s="13">
        <f t="shared" si="55"/>
        <v>5.1295920780049737</v>
      </c>
      <c r="X65" s="13">
        <f t="shared" si="55"/>
        <v>5.7359755351470794</v>
      </c>
      <c r="Y65" s="13">
        <f t="shared" si="55"/>
        <v>6.1766281843863116</v>
      </c>
      <c r="Z65" s="13">
        <f t="shared" ref="Z65:AA65" si="56">Z49+Z57</f>
        <v>8.6594589694745352</v>
      </c>
      <c r="AA65" s="13">
        <f t="shared" si="56"/>
        <v>5.5616382234154118</v>
      </c>
      <c r="AB65" s="13">
        <f t="shared" ref="AB65:AE65" si="57">AB49+AB57</f>
        <v>5.9671897360716057</v>
      </c>
      <c r="AC65" s="13">
        <f t="shared" si="57"/>
        <v>5.2311780205036644</v>
      </c>
      <c r="AD65" s="13">
        <f t="shared" si="57"/>
        <v>4.8407847260288328</v>
      </c>
      <c r="AE65" s="13">
        <f t="shared" si="57"/>
        <v>2.5527592280462734</v>
      </c>
      <c r="AF65" s="13">
        <f t="shared" ref="AF65:AG65" si="58">AF49+AF57</f>
        <v>2.5527592280462734</v>
      </c>
      <c r="AG65" s="13">
        <f t="shared" si="58"/>
        <v>2.5527592280462734</v>
      </c>
      <c r="AH65" s="13">
        <f t="shared" ref="AH65:AI65" si="59">AH49+AH57</f>
        <v>1.8050733608880563</v>
      </c>
      <c r="AI65" s="13">
        <f t="shared" si="59"/>
        <v>1.2763796140231367</v>
      </c>
    </row>
    <row r="66" spans="1:3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7"/>
      <c r="W66" s="57"/>
      <c r="X66" s="57"/>
      <c r="Y66" s="57"/>
      <c r="Z66" s="60"/>
      <c r="AA66" s="60"/>
      <c r="AB66" s="66"/>
      <c r="AC66" s="66"/>
      <c r="AD66" s="66"/>
      <c r="AE66" s="66"/>
      <c r="AF66" s="66"/>
      <c r="AG66" s="66"/>
      <c r="AH66" s="66"/>
      <c r="AI66" s="66"/>
    </row>
    <row r="67" spans="1:35">
      <c r="A67" s="73" t="s">
        <v>29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55"/>
      <c r="T67" s="55"/>
      <c r="U67" s="55"/>
      <c r="V67" s="57"/>
      <c r="W67" s="57"/>
      <c r="X67" s="57"/>
      <c r="Y67" s="57"/>
      <c r="Z67" s="60"/>
      <c r="AA67" s="60"/>
      <c r="AB67" s="66"/>
      <c r="AC67" s="66"/>
      <c r="AD67" s="66"/>
      <c r="AE67" s="66"/>
      <c r="AF67" s="66"/>
      <c r="AG67" s="66"/>
      <c r="AH67" s="66"/>
      <c r="AI67" s="66"/>
    </row>
    <row r="68" spans="1:35">
      <c r="A68" s="55">
        <f>$A$44</f>
        <v>35000</v>
      </c>
      <c r="B68" s="13">
        <f t="array" ref="B68">(V_IN)*B44/(INDEX(Parts[L (pri)],COLUMNS($B68:B68))*$A68)</f>
        <v>2.230118510624171</v>
      </c>
      <c r="C68" s="13">
        <f t="array" ref="C68">(V_IN)*C44/(INDEX(Parts[L (pri)],COLUMNS($B68:C68))*$A68)</f>
        <v>14.104507891349591</v>
      </c>
      <c r="D68" s="13">
        <f t="array" ref="D68">(V_IN)*D44/(INDEX(Parts[L (pri)],COLUMNS($B68:D68))*$A68)</f>
        <v>11.283606313079673</v>
      </c>
      <c r="E68" s="13">
        <f t="array" ref="E68">(V_IN)*E44/(INDEX(Parts[L (pri)],COLUMNS($B68:E68))*$A68)</f>
        <v>8.4627047348097548</v>
      </c>
      <c r="F68" s="13">
        <f t="array" ref="F68">(V_IN)*F44/(INDEX(Parts[L (pri)],COLUMNS($B68:F68))*$A68)</f>
        <v>8.3776502672288711</v>
      </c>
      <c r="G68" s="13">
        <f t="array" ref="G68">(V_IN)*G44/(INDEX(Parts[L (pri)],COLUMNS($B68:G68))*$A68)</f>
        <v>5.9840359051634806</v>
      </c>
      <c r="H68" s="13">
        <f t="array" ref="H68">(V_IN)*H44/(INDEX(Parts[L (pri)],COLUMNS($B68:H68))*$A68)</f>
        <v>5.6418031565398366</v>
      </c>
      <c r="I68" s="13">
        <f t="array" ref="I68">(V_IN)*I44/(INDEX(Parts[L (pri)],COLUMNS($B68:I68))*$A68)</f>
        <v>3.9893572701089877</v>
      </c>
      <c r="J68" s="13">
        <f t="array" ref="J68">(V_IN)*J44/(INDEX(Parts[L (pri)],COLUMNS($B68:J68))*$A68)</f>
        <v>9.4615915302719689</v>
      </c>
      <c r="K68" s="13">
        <f t="array" ref="K68">(V_IN)*K44/(INDEX(Parts[L (pri)],COLUMNS($B68:K68))*$A68)</f>
        <v>12.214862141786831</v>
      </c>
      <c r="L68" s="13">
        <f t="array" ref="L68">(V_IN)*L44/(INDEX(Parts[L (pri)],COLUMNS($B68:L68))*$A68)</f>
        <v>12.214862141786831</v>
      </c>
      <c r="M68" s="13">
        <f t="array" ref="M68">(V_IN)*M44/(INDEX(Parts[L (pri)],COLUMNS($B68:M68))*$A68)</f>
        <v>10.92530483392961</v>
      </c>
      <c r="N68" s="13">
        <f t="array" ref="N68">(V_IN)*N44/(INDEX(Parts[L (pri)],COLUMNS($B68:N68))*$A68)</f>
        <v>10.512879478079967</v>
      </c>
      <c r="O68" s="13">
        <f t="array" ref="O68">(V_IN)*O44/(INDEX(Parts[L (pri)],COLUMNS($B68:O68))*$A68)</f>
        <v>9.4615915302719689</v>
      </c>
      <c r="P68" s="13">
        <f t="array" ref="P68">(V_IN)*P44/(INDEX(Parts[L (pri)],COLUMNS($B68:P68))*$A68)</f>
        <v>7.3289172850720981</v>
      </c>
      <c r="Q68" s="13">
        <f t="array" ref="Q68">(V_IN)*Q44/(INDEX(Parts[L (pri)],COLUMNS($B68:Q68))*$A68)</f>
        <v>7.3289172850720981</v>
      </c>
      <c r="R68" s="13">
        <f t="array" ref="R68">(V_IN)*R44/(INDEX(Parts[L (pri)],COLUMNS($B68:R68))*$A68)</f>
        <v>1.9313392836504488</v>
      </c>
      <c r="S68" s="13">
        <f t="array" ref="S68">(V_IN)*S44/(INDEX(Parts[L (pri)],COLUMNS($B68:S68))*$A68)</f>
        <v>21.850609667859221</v>
      </c>
      <c r="T68" s="13">
        <f t="array" ref="T68">(V_IN)*T44/(INDEX(Parts[L (pri)],COLUMNS($B68:T68))*$A68)</f>
        <v>6.9208517170127761</v>
      </c>
      <c r="U68" s="13">
        <f t="array" ref="U68">(V_IN)*U44/(INDEX(Parts[L (pri)],COLUMNS($B68:U68))*$A68)</f>
        <v>5.2564397390399833</v>
      </c>
      <c r="V68" s="13">
        <f t="array" ref="V68">(V_IN)*V44/(INDEX(Parts[L (pri)],COLUMNS($B68:V68))*$A68)</f>
        <v>17.274423703432607</v>
      </c>
      <c r="W68" s="13">
        <f t="array" ref="W68">(V_IN)*W44/(INDEX(Parts[L (pri)],COLUMNS($B68:W68))*$A68)</f>
        <v>4.8859448567147314</v>
      </c>
      <c r="X68" s="13">
        <f t="array" ref="X68">(V_IN)*X44/(INDEX(Parts[L (pri)],COLUMNS($B68:X68))*$A68)</f>
        <v>6.3077276868479801</v>
      </c>
      <c r="Y68" s="13">
        <f t="array" ref="Y68">(V_IN)*Y44/(INDEX(Parts[L (pri)],COLUMNS($B68:Y68))*$A68)</f>
        <v>6.3077276868479801</v>
      </c>
      <c r="Z68" s="13">
        <f t="array" ref="Z68">(V_IN)*Z44/(INDEX(Parts[L (pri)],COLUMNS($B68:Z68))*$A68)</f>
        <v>1.9313392836504488</v>
      </c>
      <c r="AA68" s="13">
        <f t="array" ref="AA68">(V_IN)*AA44/(INDEX(Parts[L (pri)],COLUMNS($B68:AA68))*$A68)</f>
        <v>3.007091186279093</v>
      </c>
      <c r="AB68" s="13">
        <f t="array" ref="AB68">(V_IN)*AB44/(INDEX(Parts[L (pri)],COLUMNS($B68:AB68))*$A68)</f>
        <v>6.5291184516060081</v>
      </c>
      <c r="AC68" s="13">
        <f t="array" ref="AC68">(V_IN)*AC44/(INDEX(Parts[L (pri)],COLUMNS($B68:AC68))*$A68)</f>
        <v>4.7910631089859077</v>
      </c>
      <c r="AD68" s="13">
        <f t="array" ref="AD68">(V_IN)*AD44/(INDEX(Parts[L (pri)],COLUMNS($B68:AD68))*$A68)</f>
        <v>3.4548847406865208</v>
      </c>
      <c r="AE68" s="13">
        <f t="array" ref="AE68">(V_IN)*AE44/(INDEX(Parts[L (pri)],COLUMNS($B68:AE68))*$A68)</f>
        <v>5.4626524169648052</v>
      </c>
      <c r="AF68" s="13">
        <f t="array" ref="AF68">(V_IN)*AF44/(INDEX(Parts[L (pri)],COLUMNS($B68:AF68))*$A68)</f>
        <v>5.4626524169648052</v>
      </c>
      <c r="AG68" s="13">
        <f t="array" ref="AG68">(V_IN)*AG44/(INDEX(Parts[L (pri)],COLUMNS($B68:AG68))*$A68)</f>
        <v>5.4626524169648052</v>
      </c>
      <c r="AH68" s="13">
        <f t="array" ref="AH68">(V_IN)*AH44/(INDEX(Parts[L (pri)],COLUMNS($B68:AH68))*$A68)</f>
        <v>7.7253571346017953</v>
      </c>
      <c r="AI68" s="13">
        <f t="array" ref="AI68">(V_IN)*AI44/(INDEX(Parts[L (pri)],COLUMNS($B68:AI68))*$A68)</f>
        <v>10.92530483392961</v>
      </c>
    </row>
    <row r="69" spans="1:35">
      <c r="A69" s="55">
        <f>$A$45</f>
        <v>50000</v>
      </c>
      <c r="B69" s="13">
        <f t="array" ref="B69">(V_IN)*B45/(INDEX(Parts[L (pri)],COLUMNS($B69:B69))*$A69)</f>
        <v>1.8658510122729517</v>
      </c>
      <c r="C69" s="13">
        <f t="array" ref="C69">(V_IN)*C45/(INDEX(Parts[L (pri)],COLUMNS($B69:C69))*$A69)</f>
        <v>11.800677946626625</v>
      </c>
      <c r="D69" s="13">
        <f t="array" ref="D69">(V_IN)*D45/(INDEX(Parts[L (pri)],COLUMNS($B69:D69))*$A69)</f>
        <v>9.4405423573013021</v>
      </c>
      <c r="E69" s="13">
        <f t="array" ref="E69">(V_IN)*E45/(INDEX(Parts[L (pri)],COLUMNS($B69:E69))*$A69)</f>
        <v>7.0804067679759752</v>
      </c>
      <c r="F69" s="13">
        <f t="array" ref="F69">(V_IN)*F45/(INDEX(Parts[L (pri)],COLUMNS($B69:F69))*$A69)</f>
        <v>7.0092450948729139</v>
      </c>
      <c r="G69" s="13">
        <f t="array" ref="G69">(V_IN)*G45/(INDEX(Parts[L (pri)],COLUMNS($B69:G69))*$A69)</f>
        <v>5.006603639194938</v>
      </c>
      <c r="H69" s="13">
        <f t="array" ref="H69">(V_IN)*H45/(INDEX(Parts[L (pri)],COLUMNS($B69:H69))*$A69)</f>
        <v>4.720271178650651</v>
      </c>
      <c r="I69" s="13">
        <f t="array" ref="I69">(V_IN)*I45/(INDEX(Parts[L (pri)],COLUMNS($B69:I69))*$A69)</f>
        <v>3.3377357594632926</v>
      </c>
      <c r="J69" s="13">
        <f t="array" ref="J69">(V_IN)*J45/(INDEX(Parts[L (pri)],COLUMNS($B69:J69))*$A69)</f>
        <v>7.9161354207719308</v>
      </c>
      <c r="K69" s="13">
        <f t="array" ref="K69">(V_IN)*K45/(INDEX(Parts[L (pri)],COLUMNS($B69:K69))*$A69)</f>
        <v>10.219686883657445</v>
      </c>
      <c r="L69" s="13">
        <f t="array" ref="L69">(V_IN)*L45/(INDEX(Parts[L (pri)],COLUMNS($B69:L69))*$A69)</f>
        <v>10.219686883657445</v>
      </c>
      <c r="M69" s="13">
        <f t="array" ref="M69">(V_IN)*M45/(INDEX(Parts[L (pri)],COLUMNS($B69:M69))*$A69)</f>
        <v>9.1407658322484124</v>
      </c>
      <c r="N69" s="13">
        <f t="array" ref="N69">(V_IN)*N45/(INDEX(Parts[L (pri)],COLUMNS($B69:N69))*$A69)</f>
        <v>8.7957060230799229</v>
      </c>
      <c r="O69" s="13">
        <f t="array" ref="O69">(V_IN)*O45/(INDEX(Parts[L (pri)],COLUMNS($B69:O69))*$A69)</f>
        <v>7.9161354207719308</v>
      </c>
      <c r="P69" s="13">
        <f t="array" ref="P69">(V_IN)*P45/(INDEX(Parts[L (pri)],COLUMNS($B69:P69))*$A69)</f>
        <v>6.1318121301944659</v>
      </c>
      <c r="Q69" s="13">
        <f t="array" ref="Q69">(V_IN)*Q45/(INDEX(Parts[L (pri)],COLUMNS($B69:Q69))*$A69)</f>
        <v>6.1318121301944659</v>
      </c>
      <c r="R69" s="13">
        <f t="array" ref="R69">(V_IN)*R45/(INDEX(Parts[L (pri)],COLUMNS($B69:R69))*$A69)</f>
        <v>1.6158743763052872</v>
      </c>
      <c r="S69" s="13">
        <f t="array" ref="S69">(V_IN)*S45/(INDEX(Parts[L (pri)],COLUMNS($B69:S69))*$A69)</f>
        <v>18.281531664496825</v>
      </c>
      <c r="T69" s="13">
        <f t="array" ref="T69">(V_IN)*T45/(INDEX(Parts[L (pri)],COLUMNS($B69:T69))*$A69)</f>
        <v>5.7903999811943114</v>
      </c>
      <c r="U69" s="13">
        <f t="array" ref="U69">(V_IN)*U45/(INDEX(Parts[L (pri)],COLUMNS($B69:U69))*$A69)</f>
        <v>4.3978530115399614</v>
      </c>
      <c r="V69" s="13">
        <f t="array" ref="V69">(V_IN)*V45/(INDEX(Parts[L (pri)],COLUMNS($B69:V69))*$A69)</f>
        <v>14.452819794074788</v>
      </c>
      <c r="W69" s="13">
        <f t="array" ref="W69">(V_IN)*W45/(INDEX(Parts[L (pri)],COLUMNS($B69:W69))*$A69)</f>
        <v>4.0878747534629776</v>
      </c>
      <c r="X69" s="13">
        <f t="array" ref="X69">(V_IN)*X45/(INDEX(Parts[L (pri)],COLUMNS($B69:X69))*$A69)</f>
        <v>5.2774236138479536</v>
      </c>
      <c r="Y69" s="13">
        <f t="array" ref="Y69">(V_IN)*Y45/(INDEX(Parts[L (pri)],COLUMNS($B69:Y69))*$A69)</f>
        <v>5.2774236138479536</v>
      </c>
      <c r="Z69" s="13">
        <f t="array" ref="Z69">(V_IN)*Z45/(INDEX(Parts[L (pri)],COLUMNS($B69:Z69))*$A69)</f>
        <v>1.6158743763052872</v>
      </c>
      <c r="AA69" s="13">
        <f t="array" ref="AA69">(V_IN)*AA45/(INDEX(Parts[L (pri)],COLUMNS($B69:AA69))*$A69)</f>
        <v>2.5159129917026499</v>
      </c>
      <c r="AB69" s="13">
        <f t="array" ref="AB69">(V_IN)*AB45/(INDEX(Parts[L (pri)],COLUMNS($B69:AB69))*$A69)</f>
        <v>5.4626524169648052</v>
      </c>
      <c r="AC69" s="13">
        <f t="array" ref="AC69">(V_IN)*AC45/(INDEX(Parts[L (pri)],COLUMNS($B69:AC69))*$A69)</f>
        <v>4.0084909878905801</v>
      </c>
      <c r="AD69" s="13">
        <f t="array" ref="AD69">(V_IN)*AD45/(INDEX(Parts[L (pri)],COLUMNS($B69:AD69))*$A69)</f>
        <v>2.8905639588149574</v>
      </c>
      <c r="AE69" s="13">
        <f t="array" ref="AE69">(V_IN)*AE45/(INDEX(Parts[L (pri)],COLUMNS($B69:AE69))*$A69)</f>
        <v>4.5703829161242062</v>
      </c>
      <c r="AF69" s="13">
        <f t="array" ref="AF69">(V_IN)*AF45/(INDEX(Parts[L (pri)],COLUMNS($B69:AF69))*$A69)</f>
        <v>4.5703829161242062</v>
      </c>
      <c r="AG69" s="13">
        <f t="array" ref="AG69">(V_IN)*AG45/(INDEX(Parts[L (pri)],COLUMNS($B69:AG69))*$A69)</f>
        <v>4.5703829161242062</v>
      </c>
      <c r="AH69" s="13">
        <f t="array" ref="AH69">(V_IN)*AH45/(INDEX(Parts[L (pri)],COLUMNS($B69:AH69))*$A69)</f>
        <v>6.4634975052211487</v>
      </c>
      <c r="AI69" s="13">
        <f t="array" ref="AI69">(V_IN)*AI45/(INDEX(Parts[L (pri)],COLUMNS($B69:AI69))*$A69)</f>
        <v>9.1407658322484124</v>
      </c>
    </row>
    <row r="70" spans="1:35">
      <c r="A70" s="55">
        <f>$A$46</f>
        <v>100000</v>
      </c>
      <c r="B70" s="13">
        <f t="array" ref="B70">(V_IN)*B46/(INDEX(Parts[L (pri)],COLUMNS($B70:B70))*$A70)</f>
        <v>1.3193559034619884</v>
      </c>
      <c r="C70" s="13">
        <f t="array" ref="C70">(V_IN)*C46/(INDEX(Parts[L (pri)],COLUMNS($B70:C70))*$A70)</f>
        <v>8.3443393986582297</v>
      </c>
      <c r="D70" s="13">
        <f t="array" ref="D70">(V_IN)*D46/(INDEX(Parts[L (pri)],COLUMNS($B70:D70))*$A70)</f>
        <v>6.6754715189265852</v>
      </c>
      <c r="E70" s="13">
        <f t="array" ref="E70">(V_IN)*E46/(INDEX(Parts[L (pri)],COLUMNS($B70:E70))*$A70)</f>
        <v>5.006603639194938</v>
      </c>
      <c r="F70" s="52">
        <f t="array" ref="F70">(V_IN)*F46/(INDEX(Parts[L (pri)],COLUMNS($B70:F70))*$A70)</f>
        <v>4.9562847375831831</v>
      </c>
      <c r="G70" s="13">
        <f t="array" ref="G70">(V_IN)*G46/(INDEX(Parts[L (pri)],COLUMNS($B70:G70))*$A70)</f>
        <v>3.5402033839879876</v>
      </c>
      <c r="H70" s="13">
        <f t="array" ref="H70">(V_IN)*H46/(INDEX(Parts[L (pri)],COLUMNS($B70:H70))*$A70)</f>
        <v>3.3377357594632926</v>
      </c>
      <c r="I70" s="13">
        <f t="array" ref="I70">(V_IN)*I46/(INDEX(Parts[L (pri)],COLUMNS($B70:I70))*$A70)</f>
        <v>2.3601355893253255</v>
      </c>
      <c r="J70" s="13">
        <f t="array" ref="J70">(V_IN)*J46/(INDEX(Parts[L (pri)],COLUMNS($B70:J70))*$A70)</f>
        <v>5.597553036818856</v>
      </c>
      <c r="K70" s="13">
        <f t="array" ref="K70">(V_IN)*K46/(INDEX(Parts[L (pri)],COLUMNS($B70:K70))*$A70)</f>
        <v>7.226409897037394</v>
      </c>
      <c r="L70" s="13">
        <f t="array" ref="L70">(V_IN)*L46/(INDEX(Parts[L (pri)],COLUMNS($B70:L70))*$A70)</f>
        <v>7.226409897037394</v>
      </c>
      <c r="M70" s="13">
        <f t="array" ref="M70">(V_IN)*M46/(INDEX(Parts[L (pri)],COLUMNS($B70:M70))*$A70)</f>
        <v>6.4634975052211487</v>
      </c>
      <c r="N70" s="13">
        <f t="array" ref="N70">(V_IN)*N46/(INDEX(Parts[L (pri)],COLUMNS($B70:N70))*$A70)</f>
        <v>6.2195033742431729</v>
      </c>
      <c r="O70" s="13">
        <f t="array" ref="O70">(V_IN)*O46/(INDEX(Parts[L (pri)],COLUMNS($B70:O70))*$A70)</f>
        <v>5.597553036818856</v>
      </c>
      <c r="P70" s="13">
        <f t="array" ref="P70">(V_IN)*P46/(INDEX(Parts[L (pri)],COLUMNS($B70:P70))*$A70)</f>
        <v>4.3358459382224357</v>
      </c>
      <c r="Q70" s="13">
        <f t="array" ref="Q70">(V_IN)*Q46/(INDEX(Parts[L (pri)],COLUMNS($B70:Q70))*$A70)</f>
        <v>4.3358459382224357</v>
      </c>
      <c r="R70" s="13">
        <f t="array" ref="R70">(V_IN)*R46/(INDEX(Parts[L (pri)],COLUMNS($B70:R70))*$A70)</f>
        <v>1.1425957290310516</v>
      </c>
      <c r="S70" s="13">
        <f t="array" ref="S70">(V_IN)*S46/(INDEX(Parts[L (pri)],COLUMNS($B70:S70))*$A70)</f>
        <v>12.926995010442297</v>
      </c>
      <c r="T70" s="13">
        <f t="array" ref="T70">(V_IN)*T46/(INDEX(Parts[L (pri)],COLUMNS($B70:T70))*$A70)</f>
        <v>4.0944310924849541</v>
      </c>
      <c r="U70" s="13">
        <f t="array" ref="U70">(V_IN)*U46/(INDEX(Parts[L (pri)],COLUMNS($B70:U70))*$A70)</f>
        <v>3.1097516871215864</v>
      </c>
      <c r="V70" s="13">
        <f t="array" ref="V70">(V_IN)*V46/(INDEX(Parts[L (pri)],COLUMNS($B70:V70))*$A70)</f>
        <v>10.219686883657445</v>
      </c>
      <c r="W70" s="13">
        <f t="array" ref="W70">(V_IN)*W46/(INDEX(Parts[L (pri)],COLUMNS($B70:W70))*$A70)</f>
        <v>2.8905639588149574</v>
      </c>
      <c r="X70" s="13">
        <f t="array" ref="X70">(V_IN)*X46/(INDEX(Parts[L (pri)],COLUMNS($B70:X70))*$A70)</f>
        <v>3.7317020245459034</v>
      </c>
      <c r="Y70" s="13">
        <f t="array" ref="Y70">(V_IN)*Y46/(INDEX(Parts[L (pri)],COLUMNS($B70:Y70))*$A70)</f>
        <v>3.7317020245459034</v>
      </c>
      <c r="Z70" s="13">
        <f t="array" ref="Z70">(V_IN)*Z46/(INDEX(Parts[L (pri)],COLUMNS($B70:Z70))*$A70)</f>
        <v>1.1425957290310516</v>
      </c>
      <c r="AA70" s="13">
        <f t="array" ref="AA70">(V_IN)*AA46/(INDEX(Parts[L (pri)],COLUMNS($B70:AA70))*$A70)</f>
        <v>1.779019137308278</v>
      </c>
      <c r="AB70" s="13">
        <f t="array" ref="AB70">(V_IN)*AB46/(INDEX(Parts[L (pri)],COLUMNS($B70:AB70))*$A70)</f>
        <v>3.8626785673008972</v>
      </c>
      <c r="AC70" s="13">
        <f t="array" ref="AC70">(V_IN)*AC46/(INDEX(Parts[L (pri)],COLUMNS($B70:AC70))*$A70)</f>
        <v>2.8344311598625924</v>
      </c>
      <c r="AD70" s="13">
        <f t="array" ref="AD70">(V_IN)*AD46/(INDEX(Parts[L (pri)],COLUMNS($B70:AD70))*$A70)</f>
        <v>2.0439373767314888</v>
      </c>
      <c r="AE70" s="13">
        <f t="array" ref="AE70">(V_IN)*AE46/(INDEX(Parts[L (pri)],COLUMNS($B70:AE70))*$A70)</f>
        <v>3.2317487526105744</v>
      </c>
      <c r="AF70" s="13">
        <f t="array" ref="AF70">(V_IN)*AF46/(INDEX(Parts[L (pri)],COLUMNS($B70:AF70))*$A70)</f>
        <v>3.2317487526105744</v>
      </c>
      <c r="AG70" s="13">
        <f t="array" ref="AG70">(V_IN)*AG46/(INDEX(Parts[L (pri)],COLUMNS($B70:AG70))*$A70)</f>
        <v>3.2317487526105744</v>
      </c>
      <c r="AH70" s="13">
        <f t="array" ref="AH70">(V_IN)*AH46/(INDEX(Parts[L (pri)],COLUMNS($B70:AH70))*$A70)</f>
        <v>4.5703829161242062</v>
      </c>
      <c r="AI70" s="13">
        <f t="array" ref="AI70">(V_IN)*AI46/(INDEX(Parts[L (pri)],COLUMNS($B70:AI70))*$A70)</f>
        <v>6.4634975052211487</v>
      </c>
    </row>
    <row r="71" spans="1:35">
      <c r="A71" s="55">
        <f>$A$47</f>
        <v>200000</v>
      </c>
      <c r="B71" s="13">
        <f t="array" ref="B71">(V_IN)*B47/(INDEX(Parts[L (pri)],COLUMNS($B71:B71))*$A71)</f>
        <v>0.93292550613647585</v>
      </c>
      <c r="C71" s="13">
        <f t="array" ref="C71">(V_IN)*C47/(INDEX(Parts[L (pri)],COLUMNS($B71:C71))*$A71)</f>
        <v>5.9003389733133123</v>
      </c>
      <c r="D71" s="13">
        <f t="array" ref="D71">(V_IN)*D47/(INDEX(Parts[L (pri)],COLUMNS($B71:D71))*$A71)</f>
        <v>4.720271178650651</v>
      </c>
      <c r="E71" s="13">
        <f t="array" ref="E71">(V_IN)*E47/(INDEX(Parts[L (pri)],COLUMNS($B71:E71))*$A71)</f>
        <v>3.5402033839879876</v>
      </c>
      <c r="F71" s="13">
        <f t="array" ref="F71">(V_IN)*F47/(INDEX(Parts[L (pri)],COLUMNS($B71:F71))*$A71)</f>
        <v>3.504622547436457</v>
      </c>
      <c r="G71" s="13">
        <f t="array" ref="G71">(V_IN)*G47/(INDEX(Parts[L (pri)],COLUMNS($B71:G71))*$A71)</f>
        <v>2.503301819597469</v>
      </c>
      <c r="H71" s="13">
        <f t="array" ref="H71">(V_IN)*H47/(INDEX(Parts[L (pri)],COLUMNS($B71:H71))*$A71)</f>
        <v>2.3601355893253255</v>
      </c>
      <c r="I71" s="13">
        <f t="array" ref="I71">(V_IN)*I47/(INDEX(Parts[L (pri)],COLUMNS($B71:I71))*$A71)</f>
        <v>1.6688678797316463</v>
      </c>
      <c r="J71" s="13">
        <f t="array" ref="J71">(V_IN)*J47/(INDEX(Parts[L (pri)],COLUMNS($B71:J71))*$A71)</f>
        <v>3.9580677103859654</v>
      </c>
      <c r="K71" s="13">
        <f t="array" ref="K71">(V_IN)*K47/(INDEX(Parts[L (pri)],COLUMNS($B71:K71))*$A71)</f>
        <v>5.1098434418287226</v>
      </c>
      <c r="L71" s="13">
        <f t="array" ref="L71">(V_IN)*L47/(INDEX(Parts[L (pri)],COLUMNS($B71:L71))*$A71)</f>
        <v>5.1098434418287226</v>
      </c>
      <c r="M71" s="13">
        <f t="array" ref="M71">(V_IN)*M47/(INDEX(Parts[L (pri)],COLUMNS($B71:M71))*$A71)</f>
        <v>4.5703829161242062</v>
      </c>
      <c r="N71" s="13">
        <f t="array" ref="N71">(V_IN)*N47/(INDEX(Parts[L (pri)],COLUMNS($B71:N71))*$A71)</f>
        <v>4.3978530115399614</v>
      </c>
      <c r="O71" s="13">
        <f t="array" ref="O71">(V_IN)*O47/(INDEX(Parts[L (pri)],COLUMNS($B71:O71))*$A71)</f>
        <v>3.9580677103859654</v>
      </c>
      <c r="P71" s="13">
        <f t="array" ref="P71">(V_IN)*P47/(INDEX(Parts[L (pri)],COLUMNS($B71:P71))*$A71)</f>
        <v>3.065906065097233</v>
      </c>
      <c r="Q71" s="13">
        <f t="array" ref="Q71">(V_IN)*Q47/(INDEX(Parts[L (pri)],COLUMNS($B71:Q71))*$A71)</f>
        <v>3.065906065097233</v>
      </c>
      <c r="R71" s="13">
        <f t="array" ref="R71">(V_IN)*R47/(INDEX(Parts[L (pri)],COLUMNS($B71:R71))*$A71)</f>
        <v>0.80793718815264359</v>
      </c>
      <c r="S71" s="13">
        <f t="array" ref="S71">(V_IN)*S47/(INDEX(Parts[L (pri)],COLUMNS($B71:S71))*$A71)</f>
        <v>9.1407658322484124</v>
      </c>
      <c r="T71" s="13">
        <f t="array" ref="T71">(V_IN)*T47/(INDEX(Parts[L (pri)],COLUMNS($B71:T71))*$A71)</f>
        <v>2.8951999905971557</v>
      </c>
      <c r="U71" s="13">
        <f t="array" ref="U71">(V_IN)*U47/(INDEX(Parts[L (pri)],COLUMNS($B71:U71))*$A71)</f>
        <v>2.1989265057699807</v>
      </c>
      <c r="V71" s="13">
        <f t="array" ref="V71">(V_IN)*V47/(INDEX(Parts[L (pri)],COLUMNS($B71:V71))*$A71)</f>
        <v>7.226409897037394</v>
      </c>
      <c r="W71" s="13">
        <f t="array" ref="W71">(V_IN)*W47/(INDEX(Parts[L (pri)],COLUMNS($B71:W71))*$A71)</f>
        <v>2.0439373767314888</v>
      </c>
      <c r="X71" s="13">
        <f t="array" ref="X71">(V_IN)*X47/(INDEX(Parts[L (pri)],COLUMNS($B71:X71))*$A71)</f>
        <v>2.6387118069239768</v>
      </c>
      <c r="Y71" s="13">
        <f t="array" ref="Y71">(V_IN)*Y47/(INDEX(Parts[L (pri)],COLUMNS($B71:Y71))*$A71)</f>
        <v>2.6387118069239768</v>
      </c>
      <c r="Z71" s="13">
        <f t="array" ref="Z71">(V_IN)*Z47/(INDEX(Parts[L (pri)],COLUMNS($B71:Z71))*$A71)</f>
        <v>0.80793718815264359</v>
      </c>
      <c r="AA71" s="13">
        <f t="array" ref="AA71">(V_IN)*AA47/(INDEX(Parts[L (pri)],COLUMNS($B71:AA71))*$A71)</f>
        <v>1.257956495851325</v>
      </c>
      <c r="AB71" s="13">
        <f t="array" ref="AB71">(V_IN)*AB47/(INDEX(Parts[L (pri)],COLUMNS($B71:AB71))*$A71)</f>
        <v>2.7313262084824026</v>
      </c>
      <c r="AC71" s="13">
        <f t="array" ref="AC71">(V_IN)*AC47/(INDEX(Parts[L (pri)],COLUMNS($B71:AC71))*$A71)</f>
        <v>2.0042454939452901</v>
      </c>
      <c r="AD71" s="13">
        <f t="array" ref="AD71">(V_IN)*AD47/(INDEX(Parts[L (pri)],COLUMNS($B71:AD71))*$A71)</f>
        <v>1.4452819794074787</v>
      </c>
      <c r="AE71" s="13">
        <f t="array" ref="AE71">(V_IN)*AE47/(INDEX(Parts[L (pri)],COLUMNS($B71:AE71))*$A71)</f>
        <v>2.2851914580621031</v>
      </c>
      <c r="AF71" s="13">
        <f t="array" ref="AF71">(V_IN)*AF47/(INDEX(Parts[L (pri)],COLUMNS($B71:AF71))*$A71)</f>
        <v>2.2851914580621031</v>
      </c>
      <c r="AG71" s="13">
        <f t="array" ref="AG71">(V_IN)*AG47/(INDEX(Parts[L (pri)],COLUMNS($B71:AG71))*$A71)</f>
        <v>2.2851914580621031</v>
      </c>
      <c r="AH71" s="13">
        <f t="array" ref="AH71">(V_IN)*AH47/(INDEX(Parts[L (pri)],COLUMNS($B71:AH71))*$A71)</f>
        <v>3.2317487526105744</v>
      </c>
      <c r="AI71" s="13">
        <f t="array" ref="AI71">(V_IN)*AI47/(INDEX(Parts[L (pri)],COLUMNS($B71:AI71))*$A71)</f>
        <v>4.5703829161242062</v>
      </c>
    </row>
    <row r="72" spans="1:35">
      <c r="A72" s="55">
        <f>$A$48</f>
        <v>500000</v>
      </c>
      <c r="B72" s="13">
        <f t="array" ref="B72">(V_IN)*B48/(INDEX(Parts[L (pri)],COLUMNS($B72:B72))*$A72)</f>
        <v>0.59003389733133127</v>
      </c>
      <c r="C72" s="13">
        <f t="array" ref="C72">(V_IN)*C48/(INDEX(Parts[L (pri)],COLUMNS($B72:C72))*$A72)</f>
        <v>3.7317020245459038</v>
      </c>
      <c r="D72" s="13">
        <f t="array" ref="D72">(V_IN)*D48/(INDEX(Parts[L (pri)],COLUMNS($B72:D72))*$A72)</f>
        <v>2.985361619636723</v>
      </c>
      <c r="E72" s="13">
        <f t="array" ref="E72">(V_IN)*E48/(INDEX(Parts[L (pri)],COLUMNS($B72:E72))*$A72)</f>
        <v>2.2390212147275426</v>
      </c>
      <c r="F72" s="13">
        <f t="array" ref="F72">(V_IN)*F48/(INDEX(Parts[L (pri)],COLUMNS($B72:F72))*$A72)</f>
        <v>2.2165179178161405</v>
      </c>
      <c r="G72" s="13">
        <f t="array" ref="G72">(V_IN)*G48/(INDEX(Parts[L (pri)],COLUMNS($B72:G72))*$A72)</f>
        <v>1.5832270841543863</v>
      </c>
      <c r="H72" s="13">
        <f t="array" ref="H72">(V_IN)*H48/(INDEX(Parts[L (pri)],COLUMNS($B72:H72))*$A72)</f>
        <v>1.4926808098183615</v>
      </c>
      <c r="I72" s="13">
        <f t="array" ref="I72">(V_IN)*I48/(INDEX(Parts[L (pri)],COLUMNS($B72:I72))*$A72)</f>
        <v>1.0554847227695909</v>
      </c>
      <c r="J72" s="13">
        <f t="array" ref="J72">(V_IN)*J48/(INDEX(Parts[L (pri)],COLUMNS($B72:J72))*$A72)</f>
        <v>2.503301819597469</v>
      </c>
      <c r="K72" s="13">
        <f t="array" ref="K72">(V_IN)*K48/(INDEX(Parts[L (pri)],COLUMNS($B72:K72))*$A72)</f>
        <v>3.2317487526105735</v>
      </c>
      <c r="L72" s="13">
        <f t="array" ref="L72">(V_IN)*L48/(INDEX(Parts[L (pri)],COLUMNS($B72:L72))*$A72)</f>
        <v>3.2317487526105735</v>
      </c>
      <c r="M72" s="13">
        <f t="array" ref="M72">(V_IN)*M48/(INDEX(Parts[L (pri)],COLUMNS($B72:M72))*$A72)</f>
        <v>2.8905639588149579</v>
      </c>
      <c r="N72" s="13">
        <f t="array" ref="N72">(V_IN)*N48/(INDEX(Parts[L (pri)],COLUMNS($B72:N72))*$A72)</f>
        <v>2.7814464662194096</v>
      </c>
      <c r="O72" s="13">
        <f t="array" ref="O72">(V_IN)*O48/(INDEX(Parts[L (pri)],COLUMNS($B72:O72))*$A72)</f>
        <v>2.503301819597469</v>
      </c>
      <c r="P72" s="13">
        <f t="array" ref="P72">(V_IN)*P48/(INDEX(Parts[L (pri)],COLUMNS($B72:P72))*$A72)</f>
        <v>1.939049251566344</v>
      </c>
      <c r="Q72" s="13">
        <f t="array" ref="Q72">(V_IN)*Q48/(INDEX(Parts[L (pri)],COLUMNS($B72:Q72))*$A72)</f>
        <v>1.939049251566344</v>
      </c>
      <c r="R72" s="13">
        <f t="array" ref="R72">(V_IN)*R48/(INDEX(Parts[L (pri)],COLUMNS($B72:R72))*$A72)</f>
        <v>0.5109843441828722</v>
      </c>
      <c r="S72" s="13">
        <f t="array" ref="S72">(V_IN)*S48/(INDEX(Parts[L (pri)],COLUMNS($B72:S72))*$A72)</f>
        <v>5.7811279176299157</v>
      </c>
      <c r="T72" s="13">
        <f t="array" ref="T72">(V_IN)*T48/(INDEX(Parts[L (pri)],COLUMNS($B72:T72))*$A72)</f>
        <v>1.8310852503970179</v>
      </c>
      <c r="U72" s="13">
        <f t="array" ref="U72">(V_IN)*U48/(INDEX(Parts[L (pri)],COLUMNS($B72:U72))*$A72)</f>
        <v>1.3907232331097048</v>
      </c>
      <c r="V72" s="13">
        <f t="array" ref="V72">(V_IN)*V48/(INDEX(Parts[L (pri)],COLUMNS($B72:V72))*$A72)</f>
        <v>4.5703829161242053</v>
      </c>
      <c r="W72" s="13">
        <f t="array" ref="W72">(V_IN)*W48/(INDEX(Parts[L (pri)],COLUMNS($B72:W72))*$A72)</f>
        <v>1.2926995010442295</v>
      </c>
      <c r="X72" s="13">
        <f t="array" ref="X72">(V_IN)*X48/(INDEX(Parts[L (pri)],COLUMNS($B72:X72))*$A72)</f>
        <v>1.6688678797316461</v>
      </c>
      <c r="Y72" s="13">
        <f t="array" ref="Y72">(V_IN)*Y48/(INDEX(Parts[L (pri)],COLUMNS($B72:Y72))*$A72)</f>
        <v>1.6688678797316461</v>
      </c>
      <c r="Z72" s="13">
        <f t="array" ref="Z72">(V_IN)*Z48/(INDEX(Parts[L (pri)],COLUMNS($B72:Z72))*$A72)</f>
        <v>0.5109843441828722</v>
      </c>
      <c r="AA72" s="13">
        <f t="array" ref="AA72">(V_IN)*AA48/(INDEX(Parts[L (pri)],COLUMNS($B72:AA72))*$A72)</f>
        <v>0.79560154485886847</v>
      </c>
      <c r="AB72" s="13">
        <f t="array" ref="AB72">(V_IN)*AB48/(INDEX(Parts[L (pri)],COLUMNS($B72:AB72))*$A72)</f>
        <v>1.7274423703432604</v>
      </c>
      <c r="AC72" s="13">
        <f t="array" ref="AC72">(V_IN)*AC48/(INDEX(Parts[L (pri)],COLUMNS($B72:AC72))*$A72)</f>
        <v>1.2675961501992659</v>
      </c>
      <c r="AD72" s="13">
        <f t="array" ref="AD72">(V_IN)*AD48/(INDEX(Parts[L (pri)],COLUMNS($B72:AD72))*$A72)</f>
        <v>0.91407658322484109</v>
      </c>
      <c r="AE72" s="13">
        <f t="array" ref="AE72">(V_IN)*AE48/(INDEX(Parts[L (pri)],COLUMNS($B72:AE72))*$A72)</f>
        <v>1.4452819794074789</v>
      </c>
      <c r="AF72" s="13">
        <f t="array" ref="AF72">(V_IN)*AF48/(INDEX(Parts[L (pri)],COLUMNS($B72:AF72))*$A72)</f>
        <v>1.4452819794074789</v>
      </c>
      <c r="AG72" s="13">
        <f t="array" ref="AG72">(V_IN)*AG48/(INDEX(Parts[L (pri)],COLUMNS($B72:AG72))*$A72)</f>
        <v>1.4452819794074789</v>
      </c>
      <c r="AH72" s="13">
        <f t="array" ref="AH72">(V_IN)*AH48/(INDEX(Parts[L (pri)],COLUMNS($B72:AH72))*$A72)</f>
        <v>2.0439373767314888</v>
      </c>
      <c r="AI72" s="13">
        <f t="array" ref="AI72">(V_IN)*AI48/(INDEX(Parts[L (pri)],COLUMNS($B72:AI72))*$A72)</f>
        <v>2.8905639588149579</v>
      </c>
    </row>
    <row r="73" spans="1:35">
      <c r="A73" s="55">
        <f>$A$49</f>
        <v>1000000</v>
      </c>
      <c r="B73" s="13">
        <f t="array" ref="B73">(V_IN)*B49/(INDEX(Parts[L (pri)],COLUMNS($B73:B73))*$A73)</f>
        <v>0.41721696993291152</v>
      </c>
      <c r="C73" s="13">
        <f t="array" ref="C73">(V_IN)*C49/(INDEX(Parts[L (pri)],COLUMNS($B73:C73))*$A73)</f>
        <v>2.6387118069239772</v>
      </c>
      <c r="D73" s="13">
        <f t="array" ref="D73">(V_IN)*D49/(INDEX(Parts[L (pri)],COLUMNS($B73:D73))*$A73)</f>
        <v>2.1109694455391819</v>
      </c>
      <c r="E73" s="13">
        <f t="array" ref="E73">(V_IN)*E49/(INDEX(Parts[L (pri)],COLUMNS($B73:E73))*$A73)</f>
        <v>1.5832270841543863</v>
      </c>
      <c r="F73" s="13">
        <f t="array" ref="F73">(V_IN)*F49/(INDEX(Parts[L (pri)],COLUMNS($B73:F73))*$A73)</f>
        <v>1.5673148503092798</v>
      </c>
      <c r="G73" s="13">
        <f t="array" ref="G73">(V_IN)*G49/(INDEX(Parts[L (pri)],COLUMNS($B73:G73))*$A73)</f>
        <v>1.1195106073637713</v>
      </c>
      <c r="H73" s="13">
        <f t="array" ref="H73">(V_IN)*H49/(INDEX(Parts[L (pri)],COLUMNS($B73:H73))*$A73)</f>
        <v>1.0554847227695909</v>
      </c>
      <c r="I73" s="13">
        <f t="array" ref="I73">(V_IN)*I49/(INDEX(Parts[L (pri)],COLUMNS($B73:I73))*$A73)</f>
        <v>0.74634040490918074</v>
      </c>
      <c r="J73" s="13">
        <f t="array" ref="J73">(V_IN)*J49/(INDEX(Parts[L (pri)],COLUMNS($B73:J73))*$A73)</f>
        <v>1.7701016919939936</v>
      </c>
      <c r="K73" s="13">
        <f t="array" ref="K73">(V_IN)*K49/(INDEX(Parts[L (pri)],COLUMNS($B73:K73))*$A73)</f>
        <v>2.2851914580621027</v>
      </c>
      <c r="L73" s="13">
        <f t="array" ref="L73">(V_IN)*L49/(INDEX(Parts[L (pri)],COLUMNS($B73:L73))*$A73)</f>
        <v>2.2851914580621027</v>
      </c>
      <c r="M73" s="13">
        <f t="array" ref="M73">(V_IN)*M49/(INDEX(Parts[L (pri)],COLUMNS($B73:M73))*$A73)</f>
        <v>2.0439373767314888</v>
      </c>
      <c r="N73" s="13">
        <f t="array" ref="N73">(V_IN)*N49/(INDEX(Parts[L (pri)],COLUMNS($B73:N73))*$A73)</f>
        <v>1.9667796577711041</v>
      </c>
      <c r="O73" s="13">
        <f t="array" ref="O73">(V_IN)*O49/(INDEX(Parts[L (pri)],COLUMNS($B73:O73))*$A73)</f>
        <v>1.7701016919939936</v>
      </c>
      <c r="P73" s="13">
        <f t="array" ref="P73">(V_IN)*P49/(INDEX(Parts[L (pri)],COLUMNS($B73:P73))*$A73)</f>
        <v>1.3711148748372615</v>
      </c>
      <c r="Q73" s="13">
        <f t="array" ref="Q73">(V_IN)*Q49/(INDEX(Parts[L (pri)],COLUMNS($B73:Q73))*$A73)</f>
        <v>1.3711148748372615</v>
      </c>
      <c r="R73" s="13">
        <f t="array" ref="R73">(V_IN)*R49/(INDEX(Parts[L (pri)],COLUMNS($B73:R73))*$A73)</f>
        <v>0.36132049485186973</v>
      </c>
      <c r="S73" s="13">
        <f t="array" ref="S73">(V_IN)*S49/(INDEX(Parts[L (pri)],COLUMNS($B73:S73))*$A73)</f>
        <v>4.0878747534629776</v>
      </c>
      <c r="T73" s="13">
        <f t="array" ref="T73">(V_IN)*T49/(INDEX(Parts[L (pri)],COLUMNS($B73:T73))*$A73)</f>
        <v>1.2947727974863987</v>
      </c>
      <c r="U73" s="13">
        <f t="array" ref="U73">(V_IN)*U49/(INDEX(Parts[L (pri)],COLUMNS($B73:U73))*$A73)</f>
        <v>0.98338982888555204</v>
      </c>
      <c r="V73" s="13">
        <f t="array" ref="V73">(V_IN)*V49/(INDEX(Parts[L (pri)],COLUMNS($B73:V73))*$A73)</f>
        <v>3.2317487526105735</v>
      </c>
      <c r="W73" s="13">
        <f t="array" ref="W73">(V_IN)*W49/(INDEX(Parts[L (pri)],COLUMNS($B73:W73))*$A73)</f>
        <v>0.91407658322484109</v>
      </c>
      <c r="X73" s="13">
        <f t="array" ref="X73">(V_IN)*X49/(INDEX(Parts[L (pri)],COLUMNS($B73:X73))*$A73)</f>
        <v>1.1800677946626625</v>
      </c>
      <c r="Y73" s="13">
        <f t="array" ref="Y73">(V_IN)*Y49/(INDEX(Parts[L (pri)],COLUMNS($B73:Y73))*$A73)</f>
        <v>1.1800677946626625</v>
      </c>
      <c r="Z73" s="13">
        <f t="array" ref="Z73">(V_IN)*Z49/(INDEX(Parts[L (pri)],COLUMNS($B73:Z73))*$A73)</f>
        <v>0.36132049485186973</v>
      </c>
      <c r="AA73" s="13">
        <f t="array" ref="AA73">(V_IN)*AA49/(INDEX(Parts[L (pri)],COLUMNS($B73:AA73))*$A73)</f>
        <v>0.56257524749219912</v>
      </c>
      <c r="AB73" s="13">
        <f t="array" ref="AB73">(V_IN)*AB49/(INDEX(Parts[L (pri)],COLUMNS($B73:AB73))*$A73)</f>
        <v>1.2214862141786829</v>
      </c>
      <c r="AC73" s="13">
        <f t="array" ref="AC73">(V_IN)*AC49/(INDEX(Parts[L (pri)],COLUMNS($B73:AC73))*$A73)</f>
        <v>0.89632583361186235</v>
      </c>
      <c r="AD73" s="13">
        <f t="array" ref="AD73">(V_IN)*AD49/(INDEX(Parts[L (pri)],COLUMNS($B73:AD73))*$A73)</f>
        <v>0.64634975052211474</v>
      </c>
      <c r="AE73" s="13">
        <f t="array" ref="AE73">(V_IN)*AE49/(INDEX(Parts[L (pri)],COLUMNS($B73:AE73))*$A73)</f>
        <v>1.0219686883657444</v>
      </c>
      <c r="AF73" s="13">
        <f t="array" ref="AF73">(V_IN)*AF49/(INDEX(Parts[L (pri)],COLUMNS($B73:AF73))*$A73)</f>
        <v>1.0219686883657444</v>
      </c>
      <c r="AG73" s="13">
        <f t="array" ref="AG73">(V_IN)*AG49/(INDEX(Parts[L (pri)],COLUMNS($B73:AG73))*$A73)</f>
        <v>1.0219686883657444</v>
      </c>
      <c r="AH73" s="13">
        <f t="array" ref="AH73">(V_IN)*AH49/(INDEX(Parts[L (pri)],COLUMNS($B73:AH73))*$A73)</f>
        <v>1.4452819794074789</v>
      </c>
      <c r="AI73" s="13">
        <f t="array" ref="AI73">(V_IN)*AI49/(INDEX(Parts[L (pri)],COLUMNS($B73:AI73))*$A73)</f>
        <v>2.0439373767314888</v>
      </c>
    </row>
    <row r="74" spans="1:3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7"/>
      <c r="W74" s="57"/>
      <c r="X74" s="57"/>
      <c r="Y74" s="57"/>
      <c r="Z74" s="60"/>
      <c r="AA74" s="60"/>
      <c r="AB74" s="66"/>
      <c r="AC74" s="66"/>
      <c r="AD74" s="66"/>
      <c r="AE74" s="66"/>
      <c r="AF74" s="66"/>
      <c r="AG74" s="66"/>
      <c r="AH74" s="66"/>
      <c r="AI74" s="66"/>
    </row>
    <row r="75" spans="1:35">
      <c r="A75" s="73" t="s">
        <v>32</v>
      </c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55"/>
      <c r="T75" s="55"/>
      <c r="U75" s="55"/>
      <c r="V75" s="57"/>
      <c r="W75" s="57"/>
      <c r="X75" s="57"/>
      <c r="Y75" s="57"/>
      <c r="Z75" s="60"/>
      <c r="AA75" s="60"/>
      <c r="AB75" s="66"/>
      <c r="AC75" s="66"/>
      <c r="AD75" s="66"/>
      <c r="AE75" s="66"/>
      <c r="AF75" s="66"/>
      <c r="AG75" s="66"/>
      <c r="AH75" s="66"/>
      <c r="AI75" s="66"/>
    </row>
    <row r="76" spans="1:35">
      <c r="A76" s="55">
        <f>$A$44</f>
        <v>35000</v>
      </c>
      <c r="B76" s="13">
        <f t="array" ref="B76">B68/INDEX(Parts[Ratio (s:p)],COLUMNS($B76:B76))</f>
        <v>0.44602370212483422</v>
      </c>
      <c r="C76" s="13">
        <f t="array" ref="C76">C68/INDEX(Parts[Ratio (s:p)],COLUMNS($B76:C76))</f>
        <v>1.4104507891349591</v>
      </c>
      <c r="D76" s="13">
        <f t="array" ref="D76">D68/INDEX(Parts[Ratio (s:p)],COLUMNS($B76:D76))</f>
        <v>1.4104507891349591</v>
      </c>
      <c r="E76" s="13">
        <f t="array" ref="E76">E68/INDEX(Parts[Ratio (s:p)],COLUMNS($B76:E76))</f>
        <v>1.4104507891349591</v>
      </c>
      <c r="F76" s="13">
        <f t="array" ref="F76">F68/INDEX(Parts[Ratio (s:p)],COLUMNS($B76:F76))</f>
        <v>0.99733931752724647</v>
      </c>
      <c r="G76" s="13">
        <f t="array" ref="G76">G68/INDEX(Parts[Ratio (s:p)],COLUMNS($B76:G76))</f>
        <v>0.9973393175272468</v>
      </c>
      <c r="H76" s="13">
        <f t="array" ref="H76">H68/INDEX(Parts[Ratio (s:p)],COLUMNS($B76:H76))</f>
        <v>1.4104507891349591</v>
      </c>
      <c r="I76" s="13">
        <f t="array" ref="I76">I68/INDEX(Parts[Ratio (s:p)],COLUMNS($B76:I76))</f>
        <v>0.99733931752724692</v>
      </c>
      <c r="J76" s="13">
        <f t="array" ref="J76">J68/INDEX(Parts[Ratio (s:p)],COLUMNS($B76:J76))</f>
        <v>3.1538638434239896</v>
      </c>
      <c r="K76" s="13">
        <f t="array" ref="K76">K68/INDEX(Parts[Ratio (s:p)],COLUMNS($B76:K76))</f>
        <v>1.5268577677233539</v>
      </c>
      <c r="L76" s="13">
        <f t="array" ref="L76">L68/INDEX(Parts[Ratio (s:p)],COLUMNS($B76:L76))</f>
        <v>0.76342888386167695</v>
      </c>
      <c r="M76" s="13">
        <f t="array" ref="M76">M68/INDEX(Parts[Ratio (s:p)],COLUMNS($B76:M76))</f>
        <v>2.185060966785922</v>
      </c>
      <c r="N76" s="13">
        <f t="array" ref="N76">N68/INDEX(Parts[Ratio (s:p)],COLUMNS($B76:N76))</f>
        <v>2.6282198695199916</v>
      </c>
      <c r="O76" s="13">
        <f t="array" ref="O76">O68/INDEX(Parts[Ratio (s:p)],COLUMNS($B76:O76))</f>
        <v>3.1538638434239896</v>
      </c>
      <c r="P76" s="13">
        <f t="array" ref="P76">P68/INDEX(Parts[Ratio (s:p)],COLUMNS($B76:P76))</f>
        <v>1.2214862141786831</v>
      </c>
      <c r="Q76" s="13">
        <f t="array" ref="Q76">Q68/INDEX(Parts[Ratio (s:p)],COLUMNS($B76:Q76))</f>
        <v>2.4429724283573662</v>
      </c>
      <c r="R76" s="13">
        <f t="array" ref="R76">R68/INDEX(Parts[Ratio (s:p)],COLUMNS($B76:R76))</f>
        <v>0.38626785673008979</v>
      </c>
      <c r="S76" s="13">
        <f t="array" ref="S76">S68/INDEX(Parts[Ratio (s:p)],COLUMNS($B76:S76))</f>
        <v>2.7313262084824026</v>
      </c>
      <c r="T76" s="13">
        <f t="array" ref="T76">T68/INDEX(Parts[Ratio (s:p)],COLUMNS($B76:T76))</f>
        <v>0.65912873495359769</v>
      </c>
      <c r="U76" s="13">
        <f t="array" ref="U76">U68/INDEX(Parts[Ratio (s:p)],COLUMNS($B76:U76))</f>
        <v>0.29202442994666572</v>
      </c>
      <c r="V76" s="13">
        <f t="array" ref="V76">V68/INDEX(Parts[Ratio (s:p)],COLUMNS($B76:V76))</f>
        <v>1.7274423703432606</v>
      </c>
      <c r="W76" s="13">
        <f t="array" ref="W76">W68/INDEX(Parts[Ratio (s:p)],COLUMNS($B76:W76))</f>
        <v>9.771889713429463E-2</v>
      </c>
      <c r="X76" s="13">
        <f t="array" ref="X76">X68/INDEX(Parts[Ratio (s:p)],COLUMNS($B76:X76))</f>
        <v>7.0085863187199782E-2</v>
      </c>
      <c r="Y76" s="13">
        <f t="array" ref="Y76">Y68/INDEX(Parts[Ratio (s:p)],COLUMNS($B76:Y76))</f>
        <v>6.3077276868479804E-2</v>
      </c>
      <c r="Z76" s="13">
        <f t="array" ref="Z76">Z68/INDEX(Parts[Ratio (s:p)],COLUMNS($B76:Z76))</f>
        <v>9.6566964182522447E-2</v>
      </c>
      <c r="AA76" s="13">
        <f t="array" ref="AA76">AA68/INDEX(Parts[Ratio (s:p)],COLUMNS($B76:AA76))</f>
        <v>0.15035455931395464</v>
      </c>
      <c r="AB76" s="13">
        <f t="array" ref="AB76">AB68/INDEX(Parts[Ratio (s:p)],COLUMNS($B76:AB76))</f>
        <v>6.5291184516060086E-2</v>
      </c>
      <c r="AC76" s="13">
        <f t="array" ref="AC76">AC68/INDEX(Parts[Ratio (s:p)],COLUMNS($B76:AC76))</f>
        <v>9.5821262179718147E-2</v>
      </c>
      <c r="AD76" s="13">
        <f t="array" ref="AD76">AD68/INDEX(Parts[Ratio (s:p)],COLUMNS($B76:AD76))</f>
        <v>0.17274423703432604</v>
      </c>
      <c r="AE76" s="13">
        <f t="array" ref="AE76">AE68/INDEX(Parts[Ratio (s:p)],COLUMNS($B76:AE76))</f>
        <v>0.5462652416964805</v>
      </c>
      <c r="AF76" s="13">
        <f t="array" ref="AF76">AF68/INDEX(Parts[Ratio (s:p)],COLUMNS($B76:AF76))</f>
        <v>0.5462652416964805</v>
      </c>
      <c r="AG76" s="13">
        <f t="array" ref="AG76">AG68/INDEX(Parts[Ratio (s:p)],COLUMNS($B76:AG76))</f>
        <v>0.5462652416964805</v>
      </c>
      <c r="AH76" s="13">
        <f t="array" ref="AH76">AH68/INDEX(Parts[Ratio (s:p)],COLUMNS($B76:AH76))</f>
        <v>0.77253571346017957</v>
      </c>
      <c r="AI76" s="13">
        <f t="array" ref="AI76">AI68/INDEX(Parts[Ratio (s:p)],COLUMNS($B76:AI76))</f>
        <v>1.092530483392961</v>
      </c>
    </row>
    <row r="77" spans="1:35">
      <c r="A77" s="55">
        <f>$A$45</f>
        <v>50000</v>
      </c>
      <c r="B77" s="13">
        <f t="array" ref="B77">B69/INDEX(Parts[Ratio (s:p)],COLUMNS($B77:B77))</f>
        <v>0.37317020245459032</v>
      </c>
      <c r="C77" s="13">
        <f t="array" ref="C77">C69/INDEX(Parts[Ratio (s:p)],COLUMNS($B77:C77))</f>
        <v>1.1800677946626625</v>
      </c>
      <c r="D77" s="13">
        <f t="array" ref="D77">D69/INDEX(Parts[Ratio (s:p)],COLUMNS($B77:D77))</f>
        <v>1.1800677946626628</v>
      </c>
      <c r="E77" s="13">
        <f t="array" ref="E77">E69/INDEX(Parts[Ratio (s:p)],COLUMNS($B77:E77))</f>
        <v>1.1800677946626625</v>
      </c>
      <c r="F77" s="13">
        <f t="array" ref="F77">F69/INDEX(Parts[Ratio (s:p)],COLUMNS($B77:F77))</f>
        <v>0.83443393986582304</v>
      </c>
      <c r="G77" s="13">
        <f t="array" ref="G77">G69/INDEX(Parts[Ratio (s:p)],COLUMNS($B77:G77))</f>
        <v>0.83443393986582304</v>
      </c>
      <c r="H77" s="13">
        <f t="array" ref="H77">H69/INDEX(Parts[Ratio (s:p)],COLUMNS($B77:H77))</f>
        <v>1.1800677946626628</v>
      </c>
      <c r="I77" s="13">
        <f t="array" ref="I77">I69/INDEX(Parts[Ratio (s:p)],COLUMNS($B77:I77))</f>
        <v>0.83443393986582315</v>
      </c>
      <c r="J77" s="13">
        <f t="array" ref="J77">J69/INDEX(Parts[Ratio (s:p)],COLUMNS($B77:J77))</f>
        <v>2.6387118069239768</v>
      </c>
      <c r="K77" s="13">
        <f t="array" ref="K77">K69/INDEX(Parts[Ratio (s:p)],COLUMNS($B77:K77))</f>
        <v>1.2774608604571807</v>
      </c>
      <c r="L77" s="13">
        <f t="array" ref="L77">L69/INDEX(Parts[Ratio (s:p)],COLUMNS($B77:L77))</f>
        <v>0.63873043022859033</v>
      </c>
      <c r="M77" s="13">
        <f t="array" ref="M77">M69/INDEX(Parts[Ratio (s:p)],COLUMNS($B77:M77))</f>
        <v>1.8281531664496824</v>
      </c>
      <c r="N77" s="13">
        <f t="array" ref="N77">N69/INDEX(Parts[Ratio (s:p)],COLUMNS($B77:N77))</f>
        <v>2.1989265057699807</v>
      </c>
      <c r="O77" s="13">
        <f t="array" ref="O77">O69/INDEX(Parts[Ratio (s:p)],COLUMNS($B77:O77))</f>
        <v>2.6387118069239768</v>
      </c>
      <c r="P77" s="13">
        <f t="array" ref="P77">P69/INDEX(Parts[Ratio (s:p)],COLUMNS($B77:P77))</f>
        <v>1.0219686883657444</v>
      </c>
      <c r="Q77" s="13">
        <f t="array" ref="Q77">Q69/INDEX(Parts[Ratio (s:p)],COLUMNS($B77:Q77))</f>
        <v>2.0439373767314888</v>
      </c>
      <c r="R77" s="13">
        <f t="array" ref="R77">R69/INDEX(Parts[Ratio (s:p)],COLUMNS($B77:R77))</f>
        <v>0.32317487526105743</v>
      </c>
      <c r="S77" s="13">
        <f t="array" ref="S77">S69/INDEX(Parts[Ratio (s:p)],COLUMNS($B77:S77))</f>
        <v>2.2851914580621031</v>
      </c>
      <c r="T77" s="13">
        <f t="array" ref="T77">T69/INDEX(Parts[Ratio (s:p)],COLUMNS($B77:T77))</f>
        <v>0.55146666487564866</v>
      </c>
      <c r="U77" s="13">
        <f t="array" ref="U77">U69/INDEX(Parts[Ratio (s:p)],COLUMNS($B77:U77))</f>
        <v>0.24432516730777565</v>
      </c>
      <c r="V77" s="13">
        <f t="array" ref="V77">V69/INDEX(Parts[Ratio (s:p)],COLUMNS($B77:V77))</f>
        <v>1.4452819794074787</v>
      </c>
      <c r="W77" s="13">
        <f t="array" ref="W77">W69/INDEX(Parts[Ratio (s:p)],COLUMNS($B77:W77))</f>
        <v>8.1757495069259556E-2</v>
      </c>
      <c r="X77" s="13">
        <f t="array" ref="X77">X69/INDEX(Parts[Ratio (s:p)],COLUMNS($B77:X77))</f>
        <v>5.8638040153866151E-2</v>
      </c>
      <c r="Y77" s="13">
        <f t="array" ref="Y77">Y69/INDEX(Parts[Ratio (s:p)],COLUMNS($B77:Y77))</f>
        <v>5.2774236138479536E-2</v>
      </c>
      <c r="Z77" s="13">
        <f t="array" ref="Z77">Z69/INDEX(Parts[Ratio (s:p)],COLUMNS($B77:Z77))</f>
        <v>8.0793718815264357E-2</v>
      </c>
      <c r="AA77" s="13">
        <f t="array" ref="AA77">AA69/INDEX(Parts[Ratio (s:p)],COLUMNS($B77:AA77))</f>
        <v>0.12579564958513251</v>
      </c>
      <c r="AB77" s="13">
        <f t="array" ref="AB77">AB69/INDEX(Parts[Ratio (s:p)],COLUMNS($B77:AB77))</f>
        <v>5.4626524169648055E-2</v>
      </c>
      <c r="AC77" s="13">
        <f t="array" ref="AC77">AC69/INDEX(Parts[Ratio (s:p)],COLUMNS($B77:AC77))</f>
        <v>8.0169819757811608E-2</v>
      </c>
      <c r="AD77" s="13">
        <f t="array" ref="AD77">AD69/INDEX(Parts[Ratio (s:p)],COLUMNS($B77:AD77))</f>
        <v>0.14452819794074787</v>
      </c>
      <c r="AE77" s="13">
        <f t="array" ref="AE77">AE69/INDEX(Parts[Ratio (s:p)],COLUMNS($B77:AE77))</f>
        <v>0.4570382916124206</v>
      </c>
      <c r="AF77" s="13">
        <f t="array" ref="AF77">AF69/INDEX(Parts[Ratio (s:p)],COLUMNS($B77:AF77))</f>
        <v>0.4570382916124206</v>
      </c>
      <c r="AG77" s="13">
        <f t="array" ref="AG77">AG69/INDEX(Parts[Ratio (s:p)],COLUMNS($B77:AG77))</f>
        <v>0.4570382916124206</v>
      </c>
      <c r="AH77" s="13">
        <f t="array" ref="AH77">AH69/INDEX(Parts[Ratio (s:p)],COLUMNS($B77:AH77))</f>
        <v>0.64634975052211485</v>
      </c>
      <c r="AI77" s="13">
        <f t="array" ref="AI77">AI69/INDEX(Parts[Ratio (s:p)],COLUMNS($B77:AI77))</f>
        <v>0.9140765832248412</v>
      </c>
    </row>
    <row r="78" spans="1:35">
      <c r="A78" s="55">
        <f>$A$46</f>
        <v>100000</v>
      </c>
      <c r="B78" s="13">
        <f t="array" ref="B78">B70/INDEX(Parts[Ratio (s:p)],COLUMNS($B78:B78))</f>
        <v>0.26387118069239768</v>
      </c>
      <c r="C78" s="13">
        <f t="array" ref="C78">C70/INDEX(Parts[Ratio (s:p)],COLUMNS($B78:C78))</f>
        <v>0.83443393986582293</v>
      </c>
      <c r="D78" s="13">
        <f t="array" ref="D78">D70/INDEX(Parts[Ratio (s:p)],COLUMNS($B78:D78))</f>
        <v>0.83443393986582315</v>
      </c>
      <c r="E78" s="13">
        <f t="array" ref="E78">E70/INDEX(Parts[Ratio (s:p)],COLUMNS($B78:E78))</f>
        <v>0.83443393986582304</v>
      </c>
      <c r="F78" s="52">
        <f t="array" ref="F78">F70/INDEX(Parts[Ratio (s:p)],COLUMNS($B78:F78))</f>
        <v>0.59003389733133127</v>
      </c>
      <c r="G78" s="13">
        <f t="array" ref="G78">G70/INDEX(Parts[Ratio (s:p)],COLUMNS($B78:G78))</f>
        <v>0.59003389733133127</v>
      </c>
      <c r="H78" s="13">
        <f t="array" ref="H78">H70/INDEX(Parts[Ratio (s:p)],COLUMNS($B78:H78))</f>
        <v>0.83443393986582315</v>
      </c>
      <c r="I78" s="13">
        <f t="array" ref="I78">I70/INDEX(Parts[Ratio (s:p)],COLUMNS($B78:I78))</f>
        <v>0.59003389733133138</v>
      </c>
      <c r="J78" s="13">
        <f t="array" ref="J78">J70/INDEX(Parts[Ratio (s:p)],COLUMNS($B78:J78))</f>
        <v>1.8658510122729519</v>
      </c>
      <c r="K78" s="13">
        <f t="array" ref="K78">K70/INDEX(Parts[Ratio (s:p)],COLUMNS($B78:K78))</f>
        <v>0.90330123712967425</v>
      </c>
      <c r="L78" s="13">
        <f t="array" ref="L78">L70/INDEX(Parts[Ratio (s:p)],COLUMNS($B78:L78))</f>
        <v>0.45165061856483713</v>
      </c>
      <c r="M78" s="13">
        <f t="array" ref="M78">M70/INDEX(Parts[Ratio (s:p)],COLUMNS($B78:M78))</f>
        <v>1.2926995010442297</v>
      </c>
      <c r="N78" s="13">
        <f t="array" ref="N78">N70/INDEX(Parts[Ratio (s:p)],COLUMNS($B78:N78))</f>
        <v>1.5548758435607932</v>
      </c>
      <c r="O78" s="13">
        <f t="array" ref="O78">O70/INDEX(Parts[Ratio (s:p)],COLUMNS($B78:O78))</f>
        <v>1.8658510122729519</v>
      </c>
      <c r="P78" s="13">
        <f t="array" ref="P78">P70/INDEX(Parts[Ratio (s:p)],COLUMNS($B78:P78))</f>
        <v>0.72264098970373924</v>
      </c>
      <c r="Q78" s="13">
        <f t="array" ref="Q78">Q70/INDEX(Parts[Ratio (s:p)],COLUMNS($B78:Q78))</f>
        <v>1.4452819794074785</v>
      </c>
      <c r="R78" s="13">
        <f t="array" ref="R78">R70/INDEX(Parts[Ratio (s:p)],COLUMNS($B78:R78))</f>
        <v>0.2285191458062103</v>
      </c>
      <c r="S78" s="13">
        <f t="array" ref="S78">S70/INDEX(Parts[Ratio (s:p)],COLUMNS($B78:S78))</f>
        <v>1.6158743763052872</v>
      </c>
      <c r="T78" s="13">
        <f t="array" ref="T78">T70/INDEX(Parts[Ratio (s:p)],COLUMNS($B78:T78))</f>
        <v>0.3899458183319004</v>
      </c>
      <c r="U78" s="13">
        <f t="array" ref="U78">U70/INDEX(Parts[Ratio (s:p)],COLUMNS($B78:U78))</f>
        <v>0.17276398261786591</v>
      </c>
      <c r="V78" s="13">
        <f t="array" ref="V78">V70/INDEX(Parts[Ratio (s:p)],COLUMNS($B78:V78))</f>
        <v>1.0219686883657446</v>
      </c>
      <c r="W78" s="13">
        <f t="array" ref="W78">W70/INDEX(Parts[Ratio (s:p)],COLUMNS($B78:W78))</f>
        <v>5.7811279176299149E-2</v>
      </c>
      <c r="X78" s="13">
        <f t="array" ref="X78">X70/INDEX(Parts[Ratio (s:p)],COLUMNS($B78:X78))</f>
        <v>4.1463355828287814E-2</v>
      </c>
      <c r="Y78" s="13">
        <f t="array" ref="Y78">Y70/INDEX(Parts[Ratio (s:p)],COLUMNS($B78:Y78))</f>
        <v>3.7317020245459034E-2</v>
      </c>
      <c r="Z78" s="13">
        <f t="array" ref="Z78">Z70/INDEX(Parts[Ratio (s:p)],COLUMNS($B78:Z78))</f>
        <v>5.7129786451552575E-2</v>
      </c>
      <c r="AA78" s="13">
        <f t="array" ref="AA78">AA70/INDEX(Parts[Ratio (s:p)],COLUMNS($B78:AA78))</f>
        <v>8.8950956865413905E-2</v>
      </c>
      <c r="AB78" s="13">
        <f t="array" ref="AB78">AB70/INDEX(Parts[Ratio (s:p)],COLUMNS($B78:AB78))</f>
        <v>3.8626785673008972E-2</v>
      </c>
      <c r="AC78" s="13">
        <f t="array" ref="AC78">AC70/INDEX(Parts[Ratio (s:p)],COLUMNS($B78:AC78))</f>
        <v>5.6688623197251847E-2</v>
      </c>
      <c r="AD78" s="13">
        <f t="array" ref="AD78">AD70/INDEX(Parts[Ratio (s:p)],COLUMNS($B78:AD78))</f>
        <v>0.10219686883657444</v>
      </c>
      <c r="AE78" s="13">
        <f t="array" ref="AE78">AE70/INDEX(Parts[Ratio (s:p)],COLUMNS($B78:AE78))</f>
        <v>0.32317487526105743</v>
      </c>
      <c r="AF78" s="13">
        <f t="array" ref="AF78">AF70/INDEX(Parts[Ratio (s:p)],COLUMNS($B78:AF78))</f>
        <v>0.32317487526105743</v>
      </c>
      <c r="AG78" s="13">
        <f t="array" ref="AG78">AG70/INDEX(Parts[Ratio (s:p)],COLUMNS($B78:AG78))</f>
        <v>0.32317487526105743</v>
      </c>
      <c r="AH78" s="13">
        <f t="array" ref="AH78">AH70/INDEX(Parts[Ratio (s:p)],COLUMNS($B78:AH78))</f>
        <v>0.4570382916124206</v>
      </c>
      <c r="AI78" s="13">
        <f t="array" ref="AI78">AI70/INDEX(Parts[Ratio (s:p)],COLUMNS($B78:AI78))</f>
        <v>0.64634975052211485</v>
      </c>
    </row>
    <row r="79" spans="1:35">
      <c r="A79" s="55">
        <f>$A$47</f>
        <v>200000</v>
      </c>
      <c r="B79" s="13">
        <f t="array" ref="B79">B71/INDEX(Parts[Ratio (s:p)],COLUMNS($B79:B79))</f>
        <v>0.18658510122729516</v>
      </c>
      <c r="C79" s="13">
        <f t="array" ref="C79">C71/INDEX(Parts[Ratio (s:p)],COLUMNS($B79:C79))</f>
        <v>0.59003389733133127</v>
      </c>
      <c r="D79" s="13">
        <f t="array" ref="D79">D71/INDEX(Parts[Ratio (s:p)],COLUMNS($B79:D79))</f>
        <v>0.59003389733133138</v>
      </c>
      <c r="E79" s="13">
        <f t="array" ref="E79">E71/INDEX(Parts[Ratio (s:p)],COLUMNS($B79:E79))</f>
        <v>0.59003389733133127</v>
      </c>
      <c r="F79" s="13">
        <f t="array" ref="F79">F71/INDEX(Parts[Ratio (s:p)],COLUMNS($B79:F79))</f>
        <v>0.41721696993291152</v>
      </c>
      <c r="G79" s="13">
        <f t="array" ref="G79">G71/INDEX(Parts[Ratio (s:p)],COLUMNS($B79:G79))</f>
        <v>0.41721696993291152</v>
      </c>
      <c r="H79" s="13">
        <f t="array" ref="H79">H71/INDEX(Parts[Ratio (s:p)],COLUMNS($B79:H79))</f>
        <v>0.59003389733133138</v>
      </c>
      <c r="I79" s="13">
        <f t="array" ref="I79">I71/INDEX(Parts[Ratio (s:p)],COLUMNS($B79:I79))</f>
        <v>0.41721696993291157</v>
      </c>
      <c r="J79" s="13">
        <f t="array" ref="J79">J71/INDEX(Parts[Ratio (s:p)],COLUMNS($B79:J79))</f>
        <v>1.3193559034619884</v>
      </c>
      <c r="K79" s="13">
        <f t="array" ref="K79">K71/INDEX(Parts[Ratio (s:p)],COLUMNS($B79:K79))</f>
        <v>0.63873043022859033</v>
      </c>
      <c r="L79" s="13">
        <f t="array" ref="L79">L71/INDEX(Parts[Ratio (s:p)],COLUMNS($B79:L79))</f>
        <v>0.31936521511429516</v>
      </c>
      <c r="M79" s="13">
        <f t="array" ref="M79">M71/INDEX(Parts[Ratio (s:p)],COLUMNS($B79:M79))</f>
        <v>0.9140765832248412</v>
      </c>
      <c r="N79" s="13">
        <f t="array" ref="N79">N71/INDEX(Parts[Ratio (s:p)],COLUMNS($B79:N79))</f>
        <v>1.0994632528849904</v>
      </c>
      <c r="O79" s="13">
        <f t="array" ref="O79">O71/INDEX(Parts[Ratio (s:p)],COLUMNS($B79:O79))</f>
        <v>1.3193559034619884</v>
      </c>
      <c r="P79" s="13">
        <f t="array" ref="P79">P71/INDEX(Parts[Ratio (s:p)],COLUMNS($B79:P79))</f>
        <v>0.5109843441828722</v>
      </c>
      <c r="Q79" s="13">
        <f t="array" ref="Q79">Q71/INDEX(Parts[Ratio (s:p)],COLUMNS($B79:Q79))</f>
        <v>1.0219686883657444</v>
      </c>
      <c r="R79" s="13">
        <f t="array" ref="R79">R71/INDEX(Parts[Ratio (s:p)],COLUMNS($B79:R79))</f>
        <v>0.16158743763052871</v>
      </c>
      <c r="S79" s="13">
        <f t="array" ref="S79">S71/INDEX(Parts[Ratio (s:p)],COLUMNS($B79:S79))</f>
        <v>1.1425957290310516</v>
      </c>
      <c r="T79" s="13">
        <f t="array" ref="T79">T71/INDEX(Parts[Ratio (s:p)],COLUMNS($B79:T79))</f>
        <v>0.27573333243782433</v>
      </c>
      <c r="U79" s="13">
        <f t="array" ref="U79">U71/INDEX(Parts[Ratio (s:p)],COLUMNS($B79:U79))</f>
        <v>0.12216258365388782</v>
      </c>
      <c r="V79" s="13">
        <f t="array" ref="V79">V71/INDEX(Parts[Ratio (s:p)],COLUMNS($B79:V79))</f>
        <v>0.72264098970373936</v>
      </c>
      <c r="W79" s="13">
        <f t="array" ref="W79">W71/INDEX(Parts[Ratio (s:p)],COLUMNS($B79:W79))</f>
        <v>4.0878747534629778E-2</v>
      </c>
      <c r="X79" s="13">
        <f t="array" ref="X79">X71/INDEX(Parts[Ratio (s:p)],COLUMNS($B79:X79))</f>
        <v>2.9319020076933076E-2</v>
      </c>
      <c r="Y79" s="13">
        <f t="array" ref="Y79">Y71/INDEX(Parts[Ratio (s:p)],COLUMNS($B79:Y79))</f>
        <v>2.6387118069239768E-2</v>
      </c>
      <c r="Z79" s="13">
        <f t="array" ref="Z79">Z71/INDEX(Parts[Ratio (s:p)],COLUMNS($B79:Z79))</f>
        <v>4.0396859407632178E-2</v>
      </c>
      <c r="AA79" s="13">
        <f t="array" ref="AA79">AA71/INDEX(Parts[Ratio (s:p)],COLUMNS($B79:AA79))</f>
        <v>6.2897824792566254E-2</v>
      </c>
      <c r="AB79" s="13">
        <f t="array" ref="AB79">AB71/INDEX(Parts[Ratio (s:p)],COLUMNS($B79:AB79))</f>
        <v>2.7313262084824028E-2</v>
      </c>
      <c r="AC79" s="13">
        <f t="array" ref="AC79">AC71/INDEX(Parts[Ratio (s:p)],COLUMNS($B79:AC79))</f>
        <v>4.0084909878905804E-2</v>
      </c>
      <c r="AD79" s="13">
        <f t="array" ref="AD79">AD71/INDEX(Parts[Ratio (s:p)],COLUMNS($B79:AD79))</f>
        <v>7.2264098970373933E-2</v>
      </c>
      <c r="AE79" s="13">
        <f t="array" ref="AE79">AE71/INDEX(Parts[Ratio (s:p)],COLUMNS($B79:AE79))</f>
        <v>0.2285191458062103</v>
      </c>
      <c r="AF79" s="13">
        <f t="array" ref="AF79">AF71/INDEX(Parts[Ratio (s:p)],COLUMNS($B79:AF79))</f>
        <v>0.2285191458062103</v>
      </c>
      <c r="AG79" s="13">
        <f t="array" ref="AG79">AG71/INDEX(Parts[Ratio (s:p)],COLUMNS($B79:AG79))</f>
        <v>0.2285191458062103</v>
      </c>
      <c r="AH79" s="13">
        <f t="array" ref="AH79">AH71/INDEX(Parts[Ratio (s:p)],COLUMNS($B79:AH79))</f>
        <v>0.32317487526105743</v>
      </c>
      <c r="AI79" s="13">
        <f t="array" ref="AI79">AI71/INDEX(Parts[Ratio (s:p)],COLUMNS($B79:AI79))</f>
        <v>0.4570382916124206</v>
      </c>
    </row>
    <row r="80" spans="1:35">
      <c r="A80" s="55">
        <f>$A$48</f>
        <v>500000</v>
      </c>
      <c r="B80" s="13">
        <f t="array" ref="B80">B72/INDEX(Parts[Ratio (s:p)],COLUMNS($B80:B80))</f>
        <v>0.11800677946626625</v>
      </c>
      <c r="C80" s="13">
        <f t="array" ref="C80">C72/INDEX(Parts[Ratio (s:p)],COLUMNS($B80:C80))</f>
        <v>0.37317020245459037</v>
      </c>
      <c r="D80" s="13">
        <f t="array" ref="D80">D72/INDEX(Parts[Ratio (s:p)],COLUMNS($B80:D80))</f>
        <v>0.37317020245459037</v>
      </c>
      <c r="E80" s="13">
        <f t="array" ref="E80">E72/INDEX(Parts[Ratio (s:p)],COLUMNS($B80:E80))</f>
        <v>0.37317020245459043</v>
      </c>
      <c r="F80" s="13">
        <f t="array" ref="F80">F72/INDEX(Parts[Ratio (s:p)],COLUMNS($B80:F80))</f>
        <v>0.26387118069239768</v>
      </c>
      <c r="G80" s="13">
        <f t="array" ref="G80">G72/INDEX(Parts[Ratio (s:p)],COLUMNS($B80:G80))</f>
        <v>0.26387118069239773</v>
      </c>
      <c r="H80" s="13">
        <f t="array" ref="H80">H72/INDEX(Parts[Ratio (s:p)],COLUMNS($B80:H80))</f>
        <v>0.37317020245459037</v>
      </c>
      <c r="I80" s="13">
        <f t="array" ref="I80">I72/INDEX(Parts[Ratio (s:p)],COLUMNS($B80:I80))</f>
        <v>0.26387118069239773</v>
      </c>
      <c r="J80" s="13">
        <f t="array" ref="J80">J72/INDEX(Parts[Ratio (s:p)],COLUMNS($B80:J80))</f>
        <v>0.83443393986582304</v>
      </c>
      <c r="K80" s="13">
        <f t="array" ref="K80">K72/INDEX(Parts[Ratio (s:p)],COLUMNS($B80:K80))</f>
        <v>0.40396859407632169</v>
      </c>
      <c r="L80" s="13">
        <f t="array" ref="L80">L72/INDEX(Parts[Ratio (s:p)],COLUMNS($B80:L80))</f>
        <v>0.20198429703816084</v>
      </c>
      <c r="M80" s="13">
        <f t="array" ref="M80">M72/INDEX(Parts[Ratio (s:p)],COLUMNS($B80:M80))</f>
        <v>0.57811279176299157</v>
      </c>
      <c r="N80" s="13">
        <f t="array" ref="N80">N72/INDEX(Parts[Ratio (s:p)],COLUMNS($B80:N80))</f>
        <v>0.6953616165548524</v>
      </c>
      <c r="O80" s="13">
        <f t="array" ref="O80">O72/INDEX(Parts[Ratio (s:p)],COLUMNS($B80:O80))</f>
        <v>0.83443393986582304</v>
      </c>
      <c r="P80" s="13">
        <f t="array" ref="P80">P72/INDEX(Parts[Ratio (s:p)],COLUMNS($B80:P80))</f>
        <v>0.32317487526105731</v>
      </c>
      <c r="Q80" s="13">
        <f t="array" ref="Q80">Q72/INDEX(Parts[Ratio (s:p)],COLUMNS($B80:Q80))</f>
        <v>0.64634975052211463</v>
      </c>
      <c r="R80" s="13">
        <f t="array" ref="R80">R72/INDEX(Parts[Ratio (s:p)],COLUMNS($B80:R80))</f>
        <v>0.10219686883657444</v>
      </c>
      <c r="S80" s="13">
        <f t="array" ref="S80">S72/INDEX(Parts[Ratio (s:p)],COLUMNS($B80:S80))</f>
        <v>0.72264098970373947</v>
      </c>
      <c r="T80" s="13">
        <f t="array" ref="T80">T72/INDEX(Parts[Ratio (s:p)],COLUMNS($B80:T80))</f>
        <v>0.17438907146638266</v>
      </c>
      <c r="U80" s="13">
        <f t="array" ref="U80">U72/INDEX(Parts[Ratio (s:p)],COLUMNS($B80:U80))</f>
        <v>7.7262401839428049E-2</v>
      </c>
      <c r="V80" s="13">
        <f t="array" ref="V80">V72/INDEX(Parts[Ratio (s:p)],COLUMNS($B80:V80))</f>
        <v>0.45703829161242054</v>
      </c>
      <c r="W80" s="13">
        <f t="array" ref="W80">W72/INDEX(Parts[Ratio (s:p)],COLUMNS($B80:W80))</f>
        <v>2.585399002088459E-2</v>
      </c>
      <c r="X80" s="13">
        <f t="array" ref="X80">X72/INDEX(Parts[Ratio (s:p)],COLUMNS($B80:X80))</f>
        <v>1.8542976441462734E-2</v>
      </c>
      <c r="Y80" s="13">
        <f t="array" ref="Y80">Y72/INDEX(Parts[Ratio (s:p)],COLUMNS($B80:Y80))</f>
        <v>1.6688678797316461E-2</v>
      </c>
      <c r="Z80" s="13">
        <f t="array" ref="Z80">Z72/INDEX(Parts[Ratio (s:p)],COLUMNS($B80:Z80))</f>
        <v>2.5549217209143611E-2</v>
      </c>
      <c r="AA80" s="13">
        <f t="array" ref="AA80">AA72/INDEX(Parts[Ratio (s:p)],COLUMNS($B80:AA80))</f>
        <v>3.9780077242943426E-2</v>
      </c>
      <c r="AB80" s="13">
        <f t="array" ref="AB80">AB72/INDEX(Parts[Ratio (s:p)],COLUMNS($B80:AB80))</f>
        <v>1.7274423703432604E-2</v>
      </c>
      <c r="AC80" s="13">
        <f t="array" ref="AC80">AC72/INDEX(Parts[Ratio (s:p)],COLUMNS($B80:AC80))</f>
        <v>2.5351923003985317E-2</v>
      </c>
      <c r="AD80" s="13">
        <f t="array" ref="AD80">AD72/INDEX(Parts[Ratio (s:p)],COLUMNS($B80:AD80))</f>
        <v>4.5703829161242056E-2</v>
      </c>
      <c r="AE80" s="13">
        <f t="array" ref="AE80">AE72/INDEX(Parts[Ratio (s:p)],COLUMNS($B80:AE80))</f>
        <v>0.14452819794074789</v>
      </c>
      <c r="AF80" s="13">
        <f t="array" ref="AF80">AF72/INDEX(Parts[Ratio (s:p)],COLUMNS($B80:AF80))</f>
        <v>0.14452819794074789</v>
      </c>
      <c r="AG80" s="13">
        <f t="array" ref="AG80">AG72/INDEX(Parts[Ratio (s:p)],COLUMNS($B80:AG80))</f>
        <v>0.14452819794074789</v>
      </c>
      <c r="AH80" s="13">
        <f t="array" ref="AH80">AH72/INDEX(Parts[Ratio (s:p)],COLUMNS($B80:AH80))</f>
        <v>0.20439373767314889</v>
      </c>
      <c r="AI80" s="13">
        <f t="array" ref="AI80">AI72/INDEX(Parts[Ratio (s:p)],COLUMNS($B80:AI80))</f>
        <v>0.28905639588149579</v>
      </c>
    </row>
    <row r="81" spans="1:35">
      <c r="A81" s="55">
        <f>$A$49</f>
        <v>1000000</v>
      </c>
      <c r="B81" s="13">
        <f t="array" ref="B81">B73/INDEX(Parts[Ratio (s:p)],COLUMNS($B81:B81))</f>
        <v>8.3443393986582307E-2</v>
      </c>
      <c r="C81" s="13">
        <f t="array" ref="C81">C73/INDEX(Parts[Ratio (s:p)],COLUMNS($B81:C81))</f>
        <v>0.26387118069239773</v>
      </c>
      <c r="D81" s="13">
        <f t="array" ref="D81">D73/INDEX(Parts[Ratio (s:p)],COLUMNS($B81:D81))</f>
        <v>0.26387118069239773</v>
      </c>
      <c r="E81" s="13">
        <f t="array" ref="E81">E73/INDEX(Parts[Ratio (s:p)],COLUMNS($B81:E81))</f>
        <v>0.26387118069239773</v>
      </c>
      <c r="F81" s="13">
        <f t="array" ref="F81">F73/INDEX(Parts[Ratio (s:p)],COLUMNS($B81:F81))</f>
        <v>0.18658510122729521</v>
      </c>
      <c r="G81" s="13">
        <f t="array" ref="G81">G73/INDEX(Parts[Ratio (s:p)],COLUMNS($B81:G81))</f>
        <v>0.18658510122729521</v>
      </c>
      <c r="H81" s="13">
        <f t="array" ref="H81">H73/INDEX(Parts[Ratio (s:p)],COLUMNS($B81:H81))</f>
        <v>0.26387118069239773</v>
      </c>
      <c r="I81" s="13">
        <f t="array" ref="I81">I73/INDEX(Parts[Ratio (s:p)],COLUMNS($B81:I81))</f>
        <v>0.18658510122729519</v>
      </c>
      <c r="J81" s="13">
        <f t="array" ref="J81">J73/INDEX(Parts[Ratio (s:p)],COLUMNS($B81:J81))</f>
        <v>0.59003389733133116</v>
      </c>
      <c r="K81" s="13">
        <f t="array" ref="K81">K73/INDEX(Parts[Ratio (s:p)],COLUMNS($B81:K81))</f>
        <v>0.28564893225776283</v>
      </c>
      <c r="L81" s="13">
        <f t="array" ref="L81">L73/INDEX(Parts[Ratio (s:p)],COLUMNS($B81:L81))</f>
        <v>0.14282446612888142</v>
      </c>
      <c r="M81" s="13">
        <f t="array" ref="M81">M73/INDEX(Parts[Ratio (s:p)],COLUMNS($B81:M81))</f>
        <v>0.40878747534629778</v>
      </c>
      <c r="N81" s="13">
        <f t="array" ref="N81">N73/INDEX(Parts[Ratio (s:p)],COLUMNS($B81:N81))</f>
        <v>0.49169491444277602</v>
      </c>
      <c r="O81" s="13">
        <f t="array" ref="O81">O73/INDEX(Parts[Ratio (s:p)],COLUMNS($B81:O81))</f>
        <v>0.59003389733133116</v>
      </c>
      <c r="P81" s="13">
        <f t="array" ref="P81">P73/INDEX(Parts[Ratio (s:p)],COLUMNS($B81:P81))</f>
        <v>0.22851914580621024</v>
      </c>
      <c r="Q81" s="13">
        <f t="array" ref="Q81">Q73/INDEX(Parts[Ratio (s:p)],COLUMNS($B81:Q81))</f>
        <v>0.45703829161242049</v>
      </c>
      <c r="R81" s="13">
        <f t="array" ref="R81">R73/INDEX(Parts[Ratio (s:p)],COLUMNS($B81:R81))</f>
        <v>7.2264098970373947E-2</v>
      </c>
      <c r="S81" s="13">
        <f t="array" ref="S81">S73/INDEX(Parts[Ratio (s:p)],COLUMNS($B81:S81))</f>
        <v>0.5109843441828722</v>
      </c>
      <c r="T81" s="13">
        <f t="array" ref="T81">T73/INDEX(Parts[Ratio (s:p)],COLUMNS($B81:T81))</f>
        <v>0.12331169499870465</v>
      </c>
      <c r="U81" s="13">
        <f t="array" ref="U81">U73/INDEX(Parts[Ratio (s:p)],COLUMNS($B81:U81))</f>
        <v>5.4632768271419559E-2</v>
      </c>
      <c r="V81" s="13">
        <f t="array" ref="V81">V73/INDEX(Parts[Ratio (s:p)],COLUMNS($B81:V81))</f>
        <v>0.32317487526105737</v>
      </c>
      <c r="W81" s="13">
        <f t="array" ref="W81">W73/INDEX(Parts[Ratio (s:p)],COLUMNS($B81:W81))</f>
        <v>1.8281531664496822E-2</v>
      </c>
      <c r="X81" s="13">
        <f t="array" ref="X81">X73/INDEX(Parts[Ratio (s:p)],COLUMNS($B81:X81))</f>
        <v>1.3111864385140694E-2</v>
      </c>
      <c r="Y81" s="13">
        <f t="array" ref="Y81">Y73/INDEX(Parts[Ratio (s:p)],COLUMNS($B81:Y81))</f>
        <v>1.1800677946626625E-2</v>
      </c>
      <c r="Z81" s="13">
        <f t="array" ref="Z81">Z73/INDEX(Parts[Ratio (s:p)],COLUMNS($B81:Z81))</f>
        <v>1.8066024742593487E-2</v>
      </c>
      <c r="AA81" s="13">
        <f t="array" ref="AA81">AA73/INDEX(Parts[Ratio (s:p)],COLUMNS($B81:AA81))</f>
        <v>2.8128762374609956E-2</v>
      </c>
      <c r="AB81" s="13">
        <f t="array" ref="AB81">AB73/INDEX(Parts[Ratio (s:p)],COLUMNS($B81:AB81))</f>
        <v>1.2214862141786829E-2</v>
      </c>
      <c r="AC81" s="13">
        <f t="array" ref="AC81">AC73/INDEX(Parts[Ratio (s:p)],COLUMNS($B81:AC81))</f>
        <v>1.7926516672237248E-2</v>
      </c>
      <c r="AD81" s="13">
        <f t="array" ref="AD81">AD73/INDEX(Parts[Ratio (s:p)],COLUMNS($B81:AD81))</f>
        <v>3.2317487526105734E-2</v>
      </c>
      <c r="AE81" s="13">
        <f t="array" ref="AE81">AE73/INDEX(Parts[Ratio (s:p)],COLUMNS($B81:AE81))</f>
        <v>0.10219686883657444</v>
      </c>
      <c r="AF81" s="13">
        <f t="array" ref="AF81">AF73/INDEX(Parts[Ratio (s:p)],COLUMNS($B81:AF81))</f>
        <v>0.10219686883657444</v>
      </c>
      <c r="AG81" s="13">
        <f t="array" ref="AG81">AG73/INDEX(Parts[Ratio (s:p)],COLUMNS($B81:AG81))</f>
        <v>0.10219686883657444</v>
      </c>
      <c r="AH81" s="13">
        <f t="array" ref="AH81">AH73/INDEX(Parts[Ratio (s:p)],COLUMNS($B81:AH81))</f>
        <v>0.14452819794074789</v>
      </c>
      <c r="AI81" s="13">
        <f t="array" ref="AI81">AI73/INDEX(Parts[Ratio (s:p)],COLUMNS($B81:AI81))</f>
        <v>0.20439373767314889</v>
      </c>
    </row>
    <row r="82" spans="1:35" ht="15" customHeight="1">
      <c r="T82" s="55"/>
      <c r="U82" s="55"/>
      <c r="V82" s="57"/>
      <c r="W82" s="57"/>
      <c r="X82" s="57"/>
      <c r="Y82" s="57"/>
      <c r="Z82" s="60"/>
      <c r="AA82" s="60"/>
      <c r="AB82" s="66"/>
      <c r="AC82" s="66"/>
      <c r="AD82" s="66"/>
      <c r="AE82" s="66"/>
      <c r="AF82" s="66"/>
      <c r="AG82" s="66"/>
      <c r="AH82" s="66"/>
      <c r="AI82" s="66"/>
    </row>
    <row r="83" spans="1:35">
      <c r="A83" s="73" t="s">
        <v>25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55"/>
      <c r="T83" s="55"/>
      <c r="U83" s="55"/>
      <c r="V83" s="57"/>
      <c r="W83" s="57"/>
      <c r="X83" s="57"/>
      <c r="Y83" s="57"/>
      <c r="Z83" s="60"/>
      <c r="AA83" s="60"/>
      <c r="AB83" s="66"/>
      <c r="AC83" s="66"/>
      <c r="AD83" s="66"/>
      <c r="AE83" s="66"/>
      <c r="AF83" s="66"/>
      <c r="AG83" s="66"/>
      <c r="AH83" s="66"/>
      <c r="AI83" s="66"/>
    </row>
    <row r="84" spans="1:35">
      <c r="A84" s="55">
        <f>$A$44</f>
        <v>35000</v>
      </c>
      <c r="B84" s="13">
        <f t="shared" ref="B84:U84" si="60">B68*SQRT(B44/3)</f>
        <v>1.2461087097751133</v>
      </c>
      <c r="C84" s="13">
        <f t="shared" si="60"/>
        <v>3.1337974973805971</v>
      </c>
      <c r="D84" s="13">
        <f t="shared" si="60"/>
        <v>2.8029536927446936</v>
      </c>
      <c r="E84" s="13">
        <f t="shared" si="60"/>
        <v>2.4274291035483069</v>
      </c>
      <c r="F84" s="13">
        <f t="shared" si="60"/>
        <v>2.415199852613882</v>
      </c>
      <c r="G84" s="13">
        <f t="shared" si="60"/>
        <v>2.0412164314563088</v>
      </c>
      <c r="H84" s="13">
        <f t="shared" si="60"/>
        <v>1.9819875634916475</v>
      </c>
      <c r="I84" s="13">
        <f t="shared" si="60"/>
        <v>1.6666462372175708</v>
      </c>
      <c r="J84" s="13">
        <f t="shared" si="60"/>
        <v>2.5666937781312686</v>
      </c>
      <c r="K84" s="13">
        <f t="shared" si="60"/>
        <v>2.9163271785043832</v>
      </c>
      <c r="L84" s="13">
        <f t="shared" si="60"/>
        <v>2.9163271785043832</v>
      </c>
      <c r="M84" s="13">
        <f t="shared" si="60"/>
        <v>2.7580919581784271</v>
      </c>
      <c r="N84" s="13">
        <f t="shared" si="60"/>
        <v>2.7055327983592288</v>
      </c>
      <c r="O84" s="13">
        <f t="shared" si="60"/>
        <v>2.5666937781312686</v>
      </c>
      <c r="P84" s="13">
        <f t="shared" si="60"/>
        <v>2.2589773188879079</v>
      </c>
      <c r="Q84" s="13">
        <f t="shared" si="60"/>
        <v>2.2589773188879079</v>
      </c>
      <c r="R84" s="13">
        <f t="shared" si="60"/>
        <v>1.1596348202861686</v>
      </c>
      <c r="S84" s="13">
        <f t="shared" si="60"/>
        <v>3.9005310535280984</v>
      </c>
      <c r="T84" s="13">
        <f t="shared" si="60"/>
        <v>2.1951880633607805</v>
      </c>
      <c r="U84" s="13">
        <f t="shared" si="60"/>
        <v>1.9131005884424268</v>
      </c>
      <c r="V84" s="13">
        <f t="shared" ref="V84:Y84" si="61">V68*SQRT(V44/3)</f>
        <v>3.4681170303532225</v>
      </c>
      <c r="W84" s="13">
        <f t="shared" si="61"/>
        <v>1.8444472572652579</v>
      </c>
      <c r="X84" s="13">
        <f t="shared" si="61"/>
        <v>2.0956966941326485</v>
      </c>
      <c r="Y84" s="13">
        <f t="shared" si="61"/>
        <v>2.0956966941326485</v>
      </c>
      <c r="Z84" s="13">
        <f t="shared" ref="Z84:AA84" si="62">Z68*SQRT(Z44/3)</f>
        <v>1.1596348202861686</v>
      </c>
      <c r="AA84" s="13">
        <f t="shared" si="62"/>
        <v>1.446989098501577</v>
      </c>
      <c r="AB84" s="13">
        <f t="shared" ref="AB84:AE84" si="63">AB68*SQRT(AB44/3)</f>
        <v>2.1321572633096815</v>
      </c>
      <c r="AC84" s="13">
        <f t="shared" si="63"/>
        <v>1.8264504979672205</v>
      </c>
      <c r="AD84" s="13">
        <f t="shared" si="63"/>
        <v>1.5509890867589011</v>
      </c>
      <c r="AE84" s="13">
        <f t="shared" si="63"/>
        <v>1.9502655267640492</v>
      </c>
      <c r="AF84" s="13">
        <f t="shared" ref="AF84:AG84" si="64">AF68*SQRT(AF44/3)</f>
        <v>1.9502655267640492</v>
      </c>
      <c r="AG84" s="13">
        <f t="shared" si="64"/>
        <v>1.9502655267640492</v>
      </c>
      <c r="AH84" s="13">
        <f t="shared" ref="AH84:AI84" si="65">AH68*SQRT(AH44/3)</f>
        <v>2.3192696405723372</v>
      </c>
      <c r="AI84" s="13">
        <f t="shared" si="65"/>
        <v>2.7580919581784271</v>
      </c>
    </row>
    <row r="85" spans="1:35">
      <c r="A85" s="55">
        <f>$A$45</f>
        <v>50000</v>
      </c>
      <c r="B85" s="13">
        <f t="shared" ref="B85:U85" si="66">B69*SQRT(B45/3)</f>
        <v>1.1398046950356935</v>
      </c>
      <c r="C85" s="13">
        <f t="shared" si="66"/>
        <v>2.866457053694889</v>
      </c>
      <c r="D85" s="13">
        <f t="shared" si="66"/>
        <v>2.5638371306582153</v>
      </c>
      <c r="E85" s="13">
        <f t="shared" si="66"/>
        <v>2.2203480863158171</v>
      </c>
      <c r="F85" s="13">
        <f t="shared" si="66"/>
        <v>2.2091620978683553</v>
      </c>
      <c r="G85" s="13">
        <f t="shared" si="66"/>
        <v>1.8670827463984159</v>
      </c>
      <c r="H85" s="13">
        <f t="shared" si="66"/>
        <v>1.8129066209462845</v>
      </c>
      <c r="I85" s="13">
        <f t="shared" si="66"/>
        <v>1.5244666787434555</v>
      </c>
      <c r="J85" s="13">
        <f t="shared" si="66"/>
        <v>2.3477322613055946</v>
      </c>
      <c r="K85" s="13">
        <f t="shared" si="66"/>
        <v>2.6675388625759524</v>
      </c>
      <c r="L85" s="13">
        <f t="shared" si="66"/>
        <v>2.6675388625759524</v>
      </c>
      <c r="M85" s="13">
        <f t="shared" si="66"/>
        <v>2.5228024959710829</v>
      </c>
      <c r="N85" s="13">
        <f t="shared" si="66"/>
        <v>2.4747270939944239</v>
      </c>
      <c r="O85" s="13">
        <f t="shared" si="66"/>
        <v>2.3477322613055946</v>
      </c>
      <c r="P85" s="13">
        <f t="shared" si="66"/>
        <v>2.0662667180235474</v>
      </c>
      <c r="Q85" s="13">
        <f t="shared" si="66"/>
        <v>2.0662667180235474</v>
      </c>
      <c r="R85" s="13">
        <f t="shared" si="66"/>
        <v>1.0607077876276036</v>
      </c>
      <c r="S85" s="13">
        <f t="shared" si="66"/>
        <v>3.5677815049910011</v>
      </c>
      <c r="T85" s="13">
        <f t="shared" si="66"/>
        <v>2.007919246111749</v>
      </c>
      <c r="U85" s="13">
        <f t="shared" si="66"/>
        <v>1.7498963097495359</v>
      </c>
      <c r="V85" s="13">
        <f t="shared" ref="V85:Y85" si="67">V69*SQRT(V45/3)</f>
        <v>3.1722561949215882</v>
      </c>
      <c r="W85" s="13">
        <f t="shared" si="67"/>
        <v>1.6870997105509806</v>
      </c>
      <c r="X85" s="13">
        <f t="shared" si="67"/>
        <v>1.9169153642897363</v>
      </c>
      <c r="Y85" s="13">
        <f t="shared" si="67"/>
        <v>1.9169153642897363</v>
      </c>
      <c r="Z85" s="13">
        <f t="shared" ref="Z85:AA85" si="68">Z69*SQRT(Z45/3)</f>
        <v>1.0607077876276036</v>
      </c>
      <c r="AA85" s="13">
        <f t="shared" si="68"/>
        <v>1.3235482227190365</v>
      </c>
      <c r="AB85" s="13">
        <f t="shared" ref="AB85:AE85" si="69">AB69*SQRT(AB45/3)</f>
        <v>1.9502655267640492</v>
      </c>
      <c r="AC85" s="13">
        <f t="shared" si="69"/>
        <v>1.6706382328464928</v>
      </c>
      <c r="AD85" s="13">
        <f t="shared" si="69"/>
        <v>1.4186760987778988</v>
      </c>
      <c r="AE85" s="13">
        <f t="shared" si="69"/>
        <v>1.7838907524955006</v>
      </c>
      <c r="AF85" s="13">
        <f t="shared" ref="AF85:AG85" si="70">AF69*SQRT(AF45/3)</f>
        <v>1.7838907524955006</v>
      </c>
      <c r="AG85" s="13">
        <f t="shared" si="70"/>
        <v>1.7838907524955006</v>
      </c>
      <c r="AH85" s="13">
        <f t="shared" ref="AH85:AI85" si="71">AH69*SQRT(AH45/3)</f>
        <v>2.1214155752552073</v>
      </c>
      <c r="AI85" s="13">
        <f t="shared" si="71"/>
        <v>2.5228024959710829</v>
      </c>
    </row>
    <row r="86" spans="1:35">
      <c r="A86" s="55">
        <f>$A$46</f>
        <v>100000</v>
      </c>
      <c r="B86" s="13">
        <f t="shared" ref="B86:U86" si="72">B70*SQRT(B46/3)</f>
        <v>0.95845768214486815</v>
      </c>
      <c r="C86" s="13">
        <f t="shared" si="72"/>
        <v>2.4103934609307562</v>
      </c>
      <c r="D86" s="13">
        <f t="shared" si="72"/>
        <v>2.1559214524648627</v>
      </c>
      <c r="E86" s="13">
        <f t="shared" si="72"/>
        <v>1.8670827463984159</v>
      </c>
      <c r="F86" s="52">
        <f t="shared" si="72"/>
        <v>1.8576764888118757</v>
      </c>
      <c r="G86" s="13">
        <f t="shared" si="72"/>
        <v>1.5700231884284881</v>
      </c>
      <c r="H86" s="13">
        <f t="shared" si="72"/>
        <v>1.5244666787434555</v>
      </c>
      <c r="I86" s="13">
        <f t="shared" si="72"/>
        <v>1.2819185653291076</v>
      </c>
      <c r="J86" s="13">
        <f t="shared" si="72"/>
        <v>1.9741996425073711</v>
      </c>
      <c r="K86" s="13">
        <f t="shared" si="72"/>
        <v>2.2431238670900888</v>
      </c>
      <c r="L86" s="13">
        <f t="shared" si="72"/>
        <v>2.2431238670900888</v>
      </c>
      <c r="M86" s="13">
        <f t="shared" si="72"/>
        <v>2.1214155752552073</v>
      </c>
      <c r="N86" s="13">
        <f t="shared" si="72"/>
        <v>2.0809891420711537</v>
      </c>
      <c r="O86" s="13">
        <f t="shared" si="72"/>
        <v>1.9741996425073711</v>
      </c>
      <c r="P86" s="13">
        <f t="shared" si="72"/>
        <v>1.7375162761440586</v>
      </c>
      <c r="Q86" s="13">
        <f t="shared" si="72"/>
        <v>1.7375162761440586</v>
      </c>
      <c r="R86" s="13">
        <f t="shared" si="72"/>
        <v>0.89194537624775028</v>
      </c>
      <c r="S86" s="13">
        <f t="shared" si="72"/>
        <v>3.0001346779554354</v>
      </c>
      <c r="T86" s="13">
        <f t="shared" si="72"/>
        <v>1.6884520961743104</v>
      </c>
      <c r="U86" s="13">
        <f t="shared" si="72"/>
        <v>1.4714815339340885</v>
      </c>
      <c r="V86" s="13">
        <f t="shared" ref="V86:Y86" si="73">V70*SQRT(V46/3)</f>
        <v>2.6675388625759524</v>
      </c>
      <c r="W86" s="13">
        <f t="shared" si="73"/>
        <v>1.4186760987778988</v>
      </c>
      <c r="X86" s="13">
        <f t="shared" si="73"/>
        <v>1.6119272581760073</v>
      </c>
      <c r="Y86" s="13">
        <f t="shared" si="73"/>
        <v>1.6119272581760073</v>
      </c>
      <c r="Z86" s="13">
        <f t="shared" ref="Z86:AA86" si="74">Z70*SQRT(Z46/3)</f>
        <v>0.89194537624775028</v>
      </c>
      <c r="AA86" s="13">
        <f t="shared" si="74"/>
        <v>1.1129669558998629</v>
      </c>
      <c r="AB86" s="13">
        <f t="shared" ref="AB86:AE86" si="75">AB70*SQRT(AB46/3)</f>
        <v>1.639971290248786</v>
      </c>
      <c r="AC86" s="13">
        <f t="shared" si="75"/>
        <v>1.4048337011864167</v>
      </c>
      <c r="AD86" s="13">
        <f t="shared" si="75"/>
        <v>1.1929596458684597</v>
      </c>
      <c r="AE86" s="13">
        <f t="shared" si="75"/>
        <v>1.5000673389777177</v>
      </c>
      <c r="AF86" s="13">
        <f t="shared" ref="AF86:AG86" si="76">AF70*SQRT(AF46/3)</f>
        <v>1.5000673389777177</v>
      </c>
      <c r="AG86" s="13">
        <f t="shared" si="76"/>
        <v>1.5000673389777177</v>
      </c>
      <c r="AH86" s="13">
        <f t="shared" ref="AH86:AI86" si="77">AH70*SQRT(AH46/3)</f>
        <v>1.7838907524955006</v>
      </c>
      <c r="AI86" s="13">
        <f t="shared" si="77"/>
        <v>2.1214155752552073</v>
      </c>
    </row>
    <row r="87" spans="1:35">
      <c r="A87" s="55">
        <f>$A$47</f>
        <v>200000</v>
      </c>
      <c r="B87" s="13">
        <f t="shared" ref="B87:U87" si="78">B71*SQRT(B47/3)</f>
        <v>0.80596362908800367</v>
      </c>
      <c r="C87" s="13">
        <f t="shared" si="78"/>
        <v>2.0268912206476677</v>
      </c>
      <c r="D87" s="13">
        <f t="shared" si="78"/>
        <v>1.8129066209462845</v>
      </c>
      <c r="E87" s="13">
        <f t="shared" si="78"/>
        <v>1.5700231884284881</v>
      </c>
      <c r="F87" s="13">
        <f t="shared" si="78"/>
        <v>1.5621135001430133</v>
      </c>
      <c r="G87" s="13">
        <f t="shared" si="78"/>
        <v>1.3202268710147229</v>
      </c>
      <c r="H87" s="13">
        <f t="shared" si="78"/>
        <v>1.2819185653291076</v>
      </c>
      <c r="I87" s="13">
        <f t="shared" si="78"/>
        <v>1.0779607262324313</v>
      </c>
      <c r="J87" s="13">
        <f t="shared" si="78"/>
        <v>1.6600974023796131</v>
      </c>
      <c r="K87" s="13">
        <f t="shared" si="78"/>
        <v>1.8862348188061058</v>
      </c>
      <c r="L87" s="13">
        <f t="shared" si="78"/>
        <v>1.8862348188061058</v>
      </c>
      <c r="M87" s="13">
        <f t="shared" si="78"/>
        <v>1.7838907524955006</v>
      </c>
      <c r="N87" s="13">
        <f t="shared" si="78"/>
        <v>1.7498963097495359</v>
      </c>
      <c r="O87" s="13">
        <f t="shared" si="78"/>
        <v>1.6600974023796131</v>
      </c>
      <c r="P87" s="13">
        <f t="shared" si="78"/>
        <v>1.4610712080545221</v>
      </c>
      <c r="Q87" s="13">
        <f t="shared" si="78"/>
        <v>1.4610712080545221</v>
      </c>
      <c r="R87" s="13">
        <f t="shared" si="78"/>
        <v>0.75003366948885886</v>
      </c>
      <c r="S87" s="13">
        <f t="shared" si="78"/>
        <v>2.5228024959710829</v>
      </c>
      <c r="T87" s="13">
        <f t="shared" si="78"/>
        <v>1.419813315000598</v>
      </c>
      <c r="U87" s="13">
        <f t="shared" si="78"/>
        <v>1.237363546997212</v>
      </c>
      <c r="V87" s="13">
        <f t="shared" ref="V87:Y87" si="79">V71*SQRT(V47/3)</f>
        <v>2.2431238670900888</v>
      </c>
      <c r="W87" s="13">
        <f t="shared" si="79"/>
        <v>1.1929596458684597</v>
      </c>
      <c r="X87" s="13">
        <f t="shared" si="79"/>
        <v>1.3554638530499534</v>
      </c>
      <c r="Y87" s="13">
        <f t="shared" si="79"/>
        <v>1.3554638530499534</v>
      </c>
      <c r="Z87" s="13">
        <f t="shared" ref="Z87:AA87" si="80">Z71*SQRT(Z47/3)</f>
        <v>0.75003366948885886</v>
      </c>
      <c r="AA87" s="13">
        <f t="shared" si="80"/>
        <v>0.93588992351203371</v>
      </c>
      <c r="AB87" s="13">
        <f t="shared" ref="AB87:AE87" si="81">AB71*SQRT(AB47/3)</f>
        <v>1.3790459790892136</v>
      </c>
      <c r="AC87" s="13">
        <f t="shared" si="81"/>
        <v>1.1813196233552654</v>
      </c>
      <c r="AD87" s="13">
        <f t="shared" si="81"/>
        <v>1.0031554897531285</v>
      </c>
      <c r="AE87" s="13">
        <f t="shared" si="81"/>
        <v>1.2614012479855414</v>
      </c>
      <c r="AF87" s="13">
        <f t="shared" ref="AF87:AG87" si="82">AF71*SQRT(AF47/3)</f>
        <v>1.2614012479855414</v>
      </c>
      <c r="AG87" s="13">
        <f t="shared" si="82"/>
        <v>1.2614012479855414</v>
      </c>
      <c r="AH87" s="13">
        <f t="shared" ref="AH87:AI87" si="83">AH71*SQRT(AH47/3)</f>
        <v>1.5000673389777177</v>
      </c>
      <c r="AI87" s="13">
        <f t="shared" si="83"/>
        <v>1.7838907524955006</v>
      </c>
    </row>
    <row r="88" spans="1:35">
      <c r="A88" s="55">
        <f>$A$48</f>
        <v>500000</v>
      </c>
      <c r="B88" s="13">
        <f t="shared" ref="B88:U88" si="84">B72*SQRT(B48/3)</f>
        <v>0.64095928266455371</v>
      </c>
      <c r="C88" s="13">
        <f t="shared" si="84"/>
        <v>1.6119272581760076</v>
      </c>
      <c r="D88" s="13">
        <f t="shared" si="84"/>
        <v>1.4417515696265626</v>
      </c>
      <c r="E88" s="13">
        <f t="shared" si="84"/>
        <v>1.2485934852426923</v>
      </c>
      <c r="F88" s="13">
        <f t="shared" si="84"/>
        <v>1.2423031416755821</v>
      </c>
      <c r="G88" s="13">
        <f t="shared" si="84"/>
        <v>1.0499377858497216</v>
      </c>
      <c r="H88" s="13">
        <f t="shared" si="84"/>
        <v>1.0194723116692912</v>
      </c>
      <c r="I88" s="13">
        <f t="shared" si="84"/>
        <v>0.85727061233312485</v>
      </c>
      <c r="J88" s="13">
        <f t="shared" si="84"/>
        <v>1.3202268710147229</v>
      </c>
      <c r="K88" s="13">
        <f t="shared" si="84"/>
        <v>1.5000673389777173</v>
      </c>
      <c r="L88" s="13">
        <f t="shared" si="84"/>
        <v>1.5000673389777173</v>
      </c>
      <c r="M88" s="13">
        <f t="shared" si="84"/>
        <v>1.418676098777899</v>
      </c>
      <c r="N88" s="13">
        <f t="shared" si="84"/>
        <v>1.3916413135212859</v>
      </c>
      <c r="O88" s="13">
        <f t="shared" si="84"/>
        <v>1.3202268710147229</v>
      </c>
      <c r="P88" s="13">
        <f t="shared" si="84"/>
        <v>1.161947164410075</v>
      </c>
      <c r="Q88" s="13">
        <f t="shared" si="84"/>
        <v>1.161947164410075</v>
      </c>
      <c r="R88" s="13">
        <f t="shared" si="84"/>
        <v>0.59647982293422985</v>
      </c>
      <c r="S88" s="13">
        <f t="shared" si="84"/>
        <v>2.0063109795062575</v>
      </c>
      <c r="T88" s="13">
        <f t="shared" si="84"/>
        <v>1.1291359697336878</v>
      </c>
      <c r="U88" s="13">
        <f t="shared" si="84"/>
        <v>0.98403900977025549</v>
      </c>
      <c r="V88" s="13">
        <f t="shared" ref="V88:Y88" si="85">V72*SQRT(V48/3)</f>
        <v>1.7838907524955001</v>
      </c>
      <c r="W88" s="13">
        <f t="shared" si="85"/>
        <v>0.94872588695949256</v>
      </c>
      <c r="X88" s="13">
        <f t="shared" si="85"/>
        <v>1.0779607262324313</v>
      </c>
      <c r="Y88" s="13">
        <f t="shared" si="85"/>
        <v>1.0779607262324313</v>
      </c>
      <c r="Z88" s="13">
        <f t="shared" ref="Z88:AA88" si="86">Z72*SQRT(Z48/3)</f>
        <v>0.59647982293422985</v>
      </c>
      <c r="AA88" s="13">
        <f t="shared" si="86"/>
        <v>0.74428586151715448</v>
      </c>
      <c r="AB88" s="13">
        <f t="shared" ref="AB88:AE88" si="87">AB72*SQRT(AB48/3)</f>
        <v>1.0967149007935495</v>
      </c>
      <c r="AC88" s="13">
        <f t="shared" si="87"/>
        <v>0.93946891777255981</v>
      </c>
      <c r="AD88" s="13">
        <f t="shared" si="87"/>
        <v>0.79778019740263817</v>
      </c>
      <c r="AE88" s="13">
        <f t="shared" si="87"/>
        <v>1.0031554897531287</v>
      </c>
      <c r="AF88" s="13">
        <f t="shared" ref="AF88:AG88" si="88">AF72*SQRT(AF48/3)</f>
        <v>1.0031554897531287</v>
      </c>
      <c r="AG88" s="13">
        <f t="shared" si="88"/>
        <v>1.0031554897531287</v>
      </c>
      <c r="AH88" s="13">
        <f t="shared" ref="AH88:AI88" si="89">AH72*SQRT(AH48/3)</f>
        <v>1.1929596458684597</v>
      </c>
      <c r="AI88" s="13">
        <f t="shared" si="89"/>
        <v>1.418676098777899</v>
      </c>
    </row>
    <row r="89" spans="1:35">
      <c r="A89" s="55">
        <f>$A$49</f>
        <v>1000000</v>
      </c>
      <c r="B89" s="13">
        <f t="shared" ref="B89:U89" si="90">B73*SQRT(B49/3)</f>
        <v>0.53898036311621567</v>
      </c>
      <c r="C89" s="13">
        <f t="shared" si="90"/>
        <v>1.3554638530499536</v>
      </c>
      <c r="D89" s="13">
        <f t="shared" si="90"/>
        <v>1.212363726585393</v>
      </c>
      <c r="E89" s="13">
        <f t="shared" si="90"/>
        <v>1.0499377858497216</v>
      </c>
      <c r="F89" s="13">
        <f t="shared" si="90"/>
        <v>1.0446482584934247</v>
      </c>
      <c r="G89" s="13">
        <f t="shared" si="90"/>
        <v>0.88288892036045308</v>
      </c>
      <c r="H89" s="13">
        <f t="shared" si="90"/>
        <v>0.85727061233312485</v>
      </c>
      <c r="I89" s="13">
        <f t="shared" si="90"/>
        <v>0.7208757848132813</v>
      </c>
      <c r="J89" s="13">
        <f t="shared" si="90"/>
        <v>1.1101740431579086</v>
      </c>
      <c r="K89" s="13">
        <f t="shared" si="90"/>
        <v>1.261401247985541</v>
      </c>
      <c r="L89" s="13">
        <f t="shared" si="90"/>
        <v>1.261401247985541</v>
      </c>
      <c r="M89" s="13">
        <f t="shared" si="90"/>
        <v>1.1929596458684597</v>
      </c>
      <c r="N89" s="13">
        <f t="shared" si="90"/>
        <v>1.1702261918590202</v>
      </c>
      <c r="O89" s="13">
        <f t="shared" si="90"/>
        <v>1.1101740431579086</v>
      </c>
      <c r="P89" s="13">
        <f t="shared" si="90"/>
        <v>0.97707720526665043</v>
      </c>
      <c r="Q89" s="13">
        <f t="shared" si="90"/>
        <v>0.97707720526665043</v>
      </c>
      <c r="R89" s="13">
        <f t="shared" si="90"/>
        <v>0.50157774487656437</v>
      </c>
      <c r="S89" s="13">
        <f t="shared" si="90"/>
        <v>1.6870997105509806</v>
      </c>
      <c r="T89" s="13">
        <f t="shared" si="90"/>
        <v>0.94948638928308493</v>
      </c>
      <c r="U89" s="13">
        <f t="shared" si="90"/>
        <v>0.82747487578562295</v>
      </c>
      <c r="V89" s="13">
        <f t="shared" ref="V89:Y89" si="91">V73*SQRT(V49/3)</f>
        <v>1.5000673389777173</v>
      </c>
      <c r="W89" s="13">
        <f t="shared" si="91"/>
        <v>0.79778019740263817</v>
      </c>
      <c r="X89" s="13">
        <f t="shared" si="91"/>
        <v>0.90645331047314215</v>
      </c>
      <c r="Y89" s="13">
        <f t="shared" si="91"/>
        <v>0.90645331047314215</v>
      </c>
      <c r="Z89" s="13">
        <f t="shared" ref="Z89:AA89" si="92">Z73*SQRT(Z49/3)</f>
        <v>0.50157774487656437</v>
      </c>
      <c r="AA89" s="13">
        <f t="shared" si="92"/>
        <v>0.62586731287379793</v>
      </c>
      <c r="AB89" s="13">
        <f t="shared" ref="AB89:AE89" si="93">AB73*SQRT(AB49/3)</f>
        <v>0.92222362863262897</v>
      </c>
      <c r="AC89" s="13">
        <f t="shared" si="93"/>
        <v>0.78999604519723221</v>
      </c>
      <c r="AD89" s="13">
        <f t="shared" si="93"/>
        <v>0.67085050815627911</v>
      </c>
      <c r="AE89" s="13">
        <f t="shared" si="93"/>
        <v>0.84354985527549031</v>
      </c>
      <c r="AF89" s="13">
        <f t="shared" ref="AF89:AG89" si="94">AF73*SQRT(AF49/3)</f>
        <v>0.84354985527549031</v>
      </c>
      <c r="AG89" s="13">
        <f t="shared" si="94"/>
        <v>0.84354985527549031</v>
      </c>
      <c r="AH89" s="13">
        <f t="shared" ref="AH89:AI89" si="95">AH73*SQRT(AH49/3)</f>
        <v>1.0031554897531287</v>
      </c>
      <c r="AI89" s="13">
        <f t="shared" si="95"/>
        <v>1.1929596458684597</v>
      </c>
    </row>
    <row r="90" spans="1:3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>
      <c r="A91" s="73" t="s">
        <v>27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>
      <c r="A92" s="55">
        <f>$A$44</f>
        <v>35000</v>
      </c>
      <c r="B92" s="13">
        <f t="shared" ref="B92:U92" si="96">B76*SQRT(B52/3)</f>
        <v>8.7926546068278641E-2</v>
      </c>
      <c r="C92" s="13">
        <f t="shared" si="96"/>
        <v>0.15635796646905872</v>
      </c>
      <c r="D92" s="13">
        <f t="shared" si="96"/>
        <v>0.15635796646905872</v>
      </c>
      <c r="E92" s="13">
        <f t="shared" si="96"/>
        <v>0.15635796646905872</v>
      </c>
      <c r="F92" s="13">
        <f t="shared" si="96"/>
        <v>0.13148085350019192</v>
      </c>
      <c r="G92" s="13">
        <f t="shared" si="96"/>
        <v>0.13148085350019198</v>
      </c>
      <c r="H92" s="13">
        <f t="shared" si="96"/>
        <v>0.15635796646905872</v>
      </c>
      <c r="I92" s="13">
        <f t="shared" si="96"/>
        <v>0.13148085350019201</v>
      </c>
      <c r="J92" s="13">
        <f t="shared" si="96"/>
        <v>0.23380969459373535</v>
      </c>
      <c r="K92" s="13">
        <f t="shared" si="96"/>
        <v>0.16268231200882943</v>
      </c>
      <c r="L92" s="13">
        <f t="shared" si="96"/>
        <v>0.11503376600054901</v>
      </c>
      <c r="M92" s="13">
        <f t="shared" si="96"/>
        <v>0.19461343759092276</v>
      </c>
      <c r="N92" s="13">
        <f t="shared" si="96"/>
        <v>0.21343807315397095</v>
      </c>
      <c r="O92" s="13">
        <f t="shared" si="96"/>
        <v>0.23380969459373535</v>
      </c>
      <c r="P92" s="13">
        <f t="shared" si="96"/>
        <v>0.14550748335542921</v>
      </c>
      <c r="Q92" s="13">
        <f t="shared" si="96"/>
        <v>0.20577865638802537</v>
      </c>
      <c r="R92" s="13">
        <f t="shared" si="96"/>
        <v>8.1824871015204734E-2</v>
      </c>
      <c r="S92" s="13">
        <f t="shared" si="96"/>
        <v>0.21758443789410811</v>
      </c>
      <c r="T92" s="13">
        <f t="shared" si="96"/>
        <v>0.10688731483449768</v>
      </c>
      <c r="U92" s="13">
        <f t="shared" si="96"/>
        <v>7.1146024384656975E-2</v>
      </c>
      <c r="V92" s="13">
        <f t="shared" ref="V92:Y92" si="97">V76*SQRT(V52/3)</f>
        <v>0.17303853449241641</v>
      </c>
      <c r="W92" s="13">
        <f t="shared" si="97"/>
        <v>4.1155731277605072E-2</v>
      </c>
      <c r="X92" s="13">
        <f t="shared" si="97"/>
        <v>3.4854291394003832E-2</v>
      </c>
      <c r="Y92" s="13">
        <f t="shared" si="97"/>
        <v>3.3065684110877187E-2</v>
      </c>
      <c r="Z92" s="13">
        <f t="shared" ref="Z92:AA92" si="98">Z76*SQRT(Z52/3)</f>
        <v>4.0912435507602367E-2</v>
      </c>
      <c r="AA92" s="13">
        <f t="shared" si="98"/>
        <v>5.1050423061667315E-2</v>
      </c>
      <c r="AB92" s="13">
        <f t="shared" ref="AB92:AE92" si="99">AB76*SQRT(AB52/3)</f>
        <v>3.3640955172899618E-2</v>
      </c>
      <c r="AC92" s="13">
        <f t="shared" si="99"/>
        <v>4.0754163931821505E-2</v>
      </c>
      <c r="AD92" s="13">
        <f t="shared" si="99"/>
        <v>5.4719589197364388E-2</v>
      </c>
      <c r="AE92" s="13">
        <f t="shared" si="99"/>
        <v>9.7306718795461378E-2</v>
      </c>
      <c r="AF92" s="13">
        <f t="shared" ref="AF92:AG92" si="100">AF76*SQRT(AF52/3)</f>
        <v>9.7306718795461378E-2</v>
      </c>
      <c r="AG92" s="13">
        <f t="shared" si="100"/>
        <v>9.7306718795461378E-2</v>
      </c>
      <c r="AH92" s="13">
        <f t="shared" ref="AH92:AI92" si="101">AH76*SQRT(AH52/3)</f>
        <v>0.11571784232913168</v>
      </c>
      <c r="AI92" s="13">
        <f t="shared" si="101"/>
        <v>0.13761248143056642</v>
      </c>
    </row>
    <row r="93" spans="1:35">
      <c r="A93" s="55">
        <f>$A$45</f>
        <v>50000</v>
      </c>
      <c r="B93" s="13">
        <f t="shared" ref="B93:U93" si="102">B77*SQRT(B53/3)</f>
        <v>8.0425639625761741E-2</v>
      </c>
      <c r="C93" s="13">
        <f t="shared" si="102"/>
        <v>0.14301925898570264</v>
      </c>
      <c r="D93" s="13">
        <f t="shared" si="102"/>
        <v>0.14301925898570264</v>
      </c>
      <c r="E93" s="13">
        <f t="shared" si="102"/>
        <v>0.14301925898570264</v>
      </c>
      <c r="F93" s="13">
        <f t="shared" si="102"/>
        <v>0.12026438219331996</v>
      </c>
      <c r="G93" s="13">
        <f t="shared" si="102"/>
        <v>0.12026438219331996</v>
      </c>
      <c r="H93" s="13">
        <f t="shared" si="102"/>
        <v>0.14301925898570264</v>
      </c>
      <c r="I93" s="13">
        <f t="shared" si="102"/>
        <v>0.12026438219331997</v>
      </c>
      <c r="J93" s="13">
        <f t="shared" si="102"/>
        <v>0.21386367461543249</v>
      </c>
      <c r="K93" s="13">
        <f t="shared" si="102"/>
        <v>0.14880408231829909</v>
      </c>
      <c r="L93" s="13">
        <f t="shared" si="102"/>
        <v>0.10522037567551053</v>
      </c>
      <c r="M93" s="13">
        <f t="shared" si="102"/>
        <v>0.17801120250832858</v>
      </c>
      <c r="N93" s="13">
        <f t="shared" si="102"/>
        <v>0.19522993136302894</v>
      </c>
      <c r="O93" s="13">
        <f t="shared" si="102"/>
        <v>0.21386367461543249</v>
      </c>
      <c r="P93" s="13">
        <f t="shared" si="102"/>
        <v>0.13309441735727651</v>
      </c>
      <c r="Q93" s="13">
        <f t="shared" si="102"/>
        <v>0.1882239301028055</v>
      </c>
      <c r="R93" s="13">
        <f t="shared" si="102"/>
        <v>7.4844491032128285E-2</v>
      </c>
      <c r="S93" s="13">
        <f t="shared" si="102"/>
        <v>0.19902257478255189</v>
      </c>
      <c r="T93" s="13">
        <f t="shared" si="102"/>
        <v>9.7768888326047992E-2</v>
      </c>
      <c r="U93" s="13">
        <f t="shared" si="102"/>
        <v>6.5076643787676317E-2</v>
      </c>
      <c r="V93" s="13">
        <f t="shared" ref="V93:Y93" si="103">V77*SQRT(V53/3)</f>
        <v>0.15827682808841484</v>
      </c>
      <c r="W93" s="13">
        <f t="shared" si="103"/>
        <v>3.7644786020561101E-2</v>
      </c>
      <c r="X93" s="13">
        <f t="shared" si="103"/>
        <v>3.1880914290533552E-2</v>
      </c>
      <c r="Y93" s="13">
        <f t="shared" si="103"/>
        <v>3.0244890914009129E-2</v>
      </c>
      <c r="Z93" s="13">
        <f t="shared" ref="Z93:AA93" si="104">Z77*SQRT(Z53/3)</f>
        <v>3.7422245516064143E-2</v>
      </c>
      <c r="AA93" s="13">
        <f t="shared" si="104"/>
        <v>4.6695373712417124E-2</v>
      </c>
      <c r="AB93" s="13">
        <f t="shared" ref="AB93:AE93" si="105">AB77*SQRT(AB53/3)</f>
        <v>3.0771086303117406E-2</v>
      </c>
      <c r="AC93" s="13">
        <f t="shared" si="105"/>
        <v>3.7277475895443904E-2</v>
      </c>
      <c r="AD93" s="13">
        <f t="shared" si="105"/>
        <v>5.0051527758630532E-2</v>
      </c>
      <c r="AE93" s="13">
        <f t="shared" si="105"/>
        <v>8.900560125416429E-2</v>
      </c>
      <c r="AF93" s="13">
        <f t="shared" ref="AF93:AG93" si="106">AF77*SQRT(AF53/3)</f>
        <v>8.900560125416429E-2</v>
      </c>
      <c r="AG93" s="13">
        <f t="shared" si="106"/>
        <v>8.900560125416429E-2</v>
      </c>
      <c r="AH93" s="13">
        <f t="shared" ref="AH93:AI93" si="107">AH77*SQRT(AH53/3)</f>
        <v>0.10584609428654729</v>
      </c>
      <c r="AI93" s="13">
        <f t="shared" si="107"/>
        <v>0.12587292842081091</v>
      </c>
    </row>
    <row r="94" spans="1:35">
      <c r="A94" s="55">
        <f>$A$46</f>
        <v>100000</v>
      </c>
      <c r="B94" s="13">
        <f t="shared" ref="B94:U94" si="108">B78*SQRT(B54/3)</f>
        <v>6.7629632055790159E-2</v>
      </c>
      <c r="C94" s="13">
        <f t="shared" si="108"/>
        <v>0.12026438219331992</v>
      </c>
      <c r="D94" s="13">
        <f t="shared" si="108"/>
        <v>0.12026438219331997</v>
      </c>
      <c r="E94" s="13">
        <f t="shared" si="108"/>
        <v>0.12026438219331996</v>
      </c>
      <c r="F94" s="52">
        <f t="shared" si="108"/>
        <v>0.10112988786906539</v>
      </c>
      <c r="G94" s="13">
        <f t="shared" si="108"/>
        <v>0.10112988786906539</v>
      </c>
      <c r="H94" s="13">
        <f t="shared" si="108"/>
        <v>0.12026438219331997</v>
      </c>
      <c r="I94" s="13">
        <f t="shared" si="108"/>
        <v>0.10112988786906542</v>
      </c>
      <c r="J94" s="13">
        <f t="shared" si="108"/>
        <v>0.17983719733710402</v>
      </c>
      <c r="K94" s="13">
        <f t="shared" si="108"/>
        <v>0.12512881939657633</v>
      </c>
      <c r="L94" s="13">
        <f t="shared" si="108"/>
        <v>8.847943671718593E-2</v>
      </c>
      <c r="M94" s="13">
        <f t="shared" si="108"/>
        <v>0.14968898206425657</v>
      </c>
      <c r="N94" s="13">
        <f t="shared" si="108"/>
        <v>0.16416814943339977</v>
      </c>
      <c r="O94" s="13">
        <f t="shared" si="108"/>
        <v>0.17983719733710402</v>
      </c>
      <c r="P94" s="13">
        <f t="shared" si="108"/>
        <v>0.11191861844601553</v>
      </c>
      <c r="Q94" s="13">
        <f t="shared" si="108"/>
        <v>0.15827682808841481</v>
      </c>
      <c r="R94" s="13">
        <f t="shared" si="108"/>
        <v>6.2936464210405454E-2</v>
      </c>
      <c r="S94" s="13">
        <f t="shared" si="108"/>
        <v>0.16735736968921222</v>
      </c>
      <c r="T94" s="13">
        <f t="shared" si="108"/>
        <v>8.2213507716714485E-2</v>
      </c>
      <c r="U94" s="13">
        <f t="shared" si="108"/>
        <v>5.4722716477799929E-2</v>
      </c>
      <c r="V94" s="13">
        <f t="shared" ref="V94:Y94" si="109">V78*SQRT(V54/3)</f>
        <v>0.13309441735727653</v>
      </c>
      <c r="W94" s="13">
        <f t="shared" si="109"/>
        <v>3.1655365617682965E-2</v>
      </c>
      <c r="X94" s="13">
        <f t="shared" si="109"/>
        <v>2.6808546541920577E-2</v>
      </c>
      <c r="Y94" s="13">
        <f t="shared" si="109"/>
        <v>2.5432820349329911E-2</v>
      </c>
      <c r="Z94" s="13">
        <f t="shared" ref="Z94:AA94" si="110">Z78*SQRT(Z54/3)</f>
        <v>3.1468232105202727E-2</v>
      </c>
      <c r="AA94" s="13">
        <f t="shared" si="110"/>
        <v>3.9265972363704098E-2</v>
      </c>
      <c r="AB94" s="13">
        <f t="shared" ref="AB94:AE94" si="111">AB78*SQRT(AB54/3)</f>
        <v>2.5875296165754097E-2</v>
      </c>
      <c r="AC94" s="13">
        <f t="shared" si="111"/>
        <v>3.1346495850185528E-2</v>
      </c>
      <c r="AD94" s="13">
        <f t="shared" si="111"/>
        <v>4.2088150270204211E-2</v>
      </c>
      <c r="AE94" s="13">
        <f t="shared" si="111"/>
        <v>7.4844491032128285E-2</v>
      </c>
      <c r="AF94" s="13">
        <f t="shared" ref="AF94:AG94" si="112">AF78*SQRT(AF54/3)</f>
        <v>7.4844491032128285E-2</v>
      </c>
      <c r="AG94" s="13">
        <f t="shared" si="112"/>
        <v>7.4844491032128285E-2</v>
      </c>
      <c r="AH94" s="13">
        <f t="shared" ref="AH94:AI94" si="113">AH78*SQRT(AH54/3)</f>
        <v>8.900560125416429E-2</v>
      </c>
      <c r="AI94" s="13">
        <f t="shared" si="113"/>
        <v>0.10584609428654729</v>
      </c>
    </row>
    <row r="95" spans="1:35">
      <c r="A95" s="55">
        <f>$A$47</f>
        <v>200000</v>
      </c>
      <c r="B95" s="13">
        <f t="shared" ref="B95:U95" si="114">B79*SQRT(B55/3)</f>
        <v>5.6869515160641627E-2</v>
      </c>
      <c r="C95" s="13">
        <f t="shared" si="114"/>
        <v>0.10112988786906539</v>
      </c>
      <c r="D95" s="13">
        <f t="shared" si="114"/>
        <v>0.10112988786906542</v>
      </c>
      <c r="E95" s="13">
        <f t="shared" si="114"/>
        <v>0.10112988786906539</v>
      </c>
      <c r="F95" s="13">
        <f t="shared" si="114"/>
        <v>8.5039760184107208E-2</v>
      </c>
      <c r="G95" s="13">
        <f t="shared" si="114"/>
        <v>8.5039760184107208E-2</v>
      </c>
      <c r="H95" s="13">
        <f t="shared" si="114"/>
        <v>0.10112988786906542</v>
      </c>
      <c r="I95" s="13">
        <f t="shared" si="114"/>
        <v>8.5039760184107221E-2</v>
      </c>
      <c r="J95" s="13">
        <f t="shared" si="114"/>
        <v>0.15122445457004563</v>
      </c>
      <c r="K95" s="13">
        <f t="shared" si="114"/>
        <v>0.10522037567551053</v>
      </c>
      <c r="L95" s="13">
        <f t="shared" si="114"/>
        <v>7.4402041159149543E-2</v>
      </c>
      <c r="M95" s="13">
        <f t="shared" si="114"/>
        <v>0.12587292842081091</v>
      </c>
      <c r="N95" s="13">
        <f t="shared" si="114"/>
        <v>0.13804840835738202</v>
      </c>
      <c r="O95" s="13">
        <f t="shared" si="114"/>
        <v>0.15122445457004563</v>
      </c>
      <c r="P95" s="13">
        <f t="shared" si="114"/>
        <v>9.4111965051402749E-2</v>
      </c>
      <c r="Q95" s="13">
        <f t="shared" si="114"/>
        <v>0.13309441735727651</v>
      </c>
      <c r="R95" s="13">
        <f t="shared" si="114"/>
        <v>5.2923047143273644E-2</v>
      </c>
      <c r="S95" s="13">
        <f t="shared" si="114"/>
        <v>0.14073021223794921</v>
      </c>
      <c r="T95" s="13">
        <f t="shared" si="114"/>
        <v>6.9133043924418811E-2</v>
      </c>
      <c r="U95" s="13">
        <f t="shared" si="114"/>
        <v>4.6016136119127339E-2</v>
      </c>
      <c r="V95" s="13">
        <f t="shared" ref="V95:Y95" si="115">V79*SQRT(V55/3)</f>
        <v>0.11191861844601556</v>
      </c>
      <c r="W95" s="13">
        <f t="shared" si="115"/>
        <v>2.6618883471455298E-2</v>
      </c>
      <c r="X95" s="13">
        <f t="shared" si="115"/>
        <v>2.2543210685263385E-2</v>
      </c>
      <c r="Y95" s="13">
        <f t="shared" si="115"/>
        <v>2.1386367461543251E-2</v>
      </c>
      <c r="Z95" s="13">
        <f t="shared" ref="Z95:AA95" si="116">Z79*SQRT(Z55/3)</f>
        <v>2.6461523571636822E-2</v>
      </c>
      <c r="AA95" s="13">
        <f t="shared" si="116"/>
        <v>3.3018615402090196E-2</v>
      </c>
      <c r="AB95" s="13">
        <f t="shared" ref="AB95:AE95" si="117">AB79*SQRT(AB55/3)</f>
        <v>2.175844378941081E-2</v>
      </c>
      <c r="AC95" s="13">
        <f t="shared" si="117"/>
        <v>2.6359155991186451E-2</v>
      </c>
      <c r="AD95" s="13">
        <f t="shared" si="117"/>
        <v>3.5391774686874371E-2</v>
      </c>
      <c r="AE95" s="13">
        <f t="shared" si="117"/>
        <v>6.2936464210405454E-2</v>
      </c>
      <c r="AF95" s="13">
        <f t="shared" ref="AF95:AG95" si="118">AF79*SQRT(AF55/3)</f>
        <v>6.2936464210405454E-2</v>
      </c>
      <c r="AG95" s="13">
        <f t="shared" si="118"/>
        <v>6.2936464210405454E-2</v>
      </c>
      <c r="AH95" s="13">
        <f t="shared" ref="AH95:AI95" si="119">AH79*SQRT(AH55/3)</f>
        <v>7.4844491032128285E-2</v>
      </c>
      <c r="AI95" s="13">
        <f t="shared" si="119"/>
        <v>8.900560125416429E-2</v>
      </c>
    </row>
    <row r="96" spans="1:35">
      <c r="A96" s="55">
        <f>$A$48</f>
        <v>500000</v>
      </c>
      <c r="B96" s="13">
        <f t="shared" ref="B96:U96" si="120">B80*SQRT(B56/3)</f>
        <v>4.5226660766432315E-2</v>
      </c>
      <c r="C96" s="13">
        <f t="shared" si="120"/>
        <v>8.0425639625761755E-2</v>
      </c>
      <c r="D96" s="13">
        <f t="shared" si="120"/>
        <v>8.0425639625761755E-2</v>
      </c>
      <c r="E96" s="13">
        <f t="shared" si="120"/>
        <v>8.0425639625761755E-2</v>
      </c>
      <c r="F96" s="13">
        <f t="shared" si="120"/>
        <v>6.7629632055790159E-2</v>
      </c>
      <c r="G96" s="13">
        <f t="shared" si="120"/>
        <v>6.7629632055790173E-2</v>
      </c>
      <c r="H96" s="13">
        <f t="shared" si="120"/>
        <v>8.0425639625761755E-2</v>
      </c>
      <c r="I96" s="13">
        <f t="shared" si="120"/>
        <v>6.7629632055790173E-2</v>
      </c>
      <c r="J96" s="13">
        <f t="shared" si="120"/>
        <v>0.12026438219331996</v>
      </c>
      <c r="K96" s="13">
        <f t="shared" si="120"/>
        <v>8.3678684844606083E-2</v>
      </c>
      <c r="L96" s="13">
        <f t="shared" si="120"/>
        <v>5.9169765494392942E-2</v>
      </c>
      <c r="M96" s="13">
        <f t="shared" si="120"/>
        <v>0.10010305551726109</v>
      </c>
      <c r="N96" s="13">
        <f t="shared" si="120"/>
        <v>0.10978585831950656</v>
      </c>
      <c r="O96" s="13">
        <f t="shared" si="120"/>
        <v>0.12026438219331996</v>
      </c>
      <c r="P96" s="13">
        <f t="shared" si="120"/>
        <v>7.4844491032128244E-2</v>
      </c>
      <c r="Q96" s="13">
        <f t="shared" si="120"/>
        <v>0.10584609428654726</v>
      </c>
      <c r="R96" s="13">
        <f t="shared" si="120"/>
        <v>4.2088150270204211E-2</v>
      </c>
      <c r="S96" s="13">
        <f t="shared" si="120"/>
        <v>0.11191861844601558</v>
      </c>
      <c r="T96" s="13">
        <f t="shared" si="120"/>
        <v>5.4979486223657094E-2</v>
      </c>
      <c r="U96" s="13">
        <f t="shared" si="120"/>
        <v>3.6595286106502194E-2</v>
      </c>
      <c r="V96" s="13">
        <f t="shared" ref="V96:Y96" si="121">V80*SQRT(V56/3)</f>
        <v>8.9005601254164277E-2</v>
      </c>
      <c r="W96" s="13">
        <f t="shared" si="121"/>
        <v>2.1169218857309453E-2</v>
      </c>
      <c r="X96" s="13">
        <f t="shared" si="121"/>
        <v>1.7927955590418578E-2</v>
      </c>
      <c r="Y96" s="13">
        <f t="shared" si="121"/>
        <v>1.7007952036821445E-2</v>
      </c>
      <c r="Z96" s="13">
        <f t="shared" ref="Z96:AA96" si="122">Z80*SQRT(Z56/3)</f>
        <v>2.1044075135102105E-2</v>
      </c>
      <c r="AA96" s="13">
        <f t="shared" si="122"/>
        <v>2.6258738333699242E-2</v>
      </c>
      <c r="AB96" s="13">
        <f t="shared" ref="AB96:AE96" si="123">AB80*SQRT(AB56/3)</f>
        <v>1.7303853449241638E-2</v>
      </c>
      <c r="AC96" s="13">
        <f t="shared" si="123"/>
        <v>2.0962665194795217E-2</v>
      </c>
      <c r="AD96" s="13">
        <f t="shared" si="123"/>
        <v>2.8146042447589833E-2</v>
      </c>
      <c r="AE96" s="13">
        <f t="shared" si="123"/>
        <v>5.0051527758630546E-2</v>
      </c>
      <c r="AF96" s="13">
        <f t="shared" ref="AF96:AG96" si="124">AF80*SQRT(AF56/3)</f>
        <v>5.0051527758630546E-2</v>
      </c>
      <c r="AG96" s="13">
        <f t="shared" si="124"/>
        <v>5.0051527758630546E-2</v>
      </c>
      <c r="AH96" s="13">
        <f t="shared" ref="AH96:AI96" si="125">AH80*SQRT(AH56/3)</f>
        <v>5.9521632927319643E-2</v>
      </c>
      <c r="AI96" s="13">
        <f t="shared" si="125"/>
        <v>7.0783549373748755E-2</v>
      </c>
    </row>
    <row r="97" spans="1:35">
      <c r="A97" s="55">
        <f>$A$49</f>
        <v>1000000</v>
      </c>
      <c r="B97" s="13">
        <f t="shared" ref="B97:U97" si="126">B81*SQRT(B57/3)</f>
        <v>3.8030936912388749E-2</v>
      </c>
      <c r="C97" s="13">
        <f t="shared" si="126"/>
        <v>6.7629632055790173E-2</v>
      </c>
      <c r="D97" s="13">
        <f t="shared" si="126"/>
        <v>6.7629632055790173E-2</v>
      </c>
      <c r="E97" s="13">
        <f t="shared" si="126"/>
        <v>6.7629632055790173E-2</v>
      </c>
      <c r="F97" s="13">
        <f t="shared" si="126"/>
        <v>5.6869515160641648E-2</v>
      </c>
      <c r="G97" s="13">
        <f t="shared" si="126"/>
        <v>5.6869515160641648E-2</v>
      </c>
      <c r="H97" s="13">
        <f t="shared" si="126"/>
        <v>6.7629632055790173E-2</v>
      </c>
      <c r="I97" s="13">
        <f t="shared" si="126"/>
        <v>5.6869515160641634E-2</v>
      </c>
      <c r="J97" s="13">
        <f t="shared" si="126"/>
        <v>0.10112988786906538</v>
      </c>
      <c r="K97" s="13">
        <f t="shared" si="126"/>
        <v>7.0365106118974591E-2</v>
      </c>
      <c r="L97" s="13">
        <f t="shared" si="126"/>
        <v>4.9755643695637952E-2</v>
      </c>
      <c r="M97" s="13">
        <f t="shared" si="126"/>
        <v>8.4176300540408422E-2</v>
      </c>
      <c r="N97" s="13">
        <f t="shared" si="126"/>
        <v>9.2318534706425287E-2</v>
      </c>
      <c r="O97" s="13">
        <f t="shared" si="126"/>
        <v>0.10112988786906538</v>
      </c>
      <c r="P97" s="13">
        <f t="shared" si="126"/>
        <v>6.2936464210405427E-2</v>
      </c>
      <c r="Q97" s="13">
        <f t="shared" si="126"/>
        <v>8.9005601254164263E-2</v>
      </c>
      <c r="R97" s="13">
        <f t="shared" si="126"/>
        <v>3.5391774686874378E-2</v>
      </c>
      <c r="S97" s="13">
        <f t="shared" si="126"/>
        <v>9.4111965051402749E-2</v>
      </c>
      <c r="T97" s="13">
        <f t="shared" si="126"/>
        <v>4.6232052877964232E-2</v>
      </c>
      <c r="U97" s="13">
        <f t="shared" si="126"/>
        <v>3.0772844902141761E-2</v>
      </c>
      <c r="V97" s="13">
        <f t="shared" ref="V97:Y97" si="127">V81*SQRT(V57/3)</f>
        <v>7.4844491032128257E-2</v>
      </c>
      <c r="W97" s="13">
        <f t="shared" si="127"/>
        <v>1.7801120250832855E-2</v>
      </c>
      <c r="X97" s="13">
        <f t="shared" si="127"/>
        <v>1.5075553588810773E-2</v>
      </c>
      <c r="Y97" s="13">
        <f t="shared" si="127"/>
        <v>1.4301925898570262E-2</v>
      </c>
      <c r="Z97" s="13">
        <f t="shared" ref="Z97:AA97" si="128">Z81*SQRT(Z57/3)</f>
        <v>1.7695887343437189E-2</v>
      </c>
      <c r="AA97" s="13">
        <f t="shared" si="128"/>
        <v>2.2080878933892989E-2</v>
      </c>
      <c r="AB97" s="13">
        <f t="shared" ref="AB97:AE97" si="129">AB81*SQRT(AB57/3)</f>
        <v>1.455074833554292E-2</v>
      </c>
      <c r="AC97" s="13">
        <f t="shared" si="129"/>
        <v>1.7627430016467108E-2</v>
      </c>
      <c r="AD97" s="13">
        <f t="shared" si="129"/>
        <v>2.3667906197757178E-2</v>
      </c>
      <c r="AE97" s="13">
        <f t="shared" si="129"/>
        <v>4.2088150270204211E-2</v>
      </c>
      <c r="AF97" s="13">
        <f t="shared" ref="AF97:AG97" si="130">AF81*SQRT(AF57/3)</f>
        <v>4.2088150270204211E-2</v>
      </c>
      <c r="AG97" s="13">
        <f t="shared" si="130"/>
        <v>4.2088150270204211E-2</v>
      </c>
      <c r="AH97" s="13">
        <f t="shared" ref="AH97:AI97" si="131">AH81*SQRT(AH57/3)</f>
        <v>5.0051527758630546E-2</v>
      </c>
      <c r="AI97" s="13">
        <f t="shared" si="131"/>
        <v>5.9521632927319643E-2</v>
      </c>
    </row>
    <row r="98" spans="1:3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7"/>
      <c r="W98" s="57"/>
      <c r="X98" s="57"/>
      <c r="Y98" s="57"/>
      <c r="Z98" s="60"/>
      <c r="AA98" s="60"/>
      <c r="AB98" s="66"/>
      <c r="AC98" s="66"/>
      <c r="AD98" s="66"/>
      <c r="AE98" s="66"/>
      <c r="AF98" s="66"/>
      <c r="AG98" s="66"/>
      <c r="AH98" s="66"/>
      <c r="AI98" s="66"/>
    </row>
    <row r="99" spans="1:35">
      <c r="A99" s="77" t="s">
        <v>16</v>
      </c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55"/>
      <c r="T99" s="55"/>
      <c r="U99" s="55"/>
      <c r="V99" s="57"/>
      <c r="W99" s="57"/>
      <c r="X99" s="57"/>
      <c r="Y99" s="57"/>
      <c r="Z99" s="60"/>
      <c r="AA99" s="60"/>
      <c r="AB99" s="66"/>
      <c r="AC99" s="66"/>
      <c r="AD99" s="66"/>
      <c r="AE99" s="66"/>
      <c r="AF99" s="66"/>
      <c r="AG99" s="66"/>
      <c r="AH99" s="66"/>
      <c r="AI99" s="66"/>
    </row>
    <row r="100" spans="1:35">
      <c r="A100" s="55">
        <f>$A$44</f>
        <v>35000</v>
      </c>
      <c r="B100" s="11">
        <f t="array" ref="B100">($A100)*(C_OSS*((V_OUT+V_F)/INDEX(Parts[Ratio (s:p)],COLUMNS($B100:B100)))^2+((V_OUT+V_F)/INDEX(Parts[Ratio (s:p)],COLUMNS($B100:B100)))*(I_OUT*INDEX(Parts[Ratio (s:p)],COLUMNS($B100:B100))/B52)*(Q_GD*R_G/(V_G-V_G_TH)))</f>
        <v>3.0545000921894872E-2</v>
      </c>
      <c r="C100" s="11">
        <f t="array" ref="C100">($A100)*(C_OSS*((V_OUT+V_F)/INDEX(Parts[Ratio (s:p)],COLUMNS($B100:C100)))^2+((V_OUT+V_F)/INDEX(Parts[Ratio (s:p)],COLUMNS($B100:C100)))*(I_OUT*INDEX(Parts[Ratio (s:p)],COLUMNS($B100:C100))/C52)*(Q_GD*R_G/(V_G-V_G_TH)))</f>
        <v>3.1294508700035202E-2</v>
      </c>
      <c r="D100" s="11">
        <f t="array" ref="D100">($A100)*(C_OSS*((V_OUT+V_F)/INDEX(Parts[Ratio (s:p)],COLUMNS($B100:D100)))^2+((V_OUT+V_F)/INDEX(Parts[Ratio (s:p)],COLUMNS($B100:D100)))*(I_OUT*INDEX(Parts[Ratio (s:p)],COLUMNS($B100:D100))/D52)*(Q_GD*R_G/(V_G-V_G_TH)))</f>
        <v>3.4447514357683631E-2</v>
      </c>
      <c r="E100" s="11">
        <f t="array" ref="E100">($A100)*(C_OSS*((V_OUT+V_F)/INDEX(Parts[Ratio (s:p)],COLUMNS($B100:E100)))^2+((V_OUT+V_F)/INDEX(Parts[Ratio (s:p)],COLUMNS($B100:E100)))*(I_OUT*INDEX(Parts[Ratio (s:p)],COLUMNS($B100:E100))/E52)*(Q_GD*R_G/(V_G-V_G_TH)))</f>
        <v>4.1259563618035205E-2</v>
      </c>
      <c r="F100" s="11">
        <f t="array" ref="F100">($A100)*(C_OSS*((V_OUT+V_F)/INDEX(Parts[Ratio (s:p)],COLUMNS($B100:F100)))^2+((V_OUT+V_F)/INDEX(Parts[Ratio (s:p)],COLUMNS($B100:F100)))*(I_OUT*INDEX(Parts[Ratio (s:p)],COLUMNS($B100:F100))/F52)*(Q_GD*R_G/(V_G-V_G_TH)))</f>
        <v>2.6109063762865117E-2</v>
      </c>
      <c r="G100" s="11">
        <f t="array" ref="G100">($A100)*(C_OSS*((V_OUT+V_F)/INDEX(Parts[Ratio (s:p)],COLUMNS($B100:G100)))^2+((V_OUT+V_F)/INDEX(Parts[Ratio (s:p)],COLUMNS($B100:G100)))*(I_OUT*INDEX(Parts[Ratio (s:p)],COLUMNS($B100:G100))/G52)*(Q_GD*R_G/(V_G-V_G_TH)))</f>
        <v>3.3735381302150834E-2</v>
      </c>
      <c r="H100" s="11">
        <f t="array" ref="H100">($A100)*(C_OSS*((V_OUT+V_F)/INDEX(Parts[Ratio (s:p)],COLUMNS($B100:H100)))^2+((V_OUT+V_F)/INDEX(Parts[Ratio (s:p)],COLUMNS($B100:H100)))*(I_OUT*INDEX(Parts[Ratio (s:p)],COLUMNS($B100:H100))/H52)*(Q_GD*R_G/(V_G-V_G_TH)))</f>
        <v>6.0722561504753948E-2</v>
      </c>
      <c r="I100" s="11">
        <f t="array" ref="I100">($A100)*(C_OSS*((V_OUT+V_F)/INDEX(Parts[Ratio (s:p)],COLUMNS($B100:I100)))^2+((V_OUT+V_F)/INDEX(Parts[Ratio (s:p)],COLUMNS($B100:I100)))*(I_OUT*INDEX(Parts[Ratio (s:p)],COLUMNS($B100:I100))/I52)*(Q_GD*R_G/(V_G-V_G_TH)))</f>
        <v>5.3198379188869584E-2</v>
      </c>
      <c r="J100" s="11">
        <f t="array" ref="J100">($A100)*(C_OSS*((V_OUT+V_F)/INDEX(Parts[Ratio (s:p)],COLUMNS($B100:J100)))^2+((V_OUT+V_F)/INDEX(Parts[Ratio (s:p)],COLUMNS($B100:J100)))*(I_OUT*INDEX(Parts[Ratio (s:p)],COLUMNS($B100:J100))/J52)*(Q_GD*R_G/(V_G-V_G_TH)))</f>
        <v>0.1197243131528936</v>
      </c>
      <c r="K100" s="11">
        <f t="array" ref="K100">($A100)*(C_OSS*((V_OUT+V_F)/INDEX(Parts[Ratio (s:p)],COLUMNS($B100:K100)))^2+((V_OUT+V_F)/INDEX(Parts[Ratio (s:p)],COLUMNS($B100:K100)))*(I_OUT*INDEX(Parts[Ratio (s:p)],COLUMNS($B100:K100))/K52)*(Q_GD*R_G/(V_G-V_G_TH)))</f>
        <v>3.6567686248170493E-2</v>
      </c>
      <c r="L100" s="11">
        <f t="array" ref="L100">($A100)*(C_OSS*((V_OUT+V_F)/INDEX(Parts[Ratio (s:p)],COLUMNS($B100:L100)))^2+((V_OUT+V_F)/INDEX(Parts[Ratio (s:p)],COLUMNS($B100:L100)))*(I_OUT*INDEX(Parts[Ratio (s:p)],COLUMNS($B100:L100))/L52)*(Q_GD*R_G/(V_G-V_G_TH)))</f>
        <v>1.6094255861829387E-2</v>
      </c>
      <c r="M100" s="11">
        <f t="array" ref="M100">($A100)*(C_OSS*((V_OUT+V_F)/INDEX(Parts[Ratio (s:p)],COLUMNS($B100:M100)))^2+((V_OUT+V_F)/INDEX(Parts[Ratio (s:p)],COLUMNS($B100:M100)))*(I_OUT*INDEX(Parts[Ratio (s:p)],COLUMNS($B100:M100))/M52)*(Q_GD*R_G/(V_G-V_G_TH)))</f>
        <v>6.22188573328641E-2</v>
      </c>
      <c r="N100" s="11">
        <f t="array" ref="N100">($A100)*(C_OSS*((V_OUT+V_F)/INDEX(Parts[Ratio (s:p)],COLUMNS($B100:N100)))^2+((V_OUT+V_F)/INDEX(Parts[Ratio (s:p)],COLUMNS($B100:N100)))*(I_OUT*INDEX(Parts[Ratio (s:p)],COLUMNS($B100:N100))/N52)*(Q_GD*R_G/(V_G-V_G_TH)))</f>
        <v>8.2902329458921731E-2</v>
      </c>
      <c r="O100" s="11">
        <f t="array" ref="O100">($A100)*(C_OSS*((V_OUT+V_F)/INDEX(Parts[Ratio (s:p)],COLUMNS($B100:O100)))^2+((V_OUT+V_F)/INDEX(Parts[Ratio (s:p)],COLUMNS($B100:O100)))*(I_OUT*INDEX(Parts[Ratio (s:p)],COLUMNS($B100:O100))/O52)*(Q_GD*R_G/(V_G-V_G_TH)))</f>
        <v>0.1197243131528936</v>
      </c>
      <c r="P100" s="11">
        <f t="array" ref="P100">($A100)*(C_OSS*((V_OUT+V_F)/INDEX(Parts[Ratio (s:p)],COLUMNS($B100:P100)))^2+((V_OUT+V_F)/INDEX(Parts[Ratio (s:p)],COLUMNS($B100:P100)))*(I_OUT*INDEX(Parts[Ratio (s:p)],COLUMNS($B100:P100))/P52)*(Q_GD*R_G/(V_G-V_G_TH)))</f>
        <v>3.7817868068692646E-2</v>
      </c>
      <c r="Q100" s="11">
        <f t="array" ref="Q100">($A100)*(C_OSS*((V_OUT+V_F)/INDEX(Parts[Ratio (s:p)],COLUMNS($B100:Q100)))^2+((V_OUT+V_F)/INDEX(Parts[Ratio (s:p)],COLUMNS($B100:Q100)))*(I_OUT*INDEX(Parts[Ratio (s:p)],COLUMNS($B100:Q100))/Q52)*(Q_GD*R_G/(V_G-V_G_TH)))</f>
        <v>0.1067765327561353</v>
      </c>
      <c r="R100" s="11">
        <f t="array" ref="R100">($A100)*(C_OSS*((V_OUT+V_F)/INDEX(Parts[Ratio (s:p)],COLUMNS($B100:R100)))^2+((V_OUT+V_F)/INDEX(Parts[Ratio (s:p)],COLUMNS($B100:R100)))*(I_OUT*INDEX(Parts[Ratio (s:p)],COLUMNS($B100:R100))/R52)*(Q_GD*R_G/(V_G-V_G_TH)))</f>
        <v>2.9456641227016182E-2</v>
      </c>
      <c r="S100" s="11">
        <f t="array" ref="S100">($A100)*(C_OSS*((V_OUT+V_F)/INDEX(Parts[Ratio (s:p)],COLUMNS($B100:S100)))^2+((V_OUT+V_F)/INDEX(Parts[Ratio (s:p)],COLUMNS($B100:S100)))*(I_OUT*INDEX(Parts[Ratio (s:p)],COLUMNS($B100:S100))/S52)*(Q_GD*R_G/(V_G-V_G_TH)))</f>
        <v>5.8505203758228541E-2</v>
      </c>
      <c r="T100" s="11">
        <f t="array" ref="T100">($A100)*(C_OSS*((V_OUT+V_F)/INDEX(Parts[Ratio (s:p)],COLUMNS($B100:T100)))^2+((V_OUT+V_F)/INDEX(Parts[Ratio (s:p)],COLUMNS($B100:T100)))*(I_OUT*INDEX(Parts[Ratio (s:p)],COLUMNS($B100:T100))/T52)*(Q_GD*R_G/(V_G-V_G_TH)))</f>
        <v>1.7089215456438191E-2</v>
      </c>
      <c r="U100" s="11">
        <f t="array" ref="U100">($A100)*(C_OSS*((V_OUT+V_F)/INDEX(Parts[Ratio (s:p)],COLUMNS($B100:U100)))^2+((V_OUT+V_F)/INDEX(Parts[Ratio (s:p)],COLUMNS($B100:U100)))*(I_OUT*INDEX(Parts[Ratio (s:p)],COLUMNS($B100:U100))/U52)*(Q_GD*R_G/(V_G-V_G_TH)))</f>
        <v>7.0488146191336632E-3</v>
      </c>
      <c r="V100" s="11">
        <f t="array" ref="V100">($A100)*(C_OSS*((V_OUT+V_F)/INDEX(Parts[Ratio (s:p)],COLUMNS($B100:V100)))^2+((V_OUT+V_F)/INDEX(Parts[Ratio (s:p)],COLUMNS($B100:V100)))*(I_OUT*INDEX(Parts[Ratio (s:p)],COLUMNS($B100:V100))/V52)*(Q_GD*R_G/(V_G-V_G_TH)))</f>
        <v>3.7068016853487304E-2</v>
      </c>
      <c r="W100" s="11">
        <f t="array" ref="W100">($A100)*(C_OSS*((V_OUT+V_F)/INDEX(Parts[Ratio (s:p)],COLUMNS($B100:W100)))^2+((V_OUT+V_F)/INDEX(Parts[Ratio (s:p)],COLUMNS($B100:W100)))*(I_OUT*INDEX(Parts[Ratio (s:p)],COLUMNS($B100:W100))/W52)*(Q_GD*R_G/(V_G-V_G_TH)))</f>
        <v>2.0040113164004106E-3</v>
      </c>
      <c r="X100" s="11">
        <f t="array" ref="X100">($A100)*(C_OSS*((V_OUT+V_F)/INDEX(Parts[Ratio (s:p)],COLUMNS($B100:X100)))^2+((V_OUT+V_F)/INDEX(Parts[Ratio (s:p)],COLUMNS($B100:X100)))*(I_OUT*INDEX(Parts[Ratio (s:p)],COLUMNS($B100:X100))/X52)*(Q_GD*R_G/(V_G-V_G_TH)))</f>
        <v>1.3457066572726347E-3</v>
      </c>
      <c r="Y100" s="11">
        <f t="array" ref="Y100">($A100)*(C_OSS*((V_OUT+V_F)/INDEX(Parts[Ratio (s:p)],COLUMNS($B100:Y100)))^2+((V_OUT+V_F)/INDEX(Parts[Ratio (s:p)],COLUMNS($B100:Y100)))*(I_OUT*INDEX(Parts[Ratio (s:p)],COLUMNS($B100:Y100))/Y52)*(Q_GD*R_G/(V_G-V_G_TH)))</f>
        <v>1.2049078322216213E-3</v>
      </c>
      <c r="Z100" s="11">
        <f t="array" ref="Z100">($A100)*(C_OSS*((V_OUT+V_F)/INDEX(Parts[Ratio (s:p)],COLUMNS($B100:Z100)))^2+((V_OUT+V_F)/INDEX(Parts[Ratio (s:p)],COLUMNS($B100:Z100)))*(I_OUT*INDEX(Parts[Ratio (s:p)],COLUMNS($B100:Z100))/Z52)*(Q_GD*R_G/(V_G-V_G_TH)))</f>
        <v>3.1601527632227947E-3</v>
      </c>
      <c r="AA100" s="11">
        <f t="array" ref="AA100">($A100)*(C_OSS*((V_OUT+V_F)/INDEX(Parts[Ratio (s:p)],COLUMNS($B100:AA100)))^2+((V_OUT+V_F)/INDEX(Parts[Ratio (s:p)],COLUMNS($B100:AA100)))*(I_OUT*INDEX(Parts[Ratio (s:p)],COLUMNS($B100:AA100))/AA52)*(Q_GD*R_G/(V_G-V_G_TH)))</f>
        <v>4.1398100710357752E-3</v>
      </c>
      <c r="AB100" s="11">
        <f t="array" ref="AB100">($A100)*(C_OSS*((V_OUT+V_F)/INDEX(Parts[Ratio (s:p)],COLUMNS($B100:AB100)))^2+((V_OUT+V_F)/INDEX(Parts[Ratio (s:p)],COLUMNS($B100:AB100)))*(I_OUT*INDEX(Parts[Ratio (s:p)],COLUMNS($B100:AB100))/AB52)*(Q_GD*R_G/(V_G-V_G_TH)))</f>
        <v>1.2452307133706173E-3</v>
      </c>
      <c r="AC100" s="11">
        <f t="array" ref="AC100">($A100)*(C_OSS*((V_OUT+V_F)/INDEX(Parts[Ratio (s:p)],COLUMNS($B100:AC100)))^2+((V_OUT+V_F)/INDEX(Parts[Ratio (s:p)],COLUMNS($B100:AC100)))*(I_OUT*INDEX(Parts[Ratio (s:p)],COLUMNS($B100:AC100))/AC52)*(Q_GD*R_G/(V_G-V_G_TH)))</f>
        <v>1.9694488499753999E-3</v>
      </c>
      <c r="AD100" s="11">
        <f t="array" ref="AD100">($A100)*(C_OSS*((V_OUT+V_F)/INDEX(Parts[Ratio (s:p)],COLUMNS($B100:AD100)))^2+((V_OUT+V_F)/INDEX(Parts[Ratio (s:p)],COLUMNS($B100:AD100)))*(I_OUT*INDEX(Parts[Ratio (s:p)],COLUMNS($B100:AD100))/AD52)*(Q_GD*R_G/(V_G-V_G_TH)))</f>
        <v>4.5476031940549812E-3</v>
      </c>
      <c r="AE100" s="11">
        <f t="array" ref="AE100">($A100)*(C_OSS*((V_OUT+V_F)/INDEX(Parts[Ratio (s:p)],COLUMNS($B100:AE100)))^2+((V_OUT+V_F)/INDEX(Parts[Ratio (s:p)],COLUMNS($B100:AE100)))*(I_OUT*INDEX(Parts[Ratio (s:p)],COLUMNS($B100:AE100))/AE52)*(Q_GD*R_G/(V_G-V_G_TH)))</f>
        <v>1.5554714333216025E-2</v>
      </c>
      <c r="AF100" s="11">
        <f t="array" ref="AF100">($A100)*(C_OSS*((V_OUT+V_F)/INDEX(Parts[Ratio (s:p)],COLUMNS($B100:AF100)))^2+((V_OUT+V_F)/INDEX(Parts[Ratio (s:p)],COLUMNS($B100:AF100)))*(I_OUT*INDEX(Parts[Ratio (s:p)],COLUMNS($B100:AF100))/AF52)*(Q_GD*R_G/(V_G-V_G_TH)))</f>
        <v>1.5554714333216025E-2</v>
      </c>
      <c r="AG100" s="11">
        <f t="array" ref="AG100">($A100)*(C_OSS*((V_OUT+V_F)/INDEX(Parts[Ratio (s:p)],COLUMNS($B100:AG100)))^2+((V_OUT+V_F)/INDEX(Parts[Ratio (s:p)],COLUMNS($B100:AG100)))*(I_OUT*INDEX(Parts[Ratio (s:p)],COLUMNS($B100:AG100))/AG52)*(Q_GD*R_G/(V_G-V_G_TH)))</f>
        <v>1.5554714333216025E-2</v>
      </c>
      <c r="AH100" s="11">
        <f t="array" ref="AH100">($A100)*(C_OSS*((V_OUT+V_F)/INDEX(Parts[Ratio (s:p)],COLUMNS($B100:AH100)))^2+((V_OUT+V_F)/INDEX(Parts[Ratio (s:p)],COLUMNS($B100:AH100)))*(I_OUT*INDEX(Parts[Ratio (s:p)],COLUMNS($B100:AH100))/AH52)*(Q_GD*R_G/(V_G-V_G_TH)))</f>
        <v>1.9675878714407357E-2</v>
      </c>
      <c r="AI100" s="11">
        <f t="array" ref="AI100">($A100)*(C_OSS*((V_OUT+V_F)/INDEX(Parts[Ratio (s:p)],COLUMNS($B100:AI100)))^2+((V_OUT+V_F)/INDEX(Parts[Ratio (s:p)],COLUMNS($B100:AI100)))*(I_OUT*INDEX(Parts[Ratio (s:p)],COLUMNS($B100:AI100))/AI52)*(Q_GD*R_G/(V_G-V_G_TH)))</f>
        <v>2.5504085275057053E-2</v>
      </c>
    </row>
    <row r="101" spans="1:35">
      <c r="A101" s="55">
        <f>$A$45</f>
        <v>50000</v>
      </c>
      <c r="B101" s="11">
        <f t="array" ref="B101">($A101)*(C_OSS*((V_OUT+V_F)/INDEX(Parts[Ratio (s:p)],COLUMNS($B101:B101)))^2+((V_OUT+V_F)/INDEX(Parts[Ratio (s:p)],COLUMNS($B101:B101)))*(I_OUT*INDEX(Parts[Ratio (s:p)],COLUMNS($B101:B101))/B53)*(Q_GD*R_G/(V_G-V_G_TH)))</f>
        <v>4.1740125492934682E-2</v>
      </c>
      <c r="C101" s="11">
        <f t="array" ref="C101">($A101)*(C_OSS*((V_OUT+V_F)/INDEX(Parts[Ratio (s:p)],COLUMNS($B101:C101)))^2+((V_OUT+V_F)/INDEX(Parts[Ratio (s:p)],COLUMNS($B101:C101)))*(I_OUT*INDEX(Parts[Ratio (s:p)],COLUMNS($B101:C101))/C53)*(Q_GD*R_G/(V_G-V_G_TH)))</f>
        <v>3.8712058743081285E-2</v>
      </c>
      <c r="D101" s="11">
        <f t="array" ref="D101">($A101)*(C_OSS*((V_OUT+V_F)/INDEX(Parts[Ratio (s:p)],COLUMNS($B101:D101)))^2+((V_OUT+V_F)/INDEX(Parts[Ratio (s:p)],COLUMNS($B101:D101)))*(I_OUT*INDEX(Parts[Ratio (s:p)],COLUMNS($B101:D101))/D53)*(Q_GD*R_G/(V_G-V_G_TH)))</f>
        <v>4.3216352539721899E-2</v>
      </c>
      <c r="E101" s="11">
        <f t="array" ref="E101">($A101)*(C_OSS*((V_OUT+V_F)/INDEX(Parts[Ratio (s:p)],COLUMNS($B101:E101)))^2+((V_OUT+V_F)/INDEX(Parts[Ratio (s:p)],COLUMNS($B101:E101)))*(I_OUT*INDEX(Parts[Ratio (s:p)],COLUMNS($B101:E101))/E53)*(Q_GD*R_G/(V_G-V_G_TH)))</f>
        <v>5.2947851483081287E-2</v>
      </c>
      <c r="F101" s="11">
        <f t="array" ref="F101">($A101)*(C_OSS*((V_OUT+V_F)/INDEX(Parts[Ratio (s:p)],COLUMNS($B101:F101)))^2+((V_OUT+V_F)/INDEX(Parts[Ratio (s:p)],COLUMNS($B101:F101)))*(I_OUT*INDEX(Parts[Ratio (s:p)],COLUMNS($B101:F101))/F53)*(Q_GD*R_G/(V_G-V_G_TH)))</f>
        <v>3.3059994175451642E-2</v>
      </c>
      <c r="G101" s="11">
        <f t="array" ref="G101">($A101)*(C_OSS*((V_OUT+V_F)/INDEX(Parts[Ratio (s:p)],COLUMNS($B101:G101)))^2+((V_OUT+V_F)/INDEX(Parts[Ratio (s:p)],COLUMNS($B101:G101)))*(I_OUT*INDEX(Parts[Ratio (s:p)],COLUMNS($B101:G101))/G53)*(Q_GD*R_G/(V_G-V_G_TH)))</f>
        <v>4.3954733517288382E-2</v>
      </c>
      <c r="H101" s="11">
        <f t="array" ref="H101">($A101)*(C_OSS*((V_OUT+V_F)/INDEX(Parts[Ratio (s:p)],COLUMNS($B101:H101)))^2+((V_OUT+V_F)/INDEX(Parts[Ratio (s:p)],COLUMNS($B101:H101)))*(I_OUT*INDEX(Parts[Ratio (s:p)],COLUMNS($B101:H101))/H53)*(Q_GD*R_G/(V_G-V_G_TH)))</f>
        <v>8.0752134178393775E-2</v>
      </c>
      <c r="I101" s="11">
        <f t="array" ref="I101">($A101)*(C_OSS*((V_OUT+V_F)/INDEX(Parts[Ratio (s:p)],COLUMNS($B101:I101)))^2+((V_OUT+V_F)/INDEX(Parts[Ratio (s:p)],COLUMNS($B101:I101)))*(I_OUT*INDEX(Parts[Ratio (s:p)],COLUMNS($B101:I101))/I53)*(Q_GD*R_G/(V_G-V_G_TH)))</f>
        <v>7.1759016212600862E-2</v>
      </c>
      <c r="J101" s="11">
        <f t="array" ref="J101">($A101)*(C_OSS*((V_OUT+V_F)/INDEX(Parts[Ratio (s:p)],COLUMNS($B101:J101)))^2+((V_OUT+V_F)/INDEX(Parts[Ratio (s:p)],COLUMNS($B101:J101)))*(I_OUT*INDEX(Parts[Ratio (s:p)],COLUMNS($B101:J101))/J53)*(Q_GD*R_G/(V_G-V_G_TH)))</f>
        <v>0.15763088686586096</v>
      </c>
      <c r="K101" s="11">
        <f t="array" ref="K101">($A101)*(C_OSS*((V_OUT+V_F)/INDEX(Parts[Ratio (s:p)],COLUMNS($B101:K101)))^2+((V_OUT+V_F)/INDEX(Parts[Ratio (s:p)],COLUMNS($B101:K101)))*(I_OUT*INDEX(Parts[Ratio (s:p)],COLUMNS($B101:K101))/K53)*(Q_GD*R_G/(V_G-V_G_TH)))</f>
        <v>4.5750442639938375E-2</v>
      </c>
      <c r="L101" s="11">
        <f t="array" ref="L101">($A101)*(C_OSS*((V_OUT+V_F)/INDEX(Parts[Ratio (s:p)],COLUMNS($B101:L101)))^2+((V_OUT+V_F)/INDEX(Parts[Ratio (s:p)],COLUMNS($B101:L101)))*(I_OUT*INDEX(Parts[Ratio (s:p)],COLUMNS($B101:L101))/L53)*(Q_GD*R_G/(V_G-V_G_TH)))</f>
        <v>1.9747239516746531E-2</v>
      </c>
      <c r="M101" s="11">
        <f t="array" ref="M101">($A101)*(C_OSS*((V_OUT+V_F)/INDEX(Parts[Ratio (s:p)],COLUMNS($B101:M101)))^2+((V_OUT+V_F)/INDEX(Parts[Ratio (s:p)],COLUMNS($B101:M101)))*(I_OUT*INDEX(Parts[Ratio (s:p)],COLUMNS($B101:M101))/M53)*(Q_GD*R_G/(V_G-V_G_TH)))</f>
        <v>7.9597624843274706E-2</v>
      </c>
      <c r="N101" s="11">
        <f t="array" ref="N101">($A101)*(C_OSS*((V_OUT+V_F)/INDEX(Parts[Ratio (s:p)],COLUMNS($B101:N101)))^2+((V_OUT+V_F)/INDEX(Parts[Ratio (s:p)],COLUMNS($B101:N101)))*(I_OUT*INDEX(Parts[Ratio (s:p)],COLUMNS($B101:N101))/N53)*(Q_GD*R_G/(V_G-V_G_TH)))</f>
        <v>0.10726202738561327</v>
      </c>
      <c r="O101" s="11">
        <f t="array" ref="O101">($A101)*(C_OSS*((V_OUT+V_F)/INDEX(Parts[Ratio (s:p)],COLUMNS($B101:O101)))^2+((V_OUT+V_F)/INDEX(Parts[Ratio (s:p)],COLUMNS($B101:O101)))*(I_OUT*INDEX(Parts[Ratio (s:p)],COLUMNS($B101:O101))/O53)*(Q_GD*R_G/(V_G-V_G_TH)))</f>
        <v>0.15763088686586096</v>
      </c>
      <c r="P101" s="11">
        <f t="array" ref="P101">($A101)*(C_OSS*((V_OUT+V_F)/INDEX(Parts[Ratio (s:p)],COLUMNS($B101:P101)))^2+((V_OUT+V_F)/INDEX(Parts[Ratio (s:p)],COLUMNS($B101:P101)))*(I_OUT*INDEX(Parts[Ratio (s:p)],COLUMNS($B101:P101))/P53)*(Q_GD*R_G/(V_G-V_G_TH)))</f>
        <v>4.8834238497888205E-2</v>
      </c>
      <c r="Q101" s="11">
        <f t="array" ref="Q101">($A101)*(C_OSS*((V_OUT+V_F)/INDEX(Parts[Ratio (s:p)],COLUMNS($B101:Q101)))^2+((V_OUT+V_F)/INDEX(Parts[Ratio (s:p)],COLUMNS($B101:Q101)))*(I_OUT*INDEX(Parts[Ratio (s:p)],COLUMNS($B101:Q101))/Q53)*(Q_GD*R_G/(V_G-V_G_TH)))</f>
        <v>0.14215532930827643</v>
      </c>
      <c r="R101" s="11">
        <f t="array" ref="R101">($A101)*(C_OSS*((V_OUT+V_F)/INDEX(Parts[Ratio (s:p)],COLUMNS($B101:R101)))^2+((V_OUT+V_F)/INDEX(Parts[Ratio (s:p)],COLUMNS($B101:R101)))*(I_OUT*INDEX(Parts[Ratio (s:p)],COLUMNS($B101:R101))/R53)*(Q_GD*R_G/(V_G-V_G_TH)))</f>
        <v>4.043928684836922E-2</v>
      </c>
      <c r="S101" s="11">
        <f t="array" ref="S101">($A101)*(C_OSS*((V_OUT+V_F)/INDEX(Parts[Ratio (s:p)],COLUMNS($B101:S101)))^2+((V_OUT+V_F)/INDEX(Parts[Ratio (s:p)],COLUMNS($B101:S101)))*(I_OUT*INDEX(Parts[Ratio (s:p)],COLUMNS($B101:S101))/S53)*(Q_GD*R_G/(V_G-V_G_TH)))</f>
        <v>7.197079118573399E-2</v>
      </c>
      <c r="T101" s="11">
        <f t="array" ref="T101">($A101)*(C_OSS*((V_OUT+V_F)/INDEX(Parts[Ratio (s:p)],COLUMNS($B101:T101)))^2+((V_OUT+V_F)/INDEX(Parts[Ratio (s:p)],COLUMNS($B101:T101)))*(I_OUT*INDEX(Parts[Ratio (s:p)],COLUMNS($B101:T101))/T53)*(Q_GD*R_G/(V_G-V_G_TH)))</f>
        <v>2.1611883514623627E-2</v>
      </c>
      <c r="U101" s="11">
        <f t="array" ref="U101">($A101)*(C_OSS*((V_OUT+V_F)/INDEX(Parts[Ratio (s:p)],COLUMNS($B101:U101)))^2+((V_OUT+V_F)/INDEX(Parts[Ratio (s:p)],COLUMNS($B101:U101)))*(I_OUT*INDEX(Parts[Ratio (s:p)],COLUMNS($B101:U101))/U53)*(Q_GD*R_G/(V_G-V_G_TH)))</f>
        <v>8.8286382989223085E-3</v>
      </c>
      <c r="V101" s="11">
        <f t="array" ref="V101">($A101)*(C_OSS*((V_OUT+V_F)/INDEX(Parts[Ratio (s:p)],COLUMNS($B101:V101)))^2+((V_OUT+V_F)/INDEX(Parts[Ratio (s:p)],COLUMNS($B101:V101)))*(I_OUT*INDEX(Parts[Ratio (s:p)],COLUMNS($B101:V101))/V53)*(Q_GD*R_G/(V_G-V_G_TH)))</f>
        <v>4.5612720864312638E-2</v>
      </c>
      <c r="W101" s="11">
        <f t="array" ref="W101">($A101)*(C_OSS*((V_OUT+V_F)/INDEX(Parts[Ratio (s:p)],COLUMNS($B101:W101)))^2+((V_OUT+V_F)/INDEX(Parts[Ratio (s:p)],COLUMNS($B101:W101)))*(I_OUT*INDEX(Parts[Ratio (s:p)],COLUMNS($B101:W101))/W53)*(Q_GD*R_G/(V_G-V_G_TH)))</f>
        <v>2.4475703239810556E-3</v>
      </c>
      <c r="X101" s="11">
        <f t="array" ref="X101">($A101)*(C_OSS*((V_OUT+V_F)/INDEX(Parts[Ratio (s:p)],COLUMNS($B101:X101)))^2+((V_OUT+V_F)/INDEX(Parts[Ratio (s:p)],COLUMNS($B101:X101)))*(I_OUT*INDEX(Parts[Ratio (s:p)],COLUMNS($B101:X101))/X53)*(Q_GD*R_G/(V_G-V_G_TH)))</f>
        <v>1.6245748327135762E-3</v>
      </c>
      <c r="Y101" s="11">
        <f t="array" ref="Y101">($A101)*(C_OSS*((V_OUT+V_F)/INDEX(Parts[Ratio (s:p)],COLUMNS($B101:Y101)))^2+((V_OUT+V_F)/INDEX(Parts[Ratio (s:p)],COLUMNS($B101:Y101)))*(I_OUT*INDEX(Parts[Ratio (s:p)],COLUMNS($B101:Y101))/Y53)*(Q_GD*R_G/(V_G-V_G_TH)))</f>
        <v>1.4532199789797184E-3</v>
      </c>
      <c r="Z101" s="11">
        <f t="array" ref="Z101">($A101)*(C_OSS*((V_OUT+V_F)/INDEX(Parts[Ratio (s:p)],COLUMNS($B101:Z101)))^2+((V_OUT+V_F)/INDEX(Parts[Ratio (s:p)],COLUMNS($B101:Z101)))*(I_OUT*INDEX(Parts[Ratio (s:p)],COLUMNS($B101:Z101))/Z53)*(Q_GD*R_G/(V_G-V_G_TH)))</f>
        <v>4.1040966499048025E-3</v>
      </c>
      <c r="AA101" s="11">
        <f t="array" ref="AA101">($A101)*(C_OSS*((V_OUT+V_F)/INDEX(Parts[Ratio (s:p)],COLUMNS($B101:AA101)))^2+((V_OUT+V_F)/INDEX(Parts[Ratio (s:p)],COLUMNS($B101:AA101)))*(I_OUT*INDEX(Parts[Ratio (s:p)],COLUMNS($B101:AA101))/AA53)*(Q_GD*R_G/(V_G-V_G_TH)))</f>
        <v>5.275011091546389E-3</v>
      </c>
      <c r="AB101" s="11">
        <f t="array" ref="AB101">($A101)*(C_OSS*((V_OUT+V_F)/INDEX(Parts[Ratio (s:p)],COLUMNS($B101:AB101)))^2+((V_OUT+V_F)/INDEX(Parts[Ratio (s:p)],COLUMNS($B101:AB101)))*(I_OUT*INDEX(Parts[Ratio (s:p)],COLUMNS($B101:AB101))/AB53)*(Q_GD*R_G/(V_G-V_G_TH)))</f>
        <v>1.5014150401397896E-3</v>
      </c>
      <c r="AC101" s="11">
        <f t="array" ref="AC101">($A101)*(C_OSS*((V_OUT+V_F)/INDEX(Parts[Ratio (s:p)],COLUMNS($B101:AC101)))^2+((V_OUT+V_F)/INDEX(Parts[Ratio (s:p)],COLUMNS($B101:AC101)))*(I_OUT*INDEX(Parts[Ratio (s:p)],COLUMNS($B101:AC101))/AC53)*(Q_GD*R_G/(V_G-V_G_TH)))</f>
        <v>2.4062602753007231E-3</v>
      </c>
      <c r="AD101" s="11">
        <f t="array" ref="AD101">($A101)*(C_OSS*((V_OUT+V_F)/INDEX(Parts[Ratio (s:p)],COLUMNS($B101:AD101)))^2+((V_OUT+V_F)/INDEX(Parts[Ratio (s:p)],COLUMNS($B101:AD101)))*(I_OUT*INDEX(Parts[Ratio (s:p)],COLUMNS($B101:AD101))/AD53)*(Q_GD*R_G/(V_G-V_G_TH)))</f>
        <v>5.7624170988687618E-3</v>
      </c>
      <c r="AE101" s="11">
        <f t="array" ref="AE101">($A101)*(C_OSS*((V_OUT+V_F)/INDEX(Parts[Ratio (s:p)],COLUMNS($B101:AE101)))^2+((V_OUT+V_F)/INDEX(Parts[Ratio (s:p)],COLUMNS($B101:AE101)))*(I_OUT*INDEX(Parts[Ratio (s:p)],COLUMNS($B101:AE101))/AE53)*(Q_GD*R_G/(V_G-V_G_TH)))</f>
        <v>1.9899406210818676E-2</v>
      </c>
      <c r="AF101" s="11">
        <f t="array" ref="AF101">($A101)*(C_OSS*((V_OUT+V_F)/INDEX(Parts[Ratio (s:p)],COLUMNS($B101:AF101)))^2+((V_OUT+V_F)/INDEX(Parts[Ratio (s:p)],COLUMNS($B101:AF101)))*(I_OUT*INDEX(Parts[Ratio (s:p)],COLUMNS($B101:AF101))/AF53)*(Q_GD*R_G/(V_G-V_G_TH)))</f>
        <v>1.9899406210818676E-2</v>
      </c>
      <c r="AG101" s="11">
        <f t="array" ref="AG101">($A101)*(C_OSS*((V_OUT+V_F)/INDEX(Parts[Ratio (s:p)],COLUMNS($B101:AG101)))^2+((V_OUT+V_F)/INDEX(Parts[Ratio (s:p)],COLUMNS($B101:AG101)))*(I_OUT*INDEX(Parts[Ratio (s:p)],COLUMNS($B101:AG101))/AG53)*(Q_GD*R_G/(V_G-V_G_TH)))</f>
        <v>1.9899406210818676E-2</v>
      </c>
      <c r="AH101" s="11">
        <f t="array" ref="AH101">($A101)*(C_OSS*((V_OUT+V_F)/INDEX(Parts[Ratio (s:p)],COLUMNS($B101:AH101)))^2+((V_OUT+V_F)/INDEX(Parts[Ratio (s:p)],COLUMNS($B101:AH101)))*(I_OUT*INDEX(Parts[Ratio (s:p)],COLUMNS($B101:AH101))/AH53)*(Q_GD*R_G/(V_G-V_G_TH)))</f>
        <v>2.4825139782988424E-2</v>
      </c>
      <c r="AI101" s="11">
        <f t="array" ref="AI101">($A101)*(C_OSS*((V_OUT+V_F)/INDEX(Parts[Ratio (s:p)],COLUMNS($B101:AI101)))^2+((V_OUT+V_F)/INDEX(Parts[Ratio (s:p)],COLUMNS($B101:AI101)))*(I_OUT*INDEX(Parts[Ratio (s:p)],COLUMNS($B101:AI101))/AI53)*(Q_GD*R_G/(V_G-V_G_TH)))</f>
        <v>3.1791179005387346E-2</v>
      </c>
    </row>
    <row r="102" spans="1:35">
      <c r="A102" s="55">
        <f>$A$46</f>
        <v>100000</v>
      </c>
      <c r="B102" s="11">
        <f t="array" ref="B102">($A102)*(C_OSS*((V_OUT+V_F)/INDEX(Parts[Ratio (s:p)],COLUMNS($B102:B102)))^2+((V_OUT+V_F)/INDEX(Parts[Ratio (s:p)],COLUMNS($B102:B102)))*(I_OUT*INDEX(Parts[Ratio (s:p)],COLUMNS($B102:B102))/B54)*(Q_GD*R_G/(V_G-V_G_TH)))</f>
        <v>7.7792503778172206E-2</v>
      </c>
      <c r="C102" s="11">
        <f t="array" ref="C102">($A102)*(C_OSS*((V_OUT+V_F)/INDEX(Parts[Ratio (s:p)],COLUMNS($B102:C102)))^2+((V_OUT+V_F)/INDEX(Parts[Ratio (s:p)],COLUMNS($B102:C102)))*(I_OUT*INDEX(Parts[Ratio (s:p)],COLUMNS($B102:C102))/C54)*(Q_GD*R_G/(V_G-V_G_TH)))</f>
        <v>5.9437881554576757E-2</v>
      </c>
      <c r="D102" s="11">
        <f t="array" ref="D102">($A102)*(C_OSS*((V_OUT+V_F)/INDEX(Parts[Ratio (s:p)],COLUMNS($B102:D102)))^2+((V_OUT+V_F)/INDEX(Parts[Ratio (s:p)],COLUMNS($B102:D102)))*(I_OUT*INDEX(Parts[Ratio (s:p)],COLUMNS($B102:D102))/D54)*(Q_GD*R_G/(V_G-V_G_TH)))</f>
        <v>6.8446469147857986E-2</v>
      </c>
      <c r="E102" s="11">
        <f t="array" ref="E102">($A102)*(C_OSS*((V_OUT+V_F)/INDEX(Parts[Ratio (s:p)],COLUMNS($B102:E102)))^2+((V_OUT+V_F)/INDEX(Parts[Ratio (s:p)],COLUMNS($B102:E102)))*(I_OUT*INDEX(Parts[Ratio (s:p)],COLUMNS($B102:E102))/E54)*(Q_GD*R_G/(V_G-V_G_TH)))</f>
        <v>8.7909467034576763E-2</v>
      </c>
      <c r="F102" s="53">
        <f t="array" ref="F102">($A102)*(C_OSS*((V_OUT+V_F)/INDEX(Parts[Ratio (s:p)],COLUMNS($B102:F102)))^2+((V_OUT+V_F)/INDEX(Parts[Ratio (s:p)],COLUMNS($B102:F102)))*(I_OUT*INDEX(Parts[Ratio (s:p)],COLUMNS($B102:F102))/F54)*(Q_GD*R_G/(V_G-V_G_TH)))</f>
        <v>5.340179895565781E-2</v>
      </c>
      <c r="G102" s="11">
        <f t="array" ref="G102">($A102)*(C_OSS*((V_OUT+V_F)/INDEX(Parts[Ratio (s:p)],COLUMNS($B102:G102)))^2+((V_OUT+V_F)/INDEX(Parts[Ratio (s:p)],COLUMNS($B102:G102)))*(I_OUT*INDEX(Parts[Ratio (s:p)],COLUMNS($B102:G102))/G54)*(Q_GD*R_G/(V_G-V_G_TH)))</f>
        <v>7.5191277639331283E-2</v>
      </c>
      <c r="H102" s="11">
        <f t="array" ref="H102">($A102)*(C_OSS*((V_OUT+V_F)/INDEX(Parts[Ratio (s:p)],COLUMNS($B102:H102)))^2+((V_OUT+V_F)/INDEX(Parts[Ratio (s:p)],COLUMNS($B102:H102)))*(I_OUT*INDEX(Parts[Ratio (s:p)],COLUMNS($B102:H102))/H54)*(Q_GD*R_G/(V_G-V_G_TH)))</f>
        <v>0.14351803242520172</v>
      </c>
      <c r="I102" s="11">
        <f t="array" ref="I102">($A102)*(C_OSS*((V_OUT+V_F)/INDEX(Parts[Ratio (s:p)],COLUMNS($B102:I102)))^2+((V_OUT+V_F)/INDEX(Parts[Ratio (s:p)],COLUMNS($B102:I102)))*(I_OUT*INDEX(Parts[Ratio (s:p)],COLUMNS($B102:I102))/I54)*(Q_GD*R_G/(V_G-V_G_TH)))</f>
        <v>0.13079984302995629</v>
      </c>
      <c r="J102" s="11">
        <f t="array" ref="J102">($A102)*(C_OSS*((V_OUT+V_F)/INDEX(Parts[Ratio (s:p)],COLUMNS($B102:J102)))^2+((V_OUT+V_F)/INDEX(Parts[Ratio (s:p)],COLUMNS($B102:J102)))*(I_OUT*INDEX(Parts[Ratio (s:p)],COLUMNS($B102:J102))/J54)*(Q_GD*R_G/(V_G-V_G_TH)))</f>
        <v>0.27504332752934679</v>
      </c>
      <c r="K102" s="11">
        <f t="array" ref="K102">($A102)*(C_OSS*((V_OUT+V_F)/INDEX(Parts[Ratio (s:p)],COLUMNS($B102:K102)))^2+((V_OUT+V_F)/INDEX(Parts[Ratio (s:p)],COLUMNS($B102:K102)))*(I_OUT*INDEX(Parts[Ratio (s:p)],COLUMNS($B102:K102))/K54)*(Q_GD*R_G/(V_G-V_G_TH)))</f>
        <v>7.2030213735859522E-2</v>
      </c>
      <c r="L102" s="11">
        <f t="array" ref="L102">($A102)*(C_OSS*((V_OUT+V_F)/INDEX(Parts[Ratio (s:p)],COLUMNS($B102:L102)))^2+((V_OUT+V_F)/INDEX(Parts[Ratio (s:p)],COLUMNS($B102:L102)))*(I_OUT*INDEX(Parts[Ratio (s:p)],COLUMNS($B102:L102))/L54)*(Q_GD*R_G/(V_G-V_G_TH)))</f>
        <v>2.975914326148445E-2</v>
      </c>
      <c r="M102" s="11">
        <f t="array" ref="M102">($A102)*(C_OSS*((V_OUT+V_F)/INDEX(Parts[Ratio (s:p)],COLUMNS($B102:M102)))^2+((V_OUT+V_F)/INDEX(Parts[Ratio (s:p)],COLUMNS($B102:M102)))*(I_OUT*INDEX(Parts[Ratio (s:p)],COLUMNS($B102:M102))/M54)*(Q_GD*R_G/(V_G-V_G_TH)))</f>
        <v>0.13133109279695368</v>
      </c>
      <c r="N102" s="11">
        <f t="array" ref="N102">($A102)*(C_OSS*((V_OUT+V_F)/INDEX(Parts[Ratio (s:p)],COLUMNS($B102:N102)))^2+((V_OUT+V_F)/INDEX(Parts[Ratio (s:p)],COLUMNS($B102:N102)))*(I_OUT*INDEX(Parts[Ratio (s:p)],COLUMNS($B102:N102))/N54)*(Q_GD*R_G/(V_G-V_G_TH)))</f>
        <v>0.18100868293591393</v>
      </c>
      <c r="O102" s="11">
        <f t="array" ref="O102">($A102)*(C_OSS*((V_OUT+V_F)/INDEX(Parts[Ratio (s:p)],COLUMNS($B102:O102)))^2+((V_OUT+V_F)/INDEX(Parts[Ratio (s:p)],COLUMNS($B102:O102)))*(I_OUT*INDEX(Parts[Ratio (s:p)],COLUMNS($B102:O102))/O54)*(Q_GD*R_G/(V_G-V_G_TH)))</f>
        <v>0.27504332752934679</v>
      </c>
      <c r="P102" s="11">
        <f t="array" ref="P102">($A102)*(C_OSS*((V_OUT+V_F)/INDEX(Parts[Ratio (s:p)],COLUMNS($B102:P102)))^2+((V_OUT+V_F)/INDEX(Parts[Ratio (s:p)],COLUMNS($B102:P102)))*(I_OUT*INDEX(Parts[Ratio (s:p)],COLUMNS($B102:P102))/P54)*(Q_GD*R_G/(V_G-V_G_TH)))</f>
        <v>8.2091939760562643E-2</v>
      </c>
      <c r="Q102" s="11">
        <f t="array" ref="Q102">($A102)*(C_OSS*((V_OUT+V_F)/INDEX(Parts[Ratio (s:p)],COLUMNS($B102:Q102)))^2+((V_OUT+V_F)/INDEX(Parts[Ratio (s:p)],COLUMNS($B102:Q102)))*(I_OUT*INDEX(Parts[Ratio (s:p)],COLUMNS($B102:Q102))/Q54)*(Q_GD*R_G/(V_G-V_G_TH)))</f>
        <v>0.25315758414612533</v>
      </c>
      <c r="R102" s="11">
        <f t="array" ref="R102">($A102)*(C_OSS*((V_OUT+V_F)/INDEX(Parts[Ratio (s:p)],COLUMNS($B102:R102)))^2+((V_OUT+V_F)/INDEX(Parts[Ratio (s:p)],COLUMNS($B102:R102)))*(I_OUT*INDEX(Parts[Ratio (s:p)],COLUMNS($B102:R102))/R54)*(Q_GD*R_G/(V_G-V_G_TH)))</f>
        <v>7.5952840124568682E-2</v>
      </c>
      <c r="S102" s="11">
        <f t="array" ref="S102">($A102)*(C_OSS*((V_OUT+V_F)/INDEX(Parts[Ratio (s:p)],COLUMNS($B102:S102)))^2+((V_OUT+V_F)/INDEX(Parts[Ratio (s:p)],COLUMNS($B102:S102)))*(I_OUT*INDEX(Parts[Ratio (s:p)],COLUMNS($B102:S102))/S54)*(Q_GD*R_G/(V_G-V_G_TH)))</f>
        <v>0.10911138625947335</v>
      </c>
      <c r="T102" s="11">
        <f t="array" ref="T102">($A102)*(C_OSS*((V_OUT+V_F)/INDEX(Parts[Ratio (s:p)],COLUMNS($B102:T102)))^2+((V_OUT+V_F)/INDEX(Parts[Ratio (s:p)],COLUMNS($B102:T102)))*(I_OUT*INDEX(Parts[Ratio (s:p)],COLUMNS($B102:T102))/T54)*(Q_GD*R_G/(V_G-V_G_TH)))</f>
        <v>3.4818479140093735E-2</v>
      </c>
      <c r="U102" s="11">
        <f t="array" ref="U102">($A102)*(C_OSS*((V_OUT+V_F)/INDEX(Parts[Ratio (s:p)],COLUMNS($B102:U102)))^2+((V_OUT+V_F)/INDEX(Parts[Ratio (s:p)],COLUMNS($B102:U102)))*(I_OUT*INDEX(Parts[Ratio (s:p)],COLUMNS($B102:U102))/U54)*(Q_GD*R_G/(V_G-V_G_TH)))</f>
        <v>1.3933346393920991E-2</v>
      </c>
      <c r="V102" s="11">
        <f t="array" ref="V102">($A102)*(C_OSS*((V_OUT+V_F)/INDEX(Parts[Ratio (s:p)],COLUMNS($B102:V102)))^2+((V_OUT+V_F)/INDEX(Parts[Ratio (s:p)],COLUMNS($B102:V102)))*(I_OUT*INDEX(Parts[Ratio (s:p)],COLUMNS($B102:V102))/V54)*(Q_GD*R_G/(V_G-V_G_TH)))</f>
        <v>6.9196891515776418E-2</v>
      </c>
      <c r="W102" s="11">
        <f t="array" ref="W102">($A102)*(C_OSS*((V_OUT+V_F)/INDEX(Parts[Ratio (s:p)],COLUMNS($B102:W102)))^2+((V_OUT+V_F)/INDEX(Parts[Ratio (s:p)],COLUMNS($B102:W102)))*(I_OUT*INDEX(Parts[Ratio (s:p)],COLUMNS($B102:W102))/W54)*(Q_GD*R_G/(V_G-V_G_TH)))</f>
        <v>3.6490176691450094E-3</v>
      </c>
      <c r="X102" s="11">
        <f t="array" ref="X102">($A102)*(C_OSS*((V_OUT+V_F)/INDEX(Parts[Ratio (s:p)],COLUMNS($B102:X102)))^2+((V_OUT+V_F)/INDEX(Parts[Ratio (s:p)],COLUMNS($B102:X102)))*(I_OUT*INDEX(Parts[Ratio (s:p)],COLUMNS($B102:X102))/X54)*(Q_GD*R_G/(V_G-V_G_TH)))</f>
        <v>2.3554064164854828E-3</v>
      </c>
      <c r="Y102" s="11">
        <f t="array" ref="Y102">($A102)*(C_OSS*((V_OUT+V_F)/INDEX(Parts[Ratio (s:p)],COLUMNS($B102:Y102)))^2+((V_OUT+V_F)/INDEX(Parts[Ratio (s:p)],COLUMNS($B102:Y102)))*(I_OUT*INDEX(Parts[Ratio (s:p)],COLUMNS($B102:Y102))/Y54)*(Q_GD*R_G/(V_G-V_G_TH)))</f>
        <v>2.102071033911935E-3</v>
      </c>
      <c r="Z102" s="11">
        <f t="array" ref="Z102">($A102)*(C_OSS*((V_OUT+V_F)/INDEX(Parts[Ratio (s:p)],COLUMNS($B102:Z102)))^2+((V_OUT+V_F)/INDEX(Parts[Ratio (s:p)],COLUMNS($B102:Z102)))*(I_OUT*INDEX(Parts[Ratio (s:p)],COLUMNS($B102:Z102))/Z54)*(Q_GD*R_G/(V_G-V_G_TH)))</f>
        <v>6.9767599067671691E-3</v>
      </c>
      <c r="AA102" s="11">
        <f t="array" ref="AA102">($A102)*(C_OSS*((V_OUT+V_F)/INDEX(Parts[Ratio (s:p)],COLUMNS($B102:AA102)))^2+((V_OUT+V_F)/INDEX(Parts[Ratio (s:p)],COLUMNS($B102:AA102)))*(I_OUT*INDEX(Parts[Ratio (s:p)],COLUMNS($B102:AA102))/AA54)*(Q_GD*R_G/(V_G-V_G_TH)))</f>
        <v>8.6326829905152211E-3</v>
      </c>
      <c r="AB102" s="11">
        <f t="array" ref="AB102">($A102)*(C_OSS*((V_OUT+V_F)/INDEX(Parts[Ratio (s:p)],COLUMNS($B102:AB102)))^2+((V_OUT+V_F)/INDEX(Parts[Ratio (s:p)],COLUMNS($B102:AB102)))*(I_OUT*INDEX(Parts[Ratio (s:p)],COLUMNS($B102:AB102))/AB54)*(Q_GD*R_G/(V_G-V_G_TH)))</f>
        <v>2.1702291430439075E-3</v>
      </c>
      <c r="AC102" s="11">
        <f t="array" ref="AC102">($A102)*(C_OSS*((V_OUT+V_F)/INDEX(Parts[Ratio (s:p)],COLUMNS($B102:AC102)))^2+((V_OUT+V_F)/INDEX(Parts[Ratio (s:p)],COLUMNS($B102:AC102)))*(I_OUT*INDEX(Parts[Ratio (s:p)],COLUMNS($B102:AC102))/AC54)*(Q_GD*R_G/(V_G-V_G_TH)))</f>
        <v>3.5905964380389911E-3</v>
      </c>
      <c r="AD102" s="11">
        <f t="array" ref="AD102">($A102)*(C_OSS*((V_OUT+V_F)/INDEX(Parts[Ratio (s:p)],COLUMNS($B102:AD102)))^2+((V_OUT+V_F)/INDEX(Parts[Ratio (s:p)],COLUMNS($B102:AD102)))*(I_OUT*INDEX(Parts[Ratio (s:p)],COLUMNS($B102:AD102))/AD54)*(Q_GD*R_G/(V_G-V_G_TH)))</f>
        <v>9.3219791764526418E-3</v>
      </c>
      <c r="AE102" s="11">
        <f t="array" ref="AE102">($A102)*(C_OSS*((V_OUT+V_F)/INDEX(Parts[Ratio (s:p)],COLUMNS($B102:AE102)))^2+((V_OUT+V_F)/INDEX(Parts[Ratio (s:p)],COLUMNS($B102:AE102)))*(I_OUT*INDEX(Parts[Ratio (s:p)],COLUMNS($B102:AE102))/AE54)*(Q_GD*R_G/(V_G-V_G_TH)))</f>
        <v>3.283277319923842E-2</v>
      </c>
      <c r="AF102" s="11">
        <f t="array" ref="AF102">($A102)*(C_OSS*((V_OUT+V_F)/INDEX(Parts[Ratio (s:p)],COLUMNS($B102:AF102)))^2+((V_OUT+V_F)/INDEX(Parts[Ratio (s:p)],COLUMNS($B102:AF102)))*(I_OUT*INDEX(Parts[Ratio (s:p)],COLUMNS($B102:AF102))/AF54)*(Q_GD*R_G/(V_G-V_G_TH)))</f>
        <v>3.283277319923842E-2</v>
      </c>
      <c r="AG102" s="11">
        <f t="array" ref="AG102">($A102)*(C_OSS*((V_OUT+V_F)/INDEX(Parts[Ratio (s:p)],COLUMNS($B102:AG102)))^2+((V_OUT+V_F)/INDEX(Parts[Ratio (s:p)],COLUMNS($B102:AG102)))*(I_OUT*INDEX(Parts[Ratio (s:p)],COLUMNS($B102:AG102))/AG54)*(Q_GD*R_G/(V_G-V_G_TH)))</f>
        <v>3.283277319923842E-2</v>
      </c>
      <c r="AH102" s="11">
        <f t="array" ref="AH102">($A102)*(C_OSS*((V_OUT+V_F)/INDEX(Parts[Ratio (s:p)],COLUMNS($B102:AH102)))^2+((V_OUT+V_F)/INDEX(Parts[Ratio (s:p)],COLUMNS($B102:AH102)))*(I_OUT*INDEX(Parts[Ratio (s:p)],COLUMNS($B102:AH102))/AH54)*(Q_GD*R_G/(V_G-V_G_TH)))</f>
        <v>3.9798812421637353E-2</v>
      </c>
      <c r="AI102" s="11">
        <f t="array" ref="AI102">($A102)*(C_OSS*((V_OUT+V_F)/INDEX(Parts[Ratio (s:p)],COLUMNS($B102:AI102)))^2+((V_OUT+V_F)/INDEX(Parts[Ratio (s:p)],COLUMNS($B102:AI102)))*(I_OUT*INDEX(Parts[Ratio (s:p)],COLUMNS($B102:AI102))/AI54)*(Q_GD*R_G/(V_G-V_G_TH)))</f>
        <v>4.9650279565976847E-2</v>
      </c>
    </row>
    <row r="103" spans="1:35">
      <c r="A103" s="55">
        <f>$A$47</f>
        <v>200000</v>
      </c>
      <c r="B103" s="11">
        <f t="array" ref="B103">($A103)*(C_OSS*((V_OUT+V_F)/INDEX(Parts[Ratio (s:p)],COLUMNS($B103:B103)))^2+((V_OUT+V_F)/INDEX(Parts[Ratio (s:p)],COLUMNS($B103:B103)))*(I_OUT*INDEX(Parts[Ratio (s:p)],COLUMNS($B103:B103))/B55)*(Q_GD*R_G/(V_G-V_G_TH)))</f>
        <v>0.14754131831586936</v>
      </c>
      <c r="C103" s="11">
        <f t="array" ref="C103">($A103)*(C_OSS*((V_OUT+V_F)/INDEX(Parts[Ratio (s:p)],COLUMNS($B103:C103)))^2+((V_OUT+V_F)/INDEX(Parts[Ratio (s:p)],COLUMNS($B103:C103)))*(I_OUT*INDEX(Parts[Ratio (s:p)],COLUMNS($B103:C103))/C55)*(Q_GD*R_G/(V_G-V_G_TH)))</f>
        <v>9.3439384318662569E-2</v>
      </c>
      <c r="D103" s="11">
        <f t="array" ref="D103">($A103)*(C_OSS*((V_OUT+V_F)/INDEX(Parts[Ratio (s:p)],COLUMNS($B103:D103)))^2+((V_OUT+V_F)/INDEX(Parts[Ratio (s:p)],COLUMNS($B103:D103)))*(I_OUT*INDEX(Parts[Ratio (s:p)],COLUMNS($B103:D103))/D55)*(Q_GD*R_G/(V_G-V_G_TH)))</f>
        <v>0.11145655950522507</v>
      </c>
      <c r="E103" s="11">
        <f t="array" ref="E103">($A103)*(C_OSS*((V_OUT+V_F)/INDEX(Parts[Ratio (s:p)],COLUMNS($B103:E103)))^2+((V_OUT+V_F)/INDEX(Parts[Ratio (s:p)],COLUMNS($B103:E103)))*(I_OUT*INDEX(Parts[Ratio (s:p)],COLUMNS($B103:E103))/E55)*(Q_GD*R_G/(V_G-V_G_TH)))</f>
        <v>0.15038255527866257</v>
      </c>
      <c r="F103" s="11">
        <f t="array" ref="F103">($A103)*(C_OSS*((V_OUT+V_F)/INDEX(Parts[Ratio (s:p)],COLUMNS($B103:F103)))^2+((V_OUT+V_F)/INDEX(Parts[Ratio (s:p)],COLUMNS($B103:F103)))*(I_OUT*INDEX(Parts[Ratio (s:p)],COLUMNS($B103:F103))/F55)*(Q_GD*R_G/(V_G-V_G_TH)))</f>
        <v>8.8817361979729809E-2</v>
      </c>
      <c r="G103" s="11">
        <f t="array" ref="G103">($A103)*(C_OSS*((V_OUT+V_F)/INDEX(Parts[Ratio (s:p)],COLUMNS($B103:G103)))^2+((V_OUT+V_F)/INDEX(Parts[Ratio (s:p)],COLUMNS($B103:G103)))*(I_OUT*INDEX(Parts[Ratio (s:p)],COLUMNS($B103:G103))/G55)*(Q_GD*R_G/(V_G-V_G_TH)))</f>
        <v>0.13239631934707677</v>
      </c>
      <c r="H103" s="11">
        <f t="array" ref="H103">($A103)*(C_OSS*((V_OUT+V_F)/INDEX(Parts[Ratio (s:p)],COLUMNS($B103:H103)))^2+((V_OUT+V_F)/INDEX(Parts[Ratio (s:p)],COLUMNS($B103:H103)))*(I_OUT*INDEX(Parts[Ratio (s:p)],COLUMNS($B103:H103))/H55)*(Q_GD*R_G/(V_G-V_G_TH)))</f>
        <v>0.26159968605991257</v>
      </c>
      <c r="I103" s="11">
        <f t="array" ref="I103">($A103)*(C_OSS*((V_OUT+V_F)/INDEX(Parts[Ratio (s:p)],COLUMNS($B103:I103)))^2+((V_OUT+V_F)/INDEX(Parts[Ratio (s:p)],COLUMNS($B103:I103)))*(I_OUT*INDEX(Parts[Ratio (s:p)],COLUMNS($B103:I103))/I55)*(Q_GD*R_G/(V_G-V_G_TH)))</f>
        <v>0.24361345012832672</v>
      </c>
      <c r="J103" s="11">
        <f t="array" ref="J103">($A103)*(C_OSS*((V_OUT+V_F)/INDEX(Parts[Ratio (s:p)],COLUMNS($B103:J103)))^2+((V_OUT+V_F)/INDEX(Parts[Ratio (s:p)],COLUMNS($B103:J103)))*(I_OUT*INDEX(Parts[Ratio (s:p)],COLUMNS($B103:J103))/J55)*(Q_GD*R_G/(V_G-V_G_TH)))</f>
        <v>0.49320918298172195</v>
      </c>
      <c r="K103" s="11">
        <f t="array" ref="K103">($A103)*(C_OSS*((V_OUT+V_F)/INDEX(Parts[Ratio (s:p)],COLUMNS($B103:K103)))^2+((V_OUT+V_F)/INDEX(Parts[Ratio (s:p)],COLUMNS($B103:K103)))*(I_OUT*INDEX(Parts[Ratio (s:p)],COLUMNS($B103:K103))/K55)*(Q_GD*R_G/(V_G-V_G_TH)))</f>
        <v>0.11652473970565799</v>
      </c>
      <c r="L103" s="11">
        <f t="array" ref="L103">($A103)*(C_OSS*((V_OUT+V_F)/INDEX(Parts[Ratio (s:p)],COLUMNS($B103:L103)))^2+((V_OUT+V_F)/INDEX(Parts[Ratio (s:p)],COLUMNS($B103:L103)))*(I_OUT*INDEX(Parts[Ratio (s:p)],COLUMNS($B103:L103))/L55)*(Q_GD*R_G/(V_G-V_G_TH)))</f>
        <v>4.5750442639938375E-2</v>
      </c>
      <c r="M103" s="11">
        <f t="array" ref="M103">($A103)*(C_OSS*((V_OUT+V_F)/INDEX(Parts[Ratio (s:p)],COLUMNS($B103:M103)))^2+((V_OUT+V_F)/INDEX(Parts[Ratio (s:p)],COLUMNS($B103:M103)))*(I_OUT*INDEX(Parts[Ratio (s:p)],COLUMNS($B103:M103))/M55)*(Q_GD*R_G/(V_G-V_G_TH)))</f>
        <v>0.22325631701654941</v>
      </c>
      <c r="N103" s="11">
        <f t="array" ref="N103">($A103)*(C_OSS*((V_OUT+V_F)/INDEX(Parts[Ratio (s:p)],COLUMNS($B103:N103)))^2+((V_OUT+V_F)/INDEX(Parts[Ratio (s:p)],COLUMNS($B103:N103)))*(I_OUT*INDEX(Parts[Ratio (s:p)],COLUMNS($B103:N103))/N55)*(Q_GD*R_G/(V_G-V_G_TH)))</f>
        <v>0.31461947247435151</v>
      </c>
      <c r="O103" s="11">
        <f t="array" ref="O103">($A103)*(C_OSS*((V_OUT+V_F)/INDEX(Parts[Ratio (s:p)],COLUMNS($B103:O103)))^2+((V_OUT+V_F)/INDEX(Parts[Ratio (s:p)],COLUMNS($B103:O103)))*(I_OUT*INDEX(Parts[Ratio (s:p)],COLUMNS($B103:O103))/O55)*(Q_GD*R_G/(V_G-V_G_TH)))</f>
        <v>0.49320918298172195</v>
      </c>
      <c r="P103" s="11">
        <f t="array" ref="P103">($A103)*(C_OSS*((V_OUT+V_F)/INDEX(Parts[Ratio (s:p)],COLUMNS($B103:P103)))^2+((V_OUT+V_F)/INDEX(Parts[Ratio (s:p)],COLUMNS($B103:P103)))*(I_OUT*INDEX(Parts[Ratio (s:p)],COLUMNS($B103:P103))/P55)*(Q_GD*R_G/(V_G-V_G_TH)))</f>
        <v>0.14215532930827643</v>
      </c>
      <c r="Q103" s="11">
        <f t="array" ref="Q103">($A103)*(C_OSS*((V_OUT+V_F)/INDEX(Parts[Ratio (s:p)],COLUMNS($B103:Q103)))^2+((V_OUT+V_F)/INDEX(Parts[Ratio (s:p)],COLUMNS($B103:Q103)))*(I_OUT*INDEX(Parts[Ratio (s:p)],COLUMNS($B103:Q103))/Q55)*(Q_GD*R_G/(V_G-V_G_TH)))</f>
        <v>0.46225806786655288</v>
      </c>
      <c r="R103" s="11">
        <f t="array" ref="R103">($A103)*(C_OSS*((V_OUT+V_F)/INDEX(Parts[Ratio (s:p)],COLUMNS($B103:R103)))^2+((V_OUT+V_F)/INDEX(Parts[Ratio (s:p)],COLUMNS($B103:R103)))*(I_OUT*INDEX(Parts[Ratio (s:p)],COLUMNS($B103:R103))/R55)*(Q_GD*R_G/(V_G-V_G_TH)))</f>
        <v>0.14493964102673845</v>
      </c>
      <c r="S103" s="11">
        <f t="array" ref="S103">($A103)*(C_OSS*((V_OUT+V_F)/INDEX(Parts[Ratio (s:p)],COLUMNS($B103:S103)))^2+((V_OUT+V_F)/INDEX(Parts[Ratio (s:p)],COLUMNS($B103:S103)))*(I_OUT*INDEX(Parts[Ratio (s:p)],COLUMNS($B103:S103))/S55)*(Q_GD*R_G/(V_G-V_G_TH)))</f>
        <v>0.16896543679724924</v>
      </c>
      <c r="T103" s="11">
        <f t="array" ref="T103">($A103)*(C_OSS*((V_OUT+V_F)/INDEX(Parts[Ratio (s:p)],COLUMNS($B103:T103)))^2+((V_OUT+V_F)/INDEX(Parts[Ratio (s:p)],COLUMNS($B103:T103)))*(I_OUT*INDEX(Parts[Ratio (s:p)],COLUMNS($B103:T103))/T55)*(Q_GD*R_G/(V_G-V_G_TH)))</f>
        <v>5.7750086151696224E-2</v>
      </c>
      <c r="U103" s="11">
        <f t="array" ref="U103">($A103)*(C_OSS*((V_OUT+V_F)/INDEX(Parts[Ratio (s:p)],COLUMNS($B103:U103)))^2+((V_OUT+V_F)/INDEX(Parts[Ratio (s:p)],COLUMNS($B103:U103)))*(I_OUT*INDEX(Parts[Ratio (s:p)],COLUMNS($B103:U103))/U55)*(Q_GD*R_G/(V_G-V_G_TH)))</f>
        <v>2.2600260188122397E-2</v>
      </c>
      <c r="V103" s="11">
        <f t="array" ref="V103">($A103)*(C_OSS*((V_OUT+V_F)/INDEX(Parts[Ratio (s:p)],COLUMNS($B103:V103)))^2+((V_OUT+V_F)/INDEX(Parts[Ratio (s:p)],COLUMNS($B103:V103)))*(I_OUT*INDEX(Parts[Ratio (s:p)],COLUMNS($B103:V103))/V55)*(Q_GD*R_G/(V_G-V_G_TH)))</f>
        <v>0.10724070856112528</v>
      </c>
      <c r="W103" s="11">
        <f t="array" ref="W103">($A103)*(C_OSS*((V_OUT+V_F)/INDEX(Parts[Ratio (s:p)],COLUMNS($B103:W103)))^2+((V_OUT+V_F)/INDEX(Parts[Ratio (s:p)],COLUMNS($B103:W103)))*(I_OUT*INDEX(Parts[Ratio (s:p)],COLUMNS($B103:W103))/W55)*(Q_GD*R_G/(V_G-V_G_TH)))</f>
        <v>5.5357513212621109E-3</v>
      </c>
      <c r="X103" s="11">
        <f t="array" ref="X103">($A103)*(C_OSS*((V_OUT+V_F)/INDEX(Parts[Ratio (s:p)],COLUMNS($B103:X103)))^2+((V_OUT+V_F)/INDEX(Parts[Ratio (s:p)],COLUMNS($B103:X103)))*(I_OUT*INDEX(Parts[Ratio (s:p)],COLUMNS($B103:X103))/X55)*(Q_GD*R_G/(V_G-V_G_TH)))</f>
        <v>3.4468690090382632E-3</v>
      </c>
      <c r="Y103" s="11">
        <f t="array" ref="Y103">($A103)*(C_OSS*((V_OUT+V_F)/INDEX(Parts[Ratio (s:p)],COLUMNS($B103:Y103)))^2+((V_OUT+V_F)/INDEX(Parts[Ratio (s:p)],COLUMNS($B103:Y103)))*(I_OUT*INDEX(Parts[Ratio (s:p)],COLUMNS($B103:Y103))/Y55)*(Q_GD*R_G/(V_G-V_G_TH)))</f>
        <v>3.066592626284437E-3</v>
      </c>
      <c r="Z103" s="11">
        <f t="array" ref="Z103">($A103)*(C_OSS*((V_OUT+V_F)/INDEX(Parts[Ratio (s:p)],COLUMNS($B103:Z103)))^2+((V_OUT+V_F)/INDEX(Parts[Ratio (s:p)],COLUMNS($B103:Z103)))*(I_OUT*INDEX(Parts[Ratio (s:p)],COLUMNS($B103:Z103))/Z55)*(Q_GD*R_G/(V_G-V_G_TH)))</f>
        <v>1.2212010007934608E-2</v>
      </c>
      <c r="AA103" s="11">
        <f t="array" ref="AA103">($A103)*(C_OSS*((V_OUT+V_F)/INDEX(Parts[Ratio (s:p)],COLUMNS($B103:AA103)))^2+((V_OUT+V_F)/INDEX(Parts[Ratio (s:p)],COLUMNS($B103:AA103)))*(I_OUT*INDEX(Parts[Ratio (s:p)],COLUMNS($B103:AA103))/AA55)*(Q_GD*R_G/(V_G-V_G_TH)))</f>
        <v>1.455383889121778E-2</v>
      </c>
      <c r="AB103" s="11">
        <f t="array" ref="AB103">($A103)*(C_OSS*((V_OUT+V_F)/INDEX(Parts[Ratio (s:p)],COLUMNS($B103:AB103)))^2+((V_OUT+V_F)/INDEX(Parts[Ratio (s:p)],COLUMNS($B103:AB103)))*(I_OUT*INDEX(Parts[Ratio (s:p)],COLUMNS($B103:AB103))/AB55)*(Q_GD*R_G/(V_G-V_G_TH)))</f>
        <v>3.1629827486045789E-3</v>
      </c>
      <c r="AC103" s="11">
        <f t="array" ref="AC103">($A103)*(C_OSS*((V_OUT+V_F)/INDEX(Parts[Ratio (s:p)],COLUMNS($B103:AC103)))^2+((V_OUT+V_F)/INDEX(Parts[Ratio (s:p)],COLUMNS($B103:AC103)))*(I_OUT*INDEX(Parts[Ratio (s:p)],COLUMNS($B103:AC103))/AC55)*(Q_GD*R_G/(V_G-V_G_TH)))</f>
        <v>5.4531312239014459E-3</v>
      </c>
      <c r="AD103" s="11">
        <f t="array" ref="AD103">($A103)*(C_OSS*((V_OUT+V_F)/INDEX(Parts[Ratio (s:p)],COLUMNS($B103:AD103)))^2+((V_OUT+V_F)/INDEX(Parts[Ratio (s:p)],COLUMNS($B103:AD103)))*(I_OUT*INDEX(Parts[Ratio (s:p)],COLUMNS($B103:AD103))/AD55)*(Q_GD*R_G/(V_G-V_G_TH)))</f>
        <v>1.5528650905862527E-2</v>
      </c>
      <c r="AE103" s="11">
        <f t="array" ref="AE103">($A103)*(C_OSS*((V_OUT+V_F)/INDEX(Parts[Ratio (s:p)],COLUMNS($B103:AE103)))^2+((V_OUT+V_F)/INDEX(Parts[Ratio (s:p)],COLUMNS($B103:AE103)))*(I_OUT*INDEX(Parts[Ratio (s:p)],COLUMNS($B103:AE103))/AE55)*(Q_GD*R_G/(V_G-V_G_TH)))</f>
        <v>5.5814079254137353E-2</v>
      </c>
      <c r="AF103" s="11">
        <f t="array" ref="AF103">($A103)*(C_OSS*((V_OUT+V_F)/INDEX(Parts[Ratio (s:p)],COLUMNS($B103:AF103)))^2+((V_OUT+V_F)/INDEX(Parts[Ratio (s:p)],COLUMNS($B103:AF103)))*(I_OUT*INDEX(Parts[Ratio (s:p)],COLUMNS($B103:AF103))/AF55)*(Q_GD*R_G/(V_G-V_G_TH)))</f>
        <v>5.5814079254137353E-2</v>
      </c>
      <c r="AG103" s="11">
        <f t="array" ref="AG103">($A103)*(C_OSS*((V_OUT+V_F)/INDEX(Parts[Ratio (s:p)],COLUMNS($B103:AG103)))^2+((V_OUT+V_F)/INDEX(Parts[Ratio (s:p)],COLUMNS($B103:AG103)))*(I_OUT*INDEX(Parts[Ratio (s:p)],COLUMNS($B103:AG103))/AG55)*(Q_GD*R_G/(V_G-V_G_TH)))</f>
        <v>5.5814079254137353E-2</v>
      </c>
      <c r="AH103" s="11">
        <f t="array" ref="AH103">($A103)*(C_OSS*((V_OUT+V_F)/INDEX(Parts[Ratio (s:p)],COLUMNS($B103:AH103)))^2+((V_OUT+V_F)/INDEX(Parts[Ratio (s:p)],COLUMNS($B103:AH103)))*(I_OUT*INDEX(Parts[Ratio (s:p)],COLUMNS($B103:AH103))/AH55)*(Q_GD*R_G/(V_G-V_G_TH)))</f>
        <v>6.566554639847684E-2</v>
      </c>
      <c r="AI103" s="11">
        <f t="array" ref="AI103">($A103)*(C_OSS*((V_OUT+V_F)/INDEX(Parts[Ratio (s:p)],COLUMNS($B103:AI103)))^2+((V_OUT+V_F)/INDEX(Parts[Ratio (s:p)],COLUMNS($B103:AI103)))*(I_OUT*INDEX(Parts[Ratio (s:p)],COLUMNS($B103:AI103))/AI55)*(Q_GD*R_G/(V_G-V_G_TH)))</f>
        <v>7.9597624843274706E-2</v>
      </c>
    </row>
    <row r="104" spans="1:35">
      <c r="A104" s="55">
        <f>$A$48</f>
        <v>500000</v>
      </c>
      <c r="B104" s="11">
        <f t="array" ref="B104">($A104)*(C_OSS*((V_OUT+V_F)/INDEX(Parts[Ratio (s:p)],COLUMNS($B104:B104)))^2+((V_OUT+V_F)/INDEX(Parts[Ratio (s:p)],COLUMNS($B104:B104)))*(I_OUT*INDEX(Parts[Ratio (s:p)],COLUMNS($B104:B104))/B56)*(Q_GD*R_G/(V_G-V_G_TH)))</f>
        <v>0.35100976197683137</v>
      </c>
      <c r="C104" s="11">
        <f t="array" ref="C104">($A104)*(C_OSS*((V_OUT+V_F)/INDEX(Parts[Ratio (s:p)],COLUMNS($B104:C104)))^2+((V_OUT+V_F)/INDEX(Parts[Ratio (s:p)],COLUMNS($B104:C104)))*(I_OUT*INDEX(Parts[Ratio (s:p)],COLUMNS($B104:C104))/C56)*(Q_GD*R_G/(V_G-V_G_TH)))</f>
        <v>0.17717225244184676</v>
      </c>
      <c r="D104" s="11">
        <f t="array" ref="D104">($A104)*(C_OSS*((V_OUT+V_F)/INDEX(Parts[Ratio (s:p)],COLUMNS($B104:D104)))^2+((V_OUT+V_F)/INDEX(Parts[Ratio (s:p)],COLUMNS($B104:D104)))*(I_OUT*INDEX(Parts[Ratio (s:p)],COLUMNS($B104:D104))/D56)*(Q_GD*R_G/(V_G-V_G_TH)))</f>
        <v>0.22221519040825294</v>
      </c>
      <c r="E104" s="11">
        <f t="array" ref="E104">($A104)*(C_OSS*((V_OUT+V_F)/INDEX(Parts[Ratio (s:p)],COLUMNS($B104:E104)))^2+((V_OUT+V_F)/INDEX(Parts[Ratio (s:p)],COLUMNS($B104:E104)))*(I_OUT*INDEX(Parts[Ratio (s:p)],COLUMNS($B104:E104))/E56)*(Q_GD*R_G/(V_G-V_G_TH)))</f>
        <v>0.31953017984184678</v>
      </c>
      <c r="F104" s="11">
        <f t="array" ref="F104">($A104)*(C_OSS*((V_OUT+V_F)/INDEX(Parts[Ratio (s:p)],COLUMNS($B104:F104)))^2+((V_OUT+V_F)/INDEX(Parts[Ratio (s:p)],COLUMNS($B104:F104)))*(I_OUT*INDEX(Parts[Ratio (s:p)],COLUMNS($B104:F104))/F56)*(Q_GD*R_G/(V_G-V_G_TH)))</f>
        <v>0.18214405038499359</v>
      </c>
      <c r="G104" s="11">
        <f t="array" ref="G104">($A104)*(C_OSS*((V_OUT+V_F)/INDEX(Parts[Ratio (s:p)],COLUMNS($B104:G104)))^2+((V_OUT+V_F)/INDEX(Parts[Ratio (s:p)],COLUMNS($B104:G104)))*(I_OUT*INDEX(Parts[Ratio (s:p)],COLUMNS($B104:G104))/G56)*(Q_GD*R_G/(V_G-V_G_TH)))</f>
        <v>0.29109144380336105</v>
      </c>
      <c r="H104" s="11">
        <f t="array" ref="H104">($A104)*(C_OSS*((V_OUT+V_F)/INDEX(Parts[Ratio (s:p)],COLUMNS($B104:H104)))^2+((V_OUT+V_F)/INDEX(Parts[Ratio (s:p)],COLUMNS($B104:H104)))*(I_OUT*INDEX(Parts[Ratio (s:p)],COLUMNS($B104:H104))/H56)*(Q_GD*R_G/(V_G-V_G_TH)))</f>
        <v>0.59757300679497172</v>
      </c>
      <c r="I104" s="11">
        <f t="array" ref="I104">($A104)*(C_OSS*((V_OUT+V_F)/INDEX(Parts[Ratio (s:p)],COLUMNS($B104:I104)))^2+((V_OUT+V_F)/INDEX(Parts[Ratio (s:p)],COLUMNS($B104:I104)))*(I_OUT*INDEX(Parts[Ratio (s:p)],COLUMNS($B104:I104))/I56)*(Q_GD*R_G/(V_G-V_G_TH)))</f>
        <v>0.56913427075648582</v>
      </c>
      <c r="J104" s="11">
        <f t="array" ref="J104">($A104)*(C_OSS*((V_OUT+V_F)/INDEX(Parts[Ratio (s:p)],COLUMNS($B104:J104)))^2+((V_OUT+V_F)/INDEX(Parts[Ratio (s:p)],COLUMNS($B104:J104)))*(I_OUT*INDEX(Parts[Ratio (s:p)],COLUMNS($B104:J104))/J56)*(Q_GD*R_G/(V_G-V_G_TH)))</f>
        <v>1.106850119860384</v>
      </c>
      <c r="K104" s="11">
        <f t="array" ref="K104">($A104)*(C_OSS*((V_OUT+V_F)/INDEX(Parts[Ratio (s:p)],COLUMNS($B104:K104)))^2+((V_OUT+V_F)/INDEX(Parts[Ratio (s:p)],COLUMNS($B104:K104)))*(I_OUT*INDEX(Parts[Ratio (s:p)],COLUMNS($B104:K104))/K56)*(Q_GD*R_G/(V_G-V_G_TH)))</f>
        <v>0.23022868692102136</v>
      </c>
      <c r="L104" s="11">
        <f t="array" ref="L104">($A104)*(C_OSS*((V_OUT+V_F)/INDEX(Parts[Ratio (s:p)],COLUMNS($B104:L104)))^2+((V_OUT+V_F)/INDEX(Parts[Ratio (s:p)],COLUMNS($B104:L104)))*(I_OUT*INDEX(Parts[Ratio (s:p)],COLUMNS($B104:L104))/L56)*(Q_GD*R_G/(V_G-V_G_TH)))</f>
        <v>8.3834525428284123E-2</v>
      </c>
      <c r="M104" s="11">
        <f t="array" ref="M104">($A104)*(C_OSS*((V_OUT+V_F)/INDEX(Parts[Ratio (s:p)],COLUMNS($B104:M104)))^2+((V_OUT+V_F)/INDEX(Parts[Ratio (s:p)],COLUMNS($B104:M104)))*(I_OUT*INDEX(Parts[Ratio (s:p)],COLUMNS($B104:M104))/M56)*(Q_GD*R_G/(V_G-V_G_TH)))</f>
        <v>0.47072568644225049</v>
      </c>
      <c r="N104" s="11">
        <f t="array" ref="N104">($A104)*(C_OSS*((V_OUT+V_F)/INDEX(Parts[Ratio (s:p)],COLUMNS($B104:N104)))^2+((V_OUT+V_F)/INDEX(Parts[Ratio (s:p)],COLUMNS($B104:N104)))*(I_OUT*INDEX(Parts[Ratio (s:p)],COLUMNS($B104:N104))/N56)*(Q_GD*R_G/(V_G-V_G_TH)))</f>
        <v>0.6814046498576114</v>
      </c>
      <c r="O104" s="11">
        <f t="array" ref="O104">($A104)*(C_OSS*((V_OUT+V_F)/INDEX(Parts[Ratio (s:p)],COLUMNS($B104:O104)))^2+((V_OUT+V_F)/INDEX(Parts[Ratio (s:p)],COLUMNS($B104:O104)))*(I_OUT*INDEX(Parts[Ratio (s:p)],COLUMNS($B104:O104))/O56)*(Q_GD*R_G/(V_G-V_G_TH)))</f>
        <v>1.106850119860384</v>
      </c>
      <c r="P104" s="11">
        <f t="array" ref="P104">($A104)*(C_OSS*((V_OUT+V_F)/INDEX(Parts[Ratio (s:p)],COLUMNS($B104:P104)))^2+((V_OUT+V_F)/INDEX(Parts[Ratio (s:p)],COLUMNS($B104:P104)))*(I_OUT*INDEX(Parts[Ratio (s:p)],COLUMNS($B104:P104))/P56)*(Q_GD*R_G/(V_G-V_G_TH)))</f>
        <v>0.30652179339619218</v>
      </c>
      <c r="Q104" s="11">
        <f t="array" ref="Q104">($A104)*(C_OSS*((V_OUT+V_F)/INDEX(Parts[Ratio (s:p)],COLUMNS($B104:Q104)))^2+((V_OUT+V_F)/INDEX(Parts[Ratio (s:p)],COLUMNS($B104:Q104)))*(I_OUT*INDEX(Parts[Ratio (s:p)],COLUMNS($B104:Q104))/Q56)*(Q_GD*R_G/(V_G-V_G_TH)))</f>
        <v>1.0579121099173845</v>
      </c>
      <c r="R104" s="11">
        <f t="array" ref="R104">($A104)*(C_OSS*((V_OUT+V_F)/INDEX(Parts[Ratio (s:p)],COLUMNS($B104:R104)))^2+((V_OUT+V_F)/INDEX(Parts[Ratio (s:p)],COLUMNS($B104:R104)))*(I_OUT*INDEX(Parts[Ratio (s:p)],COLUMNS($B104:R104))/R56)*(Q_GD*R_G/(V_G-V_G_TH)))</f>
        <v>0.34689614899163829</v>
      </c>
      <c r="S104" s="11">
        <f t="array" ref="S104">($A104)*(C_OSS*((V_OUT+V_F)/INDEX(Parts[Ratio (s:p)],COLUMNS($B104:S104)))^2+((V_OUT+V_F)/INDEX(Parts[Ratio (s:p)],COLUMNS($B104:S104)))*(I_OUT*INDEX(Parts[Ratio (s:p)],COLUMNS($B104:S104))/S56)*(Q_GD*R_G/(V_G-V_G_TH)))</f>
        <v>0.31314470936921934</v>
      </c>
      <c r="T104" s="11">
        <f t="array" ref="T104">($A104)*(C_OSS*((V_OUT+V_F)/INDEX(Parts[Ratio (s:p)],COLUMNS($B104:T104)))^2+((V_OUT+V_F)/INDEX(Parts[Ratio (s:p)],COLUMNS($B104:T104)))*(I_OUT*INDEX(Parts[Ratio (s:p)],COLUMNS($B104:T104))/T56)*(Q_GD*R_G/(V_G-V_G_TH)))</f>
        <v>0.11800624482200189</v>
      </c>
      <c r="U104" s="11">
        <f t="array" ref="U104">($A104)*(C_OSS*((V_OUT+V_F)/INDEX(Parts[Ratio (s:p)],COLUMNS($B104:U104)))^2+((V_OUT+V_F)/INDEX(Parts[Ratio (s:p)],COLUMNS($B104:U104)))*(I_OUT*INDEX(Parts[Ratio (s:p)],COLUMNS($B104:U104))/U56)*(Q_GD*R_G/(V_G-V_G_TH)))</f>
        <v>4.4817980322720719E-2</v>
      </c>
      <c r="V104" s="11">
        <f t="array" ref="V104">($A104)*(C_OSS*((V_OUT+V_F)/INDEX(Parts[Ratio (s:p)],COLUMNS($B104:V104)))^2+((V_OUT+V_F)/INDEX(Parts[Ratio (s:p)],COLUMNS($B104:V104)))*(I_OUT*INDEX(Parts[Ratio (s:p)],COLUMNS($B104:V104))/V56)*(Q_GD*R_G/(V_G-V_G_TH)))</f>
        <v>0.19899406210818679</v>
      </c>
      <c r="W104" s="11">
        <f t="array" ref="W104">($A104)*(C_OSS*((V_OUT+V_F)/INDEX(Parts[Ratio (s:p)],COLUMNS($B104:W104)))^2+((V_OUT+V_F)/INDEX(Parts[Ratio (s:p)],COLUMNS($B104:W104)))*(I_OUT*INDEX(Parts[Ratio (s:p)],COLUMNS($B104:W104))/W56)*(Q_GD*R_G/(V_G-V_G_TH)))</f>
        <v>9.9300559131953684E-3</v>
      </c>
      <c r="X104" s="11">
        <f t="array" ref="X104">($A104)*(C_OSS*((V_OUT+V_F)/INDEX(Parts[Ratio (s:p)],COLUMNS($B104:X104)))^2+((V_OUT+V_F)/INDEX(Parts[Ratio (s:p)],COLUMNS($B104:X104)))*(I_OUT*INDEX(Parts[Ratio (s:p)],COLUMNS($B104:X104))/X56)*(Q_GD*R_G/(V_G-V_G_TH)))</f>
        <v>5.8133316871751932E-3</v>
      </c>
      <c r="Y104" s="11">
        <f t="array" ref="Y104">($A104)*(C_OSS*((V_OUT+V_F)/INDEX(Parts[Ratio (s:p)],COLUMNS($B104:Y104)))^2+((V_OUT+V_F)/INDEX(Parts[Ratio (s:p)],COLUMNS($B104:Y104)))*(I_OUT*INDEX(Parts[Ratio (s:p)],COLUMNS($B104:Y104))/Y56)*(Q_GD*R_G/(V_G-V_G_TH)))</f>
        <v>5.1430248138326735E-3</v>
      </c>
      <c r="Z104" s="11">
        <f t="array" ref="Z104">($A104)*(C_OSS*((V_OUT+V_F)/INDEX(Parts[Ratio (s:p)],COLUMNS($B104:Z104)))^2+((V_OUT+V_F)/INDEX(Parts[Ratio (s:p)],COLUMNS($B104:Z104)))*(I_OUT*INDEX(Parts[Ratio (s:p)],COLUMNS($B104:Z104))/Z56)*(Q_GD*R_G/(V_G-V_G_TH)))</f>
        <v>2.6666786626034555E-2</v>
      </c>
      <c r="AA104" s="11">
        <f t="array" ref="AA104">($A104)*(C_OSS*((V_OUT+V_F)/INDEX(Parts[Ratio (s:p)],COLUMNS($B104:AA104)))^2+((V_OUT+V_F)/INDEX(Parts[Ratio (s:p)],COLUMNS($B104:AA104)))*(I_OUT*INDEX(Parts[Ratio (s:p)],COLUMNS($B104:AA104))/AA56)*(Q_GD*R_G/(V_G-V_G_TH)))</f>
        <v>3.0369543206806272E-2</v>
      </c>
      <c r="AB104" s="11">
        <f t="array" ref="AB104">($A104)*(C_OSS*((V_OUT+V_F)/INDEX(Parts[Ratio (s:p)],COLUMNS($B104:AB104)))^2+((V_OUT+V_F)/INDEX(Parts[Ratio (s:p)],COLUMNS($B104:AB104)))*(I_OUT*INDEX(Parts[Ratio (s:p)],COLUMNS($B104:AB104))/AB56)*(Q_GD*R_G/(V_G-V_G_TH)))</f>
        <v>5.2954309790696156E-3</v>
      </c>
      <c r="AC104" s="11">
        <f t="array" ref="AC104">($A104)*(C_OSS*((V_OUT+V_F)/INDEX(Parts[Ratio (s:p)],COLUMNS($B104:AC104)))^2+((V_OUT+V_F)/INDEX(Parts[Ratio (s:p)],COLUMNS($B104:AC104)))*(I_OUT*INDEX(Parts[Ratio (s:p)],COLUMNS($B104:AC104))/AC56)*(Q_GD*R_G/(V_G-V_G_TH)))</f>
        <v>9.7994220691130837E-3</v>
      </c>
      <c r="AD104" s="11">
        <f t="array" ref="AD104">($A104)*(C_OSS*((V_OUT+V_F)/INDEX(Parts[Ratio (s:p)],COLUMNS($B104:AD104)))^2+((V_OUT+V_F)/INDEX(Parts[Ratio (s:p)],COLUMNS($B104:AD104)))*(I_OUT*INDEX(Parts[Ratio (s:p)],COLUMNS($B104:AD104))/AD56)*(Q_GD*R_G/(V_G-V_G_TH)))</f>
        <v>3.191085633519368E-2</v>
      </c>
      <c r="AE104" s="11">
        <f t="array" ref="AE104">($A104)*(C_OSS*((V_OUT+V_F)/INDEX(Parts[Ratio (s:p)],COLUMNS($B104:AE104)))^2+((V_OUT+V_F)/INDEX(Parts[Ratio (s:p)],COLUMNS($B104:AE104)))*(I_OUT*INDEX(Parts[Ratio (s:p)],COLUMNS($B104:AE104))/AE56)*(Q_GD*R_G/(V_G-V_G_TH)))</f>
        <v>0.11768142161056262</v>
      </c>
      <c r="AF104" s="11">
        <f t="array" ref="AF104">($A104)*(C_OSS*((V_OUT+V_F)/INDEX(Parts[Ratio (s:p)],COLUMNS($B104:AF104)))^2+((V_OUT+V_F)/INDEX(Parts[Ratio (s:p)],COLUMNS($B104:AF104)))*(I_OUT*INDEX(Parts[Ratio (s:p)],COLUMNS($B104:AF104))/AF56)*(Q_GD*R_G/(V_G-V_G_TH)))</f>
        <v>0.11768142161056262</v>
      </c>
      <c r="AG104" s="11">
        <f t="array" ref="AG104">($A104)*(C_OSS*((V_OUT+V_F)/INDEX(Parts[Ratio (s:p)],COLUMNS($B104:AG104)))^2+((V_OUT+V_F)/INDEX(Parts[Ratio (s:p)],COLUMNS($B104:AG104)))*(I_OUT*INDEX(Parts[Ratio (s:p)],COLUMNS($B104:AG104))/AG56)*(Q_GD*R_G/(V_G-V_G_TH)))</f>
        <v>0.11768142161056262</v>
      </c>
      <c r="AH104" s="11">
        <f t="array" ref="AH104">($A104)*(C_OSS*((V_OUT+V_F)/INDEX(Parts[Ratio (s:p)],COLUMNS($B104:AH104)))^2+((V_OUT+V_F)/INDEX(Parts[Ratio (s:p)],COLUMNS($B104:AH104)))*(I_OUT*INDEX(Parts[Ratio (s:p)],COLUMNS($B104:AH104))/AH56)*(Q_GD*R_G/(V_G-V_G_TH)))</f>
        <v>0.13325795884577643</v>
      </c>
      <c r="AI104" s="11">
        <f t="array" ref="AI104">($A104)*(C_OSS*((V_OUT+V_F)/INDEX(Parts[Ratio (s:p)],COLUMNS($B104:AI104)))^2+((V_OUT+V_F)/INDEX(Parts[Ratio (s:p)],COLUMNS($B104:AI104)))*(I_OUT*INDEX(Parts[Ratio (s:p)],COLUMNS($B104:AI104))/AI56)*(Q_GD*R_G/(V_G-V_G_TH)))</f>
        <v>0.15528650905862526</v>
      </c>
    </row>
    <row r="105" spans="1:35">
      <c r="A105" s="55">
        <f>$A$49</f>
        <v>1000000</v>
      </c>
      <c r="B105" s="11">
        <f t="array" ref="B105">($A105)*(C_OSS*((V_OUT+V_F)/INDEX(Parts[Ratio (s:p)],COLUMNS($B105:B105)))^2+((V_OUT+V_F)/INDEX(Parts[Ratio (s:p)],COLUMNS($B105:B105)))*(I_OUT*INDEX(Parts[Ratio (s:p)],COLUMNS($B105:B105))/B57)*(Q_GD*R_G/(V_G-V_G_TH)))</f>
        <v>0.68403328802207686</v>
      </c>
      <c r="C105" s="11">
        <f t="array" ref="C105">($A105)*(C_OSS*((V_OUT+V_F)/INDEX(Parts[Ratio (s:p)],COLUMNS($B105:C105)))^2+((V_OUT+V_F)/INDEX(Parts[Ratio (s:p)],COLUMNS($B105:C105)))*(I_OUT*INDEX(Parts[Ratio (s:p)],COLUMNS($B105:C105))/C57)*(Q_GD*R_G/(V_G-V_G_TH)))</f>
        <v>0.29746703280672193</v>
      </c>
      <c r="D105" s="11">
        <f t="array" ref="D105">($A105)*(C_OSS*((V_OUT+V_F)/INDEX(Parts[Ratio (s:p)],COLUMNS($B105:D105)))^2+((V_OUT+V_F)/INDEX(Parts[Ratio (s:p)],COLUMNS($B105:D105)))*(I_OUT*INDEX(Parts[Ratio (s:p)],COLUMNS($B105:D105))/D57)*(Q_GD*R_G/(V_G-V_G_TH)))</f>
        <v>0.38755290873953435</v>
      </c>
      <c r="E105" s="11">
        <f t="array" ref="E105">($A105)*(C_OSS*((V_OUT+V_F)/INDEX(Parts[Ratio (s:p)],COLUMNS($B105:E105)))^2+((V_OUT+V_F)/INDEX(Parts[Ratio (s:p)],COLUMNS($B105:E105)))*(I_OUT*INDEX(Parts[Ratio (s:p)],COLUMNS($B105:E105))/E57)*(Q_GD*R_G/(V_G-V_G_TH)))</f>
        <v>0.5821828876067221</v>
      </c>
      <c r="F105" s="11">
        <f t="array" ref="F105">($A105)*(C_OSS*((V_OUT+V_F)/INDEX(Parts[Ratio (s:p)],COLUMNS($B105:F105)))^2+((V_OUT+V_F)/INDEX(Parts[Ratio (s:p)],COLUMNS($B105:F105)))*(I_OUT*INDEX(Parts[Ratio (s:p)],COLUMNS($B105:F105))/F57)*(Q_GD*R_G/(V_G-V_G_TH)))</f>
        <v>0.32406965456761205</v>
      </c>
      <c r="G105" s="11">
        <f t="array" ref="G105">($A105)*(C_OSS*((V_OUT+V_F)/INDEX(Parts[Ratio (s:p)],COLUMNS($B105:G105)))^2+((V_OUT+V_F)/INDEX(Parts[Ratio (s:p)],COLUMNS($B105:G105)))*(I_OUT*INDEX(Parts[Ratio (s:p)],COLUMNS($B105:G105))/G57)*(Q_GD*R_G/(V_G-V_G_TH)))</f>
        <v>0.54196444140434685</v>
      </c>
      <c r="H105" s="11">
        <f t="array" ref="H105">($A105)*(C_OSS*((V_OUT+V_F)/INDEX(Parts[Ratio (s:p)],COLUMNS($B105:H105)))^2+((V_OUT+V_F)/INDEX(Parts[Ratio (s:p)],COLUMNS($B105:H105)))*(I_OUT*INDEX(Parts[Ratio (s:p)],COLUMNS($B105:H105))/H57)*(Q_GD*R_G/(V_G-V_G_TH)))</f>
        <v>1.1382685415129716</v>
      </c>
      <c r="I105" s="11">
        <f t="array" ref="I105">($A105)*(C_OSS*((V_OUT+V_F)/INDEX(Parts[Ratio (s:p)],COLUMNS($B105:I105)))^2+((V_OUT+V_F)/INDEX(Parts[Ratio (s:p)],COLUMNS($B105:I105)))*(I_OUT*INDEX(Parts[Ratio (s:p)],COLUMNS($B105:I105))/I57)*(Q_GD*R_G/(V_G-V_G_TH)))</f>
        <v>1.0980500953105967</v>
      </c>
      <c r="J105" s="11">
        <f t="array" ref="J105">($A105)*(C_OSS*((V_OUT+V_F)/INDEX(Parts[Ratio (s:p)],COLUMNS($B105:J105)))^2+((V_OUT+V_F)/INDEX(Parts[Ratio (s:p)],COLUMNS($B105:J105)))*(I_OUT*INDEX(Parts[Ratio (s:p)],COLUMNS($B105:J105))/J57)*(Q_GD*R_G/(V_G-V_G_TH)))</f>
        <v>2.0865183457683134</v>
      </c>
      <c r="K105" s="11">
        <f t="array" ref="K105">($A105)*(C_OSS*((V_OUT+V_F)/INDEX(Parts[Ratio (s:p)],COLUMNS($B105:K105)))^2+((V_OUT+V_F)/INDEX(Parts[Ratio (s:p)],COLUMNS($B105:K105)))*(I_OUT*INDEX(Parts[Ratio (s:p)],COLUMNS($B105:K105))/K57)*(Q_GD*R_G/(V_G-V_G_TH)))</f>
        <v>0.39888570418992092</v>
      </c>
      <c r="L105" s="11">
        <f t="array" ref="L105">($A105)*(C_OSS*((V_OUT+V_F)/INDEX(Parts[Ratio (s:p)],COLUMNS($B105:L105)))^2+((V_OUT+V_F)/INDEX(Parts[Ratio (s:p)],COLUMNS($B105:L105)))*(I_OUT*INDEX(Parts[Ratio (s:p)],COLUMNS($B105:L105))/L57)*(Q_GD*R_G/(V_G-V_G_TH)))</f>
        <v>0.13688321603050732</v>
      </c>
      <c r="M105" s="11">
        <f t="array" ref="M105">($A105)*(C_OSS*((V_OUT+V_F)/INDEX(Parts[Ratio (s:p)],COLUMNS($B105:M105)))^2+((V_OUT+V_F)/INDEX(Parts[Ratio (s:p)],COLUMNS($B105:M105)))*(I_OUT*INDEX(Parts[Ratio (s:p)],COLUMNS($B105:M105))/M57)*(Q_GD*R_G/(V_G-V_G_TH)))</f>
        <v>0.85333717203310577</v>
      </c>
      <c r="N105" s="11">
        <f t="array" ref="N105">($A105)*(C_OSS*((V_OUT+V_F)/INDEX(Parts[Ratio (s:p)],COLUMNS($B105:N105)))^2+((V_OUT+V_F)/INDEX(Parts[Ratio (s:p)],COLUMNS($B105:N105)))*(I_OUT*INDEX(Parts[Ratio (s:p)],COLUMNS($B105:N105))/N57)*(Q_GD*R_G/(V_G-V_G_TH)))</f>
        <v>1.2568243880881773</v>
      </c>
      <c r="O105" s="11">
        <f t="array" ref="O105">($A105)*(C_OSS*((V_OUT+V_F)/INDEX(Parts[Ratio (s:p)],COLUMNS($B105:O105)))^2+((V_OUT+V_F)/INDEX(Parts[Ratio (s:p)],COLUMNS($B105:O105)))*(I_OUT*INDEX(Parts[Ratio (s:p)],COLUMNS($B105:O105))/O57)*(Q_GD*R_G/(V_G-V_G_TH)))</f>
        <v>2.0865183457683134</v>
      </c>
      <c r="P105" s="11">
        <f t="array" ref="P105">($A105)*(C_OSS*((V_OUT+V_F)/INDEX(Parts[Ratio (s:p)],COLUMNS($B105:P105)))^2+((V_OUT+V_F)/INDEX(Parts[Ratio (s:p)],COLUMNS($B105:P105)))*(I_OUT*INDEX(Parts[Ratio (s:p)],COLUMNS($B105:P105))/P57)*(Q_GD*R_G/(V_G-V_G_TH)))</f>
        <v>0.56378625107068692</v>
      </c>
      <c r="Q105" s="11">
        <f t="array" ref="Q105">($A105)*(C_OSS*((V_OUT+V_F)/INDEX(Parts[Ratio (s:p)],COLUMNS($B105:Q105)))^2+((V_OUT+V_F)/INDEX(Parts[Ratio (s:p)],COLUMNS($B105:Q105)))*(I_OUT*INDEX(Parts[Ratio (s:p)],COLUMNS($B105:Q105))/Q57)*(Q_GD*R_G/(V_G-V_G_TH)))</f>
        <v>2.0173095483913741</v>
      </c>
      <c r="R105" s="11">
        <f t="array" ref="R105">($A105)*(C_OSS*((V_OUT+V_F)/INDEX(Parts[Ratio (s:p)],COLUMNS($B105:R105)))^2+((V_OUT+V_F)/INDEX(Parts[Ratio (s:p)],COLUMNS($B105:R105)))*(I_OUT*INDEX(Parts[Ratio (s:p)],COLUMNS($B105:R105))/R57)*(Q_GD*R_G/(V_G-V_G_TH)))</f>
        <v>0.67821576074806278</v>
      </c>
      <c r="S105" s="11">
        <f t="array" ref="S105">($A105)*(C_OSS*((V_OUT+V_F)/INDEX(Parts[Ratio (s:p)],COLUMNS($B105:S105)))^2+((V_OUT+V_F)/INDEX(Parts[Ratio (s:p)],COLUMNS($B105:S105)))*(I_OUT*INDEX(Parts[Ratio (s:p)],COLUMNS($B105:S105))/S57)*(Q_GD*R_G/(V_G-V_G_TH)))</f>
        <v>0.51614666767419437</v>
      </c>
      <c r="T105" s="11">
        <f t="array" ref="T105">($A105)*(C_OSS*((V_OUT+V_F)/INDEX(Parts[Ratio (s:p)],COLUMNS($B105:T105)))^2+((V_OUT+V_F)/INDEX(Parts[Ratio (s:p)],COLUMNS($B105:T105)))*(I_OUT*INDEX(Parts[Ratio (s:p)],COLUMNS($B105:T105))/T57)*(Q_GD*R_G/(V_G-V_G_TH)))</f>
        <v>0.20943263552484978</v>
      </c>
      <c r="U105" s="11">
        <f t="array" ref="U105">($A105)*(C_OSS*((V_OUT+V_F)/INDEX(Parts[Ratio (s:p)],COLUMNS($B105:U105)))^2+((V_OUT+V_F)/INDEX(Parts[Ratio (s:p)],COLUMNS($B105:U105)))*(I_OUT*INDEX(Parts[Ratio (s:p)],COLUMNS($B105:U105))/U57)*(Q_GD*R_G/(V_G-V_G_TH)))</f>
        <v>7.7859859353547473E-2</v>
      </c>
      <c r="V105" s="11">
        <f t="array" ref="V105">($A105)*(C_OSS*((V_OUT+V_F)/INDEX(Parts[Ratio (s:p)],COLUMNS($B105:V105)))^2+((V_OUT+V_F)/INDEX(Parts[Ratio (s:p)],COLUMNS($B105:V105)))*(I_OUT*INDEX(Parts[Ratio (s:p)],COLUMNS($B105:V105))/V57)*(Q_GD*R_G/(V_G-V_G_TH)))</f>
        <v>0.32832773199238424</v>
      </c>
      <c r="W105" s="11">
        <f t="array" ref="W105">($A105)*(C_OSS*((V_OUT+V_F)/INDEX(Parts[Ratio (s:p)],COLUMNS($B105:W105)))^2+((V_OUT+V_F)/INDEX(Parts[Ratio (s:p)],COLUMNS($B105:W105)))*(I_OUT*INDEX(Parts[Ratio (s:p)],COLUMNS($B105:W105))/W57)*(Q_GD*R_G/(V_G-V_G_TH)))</f>
        <v>1.5919524968654938E-2</v>
      </c>
      <c r="X105" s="11">
        <f t="array" ref="X105">($A105)*(C_OSS*((V_OUT+V_F)/INDEX(Parts[Ratio (s:p)],COLUMNS($B105:X105)))^2+((V_OUT+V_F)/INDEX(Parts[Ratio (s:p)],COLUMNS($B105:X105)))*(I_OUT*INDEX(Parts[Ratio (s:p)],COLUMNS($B105:X105))/X57)*(Q_GD*R_G/(V_G-V_G_TH)))</f>
        <v>8.8003990642958382E-3</v>
      </c>
      <c r="Y105" s="11">
        <f t="array" ref="Y105">($A105)*(C_OSS*((V_OUT+V_F)/INDEX(Parts[Ratio (s:p)],COLUMNS($B105:Y105)))^2+((V_OUT+V_F)/INDEX(Parts[Ratio (s:p)],COLUMNS($B105:Y105)))*(I_OUT*INDEX(Parts[Ratio (s:p)],COLUMNS($B105:Y105))/Y57)*(Q_GD*R_G/(V_G-V_G_TH)))</f>
        <v>7.7424117486162543E-3</v>
      </c>
      <c r="Z105" s="11">
        <f t="array" ref="Z105">($A105)*(C_OSS*((V_OUT+V_F)/INDEX(Parts[Ratio (s:p)],COLUMNS($B105:Z105)))^2+((V_OUT+V_F)/INDEX(Parts[Ratio (s:p)],COLUMNS($B105:Z105)))*(I_OUT*INDEX(Parts[Ratio (s:p)],COLUMNS($B105:Z105))/Z57)*(Q_GD*R_G/(V_G-V_G_TH)))</f>
        <v>4.9439438943265662E-2</v>
      </c>
      <c r="AA105" s="11">
        <f t="array" ref="AA105">($A105)*(C_OSS*((V_OUT+V_F)/INDEX(Parts[Ratio (s:p)],COLUMNS($B105:AA105)))^2+((V_OUT+V_F)/INDEX(Parts[Ratio (s:p)],COLUMNS($B105:AA105)))*(I_OUT*INDEX(Parts[Ratio (s:p)],COLUMNS($B105:AA105))/AA57)*(Q_GD*R_G/(V_G-V_G_TH)))</f>
        <v>5.4675927517959251E-2</v>
      </c>
      <c r="AB105" s="11">
        <f t="array" ref="AB105">($A105)*(C_OSS*((V_OUT+V_F)/INDEX(Parts[Ratio (s:p)],COLUMNS($B105:AB105)))^2+((V_OUT+V_F)/INDEX(Parts[Ratio (s:p)],COLUMNS($B105:AB105)))*(I_OUT*INDEX(Parts[Ratio (s:p)],COLUMNS($B105:AB105))/AB57)*(Q_GD*R_G/(V_G-V_G_TH)))</f>
        <v>7.9579466144836103E-3</v>
      </c>
      <c r="AC105" s="11">
        <f t="array" ref="AC105">($A105)*(C_OSS*((V_OUT+V_F)/INDEX(Parts[Ratio (s:p)],COLUMNS($B105:AC105)))^2+((V_OUT+V_F)/INDEX(Parts[Ratio (s:p)],COLUMNS($B105:AC105)))*(I_OUT*INDEX(Parts[Ratio (s:p)],COLUMNS($B105:AC105))/AC57)*(Q_GD*R_G/(V_G-V_G_TH)))</f>
        <v>1.5734780814648845E-2</v>
      </c>
      <c r="AD105" s="11">
        <f t="array" ref="AD105">($A105)*(C_OSS*((V_OUT+V_F)/INDEX(Parts[Ratio (s:p)],COLUMNS($B105:AD105)))^2+((V_OUT+V_F)/INDEX(Parts[Ratio (s:p)],COLUMNS($B105:AD105)))*(I_OUT*INDEX(Parts[Ratio (s:p)],COLUMNS($B105:AD105))/AD57)*(Q_GD*R_G/(V_G-V_G_TH)))</f>
        <v>5.6855673447988427E-2</v>
      </c>
      <c r="AE105" s="11">
        <f t="array" ref="AE105">($A105)*(C_OSS*((V_OUT+V_F)/INDEX(Parts[Ratio (s:p)],COLUMNS($B105:AE105)))^2+((V_OUT+V_F)/INDEX(Parts[Ratio (s:p)],COLUMNS($B105:AE105)))*(I_OUT*INDEX(Parts[Ratio (s:p)],COLUMNS($B105:AE105))/AE57)*(Q_GD*R_G/(V_G-V_G_TH)))</f>
        <v>0.21333429300827644</v>
      </c>
      <c r="AF105" s="11">
        <f t="array" ref="AF105">($A105)*(C_OSS*((V_OUT+V_F)/INDEX(Parts[Ratio (s:p)],COLUMNS($B105:AF105)))^2+((V_OUT+V_F)/INDEX(Parts[Ratio (s:p)],COLUMNS($B105:AF105)))*(I_OUT*INDEX(Parts[Ratio (s:p)],COLUMNS($B105:AF105))/AF57)*(Q_GD*R_G/(V_G-V_G_TH)))</f>
        <v>0.21333429300827644</v>
      </c>
      <c r="AG105" s="11">
        <f t="array" ref="AG105">($A105)*(C_OSS*((V_OUT+V_F)/INDEX(Parts[Ratio (s:p)],COLUMNS($B105:AG105)))^2+((V_OUT+V_F)/INDEX(Parts[Ratio (s:p)],COLUMNS($B105:AG105)))*(I_OUT*INDEX(Parts[Ratio (s:p)],COLUMNS($B105:AG105))/AG57)*(Q_GD*R_G/(V_G-V_G_TH)))</f>
        <v>0.21333429300827644</v>
      </c>
      <c r="AH105" s="11">
        <f t="array" ref="AH105">($A105)*(C_OSS*((V_OUT+V_F)/INDEX(Parts[Ratio (s:p)],COLUMNS($B105:AH105)))^2+((V_OUT+V_F)/INDEX(Parts[Ratio (s:p)],COLUMNS($B105:AH105)))*(I_OUT*INDEX(Parts[Ratio (s:p)],COLUMNS($B105:AH105))/AH57)*(Q_GD*R_G/(V_G-V_G_TH)))</f>
        <v>0.23536284322112525</v>
      </c>
      <c r="AI105" s="11">
        <f t="array" ref="AI105">($A105)*(C_OSS*((V_OUT+V_F)/INDEX(Parts[Ratio (s:p)],COLUMNS($B105:AI105)))^2+((V_OUT+V_F)/INDEX(Parts[Ratio (s:p)],COLUMNS($B105:AI105)))*(I_OUT*INDEX(Parts[Ratio (s:p)],COLUMNS($B105:AI105))/AI57)*(Q_GD*R_G/(V_G-V_G_TH)))</f>
        <v>0.26651591769155286</v>
      </c>
    </row>
    <row r="106" spans="1:3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7"/>
      <c r="W106" s="57"/>
      <c r="X106" s="57"/>
      <c r="Y106" s="57"/>
      <c r="Z106" s="60"/>
      <c r="AA106" s="60"/>
      <c r="AB106" s="66"/>
      <c r="AC106" s="66"/>
      <c r="AD106" s="66"/>
      <c r="AE106" s="66"/>
      <c r="AF106" s="66"/>
      <c r="AG106" s="66"/>
      <c r="AH106" s="66"/>
      <c r="AI106" s="66"/>
    </row>
    <row r="107" spans="1:35">
      <c r="A107" s="73" t="s">
        <v>19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55"/>
      <c r="T107" s="55"/>
      <c r="U107" s="55"/>
      <c r="V107" s="57"/>
      <c r="W107" s="57"/>
      <c r="X107" s="57"/>
      <c r="Y107" s="57"/>
      <c r="Z107" s="60"/>
      <c r="AA107" s="60"/>
      <c r="AB107" s="66"/>
      <c r="AC107" s="66"/>
      <c r="AD107" s="66"/>
      <c r="AE107" s="66"/>
      <c r="AF107" s="66"/>
      <c r="AG107" s="66"/>
      <c r="AH107" s="66"/>
      <c r="AI107" s="66"/>
    </row>
    <row r="108" spans="1:35">
      <c r="A108" s="55">
        <f>$A$44</f>
        <v>35000</v>
      </c>
      <c r="B108" s="12">
        <f t="shared" ref="B108:S108" si="132">B84^2*R_DS</f>
        <v>1.0869508416041784E-2</v>
      </c>
      <c r="C108" s="12">
        <f t="shared" si="132"/>
        <v>6.8744807282122247E-2</v>
      </c>
      <c r="D108" s="12">
        <f t="shared" si="132"/>
        <v>5.4995845825697803E-2</v>
      </c>
      <c r="E108" s="12">
        <f t="shared" si="132"/>
        <v>4.1246884369273359E-2</v>
      </c>
      <c r="F108" s="12">
        <f t="shared" si="132"/>
        <v>4.0832332296462825E-2</v>
      </c>
      <c r="G108" s="12">
        <f t="shared" si="132"/>
        <v>2.9165951640330593E-2</v>
      </c>
      <c r="H108" s="12">
        <f t="shared" si="132"/>
        <v>2.7497922912848902E-2</v>
      </c>
      <c r="I108" s="12">
        <f t="shared" si="132"/>
        <v>1.944396776022041E-2</v>
      </c>
      <c r="J108" s="12">
        <f t="shared" si="132"/>
        <v>4.611541865488436E-2</v>
      </c>
      <c r="K108" s="12">
        <f t="shared" si="132"/>
        <v>5.9534749484583357E-2</v>
      </c>
      <c r="L108" s="12">
        <f t="shared" si="132"/>
        <v>5.9534749484583357E-2</v>
      </c>
      <c r="M108" s="12">
        <f t="shared" si="132"/>
        <v>5.3249498748379573E-2</v>
      </c>
      <c r="N108" s="12">
        <f t="shared" si="132"/>
        <v>5.1239354060982636E-2</v>
      </c>
      <c r="O108" s="12">
        <f t="shared" si="132"/>
        <v>4.611541865488436E-2</v>
      </c>
      <c r="P108" s="12">
        <f t="shared" si="132"/>
        <v>3.5720849690750005E-2</v>
      </c>
      <c r="Q108" s="12">
        <f t="shared" si="132"/>
        <v>3.5720849690750005E-2</v>
      </c>
      <c r="R108" s="12">
        <f t="shared" si="132"/>
        <v>9.4132704149409423E-3</v>
      </c>
      <c r="S108" s="12">
        <f t="shared" si="132"/>
        <v>0.10649899749675912</v>
      </c>
      <c r="T108" s="12">
        <f t="shared" ref="T108:U108" si="133">T84^2*R_DS</f>
        <v>3.373195443465158E-2</v>
      </c>
      <c r="U108" s="12">
        <f t="shared" si="133"/>
        <v>2.5619677030491318E-2</v>
      </c>
      <c r="V108" s="12">
        <f t="shared" ref="V108:Y108" si="134">V84^2*R_DS</f>
        <v>8.4194850153582385E-2</v>
      </c>
      <c r="W108" s="12">
        <f t="shared" si="134"/>
        <v>2.3813899793833328E-2</v>
      </c>
      <c r="X108" s="12">
        <f t="shared" si="134"/>
        <v>3.0743612436589584E-2</v>
      </c>
      <c r="Y108" s="12">
        <f t="shared" si="134"/>
        <v>3.0743612436589584E-2</v>
      </c>
      <c r="Z108" s="12">
        <f t="shared" ref="Z108:AA108" si="135">Z84^2*R_DS</f>
        <v>9.4132704149409423E-3</v>
      </c>
      <c r="AA108" s="12">
        <f t="shared" si="135"/>
        <v>1.4656442158276845E-2</v>
      </c>
      <c r="AB108" s="12">
        <f t="shared" ref="AB108:AE108" si="136">AB84^2*R_DS</f>
        <v>3.1822662168389609E-2</v>
      </c>
      <c r="AC108" s="12">
        <f t="shared" si="136"/>
        <v>2.3351449950672953E-2</v>
      </c>
      <c r="AD108" s="12">
        <f t="shared" si="136"/>
        <v>1.6838970030716473E-2</v>
      </c>
      <c r="AE108" s="12">
        <f t="shared" si="136"/>
        <v>2.6624749374189779E-2</v>
      </c>
      <c r="AF108" s="12">
        <f t="shared" ref="AF108:AG108" si="137">AF84^2*R_DS</f>
        <v>2.6624749374189779E-2</v>
      </c>
      <c r="AG108" s="12">
        <f t="shared" si="137"/>
        <v>2.6624749374189779E-2</v>
      </c>
      <c r="AH108" s="12">
        <f t="shared" ref="AH108:AI108" si="138">AH84^2*R_DS</f>
        <v>3.7653081659763769E-2</v>
      </c>
      <c r="AI108" s="12">
        <f t="shared" si="138"/>
        <v>5.3249498748379573E-2</v>
      </c>
    </row>
    <row r="109" spans="1:35">
      <c r="A109" s="55">
        <f>$A$45</f>
        <v>50000</v>
      </c>
      <c r="B109" s="12">
        <f t="shared" ref="B109:S109" si="139">B85^2*R_DS</f>
        <v>9.0940831997778724E-3</v>
      </c>
      <c r="C109" s="12">
        <f t="shared" si="139"/>
        <v>5.7516032284740289E-2</v>
      </c>
      <c r="D109" s="12">
        <f t="shared" si="139"/>
        <v>4.6012825827792252E-2</v>
      </c>
      <c r="E109" s="12">
        <f t="shared" si="139"/>
        <v>3.450961937084418E-2</v>
      </c>
      <c r="F109" s="12">
        <f t="shared" si="139"/>
        <v>3.4162780222606784E-2</v>
      </c>
      <c r="G109" s="12">
        <f t="shared" si="139"/>
        <v>2.4401985873290562E-2</v>
      </c>
      <c r="H109" s="12">
        <f t="shared" si="139"/>
        <v>2.3006412913896126E-2</v>
      </c>
      <c r="I109" s="12">
        <f t="shared" si="139"/>
        <v>1.6267990582193713E-2</v>
      </c>
      <c r="J109" s="12">
        <f t="shared" si="139"/>
        <v>3.858292739542557E-2</v>
      </c>
      <c r="K109" s="12">
        <f t="shared" si="139"/>
        <v>4.9810345083471042E-2</v>
      </c>
      <c r="L109" s="12">
        <f t="shared" si="139"/>
        <v>4.9810345083471042E-2</v>
      </c>
      <c r="M109" s="12">
        <f t="shared" si="139"/>
        <v>4.4551727035745475E-2</v>
      </c>
      <c r="N109" s="12">
        <f t="shared" si="139"/>
        <v>4.2869919328250607E-2</v>
      </c>
      <c r="O109" s="12">
        <f t="shared" si="139"/>
        <v>3.858292739542557E-2</v>
      </c>
      <c r="P109" s="12">
        <f t="shared" si="139"/>
        <v>2.9886207050082617E-2</v>
      </c>
      <c r="Q109" s="12">
        <f t="shared" si="139"/>
        <v>2.9886207050082617E-2</v>
      </c>
      <c r="R109" s="12">
        <f t="shared" si="139"/>
        <v>7.8757070751369184E-3</v>
      </c>
      <c r="S109" s="12">
        <f t="shared" si="139"/>
        <v>8.9103454071490965E-2</v>
      </c>
      <c r="T109" s="12">
        <f t="shared" ref="T109:U109" si="140">T85^2*R_DS</f>
        <v>2.8222177892341823E-2</v>
      </c>
      <c r="U109" s="12">
        <f t="shared" si="140"/>
        <v>2.1434959664125307E-2</v>
      </c>
      <c r="V109" s="12">
        <f t="shared" ref="V109:Y109" si="141">V85^2*R_DS</f>
        <v>7.0442465563528747E-2</v>
      </c>
      <c r="W109" s="12">
        <f t="shared" si="141"/>
        <v>1.9924138033388418E-2</v>
      </c>
      <c r="X109" s="12">
        <f t="shared" si="141"/>
        <v>2.5721951596950367E-2</v>
      </c>
      <c r="Y109" s="12">
        <f t="shared" si="141"/>
        <v>2.5721951596950367E-2</v>
      </c>
      <c r="Z109" s="12">
        <f t="shared" ref="Z109:AA109" si="142">Z85^2*R_DS</f>
        <v>7.8757070751369184E-3</v>
      </c>
      <c r="AA109" s="12">
        <f t="shared" si="142"/>
        <v>1.2262459285039041E-2</v>
      </c>
      <c r="AB109" s="12">
        <f t="shared" ref="AB109:AE109" si="143">AB85^2*R_DS</f>
        <v>2.6624749374189779E-2</v>
      </c>
      <c r="AC109" s="12">
        <f t="shared" si="143"/>
        <v>1.9537224735339167E-2</v>
      </c>
      <c r="AD109" s="12">
        <f t="shared" si="143"/>
        <v>1.408849311270575E-2</v>
      </c>
      <c r="AE109" s="12">
        <f t="shared" si="143"/>
        <v>2.2275863517872741E-2</v>
      </c>
      <c r="AF109" s="12">
        <f t="shared" ref="AF109:AG109" si="144">AF85^2*R_DS</f>
        <v>2.2275863517872741E-2</v>
      </c>
      <c r="AG109" s="12">
        <f t="shared" si="144"/>
        <v>2.2275863517872741E-2</v>
      </c>
      <c r="AH109" s="12">
        <f t="shared" ref="AH109:AI109" si="145">AH85^2*R_DS</f>
        <v>3.1502828300547674E-2</v>
      </c>
      <c r="AI109" s="12">
        <f t="shared" si="145"/>
        <v>4.4551727035745475E-2</v>
      </c>
    </row>
    <row r="110" spans="1:35">
      <c r="A110" s="55">
        <f>$A$46</f>
        <v>100000</v>
      </c>
      <c r="B110" s="12">
        <f t="shared" ref="B110:S110" si="146">B86^2*R_DS</f>
        <v>6.4304878992375919E-3</v>
      </c>
      <c r="C110" s="12">
        <f t="shared" si="146"/>
        <v>4.0669976455484244E-2</v>
      </c>
      <c r="D110" s="12">
        <f t="shared" si="146"/>
        <v>3.2535981164387426E-2</v>
      </c>
      <c r="E110" s="12">
        <f t="shared" si="146"/>
        <v>2.4401985873290562E-2</v>
      </c>
      <c r="F110" s="40">
        <f t="shared" si="146"/>
        <v>2.4156733559590936E-2</v>
      </c>
      <c r="G110" s="12">
        <f t="shared" si="146"/>
        <v>1.725480968542209E-2</v>
      </c>
      <c r="H110" s="12">
        <f t="shared" si="146"/>
        <v>1.6267990582193713E-2</v>
      </c>
      <c r="I110" s="12">
        <f t="shared" si="146"/>
        <v>1.1503206456948063E-2</v>
      </c>
      <c r="J110" s="12">
        <f t="shared" si="146"/>
        <v>2.7282249599333626E-2</v>
      </c>
      <c r="K110" s="12">
        <f t="shared" si="146"/>
        <v>3.5221232781764367E-2</v>
      </c>
      <c r="L110" s="12">
        <f t="shared" si="146"/>
        <v>3.5221232781764367E-2</v>
      </c>
      <c r="M110" s="12">
        <f t="shared" si="146"/>
        <v>3.1502828300547674E-2</v>
      </c>
      <c r="N110" s="12">
        <f t="shared" si="146"/>
        <v>3.0313610665926256E-2</v>
      </c>
      <c r="O110" s="12">
        <f t="shared" si="146"/>
        <v>2.7282249599333626E-2</v>
      </c>
      <c r="P110" s="12">
        <f t="shared" si="146"/>
        <v>2.1132739669058615E-2</v>
      </c>
      <c r="Q110" s="12">
        <f t="shared" si="146"/>
        <v>2.1132739669058615E-2</v>
      </c>
      <c r="R110" s="12">
        <f t="shared" si="146"/>
        <v>5.5689658794681853E-3</v>
      </c>
      <c r="S110" s="12">
        <f t="shared" si="146"/>
        <v>6.3005656601095347E-2</v>
      </c>
      <c r="T110" s="12">
        <f t="shared" ref="T110:U110" si="147">T86^2*R_DS</f>
        <v>1.9956093367527957E-2</v>
      </c>
      <c r="U110" s="12">
        <f t="shared" si="147"/>
        <v>1.5156805332963128E-2</v>
      </c>
      <c r="V110" s="12">
        <f t="shared" ref="V110:Y110" si="148">V86^2*R_DS</f>
        <v>4.9810345083471042E-2</v>
      </c>
      <c r="W110" s="12">
        <f t="shared" si="148"/>
        <v>1.408849311270575E-2</v>
      </c>
      <c r="X110" s="12">
        <f t="shared" si="148"/>
        <v>1.8188166399555745E-2</v>
      </c>
      <c r="Y110" s="12">
        <f t="shared" si="148"/>
        <v>1.8188166399555745E-2</v>
      </c>
      <c r="Z110" s="12">
        <f t="shared" ref="Z110:AA110" si="149">Z86^2*R_DS</f>
        <v>5.5689658794681853E-3</v>
      </c>
      <c r="AA110" s="12">
        <f t="shared" si="149"/>
        <v>8.6708681144750527E-3</v>
      </c>
      <c r="AB110" s="12">
        <f t="shared" ref="AB110:AE110" si="150">AB86^2*R_DS</f>
        <v>1.8826540829881874E-2</v>
      </c>
      <c r="AC110" s="12">
        <f t="shared" si="150"/>
        <v>1.3814904095923885E-2</v>
      </c>
      <c r="AD110" s="12">
        <f t="shared" si="150"/>
        <v>9.9620690166942055E-3</v>
      </c>
      <c r="AE110" s="12">
        <f t="shared" si="150"/>
        <v>1.5751414150273837E-2</v>
      </c>
      <c r="AF110" s="12">
        <f t="shared" ref="AF110:AG110" si="151">AF86^2*R_DS</f>
        <v>1.5751414150273837E-2</v>
      </c>
      <c r="AG110" s="12">
        <f t="shared" si="151"/>
        <v>1.5751414150273837E-2</v>
      </c>
      <c r="AH110" s="12">
        <f t="shared" ref="AH110:AI110" si="152">AH86^2*R_DS</f>
        <v>2.2275863517872741E-2</v>
      </c>
      <c r="AI110" s="12">
        <f t="shared" si="152"/>
        <v>3.1502828300547674E-2</v>
      </c>
    </row>
    <row r="111" spans="1:35">
      <c r="A111" s="55">
        <f>$A$47</f>
        <v>200000</v>
      </c>
      <c r="B111" s="12">
        <f t="shared" ref="B111:S111" si="153">B87^2*R_DS</f>
        <v>4.5470415998889362E-3</v>
      </c>
      <c r="C111" s="12">
        <f t="shared" si="153"/>
        <v>2.8758016142370144E-2</v>
      </c>
      <c r="D111" s="12">
        <f t="shared" si="153"/>
        <v>2.3006412913896126E-2</v>
      </c>
      <c r="E111" s="12">
        <f t="shared" si="153"/>
        <v>1.725480968542209E-2</v>
      </c>
      <c r="F111" s="12">
        <f t="shared" si="153"/>
        <v>1.7081390111303392E-2</v>
      </c>
      <c r="G111" s="12">
        <f t="shared" si="153"/>
        <v>1.2200992936645281E-2</v>
      </c>
      <c r="H111" s="12">
        <f t="shared" si="153"/>
        <v>1.1503206456948063E-2</v>
      </c>
      <c r="I111" s="12">
        <f t="shared" si="153"/>
        <v>8.1339952910968565E-3</v>
      </c>
      <c r="J111" s="12">
        <f t="shared" si="153"/>
        <v>1.9291463697712771E-2</v>
      </c>
      <c r="K111" s="12">
        <f t="shared" si="153"/>
        <v>2.4905172541735521E-2</v>
      </c>
      <c r="L111" s="12">
        <f t="shared" si="153"/>
        <v>2.4905172541735521E-2</v>
      </c>
      <c r="M111" s="12">
        <f t="shared" si="153"/>
        <v>2.2275863517872741E-2</v>
      </c>
      <c r="N111" s="12">
        <f t="shared" si="153"/>
        <v>2.1434959664125307E-2</v>
      </c>
      <c r="O111" s="12">
        <f t="shared" si="153"/>
        <v>1.9291463697712771E-2</v>
      </c>
      <c r="P111" s="12">
        <f t="shared" si="153"/>
        <v>1.4943103525041305E-2</v>
      </c>
      <c r="Q111" s="12">
        <f t="shared" si="153"/>
        <v>1.4943103525041305E-2</v>
      </c>
      <c r="R111" s="12">
        <f t="shared" si="153"/>
        <v>3.9378535375684592E-3</v>
      </c>
      <c r="S111" s="12">
        <f t="shared" si="153"/>
        <v>4.4551727035745475E-2</v>
      </c>
      <c r="T111" s="12">
        <f t="shared" ref="T111:U111" si="154">T87^2*R_DS</f>
        <v>1.4111088946170912E-2</v>
      </c>
      <c r="U111" s="12">
        <f t="shared" si="154"/>
        <v>1.0717479832062652E-2</v>
      </c>
      <c r="V111" s="12">
        <f t="shared" ref="V111:Y111" si="155">V87^2*R_DS</f>
        <v>3.5221232781764367E-2</v>
      </c>
      <c r="W111" s="12">
        <f t="shared" si="155"/>
        <v>9.9620690166942055E-3</v>
      </c>
      <c r="X111" s="12">
        <f t="shared" si="155"/>
        <v>1.286097579847518E-2</v>
      </c>
      <c r="Y111" s="12">
        <f t="shared" si="155"/>
        <v>1.286097579847518E-2</v>
      </c>
      <c r="Z111" s="12">
        <f t="shared" ref="Z111:AA111" si="156">Z87^2*R_DS</f>
        <v>3.9378535375684592E-3</v>
      </c>
      <c r="AA111" s="12">
        <f t="shared" si="156"/>
        <v>6.1312296425195222E-3</v>
      </c>
      <c r="AB111" s="12">
        <f t="shared" ref="AB111:AE111" si="157">AB87^2*R_DS</f>
        <v>1.3312374687094893E-2</v>
      </c>
      <c r="AC111" s="12">
        <f t="shared" si="157"/>
        <v>9.7686123676695834E-3</v>
      </c>
      <c r="AD111" s="12">
        <f t="shared" si="157"/>
        <v>7.044246556352874E-3</v>
      </c>
      <c r="AE111" s="12">
        <f t="shared" si="157"/>
        <v>1.1137931758936369E-2</v>
      </c>
      <c r="AF111" s="12">
        <f t="shared" ref="AF111:AG111" si="158">AF87^2*R_DS</f>
        <v>1.1137931758936369E-2</v>
      </c>
      <c r="AG111" s="12">
        <f t="shared" si="158"/>
        <v>1.1137931758936369E-2</v>
      </c>
      <c r="AH111" s="12">
        <f t="shared" ref="AH111:AI111" si="159">AH87^2*R_DS</f>
        <v>1.5751414150273837E-2</v>
      </c>
      <c r="AI111" s="12">
        <f t="shared" si="159"/>
        <v>2.2275863517872741E-2</v>
      </c>
    </row>
    <row r="112" spans="1:35">
      <c r="A112" s="55">
        <f>$A$48</f>
        <v>500000</v>
      </c>
      <c r="B112" s="12">
        <f t="shared" ref="B112:S112" si="160">B88^2*R_DS</f>
        <v>2.8758016142370149E-3</v>
      </c>
      <c r="C112" s="12">
        <f t="shared" si="160"/>
        <v>1.8188166399555748E-2</v>
      </c>
      <c r="D112" s="12">
        <f t="shared" si="160"/>
        <v>1.4550533119644597E-2</v>
      </c>
      <c r="E112" s="12">
        <f t="shared" si="160"/>
        <v>1.0912899839733453E-2</v>
      </c>
      <c r="F112" s="12">
        <f t="shared" si="160"/>
        <v>1.0803219670719151E-2</v>
      </c>
      <c r="G112" s="12">
        <f t="shared" si="160"/>
        <v>7.7165854790851116E-3</v>
      </c>
      <c r="H112" s="12">
        <f t="shared" si="160"/>
        <v>7.2752665598222986E-3</v>
      </c>
      <c r="I112" s="12">
        <f t="shared" si="160"/>
        <v>5.1443903193900764E-3</v>
      </c>
      <c r="J112" s="12">
        <f t="shared" si="160"/>
        <v>1.2200992936645281E-2</v>
      </c>
      <c r="K112" s="12">
        <f t="shared" si="160"/>
        <v>1.5751414150273826E-2</v>
      </c>
      <c r="L112" s="12">
        <f t="shared" si="160"/>
        <v>1.5751414150273826E-2</v>
      </c>
      <c r="M112" s="12">
        <f t="shared" si="160"/>
        <v>1.4088493112705753E-2</v>
      </c>
      <c r="N112" s="12">
        <f t="shared" si="160"/>
        <v>1.355665881849475E-2</v>
      </c>
      <c r="O112" s="12">
        <f t="shared" si="160"/>
        <v>1.2200992936645281E-2</v>
      </c>
      <c r="P112" s="12">
        <f t="shared" si="160"/>
        <v>9.4508484901642958E-3</v>
      </c>
      <c r="Q112" s="12">
        <f t="shared" si="160"/>
        <v>9.4508484901642958E-3</v>
      </c>
      <c r="R112" s="12">
        <f t="shared" si="160"/>
        <v>2.4905172541735514E-3</v>
      </c>
      <c r="S112" s="12">
        <f t="shared" si="160"/>
        <v>2.8176986225411507E-2</v>
      </c>
      <c r="T112" s="12">
        <f t="shared" ref="T112:U112" si="161">T88^2*R_DS</f>
        <v>8.9246362670250493E-3</v>
      </c>
      <c r="U112" s="12">
        <f t="shared" si="161"/>
        <v>6.7783294092473743E-3</v>
      </c>
      <c r="V112" s="12">
        <f t="shared" ref="V112:Y112" si="162">V88^2*R_DS</f>
        <v>2.2275863517872734E-2</v>
      </c>
      <c r="W112" s="12">
        <f t="shared" si="162"/>
        <v>6.3005656601095314E-3</v>
      </c>
      <c r="X112" s="12">
        <f t="shared" si="162"/>
        <v>8.1339952910968565E-3</v>
      </c>
      <c r="Y112" s="12">
        <f t="shared" si="162"/>
        <v>8.1339952910968565E-3</v>
      </c>
      <c r="Z112" s="12">
        <f t="shared" ref="Z112:AA112" si="163">Z88^2*R_DS</f>
        <v>2.4905172541735514E-3</v>
      </c>
      <c r="AA112" s="12">
        <f t="shared" si="163"/>
        <v>3.8777301055803303E-3</v>
      </c>
      <c r="AB112" s="12">
        <f t="shared" ref="AB112:AE112" si="164">AB88^2*R_DS</f>
        <v>8.4194850153582364E-3</v>
      </c>
      <c r="AC112" s="12">
        <f t="shared" si="164"/>
        <v>6.1782129322252135E-3</v>
      </c>
      <c r="AD112" s="12">
        <f t="shared" si="164"/>
        <v>4.4551727035745461E-3</v>
      </c>
      <c r="AE112" s="12">
        <f t="shared" si="164"/>
        <v>7.0442465563528766E-3</v>
      </c>
      <c r="AF112" s="12">
        <f t="shared" ref="AF112:AG112" si="165">AF88^2*R_DS</f>
        <v>7.0442465563528766E-3</v>
      </c>
      <c r="AG112" s="12">
        <f t="shared" si="165"/>
        <v>7.0442465563528766E-3</v>
      </c>
      <c r="AH112" s="12">
        <f t="shared" ref="AH112:AI112" si="166">AH88^2*R_DS</f>
        <v>9.9620690166942055E-3</v>
      </c>
      <c r="AI112" s="12">
        <f t="shared" si="166"/>
        <v>1.4088493112705753E-2</v>
      </c>
    </row>
    <row r="113" spans="1:35">
      <c r="A113" s="55">
        <f>$A$49</f>
        <v>1000000</v>
      </c>
      <c r="B113" s="12">
        <f t="shared" ref="B113:S113" si="167">B89^2*R_DS</f>
        <v>2.0334988227742141E-3</v>
      </c>
      <c r="C113" s="12">
        <f t="shared" si="167"/>
        <v>1.2860975798475185E-2</v>
      </c>
      <c r="D113" s="12">
        <f t="shared" si="167"/>
        <v>1.0288780638780153E-2</v>
      </c>
      <c r="E113" s="12">
        <f t="shared" si="167"/>
        <v>7.7165854790851116E-3</v>
      </c>
      <c r="F113" s="12">
        <f t="shared" si="167"/>
        <v>7.6390298878134151E-3</v>
      </c>
      <c r="G113" s="12">
        <f t="shared" si="167"/>
        <v>5.4564499198667257E-3</v>
      </c>
      <c r="H113" s="12">
        <f t="shared" si="167"/>
        <v>5.1443903193900764E-3</v>
      </c>
      <c r="I113" s="12">
        <f t="shared" si="167"/>
        <v>3.6376332799111493E-3</v>
      </c>
      <c r="J113" s="12">
        <f t="shared" si="167"/>
        <v>8.627404842711045E-3</v>
      </c>
      <c r="K113" s="12">
        <f t="shared" si="167"/>
        <v>1.1137931758936362E-2</v>
      </c>
      <c r="L113" s="12">
        <f t="shared" si="167"/>
        <v>1.1137931758936362E-2</v>
      </c>
      <c r="M113" s="12">
        <f t="shared" si="167"/>
        <v>9.9620690166942055E-3</v>
      </c>
      <c r="N113" s="12">
        <f t="shared" si="167"/>
        <v>9.5860053807900504E-3</v>
      </c>
      <c r="O113" s="12">
        <f t="shared" si="167"/>
        <v>8.627404842711045E-3</v>
      </c>
      <c r="P113" s="12">
        <f t="shared" si="167"/>
        <v>6.6827590553618166E-3</v>
      </c>
      <c r="Q113" s="12">
        <f t="shared" si="167"/>
        <v>6.6827590553618166E-3</v>
      </c>
      <c r="R113" s="12">
        <f t="shared" si="167"/>
        <v>1.7610616390882192E-3</v>
      </c>
      <c r="S113" s="12">
        <f t="shared" si="167"/>
        <v>1.9924138033388418E-2</v>
      </c>
      <c r="T113" s="12">
        <f t="shared" ref="T113:U113" si="168">T89^2*R_DS</f>
        <v>6.3106708240368093E-3</v>
      </c>
      <c r="U113" s="12">
        <f t="shared" si="168"/>
        <v>4.7930026903950252E-3</v>
      </c>
      <c r="V113" s="12">
        <f t="shared" ref="V113:Y113" si="169">V89^2*R_DS</f>
        <v>1.5751414150273826E-2</v>
      </c>
      <c r="W113" s="12">
        <f t="shared" si="169"/>
        <v>4.4551727035745461E-3</v>
      </c>
      <c r="X113" s="12">
        <f t="shared" si="169"/>
        <v>5.7516032284740306E-3</v>
      </c>
      <c r="Y113" s="12">
        <f t="shared" si="169"/>
        <v>5.7516032284740306E-3</v>
      </c>
      <c r="Z113" s="12">
        <f t="shared" ref="Z113:AA113" si="170">Z89^2*R_DS</f>
        <v>1.7610616390882192E-3</v>
      </c>
      <c r="AA113" s="12">
        <f t="shared" si="170"/>
        <v>2.7419692532670791E-3</v>
      </c>
      <c r="AB113" s="12">
        <f t="shared" ref="AB113:AE113" si="171">AB89^2*R_DS</f>
        <v>5.9534749484583321E-3</v>
      </c>
      <c r="AC113" s="12">
        <f t="shared" si="171"/>
        <v>4.3686562599908711E-3</v>
      </c>
      <c r="AD113" s="12">
        <f t="shared" si="171"/>
        <v>3.1502828300547657E-3</v>
      </c>
      <c r="AE113" s="12">
        <f t="shared" si="171"/>
        <v>4.9810345083471045E-3</v>
      </c>
      <c r="AF113" s="12">
        <f t="shared" ref="AF113:AG113" si="172">AF89^2*R_DS</f>
        <v>4.9810345083471045E-3</v>
      </c>
      <c r="AG113" s="12">
        <f t="shared" si="172"/>
        <v>4.9810345083471045E-3</v>
      </c>
      <c r="AH113" s="12">
        <f t="shared" ref="AH113:AI113" si="173">AH89^2*R_DS</f>
        <v>7.0442465563528766E-3</v>
      </c>
      <c r="AI113" s="12">
        <f t="shared" si="173"/>
        <v>9.9620690166942055E-3</v>
      </c>
    </row>
    <row r="114" spans="1:3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7"/>
      <c r="W114" s="57"/>
      <c r="X114" s="57"/>
      <c r="Y114" s="57"/>
      <c r="Z114" s="60"/>
      <c r="AA114" s="60"/>
      <c r="AB114" s="66"/>
      <c r="AC114" s="66"/>
      <c r="AD114" s="66"/>
      <c r="AE114" s="66"/>
      <c r="AF114" s="66"/>
      <c r="AG114" s="66"/>
      <c r="AH114" s="66"/>
      <c r="AI114" s="66"/>
    </row>
    <row r="115" spans="1:35">
      <c r="A115" s="77" t="s">
        <v>21</v>
      </c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55"/>
      <c r="T115" s="55"/>
      <c r="U115" s="55"/>
      <c r="V115" s="57"/>
      <c r="W115" s="57"/>
      <c r="X115" s="57"/>
      <c r="Y115" s="57"/>
      <c r="Z115" s="60"/>
      <c r="AA115" s="60"/>
      <c r="AB115" s="66"/>
      <c r="AC115" s="66"/>
      <c r="AD115" s="66"/>
      <c r="AE115" s="66"/>
      <c r="AF115" s="66"/>
      <c r="AG115" s="66"/>
      <c r="AH115" s="66"/>
      <c r="AI115" s="66"/>
    </row>
    <row r="116" spans="1:35">
      <c r="A116" s="55">
        <f>$A$44</f>
        <v>35000</v>
      </c>
      <c r="B116" s="11">
        <f t="shared" ref="B116:U116" si="174">V_OUT*t_rr*$A116*B76/2+I_OUT*V_F</f>
        <v>5.332165914873839E-2</v>
      </c>
      <c r="C116" s="11">
        <f t="shared" si="174"/>
        <v>0.12083155523944712</v>
      </c>
      <c r="D116" s="11">
        <f t="shared" si="174"/>
        <v>0.12083155523944712</v>
      </c>
      <c r="E116" s="11">
        <f t="shared" si="174"/>
        <v>0.12083155523944712</v>
      </c>
      <c r="F116" s="11">
        <f t="shared" si="174"/>
        <v>9.1913752226907244E-2</v>
      </c>
      <c r="G116" s="11">
        <f t="shared" si="174"/>
        <v>9.1913752226907258E-2</v>
      </c>
      <c r="H116" s="11">
        <f t="shared" si="174"/>
        <v>0.12083155523944712</v>
      </c>
      <c r="I116" s="11">
        <f t="shared" si="174"/>
        <v>9.1913752226907272E-2</v>
      </c>
      <c r="J116" s="11">
        <f t="shared" si="174"/>
        <v>0.24287046903967927</v>
      </c>
      <c r="K116" s="11">
        <f t="shared" si="174"/>
        <v>0.12898004374063476</v>
      </c>
      <c r="L116" s="11">
        <f t="shared" si="174"/>
        <v>7.5540021870317373E-2</v>
      </c>
      <c r="M116" s="11">
        <f t="shared" si="174"/>
        <v>0.17505426767501453</v>
      </c>
      <c r="N116" s="11">
        <f t="shared" si="174"/>
        <v>0.20607539086639939</v>
      </c>
      <c r="O116" s="11">
        <f t="shared" si="174"/>
        <v>0.24287046903967927</v>
      </c>
      <c r="P116" s="11">
        <f t="shared" si="174"/>
        <v>0.1076040349925078</v>
      </c>
      <c r="Q116" s="11">
        <f t="shared" si="174"/>
        <v>0.19310806998501562</v>
      </c>
      <c r="R116" s="11">
        <f t="shared" si="174"/>
        <v>4.9138749971106281E-2</v>
      </c>
      <c r="S116" s="11">
        <f t="shared" si="174"/>
        <v>0.21329283459376816</v>
      </c>
      <c r="T116" s="11">
        <f t="shared" si="174"/>
        <v>6.8239011446751832E-2</v>
      </c>
      <c r="U116" s="11">
        <f t="shared" si="174"/>
        <v>4.2541710096266595E-2</v>
      </c>
      <c r="V116" s="11">
        <f t="shared" ref="V116:Y116" si="175">V_OUT*t_rr*$A116*V76/2+I_OUT*V_F</f>
        <v>0.14302096592402824</v>
      </c>
      <c r="W116" s="11">
        <f t="shared" si="175"/>
        <v>2.894032279940062E-2</v>
      </c>
      <c r="X116" s="11">
        <f t="shared" si="175"/>
        <v>2.7006010423103983E-2</v>
      </c>
      <c r="Y116" s="11">
        <f t="shared" si="175"/>
        <v>2.6515409380793584E-2</v>
      </c>
      <c r="Z116" s="11">
        <f t="shared" ref="Z116:AA116" si="176">V_OUT*t_rr*$A116*Z76/2+I_OUT*V_F</f>
        <v>2.8859687492776568E-2</v>
      </c>
      <c r="AA116" s="11">
        <f t="shared" si="176"/>
        <v>3.2624819151976819E-2</v>
      </c>
      <c r="AB116" s="11">
        <f t="shared" ref="AB116:AE116" si="177">V_OUT*t_rr*$A116*AB76/2+I_OUT*V_F</f>
        <v>2.6670382916124204E-2</v>
      </c>
      <c r="AC116" s="11">
        <f t="shared" si="177"/>
        <v>2.880748835258027E-2</v>
      </c>
      <c r="AD116" s="11">
        <f t="shared" si="177"/>
        <v>3.4192096592402819E-2</v>
      </c>
      <c r="AE116" s="11">
        <f t="shared" si="177"/>
        <v>6.0338566918753625E-2</v>
      </c>
      <c r="AF116" s="11">
        <f t="shared" ref="AF116:AG116" si="178">V_OUT*t_rr*$A116*AF76/2+I_OUT*V_F</f>
        <v>6.0338566918753625E-2</v>
      </c>
      <c r="AG116" s="11">
        <f t="shared" si="178"/>
        <v>6.0338566918753625E-2</v>
      </c>
      <c r="AH116" s="11">
        <f t="shared" ref="AH116:AI116" si="179">V_OUT*t_rr*$A116*AH76/2+I_OUT*V_F</f>
        <v>7.6177499942212568E-2</v>
      </c>
      <c r="AI116" s="11">
        <f t="shared" si="179"/>
        <v>9.8577133837507255E-2</v>
      </c>
    </row>
    <row r="117" spans="1:35">
      <c r="A117" s="55">
        <f>$A$45</f>
        <v>50000</v>
      </c>
      <c r="B117" s="11">
        <f t="shared" ref="B117:U117" si="180">V_OUT*t_rr*$A117*B77/2+I_OUT*V_F</f>
        <v>5.9417020245459029E-2</v>
      </c>
      <c r="C117" s="11">
        <f t="shared" si="180"/>
        <v>0.14010677946626623</v>
      </c>
      <c r="D117" s="11">
        <f t="shared" si="180"/>
        <v>0.14010677946626626</v>
      </c>
      <c r="E117" s="11">
        <f t="shared" si="180"/>
        <v>0.14010677946626623</v>
      </c>
      <c r="F117" s="11">
        <f t="shared" si="180"/>
        <v>0.10554339398658229</v>
      </c>
      <c r="G117" s="11">
        <f t="shared" si="180"/>
        <v>0.10554339398658229</v>
      </c>
      <c r="H117" s="11">
        <f t="shared" si="180"/>
        <v>0.14010677946626626</v>
      </c>
      <c r="I117" s="11">
        <f t="shared" si="180"/>
        <v>0.1055433939865823</v>
      </c>
      <c r="J117" s="11">
        <f t="shared" si="180"/>
        <v>0.28597118069239769</v>
      </c>
      <c r="K117" s="11">
        <f t="shared" si="180"/>
        <v>0.14984608604571806</v>
      </c>
      <c r="L117" s="11">
        <f t="shared" si="180"/>
        <v>8.5973043022859019E-2</v>
      </c>
      <c r="M117" s="11">
        <f t="shared" si="180"/>
        <v>0.20491531664496823</v>
      </c>
      <c r="N117" s="11">
        <f t="shared" si="180"/>
        <v>0.24199265057699806</v>
      </c>
      <c r="O117" s="11">
        <f t="shared" si="180"/>
        <v>0.28597118069239769</v>
      </c>
      <c r="P117" s="11">
        <f t="shared" si="180"/>
        <v>0.12429686883657443</v>
      </c>
      <c r="Q117" s="11">
        <f t="shared" si="180"/>
        <v>0.22649373767314887</v>
      </c>
      <c r="R117" s="11">
        <f t="shared" si="180"/>
        <v>5.4417487526105743E-2</v>
      </c>
      <c r="S117" s="11">
        <f t="shared" si="180"/>
        <v>0.25061914580621031</v>
      </c>
      <c r="T117" s="11">
        <f t="shared" si="180"/>
        <v>7.7246666487564855E-2</v>
      </c>
      <c r="U117" s="11">
        <f t="shared" si="180"/>
        <v>4.6532516730777559E-2</v>
      </c>
      <c r="V117" s="11">
        <f t="shared" ref="V117:Y117" si="181">V_OUT*t_rr*$A117*V77/2+I_OUT*V_F</f>
        <v>0.16662819794074787</v>
      </c>
      <c r="W117" s="11">
        <f t="shared" si="181"/>
        <v>3.0275749506925954E-2</v>
      </c>
      <c r="X117" s="11">
        <f t="shared" si="181"/>
        <v>2.7963804015386614E-2</v>
      </c>
      <c r="Y117" s="11">
        <f t="shared" si="181"/>
        <v>2.737742361384795E-2</v>
      </c>
      <c r="Z117" s="11">
        <f t="shared" ref="Z117:AA117" si="182">V_OUT*t_rr*$A117*Z77/2+I_OUT*V_F</f>
        <v>3.0179371881526432E-2</v>
      </c>
      <c r="AA117" s="11">
        <f t="shared" si="182"/>
        <v>3.4679564958513251E-2</v>
      </c>
      <c r="AB117" s="11">
        <f t="shared" ref="AB117:AE117" si="183">V_OUT*t_rr*$A117*AB77/2+I_OUT*V_F</f>
        <v>2.7562652416964803E-2</v>
      </c>
      <c r="AC117" s="11">
        <f t="shared" si="183"/>
        <v>3.0116981975781158E-2</v>
      </c>
      <c r="AD117" s="11">
        <f t="shared" si="183"/>
        <v>3.6552819794074785E-2</v>
      </c>
      <c r="AE117" s="11">
        <f t="shared" si="183"/>
        <v>6.7803829161242057E-2</v>
      </c>
      <c r="AF117" s="11">
        <f t="shared" ref="AF117:AG117" si="184">V_OUT*t_rr*$A117*AF77/2+I_OUT*V_F</f>
        <v>6.7803829161242057E-2</v>
      </c>
      <c r="AG117" s="11">
        <f t="shared" si="184"/>
        <v>6.7803829161242057E-2</v>
      </c>
      <c r="AH117" s="11">
        <f t="shared" ref="AH117:AI117" si="185">V_OUT*t_rr*$A117*AH77/2+I_OUT*V_F</f>
        <v>8.6734975052211477E-2</v>
      </c>
      <c r="AI117" s="11">
        <f t="shared" si="185"/>
        <v>0.11350765832248411</v>
      </c>
    </row>
    <row r="118" spans="1:35">
      <c r="A118" s="55">
        <f>$A$46</f>
        <v>100000</v>
      </c>
      <c r="B118" s="11">
        <f t="shared" ref="B118:U118" si="186">V_OUT*t_rr*$A118*B78/2+I_OUT*V_F</f>
        <v>7.487423613847953E-2</v>
      </c>
      <c r="C118" s="11">
        <f t="shared" si="186"/>
        <v>0.18898678797316457</v>
      </c>
      <c r="D118" s="11">
        <f t="shared" si="186"/>
        <v>0.18898678797316462</v>
      </c>
      <c r="E118" s="11">
        <f t="shared" si="186"/>
        <v>0.18898678797316459</v>
      </c>
      <c r="F118" s="53">
        <f t="shared" si="186"/>
        <v>0.14010677946626623</v>
      </c>
      <c r="G118" s="11">
        <f t="shared" si="186"/>
        <v>0.14010677946626623</v>
      </c>
      <c r="H118" s="11">
        <f t="shared" si="186"/>
        <v>0.18898678797316462</v>
      </c>
      <c r="I118" s="11">
        <f t="shared" si="186"/>
        <v>0.14010677946626626</v>
      </c>
      <c r="J118" s="11">
        <f t="shared" si="186"/>
        <v>0.39527020245459038</v>
      </c>
      <c r="K118" s="11">
        <f t="shared" si="186"/>
        <v>0.20276024742593485</v>
      </c>
      <c r="L118" s="11">
        <f t="shared" si="186"/>
        <v>0.11243012371296741</v>
      </c>
      <c r="M118" s="11">
        <f t="shared" si="186"/>
        <v>0.28063990020884594</v>
      </c>
      <c r="N118" s="11">
        <f t="shared" si="186"/>
        <v>0.33307516871215864</v>
      </c>
      <c r="O118" s="11">
        <f t="shared" si="186"/>
        <v>0.39527020245459038</v>
      </c>
      <c r="P118" s="11">
        <f t="shared" si="186"/>
        <v>0.16662819794074785</v>
      </c>
      <c r="Q118" s="11">
        <f t="shared" si="186"/>
        <v>0.31115639588149568</v>
      </c>
      <c r="R118" s="11">
        <f t="shared" si="186"/>
        <v>6.7803829161242057E-2</v>
      </c>
      <c r="S118" s="11">
        <f t="shared" si="186"/>
        <v>0.34527487526105743</v>
      </c>
      <c r="T118" s="11">
        <f t="shared" si="186"/>
        <v>0.10008916366638007</v>
      </c>
      <c r="U118" s="11">
        <f t="shared" si="186"/>
        <v>5.6652796523573176E-2</v>
      </c>
      <c r="V118" s="11">
        <f t="shared" ref="V118:Y118" si="187">V_OUT*t_rr*$A118*V78/2+I_OUT*V_F</f>
        <v>0.22649373767314893</v>
      </c>
      <c r="W118" s="11">
        <f t="shared" si="187"/>
        <v>3.3662255835259829E-2</v>
      </c>
      <c r="X118" s="11">
        <f t="shared" si="187"/>
        <v>3.039267116565756E-2</v>
      </c>
      <c r="Y118" s="11">
        <f t="shared" si="187"/>
        <v>2.9563404049091805E-2</v>
      </c>
      <c r="Z118" s="11">
        <f t="shared" ref="Z118:AA118" si="188">V_OUT*t_rr*$A118*Z78/2+I_OUT*V_F</f>
        <v>3.3525957290310514E-2</v>
      </c>
      <c r="AA118" s="11">
        <f t="shared" si="188"/>
        <v>3.9890191373082778E-2</v>
      </c>
      <c r="AB118" s="11">
        <f t="shared" ref="AB118:AE118" si="189">V_OUT*t_rr*$A118*AB78/2+I_OUT*V_F</f>
        <v>2.9825357134601792E-2</v>
      </c>
      <c r="AC118" s="11">
        <f t="shared" si="189"/>
        <v>3.343772463945037E-2</v>
      </c>
      <c r="AD118" s="11">
        <f t="shared" si="189"/>
        <v>4.2539373767314884E-2</v>
      </c>
      <c r="AE118" s="11">
        <f t="shared" si="189"/>
        <v>8.6734975052211477E-2</v>
      </c>
      <c r="AF118" s="11">
        <f t="shared" ref="AF118:AG118" si="190">V_OUT*t_rr*$A118*AF78/2+I_OUT*V_F</f>
        <v>8.6734975052211477E-2</v>
      </c>
      <c r="AG118" s="11">
        <f t="shared" si="190"/>
        <v>8.6734975052211477E-2</v>
      </c>
      <c r="AH118" s="11">
        <f t="shared" ref="AH118:AI118" si="191">V_OUT*t_rr*$A118*AH78/2+I_OUT*V_F</f>
        <v>0.11350765832248411</v>
      </c>
      <c r="AI118" s="11">
        <f t="shared" si="191"/>
        <v>0.15136995010442297</v>
      </c>
    </row>
    <row r="119" spans="1:35">
      <c r="A119" s="55">
        <f>$A$47</f>
        <v>200000</v>
      </c>
      <c r="B119" s="11">
        <f t="shared" ref="B119:U119" si="192">V_OUT*t_rr*$A119*B79/2+I_OUT*V_F</f>
        <v>9.673404049091805E-2</v>
      </c>
      <c r="C119" s="11">
        <f t="shared" si="192"/>
        <v>0.25811355893253246</v>
      </c>
      <c r="D119" s="11">
        <f t="shared" si="192"/>
        <v>0.25811355893253252</v>
      </c>
      <c r="E119" s="11">
        <f t="shared" si="192"/>
        <v>0.25811355893253246</v>
      </c>
      <c r="F119" s="11">
        <f t="shared" si="192"/>
        <v>0.18898678797316459</v>
      </c>
      <c r="G119" s="11">
        <f t="shared" si="192"/>
        <v>0.18898678797316459</v>
      </c>
      <c r="H119" s="11">
        <f t="shared" si="192"/>
        <v>0.25811355893253252</v>
      </c>
      <c r="I119" s="11">
        <f t="shared" si="192"/>
        <v>0.18898678797316462</v>
      </c>
      <c r="J119" s="11">
        <f t="shared" si="192"/>
        <v>0.54984236138479536</v>
      </c>
      <c r="K119" s="11">
        <f t="shared" si="192"/>
        <v>0.27759217209143611</v>
      </c>
      <c r="L119" s="11">
        <f t="shared" si="192"/>
        <v>0.14984608604571806</v>
      </c>
      <c r="M119" s="11">
        <f t="shared" si="192"/>
        <v>0.38773063328993645</v>
      </c>
      <c r="N119" s="11">
        <f t="shared" si="192"/>
        <v>0.46188530115399612</v>
      </c>
      <c r="O119" s="11">
        <f t="shared" si="192"/>
        <v>0.54984236138479536</v>
      </c>
      <c r="P119" s="11">
        <f t="shared" si="192"/>
        <v>0.22649373767314887</v>
      </c>
      <c r="Q119" s="11">
        <f t="shared" si="192"/>
        <v>0.43088747534629773</v>
      </c>
      <c r="R119" s="11">
        <f t="shared" si="192"/>
        <v>8.6734975052211477E-2</v>
      </c>
      <c r="S119" s="11">
        <f t="shared" si="192"/>
        <v>0.47913829161242061</v>
      </c>
      <c r="T119" s="11">
        <f t="shared" si="192"/>
        <v>0.13239333297512973</v>
      </c>
      <c r="U119" s="11">
        <f t="shared" si="192"/>
        <v>7.0965033461555124E-2</v>
      </c>
      <c r="V119" s="11">
        <f t="shared" ref="V119:Y119" si="193">V_OUT*t_rr*$A119*V79/2+I_OUT*V_F</f>
        <v>0.31115639588149574</v>
      </c>
      <c r="W119" s="11">
        <f t="shared" si="193"/>
        <v>3.8451499013851906E-2</v>
      </c>
      <c r="X119" s="11">
        <f t="shared" si="193"/>
        <v>3.3827608030773226E-2</v>
      </c>
      <c r="Y119" s="11">
        <f t="shared" si="193"/>
        <v>3.2654847227695905E-2</v>
      </c>
      <c r="Z119" s="11">
        <f t="shared" ref="Z119:AA119" si="194">V_OUT*t_rr*$A119*Z79/2+I_OUT*V_F</f>
        <v>3.8258743763052869E-2</v>
      </c>
      <c r="AA119" s="11">
        <f t="shared" si="194"/>
        <v>4.7259129917026493E-2</v>
      </c>
      <c r="AB119" s="11">
        <f t="shared" ref="AB119:AE119" si="195">V_OUT*t_rr*$A119*AB79/2+I_OUT*V_F</f>
        <v>3.3025304833929611E-2</v>
      </c>
      <c r="AC119" s="11">
        <f t="shared" si="195"/>
        <v>3.8133963951562322E-2</v>
      </c>
      <c r="AD119" s="11">
        <f t="shared" si="195"/>
        <v>5.1005639588149569E-2</v>
      </c>
      <c r="AE119" s="11">
        <f t="shared" si="195"/>
        <v>0.11350765832248411</v>
      </c>
      <c r="AF119" s="11">
        <f t="shared" ref="AF119:AG119" si="196">V_OUT*t_rr*$A119*AF79/2+I_OUT*V_F</f>
        <v>0.11350765832248411</v>
      </c>
      <c r="AG119" s="11">
        <f t="shared" si="196"/>
        <v>0.11350765832248411</v>
      </c>
      <c r="AH119" s="11">
        <f t="shared" ref="AH119:AI119" si="197">V_OUT*t_rr*$A119*AH79/2+I_OUT*V_F</f>
        <v>0.15136995010442297</v>
      </c>
      <c r="AI119" s="11">
        <f t="shared" si="197"/>
        <v>0.20491531664496823</v>
      </c>
    </row>
    <row r="120" spans="1:35">
      <c r="A120" s="55">
        <f>$A$48</f>
        <v>500000</v>
      </c>
      <c r="B120" s="11">
        <f t="shared" ref="B120:U120" si="198">V_OUT*t_rr*$A120*B80/2+I_OUT*V_F</f>
        <v>0.14010677946626626</v>
      </c>
      <c r="C120" s="11">
        <f t="shared" si="198"/>
        <v>0.39527020245459038</v>
      </c>
      <c r="D120" s="11">
        <f t="shared" si="198"/>
        <v>0.39527020245459038</v>
      </c>
      <c r="E120" s="11">
        <f t="shared" si="198"/>
        <v>0.39527020245459044</v>
      </c>
      <c r="F120" s="11">
        <f t="shared" si="198"/>
        <v>0.28597118069239769</v>
      </c>
      <c r="G120" s="11">
        <f t="shared" si="198"/>
        <v>0.28597118069239774</v>
      </c>
      <c r="H120" s="11">
        <f t="shared" si="198"/>
        <v>0.39527020245459038</v>
      </c>
      <c r="I120" s="11">
        <f t="shared" si="198"/>
        <v>0.28597118069239774</v>
      </c>
      <c r="J120" s="11">
        <f t="shared" si="198"/>
        <v>0.85653393986582305</v>
      </c>
      <c r="K120" s="11">
        <f t="shared" si="198"/>
        <v>0.42606859407632169</v>
      </c>
      <c r="L120" s="11">
        <f t="shared" si="198"/>
        <v>0.22408429703816085</v>
      </c>
      <c r="M120" s="11">
        <f t="shared" si="198"/>
        <v>0.60021279176299158</v>
      </c>
      <c r="N120" s="11">
        <f t="shared" si="198"/>
        <v>0.71746161655485241</v>
      </c>
      <c r="O120" s="11">
        <f t="shared" si="198"/>
        <v>0.85653393986582305</v>
      </c>
      <c r="P120" s="11">
        <f t="shared" si="198"/>
        <v>0.34527487526105732</v>
      </c>
      <c r="Q120" s="11">
        <f t="shared" si="198"/>
        <v>0.66844975052211464</v>
      </c>
      <c r="R120" s="11">
        <f t="shared" si="198"/>
        <v>0.12429686883657444</v>
      </c>
      <c r="S120" s="11">
        <f t="shared" si="198"/>
        <v>0.74474098970373948</v>
      </c>
      <c r="T120" s="11">
        <f t="shared" si="198"/>
        <v>0.19648907146638267</v>
      </c>
      <c r="U120" s="11">
        <f t="shared" si="198"/>
        <v>9.9362401839428044E-2</v>
      </c>
      <c r="V120" s="11">
        <f t="shared" ref="V120:Y120" si="199">V_OUT*t_rr*$A120*V80/2+I_OUT*V_F</f>
        <v>0.47913829161242055</v>
      </c>
      <c r="W120" s="11">
        <f t="shared" si="199"/>
        <v>4.7953990020884588E-2</v>
      </c>
      <c r="X120" s="11">
        <f t="shared" si="199"/>
        <v>4.0642976441462732E-2</v>
      </c>
      <c r="Y120" s="11">
        <f t="shared" si="199"/>
        <v>3.8788678797316456E-2</v>
      </c>
      <c r="Z120" s="11">
        <f t="shared" ref="Z120:AA120" si="200">V_OUT*t_rr*$A120*Z80/2+I_OUT*V_F</f>
        <v>4.7649217209143613E-2</v>
      </c>
      <c r="AA120" s="11">
        <f t="shared" si="200"/>
        <v>6.1880077242943421E-2</v>
      </c>
      <c r="AB120" s="11">
        <f t="shared" ref="AB120:AE120" si="201">V_OUT*t_rr*$A120*AB80/2+I_OUT*V_F</f>
        <v>3.9374423703432603E-2</v>
      </c>
      <c r="AC120" s="11">
        <f t="shared" si="201"/>
        <v>4.7451923003985319E-2</v>
      </c>
      <c r="AD120" s="11">
        <f t="shared" si="201"/>
        <v>6.7803829161242057E-2</v>
      </c>
      <c r="AE120" s="11">
        <f t="shared" si="201"/>
        <v>0.1666281979407479</v>
      </c>
      <c r="AF120" s="11">
        <f t="shared" ref="AF120:AG120" si="202">V_OUT*t_rr*$A120*AF80/2+I_OUT*V_F</f>
        <v>0.1666281979407479</v>
      </c>
      <c r="AG120" s="11">
        <f t="shared" si="202"/>
        <v>0.1666281979407479</v>
      </c>
      <c r="AH120" s="11">
        <f t="shared" ref="AH120:AI120" si="203">V_OUT*t_rr*$A120*AH80/2+I_OUT*V_F</f>
        <v>0.2264937376731489</v>
      </c>
      <c r="AI120" s="11">
        <f t="shared" si="203"/>
        <v>0.3111563958814958</v>
      </c>
    </row>
    <row r="121" spans="1:35">
      <c r="A121" s="55">
        <f>$A$49</f>
        <v>1000000</v>
      </c>
      <c r="B121" s="11">
        <f t="shared" ref="B121:U121" si="204">V_OUT*t_rr*$A121*B81/2+I_OUT*V_F</f>
        <v>0.18898678797316462</v>
      </c>
      <c r="C121" s="11">
        <f t="shared" si="204"/>
        <v>0.54984236138479547</v>
      </c>
      <c r="D121" s="11">
        <f t="shared" si="204"/>
        <v>0.54984236138479547</v>
      </c>
      <c r="E121" s="11">
        <f t="shared" si="204"/>
        <v>0.54984236138479547</v>
      </c>
      <c r="F121" s="11">
        <f t="shared" si="204"/>
        <v>0.39527020245459044</v>
      </c>
      <c r="G121" s="11">
        <f t="shared" si="204"/>
        <v>0.39527020245459044</v>
      </c>
      <c r="H121" s="11">
        <f t="shared" si="204"/>
        <v>0.54984236138479547</v>
      </c>
      <c r="I121" s="11">
        <f t="shared" si="204"/>
        <v>0.39527020245459038</v>
      </c>
      <c r="J121" s="11">
        <f t="shared" si="204"/>
        <v>1.2021677946626623</v>
      </c>
      <c r="K121" s="11">
        <f t="shared" si="204"/>
        <v>0.59339786451552567</v>
      </c>
      <c r="L121" s="11">
        <f t="shared" si="204"/>
        <v>0.30774893225776284</v>
      </c>
      <c r="M121" s="11">
        <f t="shared" si="204"/>
        <v>0.83967495069259557</v>
      </c>
      <c r="N121" s="11">
        <f t="shared" si="204"/>
        <v>1.0054898288855521</v>
      </c>
      <c r="O121" s="11">
        <f t="shared" si="204"/>
        <v>1.2021677946626623</v>
      </c>
      <c r="P121" s="11">
        <f t="shared" si="204"/>
        <v>0.4791382916124205</v>
      </c>
      <c r="Q121" s="11">
        <f t="shared" si="204"/>
        <v>0.93617658322484099</v>
      </c>
      <c r="R121" s="11">
        <f t="shared" si="204"/>
        <v>0.1666281979407479</v>
      </c>
      <c r="S121" s="11">
        <f t="shared" si="204"/>
        <v>1.0440686883657444</v>
      </c>
      <c r="T121" s="11">
        <f t="shared" si="204"/>
        <v>0.2687233899974093</v>
      </c>
      <c r="U121" s="11">
        <f t="shared" si="204"/>
        <v>0.13136553654283911</v>
      </c>
      <c r="V121" s="11">
        <f t="shared" ref="V121:Y121" si="205">V_OUT*t_rr*$A121*V81/2+I_OUT*V_F</f>
        <v>0.66844975052211475</v>
      </c>
      <c r="W121" s="11">
        <f t="shared" si="205"/>
        <v>5.8663063328993639E-2</v>
      </c>
      <c r="X121" s="11">
        <f t="shared" si="205"/>
        <v>4.8323728770281391E-2</v>
      </c>
      <c r="Y121" s="11">
        <f t="shared" si="205"/>
        <v>4.5701355893253248E-2</v>
      </c>
      <c r="Z121" s="11">
        <f t="shared" ref="Z121:AA121" si="206">V_OUT*t_rr*$A121*Z81/2+I_OUT*V_F</f>
        <v>5.8232049485186968E-2</v>
      </c>
      <c r="AA121" s="11">
        <f t="shared" si="206"/>
        <v>7.8357524749219906E-2</v>
      </c>
      <c r="AB121" s="11">
        <f t="shared" ref="AB121:AE121" si="207">V_OUT*t_rr*$A121*AB81/2+I_OUT*V_F</f>
        <v>4.6529724283573659E-2</v>
      </c>
      <c r="AC121" s="11">
        <f t="shared" si="207"/>
        <v>5.7953033344474492E-2</v>
      </c>
      <c r="AD121" s="11">
        <f t="shared" si="207"/>
        <v>8.6734975052211463E-2</v>
      </c>
      <c r="AE121" s="11">
        <f t="shared" si="207"/>
        <v>0.2264937376731489</v>
      </c>
      <c r="AF121" s="11">
        <f t="shared" ref="AF121:AG121" si="208">V_OUT*t_rr*$A121*AF81/2+I_OUT*V_F</f>
        <v>0.2264937376731489</v>
      </c>
      <c r="AG121" s="11">
        <f t="shared" si="208"/>
        <v>0.2264937376731489</v>
      </c>
      <c r="AH121" s="11">
        <f t="shared" ref="AH121:AI121" si="209">V_OUT*t_rr*$A121*AH81/2+I_OUT*V_F</f>
        <v>0.3111563958814958</v>
      </c>
      <c r="AI121" s="11">
        <f t="shared" si="209"/>
        <v>0.43088747534629779</v>
      </c>
    </row>
    <row r="122" spans="1:35" s="15" customFormat="1">
      <c r="A122" s="5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s="15" customFormat="1">
      <c r="A123" s="75" t="s">
        <v>81</v>
      </c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s="15" customFormat="1">
      <c r="A124" s="55">
        <f>$A$44</f>
        <v>35000</v>
      </c>
      <c r="B124" s="11">
        <f t="array" ref="B124">($A124)*($M$3*((V_OUT+V_F)/INDEX(Parts[Ratio (s:p)],COLUMNS($B124:B124)))^2+((V_OUT+V_F)/INDEX(Parts[Ratio (s:p)],COLUMNS($B124:B124)))*(I_OUT/B44)*($O$3*$N$3/($P$3-$Q$3)))</f>
        <v>6.841972789115539E-4</v>
      </c>
      <c r="C124" s="11">
        <f t="array" ref="C124">($A124)*($M$3*((V_OUT+V_F)/INDEX(Parts[Ratio (s:p)],COLUMNS($B124:C124)))^2+((V_OUT+V_F)/INDEX(Parts[Ratio (s:p)],COLUMNS($B124:C124)))*(I_OUT/C44)*($O$3*$N$3/($P$3-$Q$3)))</f>
        <v>2.3924392506708539E-4</v>
      </c>
      <c r="D124" s="11">
        <f t="array" ref="D124">($A124)*($M$3*((V_OUT+V_F)/INDEX(Parts[Ratio (s:p)],COLUMNS($B124:D124)))^2+((V_OUT+V_F)/INDEX(Parts[Ratio (s:p)],COLUMNS($B124:D124)))*(I_OUT/D44)*($O$3*$N$3/($P$3-$Q$3)))</f>
        <v>3.3216625805067908E-4</v>
      </c>
      <c r="E124" s="11">
        <f t="array" ref="E124">($A124)*($M$3*((V_OUT+V_F)/INDEX(Parts[Ratio (s:p)],COLUMNS($B124:E124)))^2+((V_OUT+V_F)/INDEX(Parts[Ratio (s:p)],COLUMNS($B124:E124)))*(I_OUT/E44)*($O$3*$N$3/($P$3-$Q$3)))</f>
        <v>5.3292438486708552E-4</v>
      </c>
      <c r="F124" s="11">
        <f t="array" ref="F124">($A124)*($M$3*((V_OUT+V_F)/INDEX(Parts[Ratio (s:p)],COLUMNS($B124:F124)))^2+((V_OUT+V_F)/INDEX(Parts[Ratio (s:p)],COLUMNS($B124:F124)))*(I_OUT/F44)*($O$3*$N$3/($P$3-$Q$3)))</f>
        <v>2.8648057867910906E-4</v>
      </c>
      <c r="G124" s="11">
        <f t="array" ref="G124">($A124)*($M$3*((V_OUT+V_F)/INDEX(Parts[Ratio (s:p)],COLUMNS($B124:G124)))^2+((V_OUT+V_F)/INDEX(Parts[Ratio (s:p)],COLUMNS($B124:G124)))*(I_OUT/G44)*($O$3*$N$3/($P$3-$Q$3)))</f>
        <v>5.1123603260768054E-4</v>
      </c>
      <c r="H124" s="11">
        <f t="array" ref="H124">($A124)*($M$3*((V_OUT+V_F)/INDEX(Parts[Ratio (s:p)],COLUMNS($B124:H124)))^2+((V_OUT+V_F)/INDEX(Parts[Ratio (s:p)],COLUMNS($B124:H124)))*(I_OUT/H44)*($O$3*$N$3/($P$3-$Q$3)))</f>
        <v>1.1065190329139602E-3</v>
      </c>
      <c r="I124" s="11">
        <f t="array" ref="I124">($A124)*($M$3*((V_OUT+V_F)/INDEX(Parts[Ratio (s:p)],COLUMNS($B124:I124)))^2+((V_OUT+V_F)/INDEX(Parts[Ratio (s:p)],COLUMNS($B124:I124)))*(I_OUT/I44)*($O$3*$N$3/($P$3-$Q$3)))</f>
        <v>1.0848306806545555E-3</v>
      </c>
      <c r="J124" s="11">
        <f t="array" ref="J124">($A124)*($M$3*((V_OUT+V_F)/INDEX(Parts[Ratio (s:p)],COLUMNS($B124:J124)))^2+((V_OUT+V_F)/INDEX(Parts[Ratio (s:p)],COLUMNS($B124:J124)))*(I_OUT/J44)*($O$3*$N$3/($P$3-$Q$3)))</f>
        <v>2.0010807255297601E-3</v>
      </c>
      <c r="K124" s="11">
        <f t="array" ref="K124">($A124)*($M$3*((V_OUT+V_F)/INDEX(Parts[Ratio (s:p)],COLUMNS($B124:K124)))^2+((V_OUT+V_F)/INDEX(Parts[Ratio (s:p)],COLUMNS($B124:K124)))*(I_OUT/K44)*($O$3*$N$3/($P$3-$Q$3)))</f>
        <v>3.382776244265698E-4</v>
      </c>
      <c r="L124" s="11">
        <f t="array" ref="L124">($A124)*($M$3*((V_OUT+V_F)/INDEX(Parts[Ratio (s:p)],COLUMNS($B124:L124)))^2+((V_OUT+V_F)/INDEX(Parts[Ratio (s:p)],COLUMNS($B124:L124)))*(I_OUT/L44)*($O$3*$N$3/($P$3-$Q$3)))</f>
        <v>1.0460941430801148E-4</v>
      </c>
      <c r="M124" s="11">
        <f t="array" ref="M124">($A124)*($M$3*((V_OUT+V_F)/INDEX(Parts[Ratio (s:p)],COLUMNS($B124:M124)))^2+((V_OUT+V_F)/INDEX(Parts[Ratio (s:p)],COLUMNS($B124:M124)))*(I_OUT/M44)*($O$3*$N$3/($P$3-$Q$3)))</f>
        <v>7.7549673530626106E-4</v>
      </c>
      <c r="N124" s="11">
        <f t="array" ref="N124">($A124)*($M$3*((V_OUT+V_F)/INDEX(Parts[Ratio (s:p)],COLUMNS($B124:N124)))^2+((V_OUT+V_F)/INDEX(Parts[Ratio (s:p)],COLUMNS($B124:N124)))*(I_OUT/N44)*($O$3*$N$3/($P$3-$Q$3)))</f>
        <v>1.1704519096341745E-3</v>
      </c>
      <c r="O124" s="11">
        <f t="array" ref="O124">($A124)*($M$3*((V_OUT+V_F)/INDEX(Parts[Ratio (s:p)],COLUMNS($B124:O124)))^2+((V_OUT+V_F)/INDEX(Parts[Ratio (s:p)],COLUMNS($B124:O124)))*(I_OUT/O44)*($O$3*$N$3/($P$3-$Q$3)))</f>
        <v>2.0010807255297601E-3</v>
      </c>
      <c r="P124" s="11">
        <f t="array" ref="P124">($A124)*($M$3*((V_OUT+V_F)/INDEX(Parts[Ratio (s:p)],COLUMNS($B124:P124)))^2+((V_OUT+V_F)/INDEX(Parts[Ratio (s:p)],COLUMNS($B124:P124)))*(I_OUT/P44)*($O$3*$N$3/($P$3-$Q$3)))</f>
        <v>5.2300374468188101E-4</v>
      </c>
      <c r="Q124" s="11">
        <f t="array" ref="Q124">($A124)*($M$3*((V_OUT+V_F)/INDEX(Parts[Ratio (s:p)],COLUMNS($B124:Q124)))^2+((V_OUT+V_F)/INDEX(Parts[Ratio (s:p)],COLUMNS($B124:Q124)))*(I_OUT/Q44)*($O$3*$N$3/($P$3-$Q$3)))</f>
        <v>1.9637589262387622E-3</v>
      </c>
      <c r="R124" s="11">
        <f t="array" ref="R124">($A124)*($M$3*((V_OUT+V_F)/INDEX(Parts[Ratio (s:p)],COLUMNS($B124:R124)))^2+((V_OUT+V_F)/INDEX(Parts[Ratio (s:p)],COLUMNS($B124:R124)))*(I_OUT/R44)*($O$3*$N$3/($P$3-$Q$3)))</f>
        <v>6.8106009702832986E-4</v>
      </c>
      <c r="S124" s="11">
        <f t="array" ref="S124">($A124)*($M$3*((V_OUT+V_F)/INDEX(Parts[Ratio (s:p)],COLUMNS($B124:S124)))^2+((V_OUT+V_F)/INDEX(Parts[Ratio (s:p)],COLUMNS($B124:S124)))*(I_OUT/S44)*($O$3*$N$3/($P$3-$Q$3)))</f>
        <v>4.0151221756641988E-4</v>
      </c>
      <c r="T124" s="11">
        <f t="array" ref="T124">($A124)*($M$3*((V_OUT+V_F)/INDEX(Parts[Ratio (s:p)],COLUMNS($B124:T124)))^2+((V_OUT+V_F)/INDEX(Parts[Ratio (s:p)],COLUMNS($B124:T124)))*(I_OUT/T44)*($O$3*$N$3/($P$3-$Q$3)))</f>
        <v>1.8444122787077816E-4</v>
      </c>
      <c r="U124" s="11">
        <f t="array" ref="U124">($A124)*($M$3*((V_OUT+V_F)/INDEX(Parts[Ratio (s:p)],COLUMNS($B124:U124)))^2+((V_OUT+V_F)/INDEX(Parts[Ratio (s:p)],COLUMNS($B124:U124)))*(I_OUT/U44)*($O$3*$N$3/($P$3-$Q$3)))</f>
        <v>6.6317473509699951E-5</v>
      </c>
      <c r="V124" s="11">
        <f t="array" ref="V124">($A124)*($M$3*((V_OUT+V_F)/INDEX(Parts[Ratio (s:p)],COLUMNS($B124:V124)))^2+((V_OUT+V_F)/INDEX(Parts[Ratio (s:p)],COLUMNS($B124:V124)))*(I_OUT/V44)*($O$3*$N$3/($P$3-$Q$3)))</f>
        <v>2.5588598308052125E-4</v>
      </c>
      <c r="W124" s="11">
        <f t="array" ref="W124">($A124)*($M$3*((V_OUT+V_F)/INDEX(Parts[Ratio (s:p)],COLUMNS($B124:W124)))^2+((V_OUT+V_F)/INDEX(Parts[Ratio (s:p)],COLUMNS($B124:W124)))*(I_OUT/W44)*($O$3*$N$3/($P$3-$Q$3)))</f>
        <v>1.1738052445050468E-5</v>
      </c>
      <c r="X124" s="11">
        <f t="array" ref="X124">($A124)*($M$3*((V_OUT+V_F)/INDEX(Parts[Ratio (s:p)],COLUMNS($B124:X124)))^2+((V_OUT+V_F)/INDEX(Parts[Ratio (s:p)],COLUMNS($B124:X124)))*(I_OUT/X44)*($O$3*$N$3/($P$3-$Q$3)))</f>
        <v>5.7189554548279885E-6</v>
      </c>
      <c r="Y124" s="11">
        <f t="array" ref="Y124">($A124)*($M$3*((V_OUT+V_F)/INDEX(Parts[Ratio (s:p)],COLUMNS($B124:Y124)))^2+((V_OUT+V_F)/INDEX(Parts[Ratio (s:p)],COLUMNS($B124:Y124)))*(I_OUT/Y44)*($O$3*$N$3/($P$3-$Q$3)))</f>
        <v>4.9635096219701899E-6</v>
      </c>
      <c r="Z124" s="11">
        <f t="array" ref="Z124">($A124)*($M$3*((V_OUT+V_F)/INDEX(Parts[Ratio (s:p)],COLUMNS($B124:Z124)))^2+((V_OUT+V_F)/INDEX(Parts[Ratio (s:p)],COLUMNS($B124:Z124)))*(I_OUT/Z44)*($O$3*$N$3/($P$3-$Q$3)))</f>
        <v>4.6368580278957434E-5</v>
      </c>
      <c r="AA124" s="11">
        <f t="array" ref="AA124">($A124)*($M$3*((V_OUT+V_F)/INDEX(Parts[Ratio (s:p)],COLUMNS($B124:AA124)))^2+((V_OUT+V_F)/INDEX(Parts[Ratio (s:p)],COLUMNS($B124:AA124)))*(I_OUT/AA44)*($O$3*$N$3/($P$3-$Q$3)))</f>
        <v>4.9192429023357624E-5</v>
      </c>
      <c r="AB124" s="11">
        <f t="array" ref="AB124">($A124)*($M$3*((V_OUT+V_F)/INDEX(Parts[Ratio (s:p)],COLUMNS($B124:AB124)))^2+((V_OUT+V_F)/INDEX(Parts[Ratio (s:p)],COLUMNS($B124:AB124)))*(I_OUT/AB44)*($O$3*$N$3/($P$3-$Q$3)))</f>
        <v>5.0797397734681543E-6</v>
      </c>
      <c r="AC124" s="11">
        <f t="array" ref="AC124">($A124)*($M$3*((V_OUT+V_F)/INDEX(Parts[Ratio (s:p)],COLUMNS($B124:AC124)))^2+((V_OUT+V_F)/INDEX(Parts[Ratio (s:p)],COLUMNS($B124:AC124)))*(I_OUT/AC44)*($O$3*$N$3/($P$3-$Q$3)))</f>
        <v>1.1638426609935201E-5</v>
      </c>
      <c r="AD124" s="11">
        <f t="array" ref="AD124">($A124)*($M$3*((V_OUT+V_F)/INDEX(Parts[Ratio (s:p)],COLUMNS($B124:AD124)))^2+((V_OUT+V_F)/INDEX(Parts[Ratio (s:p)],COLUMNS($B124:AD124)))*(I_OUT/AD44)*($O$3*$N$3/($P$3-$Q$3)))</f>
        <v>5.0367887103677131E-5</v>
      </c>
      <c r="AE124" s="11">
        <f t="array" ref="AE124">($A124)*($M$3*((V_OUT+V_F)/INDEX(Parts[Ratio (s:p)],COLUMNS($B124:AE124)))^2+((V_OUT+V_F)/INDEX(Parts[Ratio (s:p)],COLUMNS($B124:AE124)))*(I_OUT/AE44)*($O$3*$N$3/($P$3-$Q$3)))</f>
        <v>1.9387418382656526E-4</v>
      </c>
      <c r="AF124" s="11">
        <f t="array" ref="AF124">($A124)*($M$3*((V_OUT+V_F)/INDEX(Parts[Ratio (s:p)],COLUMNS($B124:AF124)))^2+((V_OUT+V_F)/INDEX(Parts[Ratio (s:p)],COLUMNS($B124:AF124)))*(I_OUT/AF44)*($O$3*$N$3/($P$3-$Q$3)))</f>
        <v>1.9387418382656526E-4</v>
      </c>
      <c r="AG124" s="11">
        <f t="array" ref="AG124">($A124)*($M$3*((V_OUT+V_F)/INDEX(Parts[Ratio (s:p)],COLUMNS($B124:AG124)))^2+((V_OUT+V_F)/INDEX(Parts[Ratio (s:p)],COLUMNS($B124:AG124)))*(I_OUT/AG44)*($O$3*$N$3/($P$3-$Q$3)))</f>
        <v>1.9387418382656526E-4</v>
      </c>
      <c r="AH124" s="11">
        <f t="array" ref="AH124">($A124)*($M$3*((V_OUT+V_F)/INDEX(Parts[Ratio (s:p)],COLUMNS($B124:AH124)))^2+((V_OUT+V_F)/INDEX(Parts[Ratio (s:p)],COLUMNS($B124:AH124)))*(I_OUT/AH44)*($O$3*$N$3/($P$3-$Q$3)))</f>
        <v>2.0575338359415945E-4</v>
      </c>
      <c r="AI124" s="11">
        <f t="array" ref="AI124">($A124)*($M$3*((V_OUT+V_F)/INDEX(Parts[Ratio (s:p)],COLUMNS($B124:AI124)))^2+((V_OUT+V_F)/INDEX(Parts[Ratio (s:p)],COLUMNS($B124:AI124)))*(I_OUT/AI44)*($O$3*$N$3/($P$3-$Q$3)))</f>
        <v>2.2255310901563049E-4</v>
      </c>
    </row>
    <row r="125" spans="1:35" s="15" customFormat="1">
      <c r="A125" s="55">
        <f>$A$45</f>
        <v>50000</v>
      </c>
      <c r="B125" s="11">
        <f t="array" ref="B125">($A125)*($M$3*((V_OUT+V_F)/INDEX(Parts[Ratio (s:p)],COLUMNS($B125:B125)))^2+((V_OUT+V_F)/INDEX(Parts[Ratio (s:p)],COLUMNS($B125:B125)))*(I_OUT/B45)*($O$3*$N$3/($P$3-$Q$3)))</f>
        <v>9.7196067168409442E-4</v>
      </c>
      <c r="C125" s="11">
        <f t="array" ref="C125">($A125)*($M$3*((V_OUT+V_F)/INDEX(Parts[Ratio (s:p)],COLUMNS($B125:C125)))^2+((V_OUT+V_F)/INDEX(Parts[Ratio (s:p)],COLUMNS($B125:C125)))*(I_OUT/C45)*($O$3*$N$3/($P$3-$Q$3)))</f>
        <v>3.2449831122469976E-4</v>
      </c>
      <c r="D125" s="11">
        <f t="array" ref="D125">($A125)*($M$3*((V_OUT+V_F)/INDEX(Parts[Ratio (s:p)],COLUMNS($B125:D125)))^2+((V_OUT+V_F)/INDEX(Parts[Ratio (s:p)],COLUMNS($B125:D125)))*(I_OUT/D45)*($O$3*$N$3/($P$3-$Q$3)))</f>
        <v>4.5724450120126218E-4</v>
      </c>
      <c r="E125" s="11">
        <f t="array" ref="E125">($A125)*($M$3*((V_OUT+V_F)/INDEX(Parts[Ratio (s:p)],COLUMNS($B125:E125)))^2+((V_OUT+V_F)/INDEX(Parts[Ratio (s:p)],COLUMNS($B125:E125)))*(I_OUT/E45)*($O$3*$N$3/($P$3-$Q$3)))</f>
        <v>7.4404182522469985E-4</v>
      </c>
      <c r="F125" s="11">
        <f t="array" ref="F125">($A125)*($M$3*((V_OUT+V_F)/INDEX(Parts[Ratio (s:p)],COLUMNS($B125:F125)))^2+((V_OUT+V_F)/INDEX(Parts[Ratio (s:p)],COLUMNS($B125:F125)))*(I_OUT/F45)*($O$3*$N$3/($P$3-$Q$3)))</f>
        <v>3.9704006621697752E-4</v>
      </c>
      <c r="G125" s="11">
        <f t="array" ref="G125">($A125)*($M$3*((V_OUT+V_F)/INDEX(Parts[Ratio (s:p)],COLUMNS($B125:G125)))^2+((V_OUT+V_F)/INDEX(Parts[Ratio (s:p)],COLUMNS($B125:G125)))*(I_OUT/G45)*($O$3*$N$3/($P$3-$Q$3)))</f>
        <v>7.1811928611493689E-4</v>
      </c>
      <c r="H125" s="11">
        <f t="array" ref="H125">($A125)*($M$3*((V_OUT+V_F)/INDEX(Parts[Ratio (s:p)],COLUMNS($B125:H125)))^2+((V_OUT+V_F)/INDEX(Parts[Ratio (s:p)],COLUMNS($B125:H125)))*(I_OUT/H45)*($O$3*$N$3/($P$3-$Q$3)))</f>
        <v>1.5634627510059498E-3</v>
      </c>
      <c r="I125" s="11">
        <f t="array" ref="I125">($A125)*($M$3*((V_OUT+V_F)/INDEX(Parts[Ratio (s:p)],COLUMNS($B125:I125)))^2+((V_OUT+V_F)/INDEX(Parts[Ratio (s:p)],COLUMNS($B125:I125)))*(I_OUT/I45)*($O$3*$N$3/($P$3-$Q$3)))</f>
        <v>1.5375402118961866E-3</v>
      </c>
      <c r="J125" s="11">
        <f t="array" ref="J125">($A125)*($M$3*((V_OUT+V_F)/INDEX(Parts[Ratio (s:p)],COLUMNS($B125:J125)))^2+((V_OUT+V_F)/INDEX(Parts[Ratio (s:p)],COLUMNS($B125:J125)))*(I_OUT/J45)*($O$3*$N$3/($P$3-$Q$3)))</f>
        <v>2.8200503480192989E-3</v>
      </c>
      <c r="K125" s="11">
        <f t="array" ref="K125">($A125)*($M$3*((V_OUT+V_F)/INDEX(Parts[Ratio (s:p)],COLUMNS($B125:K125)))^2+((V_OUT+V_F)/INDEX(Parts[Ratio (s:p)],COLUMNS($B125:K125)))*(I_OUT/K45)*($O$3*$N$3/($P$3-$Q$3)))</f>
        <v>4.6454898113585102E-4</v>
      </c>
      <c r="L125" s="11">
        <f t="array" ref="L125">($A125)*($M$3*((V_OUT+V_F)/INDEX(Parts[Ratio (s:p)],COLUMNS($B125:L125)))^2+((V_OUT+V_F)/INDEX(Parts[Ratio (s:p)],COLUMNS($B125:L125)))*(I_OUT/L45)*($O$3*$N$3/($P$3-$Q$3)))</f>
        <v>1.4008963641753492E-4</v>
      </c>
      <c r="M125" s="11">
        <f t="array" ref="M125">($A125)*($M$3*((V_OUT+V_F)/INDEX(Parts[Ratio (s:p)],COLUMNS($B125:M125)))^2+((V_OUT+V_F)/INDEX(Parts[Ratio (s:p)],COLUMNS($B125:M125)))*(I_OUT/M45)*($O$3*$N$3/($P$3-$Q$3)))</f>
        <v>1.0810843939837262E-3</v>
      </c>
      <c r="N125" s="11">
        <f t="array" ref="N125">($A125)*($M$3*((V_OUT+V_F)/INDEX(Parts[Ratio (s:p)],COLUMNS($B125:N125)))^2+((V_OUT+V_F)/INDEX(Parts[Ratio (s:p)],COLUMNS($B125:N125)))*(I_OUT/N45)*($O$3*$N$3/($P$3-$Q$3)))</f>
        <v>1.6398771543389985E-3</v>
      </c>
      <c r="O125" s="11">
        <f t="array" ref="O125">($A125)*($M$3*((V_OUT+V_F)/INDEX(Parts[Ratio (s:p)],COLUMNS($B125:O125)))^2+((V_OUT+V_F)/INDEX(Parts[Ratio (s:p)],COLUMNS($B125:O125)))*(I_OUT/O45)*($O$3*$N$3/($P$3-$Q$3)))</f>
        <v>2.8200503480192989E-3</v>
      </c>
      <c r="P125" s="11">
        <f t="array" ref="P125">($A125)*($M$3*((V_OUT+V_F)/INDEX(Parts[Ratio (s:p)],COLUMNS($B125:P125)))^2+((V_OUT+V_F)/INDEX(Parts[Ratio (s:p)],COLUMNS($B125:P125)))*(I_OUT/P45)*($O$3*$N$3/($P$3-$Q$3)))</f>
        <v>7.3218439225243104E-4</v>
      </c>
      <c r="Q125" s="11">
        <f t="array" ref="Q125">($A125)*($M$3*((V_OUT+V_F)/INDEX(Parts[Ratio (s:p)],COLUMNS($B125:Q125)))^2+((V_OUT+V_F)/INDEX(Parts[Ratio (s:p)],COLUMNS($B125:Q125)))*(I_OUT/Q45)*($O$3*$N$3/($P$3-$Q$3)))</f>
        <v>2.7754422657548625E-3</v>
      </c>
      <c r="R125" s="11">
        <f t="array" ref="R125">($A125)*($M$3*((V_OUT+V_F)/INDEX(Parts[Ratio (s:p)],COLUMNS($B125:R125)))^2+((V_OUT+V_F)/INDEX(Parts[Ratio (s:p)],COLUMNS($B125:R125)))*(I_OUT/R45)*($O$3*$N$3/($P$3-$Q$3)))</f>
        <v>9.6821102214457943E-4</v>
      </c>
      <c r="S125" s="11">
        <f t="array" ref="S125">($A125)*($M$3*((V_OUT+V_F)/INDEX(Parts[Ratio (s:p)],COLUMNS($B125:S125)))^2+((V_OUT+V_F)/INDEX(Parts[Ratio (s:p)],COLUMNS($B125:S125)))*(I_OUT/S45)*($O$3*$N$3/($P$3-$Q$3)))</f>
        <v>5.4012877595622014E-4</v>
      </c>
      <c r="T125" s="11">
        <f t="array" ref="T125">($A125)*($M$3*((V_OUT+V_F)/INDEX(Parts[Ratio (s:p)],COLUMNS($B125:T125)))^2+((V_OUT+V_F)/INDEX(Parts[Ratio (s:p)],COLUMNS($B125:T125)))*(I_OUT/T45)*($O$3*$N$3/($P$3-$Q$3)))</f>
        <v>2.5541281313097976E-4</v>
      </c>
      <c r="U125" s="11">
        <f t="array" ref="U125">($A125)*($M$3*((V_OUT+V_F)/INDEX(Parts[Ratio (s:p)],COLUMNS($B125:U125)))^2+((V_OUT+V_F)/INDEX(Parts[Ratio (s:p)],COLUMNS($B125:U125)))*(I_OUT/U45)*($O$3*$N$3/($P$3-$Q$3)))</f>
        <v>9.116180317308318E-5</v>
      </c>
      <c r="V125" s="11">
        <f t="array" ref="V125">($A125)*($M$3*((V_OUT+V_F)/INDEX(Parts[Ratio (s:p)],COLUMNS($B125:V125)))^2+((V_OUT+V_F)/INDEX(Parts[Ratio (s:p)],COLUMNS($B125:V125)))*(I_OUT/V45)*($O$3*$N$3/($P$3-$Q$3)))</f>
        <v>3.4438937508056097E-4</v>
      </c>
      <c r="W125" s="11">
        <f t="array" ref="W125">($A125)*($M$3*((V_OUT+V_F)/INDEX(Parts[Ratio (s:p)],COLUMNS($B125:W125)))^2+((V_OUT+V_F)/INDEX(Parts[Ratio (s:p)],COLUMNS($B125:W125)))*(I_OUT/W45)*($O$3*$N$3/($P$3-$Q$3)))</f>
        <v>1.5571541195194464E-5</v>
      </c>
      <c r="X125" s="11">
        <f t="array" ref="X125">($A125)*($M$3*((V_OUT+V_F)/INDEX(Parts[Ratio (s:p)],COLUMNS($B125:X125)))^2+((V_OUT+V_F)/INDEX(Parts[Ratio (s:p)],COLUMNS($B125:X125)))*(I_OUT/X45)*($O$3*$N$3/($P$3-$Q$3)))</f>
        <v>7.3113496365399613E-6</v>
      </c>
      <c r="Y125" s="11">
        <f t="array" ref="Y125">($A125)*($M$3*((V_OUT+V_F)/INDEX(Parts[Ratio (s:p)],COLUMNS($B125:Y125)))^2+((V_OUT+V_F)/INDEX(Parts[Ratio (s:p)],COLUMNS($B125:Y125)))*(I_OUT/Y45)*($O$3*$N$3/($P$3-$Q$3)))</f>
        <v>6.3179999766359653E-6</v>
      </c>
      <c r="Z125" s="11">
        <f t="array" ref="Z125">($A125)*($M$3*((V_OUT+V_F)/INDEX(Parts[Ratio (s:p)],COLUMNS($B125:Z125)))^2+((V_OUT+V_F)/INDEX(Parts[Ratio (s:p)],COLUMNS($B125:Z125)))*(I_OUT/Z45)*($O$3*$N$3/($P$3-$Q$3)))</f>
        <v>6.505783556739484E-5</v>
      </c>
      <c r="AA125" s="11">
        <f t="array" ref="AA125">($A125)*($M$3*((V_OUT+V_F)/INDEX(Parts[Ratio (s:p)],COLUMNS($B125:AA125)))^2+((V_OUT+V_F)/INDEX(Parts[Ratio (s:p)],COLUMNS($B125:AA125)))*(I_OUT/AA45)*($O$3*$N$3/($P$3-$Q$3)))</f>
        <v>6.8432980375134953E-5</v>
      </c>
      <c r="AB125" s="11">
        <f t="array" ref="AB125">($A125)*($M$3*((V_OUT+V_F)/INDEX(Parts[Ratio (s:p)],COLUMNS($B125:AB125)))^2+((V_OUT+V_F)/INDEX(Parts[Ratio (s:p)],COLUMNS($B125:AB125)))*(I_OUT/AB45)*($O$3*$N$3/($P$3-$Q$3)))</f>
        <v>6.4569215789736026E-6</v>
      </c>
      <c r="AC125" s="11">
        <f t="array" ref="AC125">($A125)*($M$3*((V_OUT+V_F)/INDEX(Parts[Ratio (s:p)],COLUMNS($B125:AC125)))^2+((V_OUT+V_F)/INDEX(Parts[Ratio (s:p)],COLUMNS($B125:AC125)))*(I_OUT/AC45)*($O$3*$N$3/($P$3-$Q$3)))</f>
        <v>1.5452465546835867E-5</v>
      </c>
      <c r="AD125" s="11">
        <f t="array" ref="AD125">($A125)*($M$3*((V_OUT+V_F)/INDEX(Parts[Ratio (s:p)],COLUMNS($B125:AD125)))^2+((V_OUT+V_F)/INDEX(Parts[Ratio (s:p)],COLUMNS($B125:AD125)))*(I_OUT/AD45)*($O$3*$N$3/($P$3-$Q$3)))</f>
        <v>6.9837921501806098E-5</v>
      </c>
      <c r="AE125" s="11">
        <f t="array" ref="AE125">($A125)*($M$3*((V_OUT+V_F)/INDEX(Parts[Ratio (s:p)],COLUMNS($B125:AE125)))^2+((V_OUT+V_F)/INDEX(Parts[Ratio (s:p)],COLUMNS($B125:AE125)))*(I_OUT/AE45)*($O$3*$N$3/($P$3-$Q$3)))</f>
        <v>2.7027109849593156E-4</v>
      </c>
      <c r="AF125" s="11">
        <f t="array" ref="AF125">($A125)*($M$3*((V_OUT+V_F)/INDEX(Parts[Ratio (s:p)],COLUMNS($B125:AF125)))^2+((V_OUT+V_F)/INDEX(Parts[Ratio (s:p)],COLUMNS($B125:AF125)))*(I_OUT/AF45)*($O$3*$N$3/($P$3-$Q$3)))</f>
        <v>2.7027109849593156E-4</v>
      </c>
      <c r="AG125" s="11">
        <f t="array" ref="AG125">($A125)*($M$3*((V_OUT+V_F)/INDEX(Parts[Ratio (s:p)],COLUMNS($B125:AG125)))^2+((V_OUT+V_F)/INDEX(Parts[Ratio (s:p)],COLUMNS($B125:AG125)))*(I_OUT/AG45)*($O$3*$N$3/($P$3-$Q$3)))</f>
        <v>2.7027109849593156E-4</v>
      </c>
      <c r="AH125" s="11">
        <f t="array" ref="AH125">($A125)*($M$3*((V_OUT+V_F)/INDEX(Parts[Ratio (s:p)],COLUMNS($B125:AH125)))^2+((V_OUT+V_F)/INDEX(Parts[Ratio (s:p)],COLUMNS($B125:AH125)))*(I_OUT/AH45)*($O$3*$N$3/($P$3-$Q$3)))</f>
        <v>2.8446945791415866E-4</v>
      </c>
      <c r="AI125" s="11">
        <f t="array" ref="AI125">($A125)*($M$3*((V_OUT+V_F)/INDEX(Parts[Ratio (s:p)],COLUMNS($B125:AI125)))^2+((V_OUT+V_F)/INDEX(Parts[Ratio (s:p)],COLUMNS($B125:AI125)))*(I_OUT/AI45)*($O$3*$N$3/($P$3-$Q$3)))</f>
        <v>3.0454897036686311E-4</v>
      </c>
    </row>
    <row r="126" spans="1:35" s="15" customFormat="1">
      <c r="A126" s="55">
        <f>$A$46</f>
        <v>100000</v>
      </c>
      <c r="B126" s="11">
        <f t="array" ref="B126">($A126)*($M$3*((V_OUT+V_F)/INDEX(Parts[Ratio (s:p)],COLUMNS($B126:B126)))^2+((V_OUT+V_F)/INDEX(Parts[Ratio (s:p)],COLUMNS($B126:B126)))*(I_OUT/B46)*($O$3*$N$3/($P$3-$Q$3)))</f>
        <v>1.92752649010386E-3</v>
      </c>
      <c r="C126" s="11">
        <f t="array" ref="C126">($A126)*($M$3*((V_OUT+V_F)/INDEX(Parts[Ratio (s:p)],COLUMNS($B126:C126)))^2+((V_OUT+V_F)/INDEX(Parts[Ratio (s:p)],COLUMNS($B126:C126)))*(I_OUT/C46)*($O$3*$N$3/($P$3-$Q$3)))</f>
        <v>5.971515442298736E-4</v>
      </c>
      <c r="D126" s="11">
        <f t="array" ref="D126">($A126)*($M$3*((V_OUT+V_F)/INDEX(Parts[Ratio (s:p)],COLUMNS($B126:D126)))^2+((V_OUT+V_F)/INDEX(Parts[Ratio (s:p)],COLUMNS($B126:D126)))*(I_OUT/D46)*($O$3*$N$3/($P$3-$Q$3)))</f>
        <v>8.6264392418299843E-4</v>
      </c>
      <c r="E126" s="11">
        <f t="array" ref="E126">($A126)*($M$3*((V_OUT+V_F)/INDEX(Parts[Ratio (s:p)],COLUMNS($B126:E126)))^2+((V_OUT+V_F)/INDEX(Parts[Ratio (s:p)],COLUMNS($B126:E126)))*(I_OUT/E46)*($O$3*$N$3/($P$3-$Q$3)))</f>
        <v>1.4362385722298738E-3</v>
      </c>
      <c r="F126" s="53">
        <f t="array" ref="F126">($A126)*($M$3*((V_OUT+V_F)/INDEX(Parts[Ratio (s:p)],COLUMNS($B126:F126)))^2+((V_OUT+V_F)/INDEX(Parts[Ratio (s:p)],COLUMNS($B126:F126)))*(I_OUT/F46)*($O$3*$N$3/($P$3-$Q$3)))</f>
        <v>7.5742012605378142E-4</v>
      </c>
      <c r="G126" s="11">
        <f t="array" ref="G126">($A126)*($M$3*((V_OUT+V_F)/INDEX(Parts[Ratio (s:p)],COLUMNS($B126:G126)))^2+((V_OUT+V_F)/INDEX(Parts[Ratio (s:p)],COLUMNS($B126:G126)))*(I_OUT/G46)*($O$3*$N$3/($P$3-$Q$3)))</f>
        <v>1.3995785658497001E-3</v>
      </c>
      <c r="H126" s="11">
        <f t="array" ref="H126">($A126)*($M$3*((V_OUT+V_F)/INDEX(Parts[Ratio (s:p)],COLUMNS($B126:H126)))^2+((V_OUT+V_F)/INDEX(Parts[Ratio (s:p)],COLUMNS($B126:H126)))*(I_OUT/H46)*($O$3*$N$3/($P$3-$Q$3)))</f>
        <v>3.0750804237923732E-3</v>
      </c>
      <c r="I126" s="11">
        <f t="array" ref="I126">($A126)*($M$3*((V_OUT+V_F)/INDEX(Parts[Ratio (s:p)],COLUMNS($B126:I126)))^2+((V_OUT+V_F)/INDEX(Parts[Ratio (s:p)],COLUMNS($B126:I126)))*(I_OUT/I46)*($O$3*$N$3/($P$3-$Q$3)))</f>
        <v>3.0384204174121999E-3</v>
      </c>
      <c r="J126" s="11">
        <f t="array" ref="J126">($A126)*($M$3*((V_OUT+V_F)/INDEX(Parts[Ratio (s:p)],COLUMNS($B126:J126)))^2+((V_OUT+V_F)/INDEX(Parts[Ratio (s:p)],COLUMNS($B126:J126)))*(I_OUT/J46)*($O$3*$N$3/($P$3-$Q$3)))</f>
        <v>5.5241715768409444E-3</v>
      </c>
      <c r="K126" s="11">
        <f t="array" ref="K126">($A126)*($M$3*((V_OUT+V_F)/INDEX(Parts[Ratio (s:p)],COLUMNS($B126:K126)))^2+((V_OUT+V_F)/INDEX(Parts[Ratio (s:p)],COLUMNS($B126:K126)))*(I_OUT/K46)*($O$3*$N$3/($P$3-$Q$3)))</f>
        <v>8.7297401877257604E-4</v>
      </c>
      <c r="L126" s="11">
        <f t="array" ref="L126">($A126)*($M$3*((V_OUT+V_F)/INDEX(Parts[Ratio (s:p)],COLUMNS($B126:L126)))^2+((V_OUT+V_F)/INDEX(Parts[Ratio (s:p)],COLUMNS($B126:L126)))*(I_OUT/L46)*($O$3*$N$3/($P$3-$Q$3)))</f>
        <v>2.5211730108550684E-4</v>
      </c>
      <c r="M126" s="11">
        <f t="array" ref="M126">($A126)*($M$3*((V_OUT+V_F)/INDEX(Parts[Ratio (s:p)],COLUMNS($B126:M126)))^2+((V_OUT+V_F)/INDEX(Parts[Ratio (s:p)],COLUMNS($B126:M126)))*(I_OUT/M46)*($O$3*$N$3/($P$3-$Q$3)))</f>
        <v>2.0818507381566349E-3</v>
      </c>
      <c r="N126" s="11">
        <f t="array" ref="N126">($A126)*($M$3*((V_OUT+V_F)/INDEX(Parts[Ratio (s:p)],COLUMNS($B126:N126)))^2+((V_OUT+V_F)/INDEX(Parts[Ratio (s:p)],COLUMNS($B126:N126)))*(I_OUT/N46)*($O$3*$N$3/($P$3-$Q$3)))</f>
        <v>3.1831467093466192E-3</v>
      </c>
      <c r="O126" s="11">
        <f t="array" ref="O126">($A126)*($M$3*((V_OUT+V_F)/INDEX(Parts[Ratio (s:p)],COLUMNS($B126:O126)))^2+((V_OUT+V_F)/INDEX(Parts[Ratio (s:p)],COLUMNS($B126:O126)))*(I_OUT/O46)*($O$3*$N$3/($P$3-$Q$3)))</f>
        <v>5.5241715768409444E-3</v>
      </c>
      <c r="P126" s="11">
        <f t="array" ref="P126">($A126)*($M$3*((V_OUT+V_F)/INDEX(Parts[Ratio (s:p)],COLUMNS($B126:P126)))^2+((V_OUT+V_F)/INDEX(Parts[Ratio (s:p)],COLUMNS($B126:P126)))*(I_OUT/P46)*($O$3*$N$3/($P$3-$Q$3)))</f>
        <v>1.4194696297055612E-3</v>
      </c>
      <c r="Q126" s="11">
        <f t="array" ref="Q126">($A126)*($M$3*((V_OUT+V_F)/INDEX(Parts[Ratio (s:p)],COLUMNS($B126:Q126)))^2+((V_OUT+V_F)/INDEX(Parts[Ratio (s:p)],COLUMNS($B126:Q126)))*(I_OUT/Q46)*($O$3*$N$3/($P$3-$Q$3)))</f>
        <v>5.4610862219111236E-3</v>
      </c>
      <c r="R126" s="11">
        <f t="array" ref="R126">($A126)*($M$3*((V_OUT+V_F)/INDEX(Parts[Ratio (s:p)],COLUMNS($B126:R126)))^2+((V_OUT+V_F)/INDEX(Parts[Ratio (s:p)],COLUMNS($B126:R126)))*(I_OUT/R46)*($O$3*$N$3/($P$3-$Q$3)))</f>
        <v>1.9222236848709319E-3</v>
      </c>
      <c r="S126" s="11">
        <f t="array" ref="S126">($A126)*($M$3*((V_OUT+V_F)/INDEX(Parts[Ratio (s:p)],COLUMNS($B126:S126)))^2+((V_OUT+V_F)/INDEX(Parts[Ratio (s:p)],COLUMNS($B126:S126)))*(I_OUT/S46)*($O$3*$N$3/($P$3-$Q$3)))</f>
        <v>9.7985998964891818E-4</v>
      </c>
      <c r="T126" s="11">
        <f t="array" ref="T126">($A126)*($M$3*((V_OUT+V_F)/INDEX(Parts[Ratio (s:p)],COLUMNS($B126:T126)))^2+((V_OUT+V_F)/INDEX(Parts[Ratio (s:p)],COLUMNS($B126:T126)))*(I_OUT/T46)*($O$3*$N$3/($P$3-$Q$3)))</f>
        <v>4.8659749928039726E-4</v>
      </c>
      <c r="U126" s="11">
        <f t="array" ref="U126">($A126)*($M$3*((V_OUT+V_F)/INDEX(Parts[Ratio (s:p)],COLUMNS($B126:U126)))^2+((V_OUT+V_F)/INDEX(Parts[Ratio (s:p)],COLUMNS($B126:U126)))*(I_OUT/U46)*($O$3*$N$3/($P$3-$Q$3)))</f>
        <v>1.715894286426799E-4</v>
      </c>
      <c r="V126" s="11">
        <f t="array" ref="V126">($A126)*($M$3*((V_OUT+V_F)/INDEX(Parts[Ratio (s:p)],COLUMNS($B126:V126)))^2+((V_OUT+V_F)/INDEX(Parts[Ratio (s:p)],COLUMNS($B126:V126)))*(I_OUT/V46)*($O$3*$N$3/($P$3-$Q$3)))</f>
        <v>6.2528175650486178E-4</v>
      </c>
      <c r="W126" s="11">
        <f t="array" ref="W126">($A126)*($M$3*((V_OUT+V_F)/INDEX(Parts[Ratio (s:p)],COLUMNS($B126:W126)))^2+((V_OUT+V_F)/INDEX(Parts[Ratio (s:p)],COLUMNS($B126:W126)))*(I_OUT/W46)*($O$3*$N$3/($P$3-$Q$3)))</f>
        <v>2.7551150006444872E-5</v>
      </c>
      <c r="X126" s="11">
        <f t="array" ref="X126">($A126)*($M$3*((V_OUT+V_F)/INDEX(Parts[Ratio (s:p)],COLUMNS($B126:X126)))^2+((V_OUT+V_F)/INDEX(Parts[Ratio (s:p)],COLUMNS($B126:X126)))*(I_OUT/X46)*($O$3*$N$3/($P$3-$Q$3)))</f>
        <v>1.2046496624243175E-5</v>
      </c>
      <c r="Y126" s="11">
        <f t="array" ref="Y126">($A126)*($M$3*((V_OUT+V_F)/INDEX(Parts[Ratio (s:p)],COLUMNS($B126:Y126)))^2+((V_OUT+V_F)/INDEX(Parts[Ratio (s:p)],COLUMNS($B126:Y126)))*(I_OUT/Y46)*($O$3*$N$3/($P$3-$Q$3)))</f>
        <v>1.0317417569318856E-5</v>
      </c>
      <c r="Z126" s="11">
        <f t="array" ref="Z126">($A126)*($M$3*((V_OUT+V_F)/INDEX(Parts[Ratio (s:p)],COLUMNS($B126:Z126)))^2+((V_OUT+V_F)/INDEX(Parts[Ratio (s:p)],COLUMNS($B126:Z126)))*(I_OUT/Z46)*($O$3*$N$3/($P$3-$Q$3)))</f>
        <v>1.2656608128023292E-4</v>
      </c>
      <c r="AA126" s="11">
        <f t="array" ref="AA126">($A126)*($M$3*((V_OUT+V_F)/INDEX(Parts[Ratio (s:p)],COLUMNS($B126:AA126)))^2+((V_OUT+V_F)/INDEX(Parts[Ratio (s:p)],COLUMNS($B126:AA126)))*(I_OUT/AA46)*($O$3*$N$3/($P$3-$Q$3)))</f>
        <v>1.313392568423121E-4</v>
      </c>
      <c r="AB126" s="11">
        <f t="array" ref="AB126">($A126)*($M$3*((V_OUT+V_F)/INDEX(Parts[Ratio (s:p)],COLUMNS($B126:AB126)))^2+((V_OUT+V_F)/INDEX(Parts[Ratio (s:p)],COLUMNS($B126:AB126)))*(I_OUT/AB46)*($O$3*$N$3/($P$3-$Q$3)))</f>
        <v>1.0513882383451344E-5</v>
      </c>
      <c r="AC126" s="11">
        <f t="array" ref="AC126">($A126)*($M$3*((V_OUT+V_F)/INDEX(Parts[Ratio (s:p)],COLUMNS($B126:AC126)))^2+((V_OUT+V_F)/INDEX(Parts[Ratio (s:p)],COLUMNS($B126:AC126)))*(I_OUT/AC46)*($O$3*$N$3/($P$3-$Q$3)))</f>
        <v>2.7382751609587773E-5</v>
      </c>
      <c r="AD126" s="11">
        <f t="array" ref="AD126">($A126)*($M$3*((V_OUT+V_F)/INDEX(Parts[Ratio (s:p)],COLUMNS($B126:AD126)))^2+((V_OUT+V_F)/INDEX(Parts[Ratio (s:p)],COLUMNS($B126:AD126)))*(I_OUT/AD46)*($O$3*$N$3/($P$3-$Q$3)))</f>
        <v>1.3332614363798618E-4</v>
      </c>
      <c r="AE126" s="11">
        <f t="array" ref="AE126">($A126)*($M$3*((V_OUT+V_F)/INDEX(Parts[Ratio (s:p)],COLUMNS($B126:AE126)))^2+((V_OUT+V_F)/INDEX(Parts[Ratio (s:p)],COLUMNS($B126:AE126)))*(I_OUT/AE46)*($O$3*$N$3/($P$3-$Q$3)))</f>
        <v>5.2046268453915872E-4</v>
      </c>
      <c r="AF126" s="11">
        <f t="array" ref="AF126">($A126)*($M$3*((V_OUT+V_F)/INDEX(Parts[Ratio (s:p)],COLUMNS($B126:AF126)))^2+((V_OUT+V_F)/INDEX(Parts[Ratio (s:p)],COLUMNS($B126:AF126)))*(I_OUT/AF46)*($O$3*$N$3/($P$3-$Q$3)))</f>
        <v>5.2046268453915872E-4</v>
      </c>
      <c r="AG126" s="11">
        <f t="array" ref="AG126">($A126)*($M$3*((V_OUT+V_F)/INDEX(Parts[Ratio (s:p)],COLUMNS($B126:AG126)))^2+((V_OUT+V_F)/INDEX(Parts[Ratio (s:p)],COLUMNS($B126:AG126)))*(I_OUT/AG46)*($O$3*$N$3/($P$3-$Q$3)))</f>
        <v>5.2046268453915872E-4</v>
      </c>
      <c r="AH126" s="11">
        <f t="array" ref="AH126">($A126)*($M$3*((V_OUT+V_F)/INDEX(Parts[Ratio (s:p)],COLUMNS($B126:AH126)))^2+((V_OUT+V_F)/INDEX(Parts[Ratio (s:p)],COLUMNS($B126:AH126)))*(I_OUT/AH46)*($O$3*$N$3/($P$3-$Q$3)))</f>
        <v>5.4054219699186312E-4</v>
      </c>
      <c r="AI126" s="11">
        <f t="array" ref="AI126">($A126)*($M$3*((V_OUT+V_F)/INDEX(Parts[Ratio (s:p)],COLUMNS($B126:AI126)))^2+((V_OUT+V_F)/INDEX(Parts[Ratio (s:p)],COLUMNS($B126:AI126)))*(I_OUT/AI46)*($O$3*$N$3/($P$3-$Q$3)))</f>
        <v>5.6893891582831732E-4</v>
      </c>
    </row>
    <row r="127" spans="1:35" s="15" customFormat="1">
      <c r="A127" s="55">
        <f>$A$47</f>
        <v>200000</v>
      </c>
      <c r="B127" s="11">
        <f t="array" ref="B127">($A127)*($M$3*((V_OUT+V_F)/INDEX(Parts[Ratio (s:p)],COLUMNS($B127:B127)))^2+((V_OUT+V_F)/INDEX(Parts[Ratio (s:p)],COLUMNS($B127:B127)))*(I_OUT/B47)*($O$3*$N$3/($P$3-$Q$3)))</f>
        <v>3.8318671563681889E-3</v>
      </c>
      <c r="C127" s="11">
        <f t="array" ref="C127">($A127)*($M$3*((V_OUT+V_F)/INDEX(Parts[Ratio (s:p)],COLUMNS($B127:C127)))^2+((V_OUT+V_F)/INDEX(Parts[Ratio (s:p)],COLUMNS($B127:C127)))*(I_OUT/C47)*($O$3*$N$3/($P$3-$Q$3)))</f>
        <v>1.1209830756993995E-3</v>
      </c>
      <c r="D127" s="11">
        <f t="array" ref="D127">($A127)*($M$3*((V_OUT+V_F)/INDEX(Parts[Ratio (s:p)],COLUMNS($B127:D127)))^2+((V_OUT+V_F)/INDEX(Parts[Ratio (s:p)],COLUMNS($B127:D127)))*(I_OUT/D47)*($O$3*$N$3/($P$3-$Q$3)))</f>
        <v>1.6519678356056494E-3</v>
      </c>
      <c r="E127" s="11">
        <f t="array" ref="E127">($A127)*($M$3*((V_OUT+V_F)/INDEX(Parts[Ratio (s:p)],COLUMNS($B127:E127)))^2+((V_OUT+V_F)/INDEX(Parts[Ratio (s:p)],COLUMNS($B127:E127)))*(I_OUT/E47)*($O$3*$N$3/($P$3-$Q$3)))</f>
        <v>2.7991571316994001E-3</v>
      </c>
      <c r="F127" s="11">
        <f t="array" ref="F127">($A127)*($M$3*((V_OUT+V_F)/INDEX(Parts[Ratio (s:p)],COLUMNS($B127:F127)))^2+((V_OUT+V_F)/INDEX(Parts[Ratio (s:p)],COLUMNS($B127:F127)))*(I_OUT/F47)*($O$3*$N$3/($P$3-$Q$3)))</f>
        <v>1.4629951738880367E-3</v>
      </c>
      <c r="G127" s="11">
        <f t="array" ref="G127">($A127)*($M$3*((V_OUT+V_F)/INDEX(Parts[Ratio (s:p)],COLUMNS($B127:G127)))^2+((V_OUT+V_F)/INDEX(Parts[Ratio (s:p)],COLUMNS($B127:G127)))*(I_OUT/G47)*($O$3*$N$3/($P$3-$Q$3)))</f>
        <v>2.7473120534798742E-3</v>
      </c>
      <c r="H127" s="11">
        <f t="array" ref="H127">($A127)*($M$3*((V_OUT+V_F)/INDEX(Parts[Ratio (s:p)],COLUMNS($B127:H127)))^2+((V_OUT+V_F)/INDEX(Parts[Ratio (s:p)],COLUMNS($B127:H127)))*(I_OUT/H47)*($O$3*$N$3/($P$3-$Q$3)))</f>
        <v>6.0768408348243997E-3</v>
      </c>
      <c r="I127" s="11">
        <f t="array" ref="I127">($A127)*($M$3*((V_OUT+V_F)/INDEX(Parts[Ratio (s:p)],COLUMNS($B127:I127)))^2+((V_OUT+V_F)/INDEX(Parts[Ratio (s:p)],COLUMNS($B127:I127)))*(I_OUT/I47)*($O$3*$N$3/($P$3-$Q$3)))</f>
        <v>6.0249957566048734E-3</v>
      </c>
      <c r="J127" s="11">
        <f t="array" ref="J127">($A127)*($M$3*((V_OUT+V_F)/INDEX(Parts[Ratio (s:p)],COLUMNS($B127:J127)))^2+((V_OUT+V_F)/INDEX(Parts[Ratio (s:p)],COLUMNS($B127:J127)))*(I_OUT/J47)*($O$3*$N$3/($P$3-$Q$3)))</f>
        <v>1.0884394621038599E-2</v>
      </c>
      <c r="K127" s="11">
        <f t="array" ref="K127">($A127)*($M$3*((V_OUT+V_F)/INDEX(Parts[Ratio (s:p)],COLUMNS($B127:K127)))^2+((V_OUT+V_F)/INDEX(Parts[Ratio (s:p)],COLUMNS($B127:K127)))*(I_OUT/K47)*($O$3*$N$3/($P$3-$Q$3)))</f>
        <v>1.6665767954748272E-3</v>
      </c>
      <c r="L127" s="11">
        <f t="array" ref="L127">($A127)*($M$3*((V_OUT+V_F)/INDEX(Parts[Ratio (s:p)],COLUMNS($B127:L127)))^2+((V_OUT+V_F)/INDEX(Parts[Ratio (s:p)],COLUMNS($B127:L127)))*(I_OUT/L47)*($O$3*$N$3/($P$3-$Q$3)))</f>
        <v>4.6454898113585102E-4</v>
      </c>
      <c r="M127" s="11">
        <f t="array" ref="M127">($A127)*($M$3*((V_OUT+V_F)/INDEX(Parts[Ratio (s:p)],COLUMNS($B127:M127)))^2+((V_OUT+V_F)/INDEX(Parts[Ratio (s:p)],COLUMNS($B127:M127)))*(I_OUT/M47)*($O$3*$N$3/($P$3-$Q$3)))</f>
        <v>4.0501146009674534E-3</v>
      </c>
      <c r="N127" s="11">
        <f t="array" ref="N127">($A127)*($M$3*((V_OUT+V_F)/INDEX(Parts[Ratio (s:p)],COLUMNS($B127:N127)))^2+((V_OUT+V_F)/INDEX(Parts[Ratio (s:p)],COLUMNS($B127:N127)))*(I_OUT/N47)*($O$3*$N$3/($P$3-$Q$3)))</f>
        <v>6.2296696414904972E-3</v>
      </c>
      <c r="O127" s="11">
        <f t="array" ref="O127">($A127)*($M$3*((V_OUT+V_F)/INDEX(Parts[Ratio (s:p)],COLUMNS($B127:O127)))^2+((V_OUT+V_F)/INDEX(Parts[Ratio (s:p)],COLUMNS($B127:O127)))*(I_OUT/O47)*($O$3*$N$3/($P$3-$Q$3)))</f>
        <v>1.0884394621038599E-2</v>
      </c>
      <c r="P127" s="11">
        <f t="array" ref="P127">($A127)*($M$3*((V_OUT+V_F)/INDEX(Parts[Ratio (s:p)],COLUMNS($B127:P127)))^2+((V_OUT+V_F)/INDEX(Parts[Ratio (s:p)],COLUMNS($B127:P127)))*(I_OUT/P47)*($O$3*$N$3/($P$3-$Q$3)))</f>
        <v>2.7754422657548625E-3</v>
      </c>
      <c r="Q127" s="11">
        <f t="array" ref="Q127">($A127)*($M$3*((V_OUT+V_F)/INDEX(Parts[Ratio (s:p)],COLUMNS($B127:Q127)))^2+((V_OUT+V_F)/INDEX(Parts[Ratio (s:p)],COLUMNS($B127:Q127)))*(I_OUT/Q47)*($O$3*$N$3/($P$3-$Q$3)))</f>
        <v>1.0795178456509727E-2</v>
      </c>
      <c r="R127" s="11">
        <f t="array" ref="R127">($A127)*($M$3*((V_OUT+V_F)/INDEX(Parts[Ratio (s:p)],COLUMNS($B127:R127)))^2+((V_OUT+V_F)/INDEX(Parts[Ratio (s:p)],COLUMNS($B127:R127)))*(I_OUT/R47)*($O$3*$N$3/($P$3-$Q$3)))</f>
        <v>3.8243678572891593E-3</v>
      </c>
      <c r="S127" s="11">
        <f t="array" ref="S127">($A127)*($M$3*((V_OUT+V_F)/INDEX(Parts[Ratio (s:p)],COLUMNS($B127:S127)))^2+((V_OUT+V_F)/INDEX(Parts[Ratio (s:p)],COLUMNS($B127:S127)))*(I_OUT/S47)*($O$3*$N$3/($P$3-$Q$3)))</f>
        <v>1.8177363851155652E-3</v>
      </c>
      <c r="T127" s="11">
        <f t="array" ref="T127">($A127)*($M$3*((V_OUT+V_F)/INDEX(Parts[Ratio (s:p)],COLUMNS($B127:T127)))^2+((V_OUT+V_F)/INDEX(Parts[Ratio (s:p)],COLUMNS($B127:T127)))*(I_OUT/T47)*($O$3*$N$3/($P$3-$Q$3)))</f>
        <v>9.3893125279257176E-4</v>
      </c>
      <c r="U127" s="11">
        <f t="array" ref="U127">($A127)*($M$3*((V_OUT+V_F)/INDEX(Parts[Ratio (s:p)],COLUMNS($B127:U127)))^2+((V_OUT+V_F)/INDEX(Parts[Ratio (s:p)],COLUMNS($B127:U127)))*(I_OUT/U47)*($O$3*$N$3/($P$3-$Q$3)))</f>
        <v>3.2799843759616636E-4</v>
      </c>
      <c r="V127" s="11">
        <f t="array" ref="V127">($A127)*($M$3*((V_OUT+V_F)/INDEX(Parts[Ratio (s:p)],COLUMNS($B127:V127)))^2+((V_OUT+V_F)/INDEX(Parts[Ratio (s:p)],COLUMNS($B127:V127)))*(I_OUT/V47)*($O$3*$N$3/($P$3-$Q$3)))</f>
        <v>1.1607652034111219E-3</v>
      </c>
      <c r="W127" s="11">
        <f t="array" ref="W127">($A127)*($M$3*((V_OUT+V_F)/INDEX(Parts[Ratio (s:p)],COLUMNS($B127:W127)))^2+((V_OUT+V_F)/INDEX(Parts[Ratio (s:p)],COLUMNS($B127:W127)))*(I_OUT/W47)*($O$3*$N$3/($P$3-$Q$3)))</f>
        <v>5.0022540520388922E-5</v>
      </c>
      <c r="X127" s="11">
        <f t="array" ref="X127">($A127)*($M$3*((V_OUT+V_F)/INDEX(Parts[Ratio (s:p)],COLUMNS($B127:X127)))^2+((V_OUT+V_F)/INDEX(Parts[Ratio (s:p)],COLUMNS($B127:X127)))*(I_OUT/X47)*($O$3*$N$3/($P$3-$Q$3)))</f>
        <v>2.0449692523079924E-5</v>
      </c>
      <c r="Y127" s="11">
        <f t="array" ref="Y127">($A127)*($M$3*((V_OUT+V_F)/INDEX(Parts[Ratio (s:p)],COLUMNS($B127:Y127)))^2+((V_OUT+V_F)/INDEX(Parts[Ratio (s:p)],COLUMNS($B127:Y127)))*(I_OUT/Y47)*($O$3*$N$3/($P$3-$Q$3)))</f>
        <v>1.7355864485771927E-5</v>
      </c>
      <c r="Z127" s="11">
        <f t="array" ref="Z127">($A127)*($M$3*((V_OUT+V_F)/INDEX(Parts[Ratio (s:p)],COLUMNS($B127:Z127)))^2+((V_OUT+V_F)/INDEX(Parts[Ratio (s:p)],COLUMNS($B127:Z127)))*(I_OUT/Z47)*($O$3*$N$3/($P$3-$Q$3)))</f>
        <v>2.4811228444728971E-4</v>
      </c>
      <c r="AA127" s="11">
        <f t="array" ref="AA127">($A127)*($M$3*((V_OUT+V_F)/INDEX(Parts[Ratio (s:p)],COLUMNS($B127:AA127)))^2+((V_OUT+V_F)/INDEX(Parts[Ratio (s:p)],COLUMNS($B127:AA127)))*(I_OUT/AA47)*($O$3*$N$3/($P$3-$Q$3)))</f>
        <v>2.5486257406276994E-4</v>
      </c>
      <c r="AB127" s="11">
        <f t="array" ref="AB127">($A127)*($M$3*((V_OUT+V_F)/INDEX(Parts[Ratio (s:p)],COLUMNS($B127:AB127)))^2+((V_OUT+V_F)/INDEX(Parts[Ratio (s:p)],COLUMNS($B127:AB127)))*(I_OUT/AB47)*($O$3*$N$3/($P$3-$Q$3)))</f>
        <v>1.7633707690447204E-5</v>
      </c>
      <c r="AC127" s="11">
        <f t="array" ref="AC127">($A127)*($M$3*((V_OUT+V_F)/INDEX(Parts[Ratio (s:p)],COLUMNS($B127:AC127)))^2+((V_OUT+V_F)/INDEX(Parts[Ratio (s:p)],COLUMNS($B127:AC127)))*(I_OUT/AC47)*($O$3*$N$3/($P$3-$Q$3)))</f>
        <v>4.9784389223671735E-5</v>
      </c>
      <c r="AD127" s="11">
        <f t="array" ref="AD127">($A127)*($M$3*((V_OUT+V_F)/INDEX(Parts[Ratio (s:p)],COLUMNS($B127:AD127)))^2+((V_OUT+V_F)/INDEX(Parts[Ratio (s:p)],COLUMNS($B127:AD127)))*(I_OUT/AD47)*($O$3*$N$3/($P$3-$Q$3)))</f>
        <v>2.576724563161122E-4</v>
      </c>
      <c r="AE127" s="11">
        <f t="array" ref="AE127">($A127)*($M$3*((V_OUT+V_F)/INDEX(Parts[Ratio (s:p)],COLUMNS($B127:AE127)))^2+((V_OUT+V_F)/INDEX(Parts[Ratio (s:p)],COLUMNS($B127:AE127)))*(I_OUT/AE47)*($O$3*$N$3/($P$3-$Q$3)))</f>
        <v>1.0125286502418633E-3</v>
      </c>
      <c r="AF127" s="11">
        <f t="array" ref="AF127">($A127)*($M$3*((V_OUT+V_F)/INDEX(Parts[Ratio (s:p)],COLUMNS($B127:AF127)))^2+((V_OUT+V_F)/INDEX(Parts[Ratio (s:p)],COLUMNS($B127:AF127)))*(I_OUT/AF47)*($O$3*$N$3/($P$3-$Q$3)))</f>
        <v>1.0125286502418633E-3</v>
      </c>
      <c r="AG127" s="11">
        <f t="array" ref="AG127">($A127)*($M$3*((V_OUT+V_F)/INDEX(Parts[Ratio (s:p)],COLUMNS($B127:AG127)))^2+((V_OUT+V_F)/INDEX(Parts[Ratio (s:p)],COLUMNS($B127:AG127)))*(I_OUT/AG47)*($O$3*$N$3/($P$3-$Q$3)))</f>
        <v>1.0125286502418633E-3</v>
      </c>
      <c r="AH127" s="11">
        <f t="array" ref="AH127">($A127)*($M$3*((V_OUT+V_F)/INDEX(Parts[Ratio (s:p)],COLUMNS($B127:AH127)))^2+((V_OUT+V_F)/INDEX(Parts[Ratio (s:p)],COLUMNS($B127:AH127)))*(I_OUT/AH47)*($O$3*$N$3/($P$3-$Q$3)))</f>
        <v>1.0409253690783174E-3</v>
      </c>
      <c r="AI127" s="11">
        <f t="array" ref="AI127">($A127)*($M$3*((V_OUT+V_F)/INDEX(Parts[Ratio (s:p)],COLUMNS($B127:AI127)))^2+((V_OUT+V_F)/INDEX(Parts[Ratio (s:p)],COLUMNS($B127:AI127)))*(I_OUT/AI47)*($O$3*$N$3/($P$3-$Q$3)))</f>
        <v>1.0810843939837262E-3</v>
      </c>
    </row>
    <row r="128" spans="1:35" s="15" customFormat="1">
      <c r="A128" s="55">
        <f>$A$48</f>
        <v>500000</v>
      </c>
      <c r="B128" s="11">
        <f t="array" ref="B128">($A128)*($M$3*((V_OUT+V_F)/INDEX(Parts[Ratio (s:p)],COLUMNS($B128:B128)))^2+((V_OUT+V_F)/INDEX(Parts[Ratio (s:p)],COLUMNS($B128:B128)))*(I_OUT/B48)*($O$3*$N$3/($P$3-$Q$3)))</f>
        <v>9.5282341495997007E-3</v>
      </c>
      <c r="C128" s="11">
        <f t="array" ref="C128">($A128)*($M$3*((V_OUT+V_F)/INDEX(Parts[Ratio (s:p)],COLUMNS($B128:C128)))^2+((V_OUT+V_F)/INDEX(Parts[Ratio (s:p)],COLUMNS($B128:C128)))*(I_OUT/C48)*($O$3*$N$3/($P$3-$Q$3)))</f>
        <v>2.6398099180909435E-3</v>
      </c>
      <c r="D128" s="11">
        <f t="array" ref="D128">($A128)*($M$3*((V_OUT+V_F)/INDEX(Parts[Ratio (s:p)],COLUMNS($B128:D128)))^2+((V_OUT+V_F)/INDEX(Parts[Ratio (s:p)],COLUMNS($B128:D128)))*(I_OUT/D48)*($O$3*$N$3/($P$3-$Q$3)))</f>
        <v>3.9672718178565677E-3</v>
      </c>
      <c r="E128" s="11">
        <f t="array" ref="E128">($A128)*($M$3*((V_OUT+V_F)/INDEX(Parts[Ratio (s:p)],COLUMNS($B128:E128)))^2+((V_OUT+V_F)/INDEX(Parts[Ratio (s:p)],COLUMNS($B128:E128)))*(I_OUT/E48)*($O$3*$N$3/($P$3-$Q$3)))</f>
        <v>6.8352450580909446E-3</v>
      </c>
      <c r="F128" s="11">
        <f t="array" ref="F128">($A128)*($M$3*((V_OUT+V_F)/INDEX(Parts[Ratio (s:p)],COLUMNS($B128:F128)))^2+((V_OUT+V_F)/INDEX(Parts[Ratio (s:p)],COLUMNS($B128:F128)))*(I_OUT/F48)*($O$3*$N$3/($P$3-$Q$3)))</f>
        <v>3.5424785927897066E-3</v>
      </c>
      <c r="G128" s="11">
        <f t="array" ref="G128">($A128)*($M$3*((V_OUT+V_F)/INDEX(Parts[Ratio (s:p)],COLUMNS($B128:G128)))^2+((V_OUT+V_F)/INDEX(Parts[Ratio (s:p)],COLUMNS($B128:G128)))*(I_OUT/G48)*($O$3*$N$3/($P$3-$Q$3)))</f>
        <v>6.7532707917692999E-3</v>
      </c>
      <c r="H128" s="11">
        <f t="array" ref="H128">($A128)*($M$3*((V_OUT+V_F)/INDEX(Parts[Ratio (s:p)],COLUMNS($B128:H128)))^2+((V_OUT+V_F)/INDEX(Parts[Ratio (s:p)],COLUMNS($B128:H128)))*(I_OUT/H48)*($O$3*$N$3/($P$3-$Q$3)))</f>
        <v>1.5029454315903443E-2</v>
      </c>
      <c r="I128" s="11">
        <f t="array" ref="I128">($A128)*($M$3*((V_OUT+V_F)/INDEX(Parts[Ratio (s:p)],COLUMNS($B128:I128)))^2+((V_OUT+V_F)/INDEX(Parts[Ratio (s:p)],COLUMNS($B128:I128)))*(I_OUT/I48)*($O$3*$N$3/($P$3-$Q$3)))</f>
        <v>1.4947480049581798E-2</v>
      </c>
      <c r="J128" s="11">
        <f t="array" ref="J128">($A128)*($M$3*((V_OUT+V_F)/INDEX(Parts[Ratio (s:p)],COLUMNS($B128:J128)))^2+((V_OUT+V_F)/INDEX(Parts[Ratio (s:p)],COLUMNS($B128:J128)))*(I_OUT/J48)*($O$3*$N$3/($P$3-$Q$3)))</f>
        <v>2.6847295079899375E-2</v>
      </c>
      <c r="K128" s="11">
        <f t="array" ref="K128">($A128)*($M$3*((V_OUT+V_F)/INDEX(Parts[Ratio (s:p)],COLUMNS($B128:K128)))^2+((V_OUT+V_F)/INDEX(Parts[Ratio (s:p)],COLUMNS($B128:K128)))*(I_OUT/K48)*($O$3*$N$3/($P$3-$Q$3)))</f>
        <v>3.990370611572867E-3</v>
      </c>
      <c r="L128" s="11">
        <f t="array" ref="L128">($A128)*($M$3*((V_OUT+V_F)/INDEX(Parts[Ratio (s:p)],COLUMNS($B128:L128)))^2+((V_OUT+V_F)/INDEX(Parts[Ratio (s:p)],COLUMNS($B128:L128)))*(I_OUT/L48)*($O$3*$N$3/($P$3-$Q$3)))</f>
        <v>1.0733367642825271E-3</v>
      </c>
      <c r="M128" s="11">
        <f t="array" ref="M128">($A128)*($M$3*((V_OUT+V_F)/INDEX(Parts[Ratio (s:p)],COLUMNS($B128:M128)))^2+((V_OUT+V_F)/INDEX(Parts[Ratio (s:p)],COLUMNS($B128:M128)))*(I_OUT/M48)*($O$3*$N$3/($P$3-$Q$3)))</f>
        <v>9.8733136588222449E-3</v>
      </c>
      <c r="N128" s="11">
        <f t="array" ref="N128">($A128)*($M$3*((V_OUT+V_F)/INDEX(Parts[Ratio (s:p)],COLUMNS($B128:N128)))^2+((V_OUT+V_F)/INDEX(Parts[Ratio (s:p)],COLUMNS($B128:N128)))*(I_OUT/N48)*($O$3*$N$3/($P$3-$Q$3)))</f>
        <v>1.5271097876478641E-2</v>
      </c>
      <c r="O128" s="11">
        <f t="array" ref="O128">($A128)*($M$3*((V_OUT+V_F)/INDEX(Parts[Ratio (s:p)],COLUMNS($B128:O128)))^2+((V_OUT+V_F)/INDEX(Parts[Ratio (s:p)],COLUMNS($B128:O128)))*(I_OUT/O48)*($O$3*$N$3/($P$3-$Q$3)))</f>
        <v>2.6847295079899375E-2</v>
      </c>
      <c r="P128" s="11">
        <f t="array" ref="P128">($A128)*($M$3*((V_OUT+V_F)/INDEX(Parts[Ratio (s:p)],COLUMNS($B128:P128)))^2+((V_OUT+V_F)/INDEX(Parts[Ratio (s:p)],COLUMNS($B128:P128)))*(I_OUT/P48)*($O$3*$N$3/($P$3-$Q$3)))</f>
        <v>6.7977485626957946E-3</v>
      </c>
      <c r="Q128" s="11">
        <f t="array" ref="Q128">($A128)*($M$3*((V_OUT+V_F)/INDEX(Parts[Ratio (s:p)],COLUMNS($B128:Q128)))^2+((V_OUT+V_F)/INDEX(Parts[Ratio (s:p)],COLUMNS($B128:Q128)))*(I_OUT/Q48)*($O$3*$N$3/($P$3-$Q$3)))</f>
        <v>2.6706231937891591E-2</v>
      </c>
      <c r="R128" s="11">
        <f t="array" ref="R128">($A128)*($M$3*((V_OUT+V_F)/INDEX(Parts[Ratio (s:p)],COLUMNS($B128:R128)))^2+((V_OUT+V_F)/INDEX(Parts[Ratio (s:p)],COLUMNS($B128:R128)))*(I_OUT/R48)*($O$3*$N$3/($P$3-$Q$3)))</f>
        <v>9.5163767166274327E-3</v>
      </c>
      <c r="S128" s="11">
        <f t="array" ref="S128">($A128)*($M$3*((V_OUT+V_F)/INDEX(Parts[Ratio (s:p)],COLUMNS($B128:S128)))^2+((V_OUT+V_F)/INDEX(Parts[Ratio (s:p)],COLUMNS($B128:S128)))*(I_OUT/S48)*($O$3*$N$3/($P$3-$Q$3)))</f>
        <v>4.2293749082934302E-3</v>
      </c>
      <c r="T128" s="11">
        <f t="array" ref="T128">($A128)*($M$3*((V_OUT+V_F)/INDEX(Parts[Ratio (s:p)],COLUMNS($B128:T128)))^2+((V_OUT+V_F)/INDEX(Parts[Ratio (s:p)],COLUMNS($B128:T128)))*(I_OUT/T48)*($O$3*$N$3/($P$3-$Q$3)))</f>
        <v>2.2713199362528478E-3</v>
      </c>
      <c r="U128" s="11">
        <f t="array" ref="U128">($A128)*($M$3*((V_OUT+V_F)/INDEX(Parts[Ratio (s:p)],COLUMNS($B128:U128)))^2+((V_OUT+V_F)/INDEX(Parts[Ratio (s:p)],COLUMNS($B128:U128)))*(I_OUT/U48)*($O$3*$N$3/($P$3-$Q$3)))</f>
        <v>7.8632095762957098E-4</v>
      </c>
      <c r="V128" s="11">
        <f t="array" ref="V128">($A128)*($M$3*((V_OUT+V_F)/INDEX(Parts[Ratio (s:p)],COLUMNS($B128:V128)))^2+((V_OUT+V_F)/INDEX(Parts[Ratio (s:p)],COLUMNS($B128:V128)))*(I_OUT/V48)*($O$3*$N$3/($P$3-$Q$3)))</f>
        <v>2.7027109849593156E-3</v>
      </c>
      <c r="W128" s="11">
        <f t="array" ref="W128">($A128)*($M$3*((V_OUT+V_F)/INDEX(Parts[Ratio (s:p)],COLUMNS($B128:W128)))^2+((V_OUT+V_F)/INDEX(Parts[Ratio (s:p)],COLUMNS($B128:W128)))*(I_OUT/W48)*($O$3*$N$3/($P$3-$Q$3)))</f>
        <v>1.1378778316566342E-4</v>
      </c>
      <c r="X128" s="11">
        <f t="array" ref="X128">($A128)*($M$3*((V_OUT+V_F)/INDEX(Parts[Ratio (s:p)],COLUMNS($B128:X128)))^2+((V_OUT+V_F)/INDEX(Parts[Ratio (s:p)],COLUMNS($B128:X128)))*(I_OUT/X48)*($O$3*$N$3/($P$3-$Q$3)))</f>
        <v>4.3042198581097047E-5</v>
      </c>
      <c r="Y128" s="11">
        <f t="array" ref="Y128">($A128)*($M$3*((V_OUT+V_F)/INDEX(Parts[Ratio (s:p)],COLUMNS($B128:Y128)))^2+((V_OUT+V_F)/INDEX(Parts[Ratio (s:p)],COLUMNS($B128:Y128)))*(I_OUT/Y48)*($O$3*$N$3/($P$3-$Q$3)))</f>
        <v>3.6115831760487338E-5</v>
      </c>
      <c r="Z128" s="11">
        <f t="array" ref="Z128">($A128)*($M$3*((V_OUT+V_F)/INDEX(Parts[Ratio (s:p)],COLUMNS($B128:Z128)))^2+((V_OUT+V_F)/INDEX(Parts[Ratio (s:p)],COLUMNS($B128:Z128)))*(I_OUT/Z48)*($O$3*$N$3/($P$3-$Q$3)))</f>
        <v>6.0914497946935788E-4</v>
      </c>
      <c r="AA128" s="11">
        <f t="array" ref="AA128">($A128)*($M$3*((V_OUT+V_F)/INDEX(Parts[Ratio (s:p)],COLUMNS($B128:AA128)))^2+((V_OUT+V_F)/INDEX(Parts[Ratio (s:p)],COLUMNS($B128:AA128)))*(I_OUT/AA48)*($O$3*$N$3/($P$3-$Q$3)))</f>
        <v>6.1981812449470768E-4</v>
      </c>
      <c r="AB128" s="11">
        <f t="array" ref="AB128">($A128)*($M$3*((V_OUT+V_F)/INDEX(Parts[Ratio (s:p)],COLUMNS($B128:AB128)))^2+((V_OUT+V_F)/INDEX(Parts[Ratio (s:p)],COLUMNS($B128:AB128)))*(I_OUT/AB48)*($O$3*$N$3/($P$3-$Q$3)))</f>
        <v>3.6555140440074444E-5</v>
      </c>
      <c r="AC128" s="11">
        <f t="array" ref="AC128">($A128)*($M$3*((V_OUT+V_F)/INDEX(Parts[Ratio (s:p)],COLUMNS($B128:AC128)))^2+((V_OUT+V_F)/INDEX(Parts[Ratio (s:p)],COLUMNS($B128:AC128)))*(I_OUT/AC48)*($O$3*$N$3/($P$3-$Q$3)))</f>
        <v>1.1341123290298896E-4</v>
      </c>
      <c r="AD128" s="11">
        <f t="array" ref="AD128">($A128)*($M$3*((V_OUT+V_F)/INDEX(Parts[Ratio (s:p)],COLUMNS($B128:AD128)))^2+((V_OUT+V_F)/INDEX(Parts[Ratio (s:p)],COLUMNS($B128:AD128)))*(I_OUT/AD48)*($O$3*$N$3/($P$3-$Q$3)))</f>
        <v>6.2426093843343162E-4</v>
      </c>
      <c r="AE128" s="11">
        <f t="array" ref="AE128">($A128)*($M$3*((V_OUT+V_F)/INDEX(Parts[Ratio (s:p)],COLUMNS($B128:AE128)))^2+((V_OUT+V_F)/INDEX(Parts[Ratio (s:p)],COLUMNS($B128:AE128)))*(I_OUT/AE48)*($O$3*$N$3/($P$3-$Q$3)))</f>
        <v>2.4683284147055612E-3</v>
      </c>
      <c r="AF128" s="11">
        <f t="array" ref="AF128">($A128)*($M$3*((V_OUT+V_F)/INDEX(Parts[Ratio (s:p)],COLUMNS($B128:AF128)))^2+((V_OUT+V_F)/INDEX(Parts[Ratio (s:p)],COLUMNS($B128:AF128)))*(I_OUT/AF48)*($O$3*$N$3/($P$3-$Q$3)))</f>
        <v>2.4683284147055612E-3</v>
      </c>
      <c r="AG128" s="11">
        <f t="array" ref="AG128">($A128)*($M$3*((V_OUT+V_F)/INDEX(Parts[Ratio (s:p)],COLUMNS($B128:AG128)))^2+((V_OUT+V_F)/INDEX(Parts[Ratio (s:p)],COLUMNS($B128:AG128)))*(I_OUT/AG48)*($O$3*$N$3/($P$3-$Q$3)))</f>
        <v>2.4683284147055612E-3</v>
      </c>
      <c r="AH128" s="11">
        <f t="array" ref="AH128">($A128)*($M$3*((V_OUT+V_F)/INDEX(Parts[Ratio (s:p)],COLUMNS($B128:AH128)))^2+((V_OUT+V_F)/INDEX(Parts[Ratio (s:p)],COLUMNS($B128:AH128)))*(I_OUT/AH48)*($O$3*$N$3/($P$3-$Q$3)))</f>
        <v>2.5132275695048624E-3</v>
      </c>
      <c r="AI128" s="11">
        <f t="array" ref="AI128">($A128)*($M$3*((V_OUT+V_F)/INDEX(Parts[Ratio (s:p)],COLUMNS($B128:AI128)))^2+((V_OUT+V_F)/INDEX(Parts[Ratio (s:p)],COLUMNS($B128:AI128)))*(I_OUT/AI48)*($O$3*$N$3/($P$3-$Q$3)))</f>
        <v>2.5767245631611222E-3</v>
      </c>
    </row>
    <row r="129" spans="1:35" s="15" customFormat="1">
      <c r="A129" s="55">
        <f>$A$49</f>
        <v>1000000</v>
      </c>
      <c r="B129" s="11">
        <f t="array" ref="B129">($A129)*($M$3*((V_OUT+V_F)/INDEX(Parts[Ratio (s:p)],COLUMNS($B129:B129)))^2+((V_OUT+V_F)/INDEX(Parts[Ratio (s:p)],COLUMNS($B129:B129)))*(I_OUT/B49)*($O$3*$N$3/($P$3-$Q$3)))</f>
        <v>1.9004623220979878E-2</v>
      </c>
      <c r="C129" s="11">
        <f t="array" ref="C129">($A129)*($M$3*((V_OUT+V_F)/INDEX(Parts[Ratio (s:p)],COLUMNS($B129:C129)))^2+((V_OUT+V_F)/INDEX(Parts[Ratio (s:p)],COLUMNS($B129:C129)))*(I_OUT/C49)*($O$3*$N$3/($P$3-$Q$3)))</f>
        <v>5.1156713035385975E-3</v>
      </c>
      <c r="D129" s="11">
        <f t="array" ref="D129">($A129)*($M$3*((V_OUT+V_F)/INDEX(Parts[Ratio (s:p)],COLUMNS($B129:D129)))^2+((V_OUT+V_F)/INDEX(Parts[Ratio (s:p)],COLUMNS($B129:D129)))*(I_OUT/D49)*($O$3*$N$3/($P$3-$Q$3)))</f>
        <v>7.7705951030698469E-3</v>
      </c>
      <c r="E129" s="11">
        <f t="array" ref="E129">($A129)*($M$3*((V_OUT+V_F)/INDEX(Parts[Ratio (s:p)],COLUMNS($B129:E129)))^2+((V_OUT+V_F)/INDEX(Parts[Ratio (s:p)],COLUMNS($B129:E129)))*(I_OUT/E49)*($O$3*$N$3/($P$3-$Q$3)))</f>
        <v>1.35065415835386E-2</v>
      </c>
      <c r="F129" s="11">
        <f t="array" ref="F129">($A129)*($M$3*((V_OUT+V_F)/INDEX(Parts[Ratio (s:p)],COLUMNS($B129:F129)))^2+((V_OUT+V_F)/INDEX(Parts[Ratio (s:p)],COLUMNS($B129:F129)))*(I_OUT/F49)*($O$3*$N$3/($P$3-$Q$3)))</f>
        <v>6.9690280663817598E-3</v>
      </c>
      <c r="G129" s="11">
        <f t="array" ref="G129">($A129)*($M$3*((V_OUT+V_F)/INDEX(Parts[Ratio (s:p)],COLUMNS($B129:G129)))^2+((V_OUT+V_F)/INDEX(Parts[Ratio (s:p)],COLUMNS($B129:G129)))*(I_OUT/G49)*($O$3*$N$3/($P$3-$Q$3)))</f>
        <v>1.3390612464340946E-2</v>
      </c>
      <c r="H129" s="11">
        <f t="array" ref="H129">($A129)*($M$3*((V_OUT+V_F)/INDEX(Parts[Ratio (s:p)],COLUMNS($B129:H129)))^2+((V_OUT+V_F)/INDEX(Parts[Ratio (s:p)],COLUMNS($B129:H129)))*(I_OUT/H49)*($O$3*$N$3/($P$3-$Q$3)))</f>
        <v>2.9894960099163596E-2</v>
      </c>
      <c r="I129" s="11">
        <f t="array" ref="I129">($A129)*($M$3*((V_OUT+V_F)/INDEX(Parts[Ratio (s:p)],COLUMNS($B129:I129)))^2+((V_OUT+V_F)/INDEX(Parts[Ratio (s:p)],COLUMNS($B129:I129)))*(I_OUT/I49)*($O$3*$N$3/($P$3-$Q$3)))</f>
        <v>2.9779030979965943E-2</v>
      </c>
      <c r="J129" s="11">
        <f t="array" ref="J129">($A129)*($M$3*((V_OUT+V_F)/INDEX(Parts[Ratio (s:p)],COLUMNS($B129:J129)))^2+((V_OUT+V_F)/INDEX(Parts[Ratio (s:p)],COLUMNS($B129:J129)))*(I_OUT/J49)*($O$3*$N$3/($P$3-$Q$3)))</f>
        <v>5.3327990095997015E-2</v>
      </c>
      <c r="K129" s="11">
        <f t="array" ref="K129">($A129)*($M$3*((V_OUT+V_F)/INDEX(Parts[Ratio (s:p)],COLUMNS($B129:K129)))^2+((V_OUT+V_F)/INDEX(Parts[Ratio (s:p)],COLUMNS($B129:K129)))*(I_OUT/K49)*($O$3*$N$3/($P$3-$Q$3)))</f>
        <v>7.8032617304178943E-3</v>
      </c>
      <c r="L129" s="11">
        <f t="array" ref="L129">($A129)*($M$3*((V_OUT+V_F)/INDEX(Parts[Ratio (s:p)],COLUMNS($B129:L129)))^2+((V_OUT+V_F)/INDEX(Parts[Ratio (s:p)],COLUMNS($B129:L129)))*(I_OUT/L49)*($O$3*$N$3/($P$3-$Q$3)))</f>
        <v>2.0579337822011347E-3</v>
      </c>
      <c r="M129" s="11">
        <f t="array" ref="M129">($A129)*($M$3*((V_OUT+V_F)/INDEX(Parts[Ratio (s:p)],COLUMNS($B129:M129)))^2+((V_OUT+V_F)/INDEX(Parts[Ratio (s:p)],COLUMNS($B129:M129)))*(I_OUT/M49)*($O$3*$N$3/($P$3-$Q$3)))</f>
        <v>1.9492639343019452E-2</v>
      </c>
      <c r="N129" s="11">
        <f t="array" ref="N129">($A129)*($M$3*((V_OUT+V_F)/INDEX(Parts[Ratio (s:p)],COLUMNS($B129:N129)))^2+((V_OUT+V_F)/INDEX(Parts[Ratio (s:p)],COLUMNS($B129:N129)))*(I_OUT/N49)*($O$3*$N$3/($P$3-$Q$3)))</f>
        <v>3.0236695699789169E-2</v>
      </c>
      <c r="O129" s="11">
        <f t="array" ref="O129">($A129)*($M$3*((V_OUT+V_F)/INDEX(Parts[Ratio (s:p)],COLUMNS($B129:O129)))^2+((V_OUT+V_F)/INDEX(Parts[Ratio (s:p)],COLUMNS($B129:O129)))*(I_OUT/O49)*($O$3*$N$3/($P$3-$Q$3)))</f>
        <v>5.3327990095997015E-2</v>
      </c>
      <c r="P129" s="11">
        <f t="array" ref="P129">($A129)*($M$3*((V_OUT+V_F)/INDEX(Parts[Ratio (s:p)],COLUMNS($B129:P129)))^2+((V_OUT+V_F)/INDEX(Parts[Ratio (s:p)],COLUMNS($B129:P129)))*(I_OUT/P49)*($O$3*$N$3/($P$3-$Q$3)))</f>
        <v>1.345351353120932E-2</v>
      </c>
      <c r="Q129" s="11">
        <f t="array" ref="Q129">($A129)*($M$3*((V_OUT+V_F)/INDEX(Parts[Ratio (s:p)],COLUMNS($B129:Q129)))^2+((V_OUT+V_F)/INDEX(Parts[Ratio (s:p)],COLUMNS($B129:Q129)))*(I_OUT/Q49)*($O$3*$N$3/($P$3-$Q$3)))</f>
        <v>5.3128496687418647E-2</v>
      </c>
      <c r="R129" s="11">
        <f t="array" ref="R129">($A129)*($M$3*((V_OUT+V_F)/INDEX(Parts[Ratio (s:p)],COLUMNS($B129:R129)))^2+((V_OUT+V_F)/INDEX(Parts[Ratio (s:p)],COLUMNS($B129:R129)))*(I_OUT/R49)*($O$3*$N$3/($P$3-$Q$3)))</f>
        <v>1.8987854278455563E-2</v>
      </c>
      <c r="S129" s="11">
        <f t="array" ref="S129">($A129)*($M$3*((V_OUT+V_F)/INDEX(Parts[Ratio (s:p)],COLUMNS($B129:S129)))^2+((V_OUT+V_F)/INDEX(Parts[Ratio (s:p)],COLUMNS($B129:S129)))*(I_OUT/S49)*($O$3*$N$3/($P$3-$Q$3)))</f>
        <v>8.1412648483055582E-3</v>
      </c>
      <c r="T129" s="11">
        <f t="array" ref="T129">($A129)*($M$3*((V_OUT+V_F)/INDEX(Parts[Ratio (s:p)],COLUMNS($B129:T129)))^2+((V_OUT+V_F)/INDEX(Parts[Ratio (s:p)],COLUMNS($B129:T129)))*(I_OUT/T49)*($O$3*$N$3/($P$3-$Q$3)))</f>
        <v>4.466023807804179E-3</v>
      </c>
      <c r="U129" s="11">
        <f t="array" ref="U129">($A129)*($M$3*((V_OUT+V_F)/INDEX(Parts[Ratio (s:p)],COLUMNS($B129:U129)))^2+((V_OUT+V_F)/INDEX(Parts[Ratio (s:p)],COLUMNS($B129:U129)))*(I_OUT/U49)*($O$3*$N$3/($P$3-$Q$3)))</f>
        <v>1.5386974649071294E-3</v>
      </c>
      <c r="V129" s="11">
        <f t="array" ref="V129">($A129)*($M$3*((V_OUT+V_F)/INDEX(Parts[Ratio (s:p)],COLUMNS($B129:V129)))^2+((V_OUT+V_F)/INDEX(Parts[Ratio (s:p)],COLUMNS($B129:V129)))*(I_OUT/V49)*($O$3*$N$3/($P$3-$Q$3)))</f>
        <v>5.204626845391587E-3</v>
      </c>
      <c r="W129" s="11">
        <f t="array" ref="W129">($A129)*($M$3*((V_OUT+V_F)/INDEX(Parts[Ratio (s:p)],COLUMNS($B129:W129)))^2+((V_OUT+V_F)/INDEX(Parts[Ratio (s:p)],COLUMNS($B129:W129)))*(I_OUT/W49)*($O$3*$N$3/($P$3-$Q$3)))</f>
        <v>2.162168787967452E-4</v>
      </c>
      <c r="X129" s="11">
        <f t="array" ref="X129">($A129)*($M$3*((V_OUT+V_F)/INDEX(Parts[Ratio (s:p)],COLUMNS($B129:X129)))^2+((V_OUT+V_F)/INDEX(Parts[Ratio (s:p)],COLUMNS($B129:X129)))*(I_OUT/X49)*($O$3*$N$3/($P$3-$Q$3)))</f>
        <v>7.7937729077711041E-5</v>
      </c>
      <c r="Y129" s="11">
        <f t="array" ref="Y129">($A129)*($M$3*((V_OUT+V_F)/INDEX(Parts[Ratio (s:p)],COLUMNS($B129:Y129)))^2+((V_OUT+V_F)/INDEX(Parts[Ratio (s:p)],COLUMNS($B129:Y129)))*(I_OUT/Y49)*($O$3*$N$3/($P$3-$Q$3)))</f>
        <v>6.4899662244939933E-5</v>
      </c>
      <c r="Z129" s="11">
        <f t="array" ref="Z129">($A129)*($M$3*((V_OUT+V_F)/INDEX(Parts[Ratio (s:p)],COLUMNS($B129:Z129)))^2+((V_OUT+V_F)/INDEX(Parts[Ratio (s:p)],COLUMNS($B129:Z129)))*(I_OUT/Z49)*($O$3*$N$3/($P$3-$Q$3)))</f>
        <v>1.2070651702388905E-3</v>
      </c>
      <c r="AA129" s="11">
        <f t="array" ref="AA129">($A129)*($M$3*((V_OUT+V_F)/INDEX(Parts[Ratio (s:p)],COLUMNS($B129:AA129)))^2+((V_OUT+V_F)/INDEX(Parts[Ratio (s:p)],COLUMNS($B129:AA129)))*(I_OUT/AA49)*($O$3*$N$3/($P$3-$Q$3)))</f>
        <v>1.2221592766869151E-3</v>
      </c>
      <c r="AB129" s="11">
        <f t="array" ref="AB129">($A129)*($M$3*((V_OUT+V_F)/INDEX(Parts[Ratio (s:p)],COLUMNS($B129:AB129)))^2+((V_OUT+V_F)/INDEX(Parts[Ratio (s:p)],COLUMNS($B129:AB129)))*(I_OUT/AB49)*($O$3*$N$3/($P$3-$Q$3)))</f>
        <v>6.5520938537680227E-5</v>
      </c>
      <c r="AC129" s="11">
        <f t="array" ref="AC129">($A129)*($M$3*((V_OUT+V_F)/INDEX(Parts[Ratio (s:p)],COLUMNS($B129:AC129)))^2+((V_OUT+V_F)/INDEX(Parts[Ratio (s:p)],COLUMNS($B129:AC129)))*(I_OUT/AC49)*($O$3*$N$3/($P$3-$Q$3)))</f>
        <v>2.1568435630835582E-4</v>
      </c>
      <c r="AD129" s="11">
        <f t="array" ref="AD129">($A129)*($M$3*((V_OUT+V_F)/INDEX(Parts[Ratio (s:p)],COLUMNS($B129:AD129)))^2+((V_OUT+V_F)/INDEX(Parts[Ratio (s:p)],COLUMNS($B129:AD129)))*(I_OUT/AD49)*($O$3*$N$3/($P$3-$Q$3)))</f>
        <v>1.228442364414159E-3</v>
      </c>
      <c r="AE129" s="11">
        <f t="array" ref="AE129">($A129)*($M$3*((V_OUT+V_F)/INDEX(Parts[Ratio (s:p)],COLUMNS($B129:AE129)))^2+((V_OUT+V_F)/INDEX(Parts[Ratio (s:p)],COLUMNS($B129:AE129)))*(I_OUT/AE49)*($O$3*$N$3/($P$3-$Q$3)))</f>
        <v>4.8731598357548631E-3</v>
      </c>
      <c r="AF129" s="11">
        <f t="array" ref="AF129">($A129)*($M$3*((V_OUT+V_F)/INDEX(Parts[Ratio (s:p)],COLUMNS($B129:AF129)))^2+((V_OUT+V_F)/INDEX(Parts[Ratio (s:p)],COLUMNS($B129:AF129)))*(I_OUT/AF49)*($O$3*$N$3/($P$3-$Q$3)))</f>
        <v>4.8731598357548631E-3</v>
      </c>
      <c r="AG129" s="11">
        <f t="array" ref="AG129">($A129)*($M$3*((V_OUT+V_F)/INDEX(Parts[Ratio (s:p)],COLUMNS($B129:AG129)))^2+((V_OUT+V_F)/INDEX(Parts[Ratio (s:p)],COLUMNS($B129:AG129)))*(I_OUT/AG49)*($O$3*$N$3/($P$3-$Q$3)))</f>
        <v>4.8731598357548631E-3</v>
      </c>
      <c r="AH129" s="11">
        <f t="array" ref="AH129">($A129)*($M$3*((V_OUT+V_F)/INDEX(Parts[Ratio (s:p)],COLUMNS($B129:AH129)))^2+((V_OUT+V_F)/INDEX(Parts[Ratio (s:p)],COLUMNS($B129:AH129)))*(I_OUT/AH49)*($O$3*$N$3/($P$3-$Q$3)))</f>
        <v>4.9366568294111225E-3</v>
      </c>
      <c r="AI129" s="11">
        <f t="array" ref="AI129">($A129)*($M$3*((V_OUT+V_F)/INDEX(Parts[Ratio (s:p)],COLUMNS($B129:AI129)))^2+((V_OUT+V_F)/INDEX(Parts[Ratio (s:p)],COLUMNS($B129:AI129)))*(I_OUT/AI49)*($O$3*$N$3/($P$3-$Q$3)))</f>
        <v>5.0264551390097247E-3</v>
      </c>
    </row>
    <row r="130" spans="1:35" s="15" customFormat="1">
      <c r="A130" s="5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s="15" customFormat="1">
      <c r="A131" s="76" t="s">
        <v>82</v>
      </c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s="15" customFormat="1">
      <c r="A132" s="55">
        <f>$A$44</f>
        <v>35000</v>
      </c>
      <c r="B132" s="12">
        <f>B92^2*$L$3</f>
        <v>1.7781478258043389E-2</v>
      </c>
      <c r="C132" s="12">
        <f>C92^2*$L$3</f>
        <v>5.622997146018037E-2</v>
      </c>
      <c r="D132" s="12">
        <f t="shared" ref="D132:Q132" si="210">D92^2*$L$3</f>
        <v>5.622997146018037E-2</v>
      </c>
      <c r="E132" s="12">
        <f t="shared" si="210"/>
        <v>5.622997146018037E-2</v>
      </c>
      <c r="F132" s="12">
        <f t="shared" si="210"/>
        <v>3.9760594125419532E-2</v>
      </c>
      <c r="G132" s="12">
        <f t="shared" si="210"/>
        <v>3.9760594125419574E-2</v>
      </c>
      <c r="H132" s="12">
        <f t="shared" si="210"/>
        <v>5.622997146018037E-2</v>
      </c>
      <c r="I132" s="12">
        <f t="shared" si="210"/>
        <v>3.9760594125419595E-2</v>
      </c>
      <c r="J132" s="12">
        <f t="shared" si="210"/>
        <v>0.12573403855783633</v>
      </c>
      <c r="K132" s="12">
        <f t="shared" si="210"/>
        <v>6.0870729673237693E-2</v>
      </c>
      <c r="L132" s="12">
        <f t="shared" si="210"/>
        <v>3.043536483661885E-2</v>
      </c>
      <c r="M132" s="12">
        <f t="shared" si="210"/>
        <v>8.7111097209198768E-2</v>
      </c>
      <c r="N132" s="12">
        <f t="shared" si="210"/>
        <v>0.10477836546486366</v>
      </c>
      <c r="O132" s="12">
        <f t="shared" si="210"/>
        <v>0.12573403855783633</v>
      </c>
      <c r="P132" s="12">
        <f t="shared" si="210"/>
        <v>4.8696583738590163E-2</v>
      </c>
      <c r="Q132" s="12">
        <f t="shared" si="210"/>
        <v>9.7393167477180326E-2</v>
      </c>
      <c r="R132" s="12">
        <f>R92^2*$L$3</f>
        <v>1.5399211888306249E-2</v>
      </c>
      <c r="S132" s="12">
        <f>S92^2*$L$3</f>
        <v>0.10888887151149848</v>
      </c>
      <c r="T132" s="12">
        <f>T92^2*$L$3</f>
        <v>2.6277265566816761E-2</v>
      </c>
      <c r="U132" s="12">
        <f>U92^2*$L$3</f>
        <v>1.1642040607207069E-2</v>
      </c>
      <c r="V132" s="12">
        <f>V92^2*$L$3</f>
        <v>6.8867369164351308E-2</v>
      </c>
      <c r="W132" s="12">
        <f t="shared" ref="W132:Y132" si="211">W92^2*$L$3</f>
        <v>3.8957266990872126E-3</v>
      </c>
      <c r="X132" s="12">
        <f t="shared" si="211"/>
        <v>2.7940897457296981E-3</v>
      </c>
      <c r="Y132" s="12">
        <f t="shared" si="211"/>
        <v>2.5146807711567266E-3</v>
      </c>
      <c r="Z132" s="12">
        <f t="shared" ref="Z132:AA132" si="212">Z92^2*$L$3</f>
        <v>3.8498029720765623E-3</v>
      </c>
      <c r="AA132" s="12">
        <f t="shared" si="212"/>
        <v>5.9941350979829918E-3</v>
      </c>
      <c r="AB132" s="12">
        <f t="shared" ref="AB132:AE132" si="213">AB92^2*$L$3</f>
        <v>2.6029418893735953E-3</v>
      </c>
      <c r="AC132" s="12">
        <f t="shared" si="213"/>
        <v>3.8200743188980956E-3</v>
      </c>
      <c r="AD132" s="12">
        <f t="shared" si="213"/>
        <v>6.8867369164351301E-3</v>
      </c>
      <c r="AE132" s="12">
        <f t="shared" si="213"/>
        <v>2.1777774302299692E-2</v>
      </c>
      <c r="AF132" s="12">
        <f t="shared" ref="AF132:AG132" si="214">AF92^2*$L$3</f>
        <v>2.1777774302299692E-2</v>
      </c>
      <c r="AG132" s="12">
        <f t="shared" si="214"/>
        <v>2.1777774302299692E-2</v>
      </c>
      <c r="AH132" s="12">
        <f t="shared" ref="AH132:AI132" si="215">AH92^2*$L$3</f>
        <v>3.0798423776612491E-2</v>
      </c>
      <c r="AI132" s="12">
        <f t="shared" si="215"/>
        <v>4.355554860459937E-2</v>
      </c>
    </row>
    <row r="133" spans="1:35" s="15" customFormat="1">
      <c r="A133" s="55">
        <f>$A$45</f>
        <v>50000</v>
      </c>
      <c r="B133" s="12">
        <f t="shared" ref="B133:C137" si="216">B93^2*$L$3</f>
        <v>1.4877052071189664E-2</v>
      </c>
      <c r="C133" s="12">
        <f t="shared" si="216"/>
        <v>4.7045369413884812E-2</v>
      </c>
      <c r="D133" s="12">
        <f t="shared" ref="D133:R133" si="217">D93^2*$L$3</f>
        <v>4.7045369413884812E-2</v>
      </c>
      <c r="E133" s="12">
        <f t="shared" si="217"/>
        <v>4.7045369413884812E-2</v>
      </c>
      <c r="F133" s="12">
        <f t="shared" si="217"/>
        <v>3.3266099735984149E-2</v>
      </c>
      <c r="G133" s="12">
        <f t="shared" si="217"/>
        <v>3.3266099735984149E-2</v>
      </c>
      <c r="H133" s="12">
        <f t="shared" si="217"/>
        <v>4.7045369413884812E-2</v>
      </c>
      <c r="I133" s="12">
        <f t="shared" si="217"/>
        <v>3.3266099735984156E-2</v>
      </c>
      <c r="J133" s="12">
        <f t="shared" si="217"/>
        <v>0.10519664403603583</v>
      </c>
      <c r="K133" s="12">
        <f t="shared" si="217"/>
        <v>5.0928106303559595E-2</v>
      </c>
      <c r="L133" s="12">
        <f t="shared" si="217"/>
        <v>2.5464053151779804E-2</v>
      </c>
      <c r="M133" s="12">
        <f t="shared" si="217"/>
        <v>7.2882372902460676E-2</v>
      </c>
      <c r="N133" s="12">
        <f t="shared" si="217"/>
        <v>8.7663870030029872E-2</v>
      </c>
      <c r="O133" s="12">
        <f t="shared" si="217"/>
        <v>0.10519664403603583</v>
      </c>
      <c r="P133" s="12">
        <f t="shared" si="217"/>
        <v>4.0742485042847686E-2</v>
      </c>
      <c r="Q133" s="12">
        <f t="shared" si="217"/>
        <v>8.1484970085695357E-2</v>
      </c>
      <c r="R133" s="12">
        <f t="shared" si="217"/>
        <v>1.2883905027074162E-2</v>
      </c>
      <c r="S133" s="12">
        <f t="shared" ref="S133:T133" si="218">S93^2*$L$3</f>
        <v>9.1102966128075849E-2</v>
      </c>
      <c r="T133" s="12">
        <f t="shared" si="218"/>
        <v>2.1985137706375859E-2</v>
      </c>
      <c r="U133" s="12">
        <f t="shared" ref="U133:V133" si="219">U93^2*$L$3</f>
        <v>9.7404300033366534E-3</v>
      </c>
      <c r="V133" s="12">
        <f t="shared" si="219"/>
        <v>5.761857491237813E-2</v>
      </c>
      <c r="W133" s="12">
        <f t="shared" ref="W133:Y133" si="220">W93^2*$L$3</f>
        <v>3.2593988034278145E-3</v>
      </c>
      <c r="X133" s="12">
        <f t="shared" si="220"/>
        <v>2.3377032008007966E-3</v>
      </c>
      <c r="Y133" s="12">
        <f t="shared" si="220"/>
        <v>2.1039328807207175E-3</v>
      </c>
      <c r="Z133" s="12">
        <f t="shared" ref="Z133:AA133" si="221">Z93^2*$L$3</f>
        <v>3.2209762567685404E-3</v>
      </c>
      <c r="AA133" s="12">
        <f t="shared" si="221"/>
        <v>5.0150532301272812E-3</v>
      </c>
      <c r="AB133" s="12">
        <f t="shared" ref="AB133:AE133" si="222">AB93^2*$L$3</f>
        <v>2.1777774302299689E-3</v>
      </c>
      <c r="AC133" s="12">
        <f t="shared" si="222"/>
        <v>3.196103481011423E-3</v>
      </c>
      <c r="AD133" s="12">
        <f t="shared" si="222"/>
        <v>5.7618574912378139E-3</v>
      </c>
      <c r="AE133" s="12">
        <f t="shared" si="222"/>
        <v>1.8220593225615169E-2</v>
      </c>
      <c r="AF133" s="12">
        <f t="shared" ref="AF133:AG133" si="223">AF93^2*$L$3</f>
        <v>1.8220593225615169E-2</v>
      </c>
      <c r="AG133" s="12">
        <f t="shared" si="223"/>
        <v>1.8220593225615169E-2</v>
      </c>
      <c r="AH133" s="12">
        <f t="shared" ref="AH133:AI133" si="224">AH93^2*$L$3</f>
        <v>2.5767810054148309E-2</v>
      </c>
      <c r="AI133" s="12">
        <f t="shared" si="224"/>
        <v>3.6441186451230345E-2</v>
      </c>
    </row>
    <row r="134" spans="1:35" s="15" customFormat="1">
      <c r="A134" s="55">
        <f>$A$46</f>
        <v>100000</v>
      </c>
      <c r="B134" s="12">
        <f t="shared" si="216"/>
        <v>1.0519664403603588E-2</v>
      </c>
      <c r="C134" s="12">
        <f t="shared" si="216"/>
        <v>3.3266099735984121E-2</v>
      </c>
      <c r="D134" s="12">
        <f t="shared" ref="D134:R134" si="225">D94^2*$L$3</f>
        <v>3.3266099735984156E-2</v>
      </c>
      <c r="E134" s="12">
        <f t="shared" si="225"/>
        <v>3.3266099735984149E-2</v>
      </c>
      <c r="F134" s="40">
        <f t="shared" si="225"/>
        <v>2.3522684706942399E-2</v>
      </c>
      <c r="G134" s="12">
        <f t="shared" si="225"/>
        <v>2.3522684706942399E-2</v>
      </c>
      <c r="H134" s="12">
        <f t="shared" si="225"/>
        <v>3.3266099735984156E-2</v>
      </c>
      <c r="I134" s="12">
        <f t="shared" si="225"/>
        <v>2.3522684706942409E-2</v>
      </c>
      <c r="J134" s="12">
        <f t="shared" si="225"/>
        <v>7.4385260355948321E-2</v>
      </c>
      <c r="K134" s="12">
        <f t="shared" si="225"/>
        <v>3.6011609320236337E-2</v>
      </c>
      <c r="L134" s="12">
        <f t="shared" si="225"/>
        <v>1.8005804660118169E-2</v>
      </c>
      <c r="M134" s="12">
        <f t="shared" si="225"/>
        <v>5.1535620108296647E-2</v>
      </c>
      <c r="N134" s="12">
        <f t="shared" si="225"/>
        <v>6.1987716963290279E-2</v>
      </c>
      <c r="O134" s="12">
        <f t="shared" si="225"/>
        <v>7.4385260355948321E-2</v>
      </c>
      <c r="P134" s="12">
        <f t="shared" si="225"/>
        <v>2.8809287456189055E-2</v>
      </c>
      <c r="Q134" s="12">
        <f t="shared" si="225"/>
        <v>5.7618574912378116E-2</v>
      </c>
      <c r="R134" s="12">
        <f t="shared" si="225"/>
        <v>9.1102966128075863E-3</v>
      </c>
      <c r="S134" s="12">
        <f t="shared" ref="S134:T134" si="226">S94^2*$L$3</f>
        <v>6.4419525135370789E-2</v>
      </c>
      <c r="T134" s="12">
        <f t="shared" si="226"/>
        <v>1.5545839957498423E-2</v>
      </c>
      <c r="U134" s="12">
        <f t="shared" ref="U134:V134" si="227">U94^2*$L$3</f>
        <v>6.8875241070322536E-3</v>
      </c>
      <c r="V134" s="12">
        <f t="shared" si="227"/>
        <v>4.07424850428477E-2</v>
      </c>
      <c r="W134" s="12">
        <f t="shared" ref="W134:Y134" si="228">W94^2*$L$3</f>
        <v>2.3047429964951245E-3</v>
      </c>
      <c r="X134" s="12">
        <f t="shared" si="228"/>
        <v>1.6530057856877398E-3</v>
      </c>
      <c r="Y134" s="12">
        <f t="shared" si="228"/>
        <v>1.487705207118966E-3</v>
      </c>
      <c r="Z134" s="12">
        <f t="shared" ref="Z134:AA134" si="229">Z94^2*$L$3</f>
        <v>2.2775741532018966E-3</v>
      </c>
      <c r="AA134" s="12">
        <f t="shared" si="229"/>
        <v>3.5461781470344997E-3</v>
      </c>
      <c r="AB134" s="12">
        <f t="shared" ref="AB134:AE134" si="230">AB94^2*$L$3</f>
        <v>1.539921188830624E-3</v>
      </c>
      <c r="AC134" s="12">
        <f t="shared" si="230"/>
        <v>2.2599864447971066E-3</v>
      </c>
      <c r="AD134" s="12">
        <f t="shared" si="230"/>
        <v>4.0742485042847684E-3</v>
      </c>
      <c r="AE134" s="12">
        <f t="shared" si="230"/>
        <v>1.2883905027074162E-2</v>
      </c>
      <c r="AF134" s="12">
        <f t="shared" ref="AF134:AG134" si="231">AF94^2*$L$3</f>
        <v>1.2883905027074162E-2</v>
      </c>
      <c r="AG134" s="12">
        <f t="shared" si="231"/>
        <v>1.2883905027074162E-2</v>
      </c>
      <c r="AH134" s="12">
        <f t="shared" ref="AH134:AI134" si="232">AH94^2*$L$3</f>
        <v>1.8220593225615169E-2</v>
      </c>
      <c r="AI134" s="12">
        <f t="shared" si="232"/>
        <v>2.5767810054148309E-2</v>
      </c>
    </row>
    <row r="135" spans="1:35" s="15" customFormat="1">
      <c r="A135" s="55">
        <f>$A$47</f>
        <v>200000</v>
      </c>
      <c r="B135" s="12">
        <f t="shared" si="216"/>
        <v>7.43852603559483E-3</v>
      </c>
      <c r="C135" s="12">
        <f t="shared" si="216"/>
        <v>2.3522684706942399E-2</v>
      </c>
      <c r="D135" s="12">
        <f t="shared" ref="D135:R135" si="233">D95^2*$L$3</f>
        <v>2.3522684706942409E-2</v>
      </c>
      <c r="E135" s="12">
        <f t="shared" si="233"/>
        <v>2.3522684706942399E-2</v>
      </c>
      <c r="F135" s="12">
        <f t="shared" si="233"/>
        <v>1.6633049867992071E-2</v>
      </c>
      <c r="G135" s="12">
        <f t="shared" si="233"/>
        <v>1.6633049867992071E-2</v>
      </c>
      <c r="H135" s="12">
        <f t="shared" si="233"/>
        <v>2.3522684706942409E-2</v>
      </c>
      <c r="I135" s="12">
        <f t="shared" si="233"/>
        <v>1.6633049867992074E-2</v>
      </c>
      <c r="J135" s="12">
        <f t="shared" si="233"/>
        <v>5.2598322018017923E-2</v>
      </c>
      <c r="K135" s="12">
        <f t="shared" si="233"/>
        <v>2.5464053151779804E-2</v>
      </c>
      <c r="L135" s="12">
        <f t="shared" si="233"/>
        <v>1.2732026575889899E-2</v>
      </c>
      <c r="M135" s="12">
        <f t="shared" si="233"/>
        <v>3.6441186451230345E-2</v>
      </c>
      <c r="N135" s="12">
        <f t="shared" si="233"/>
        <v>4.3831935015014957E-2</v>
      </c>
      <c r="O135" s="12">
        <f t="shared" si="233"/>
        <v>5.2598322018017923E-2</v>
      </c>
      <c r="P135" s="12">
        <f t="shared" si="233"/>
        <v>2.0371242521423839E-2</v>
      </c>
      <c r="Q135" s="12">
        <f t="shared" si="233"/>
        <v>4.0742485042847686E-2</v>
      </c>
      <c r="R135" s="12">
        <f t="shared" si="233"/>
        <v>6.4419525135370774E-3</v>
      </c>
      <c r="S135" s="12">
        <f t="shared" ref="S135:T135" si="234">S95^2*$L$3</f>
        <v>4.5551483064037925E-2</v>
      </c>
      <c r="T135" s="12">
        <f t="shared" si="234"/>
        <v>1.0992568853187926E-2</v>
      </c>
      <c r="U135" s="12">
        <f t="shared" ref="U135:V135" si="235">U95^2*$L$3</f>
        <v>4.8702150016683276E-3</v>
      </c>
      <c r="V135" s="12">
        <f t="shared" si="235"/>
        <v>2.8809287456189069E-2</v>
      </c>
      <c r="W135" s="12">
        <f t="shared" ref="W135:Y135" si="236">W95^2*$L$3</f>
        <v>1.6296994017139068E-3</v>
      </c>
      <c r="X135" s="12">
        <f t="shared" si="236"/>
        <v>1.1688516004003985E-3</v>
      </c>
      <c r="Y135" s="12">
        <f t="shared" si="236"/>
        <v>1.0519664403603585E-3</v>
      </c>
      <c r="Z135" s="12">
        <f t="shared" ref="Z135:AA135" si="237">Z95^2*$L$3</f>
        <v>1.6104881283842693E-3</v>
      </c>
      <c r="AA135" s="12">
        <f t="shared" si="237"/>
        <v>2.5075266150636401E-3</v>
      </c>
      <c r="AB135" s="12">
        <f t="shared" ref="AB135:AE135" si="238">AB95^2*$L$3</f>
        <v>1.0888887151149847E-3</v>
      </c>
      <c r="AC135" s="12">
        <f t="shared" si="238"/>
        <v>1.5980517405057113E-3</v>
      </c>
      <c r="AD135" s="12">
        <f t="shared" si="238"/>
        <v>2.8809287456189069E-3</v>
      </c>
      <c r="AE135" s="12">
        <f t="shared" si="238"/>
        <v>9.1102966128075863E-3</v>
      </c>
      <c r="AF135" s="12">
        <f t="shared" ref="AF135:AG135" si="239">AF95^2*$L$3</f>
        <v>9.1102966128075863E-3</v>
      </c>
      <c r="AG135" s="12">
        <f t="shared" si="239"/>
        <v>9.1102966128075863E-3</v>
      </c>
      <c r="AH135" s="12">
        <f t="shared" ref="AH135:AI135" si="240">AH95^2*$L$3</f>
        <v>1.2883905027074162E-2</v>
      </c>
      <c r="AI135" s="12">
        <f t="shared" si="240"/>
        <v>1.8220593225615169E-2</v>
      </c>
    </row>
    <row r="136" spans="1:35" s="15" customFormat="1">
      <c r="A136" s="55">
        <f>$A$48</f>
        <v>500000</v>
      </c>
      <c r="B136" s="12">
        <f t="shared" si="216"/>
        <v>4.7045369413884798E-3</v>
      </c>
      <c r="C136" s="12">
        <f t="shared" si="216"/>
        <v>1.4877052071189667E-2</v>
      </c>
      <c r="D136" s="12">
        <f t="shared" ref="D136:R136" si="241">D96^2*$L$3</f>
        <v>1.4877052071189667E-2</v>
      </c>
      <c r="E136" s="12">
        <f t="shared" si="241"/>
        <v>1.4877052071189667E-2</v>
      </c>
      <c r="F136" s="12">
        <f t="shared" si="241"/>
        <v>1.0519664403603588E-2</v>
      </c>
      <c r="G136" s="12">
        <f t="shared" si="241"/>
        <v>1.0519664403603591E-2</v>
      </c>
      <c r="H136" s="12">
        <f t="shared" si="241"/>
        <v>1.4877052071189667E-2</v>
      </c>
      <c r="I136" s="12">
        <f t="shared" si="241"/>
        <v>1.0519664403603591E-2</v>
      </c>
      <c r="J136" s="12">
        <f t="shared" si="241"/>
        <v>3.3266099735984149E-2</v>
      </c>
      <c r="K136" s="12">
        <f t="shared" si="241"/>
        <v>1.6104881283842687E-2</v>
      </c>
      <c r="L136" s="12">
        <f t="shared" si="241"/>
        <v>8.0524406419213417E-3</v>
      </c>
      <c r="M136" s="12">
        <f t="shared" si="241"/>
        <v>2.3047429964951269E-2</v>
      </c>
      <c r="N136" s="12">
        <f t="shared" si="241"/>
        <v>2.7721749779986767E-2</v>
      </c>
      <c r="O136" s="12">
        <f t="shared" si="241"/>
        <v>3.3266099735984149E-2</v>
      </c>
      <c r="P136" s="12">
        <f t="shared" si="241"/>
        <v>1.2883905027074148E-2</v>
      </c>
      <c r="Q136" s="12">
        <f t="shared" si="241"/>
        <v>2.5767810054148299E-2</v>
      </c>
      <c r="R136" s="12">
        <f t="shared" si="241"/>
        <v>4.0742485042847684E-3</v>
      </c>
      <c r="S136" s="12">
        <f t="shared" ref="S136:T136" si="242">S96^2*$L$3</f>
        <v>2.8809287456189082E-2</v>
      </c>
      <c r="T136" s="12">
        <f t="shared" si="242"/>
        <v>6.9523109824597903E-3</v>
      </c>
      <c r="U136" s="12">
        <f t="shared" ref="U136:V136" si="243">U96^2*$L$3</f>
        <v>3.0801944199985304E-3</v>
      </c>
      <c r="V136" s="12">
        <f t="shared" si="243"/>
        <v>1.8220593225615166E-2</v>
      </c>
      <c r="W136" s="12">
        <f t="shared" ref="W136:Y136" si="244">W96^2*$L$3</f>
        <v>1.0307124021659321E-3</v>
      </c>
      <c r="X136" s="12">
        <f t="shared" si="244"/>
        <v>7.3924666079964768E-4</v>
      </c>
      <c r="Y136" s="12">
        <f t="shared" si="244"/>
        <v>6.6532199471968311E-4</v>
      </c>
      <c r="Z136" s="12">
        <f t="shared" ref="Z136:AA136" si="245">Z96^2*$L$3</f>
        <v>1.0185621260711921E-3</v>
      </c>
      <c r="AA136" s="12">
        <f t="shared" si="245"/>
        <v>1.5858990794186778E-3</v>
      </c>
      <c r="AB136" s="12">
        <f t="shared" ref="AB136:AE136" si="246">AB96^2*$L$3</f>
        <v>6.8867369164351297E-4</v>
      </c>
      <c r="AC136" s="12">
        <f t="shared" si="246"/>
        <v>1.0106966637588811E-3</v>
      </c>
      <c r="AD136" s="12">
        <f t="shared" si="246"/>
        <v>1.8220593225615157E-3</v>
      </c>
      <c r="AE136" s="12">
        <f t="shared" si="246"/>
        <v>5.7618574912378174E-3</v>
      </c>
      <c r="AF136" s="12">
        <f t="shared" ref="AF136:AG136" si="247">AF96^2*$L$3</f>
        <v>5.7618574912378174E-3</v>
      </c>
      <c r="AG136" s="12">
        <f t="shared" si="247"/>
        <v>5.7618574912378174E-3</v>
      </c>
      <c r="AH136" s="12">
        <f t="shared" ref="AH136:AI136" si="248">AH96^2*$L$3</f>
        <v>8.1484970085695385E-3</v>
      </c>
      <c r="AI136" s="12">
        <f t="shared" si="248"/>
        <v>1.1523714982475633E-2</v>
      </c>
    </row>
    <row r="137" spans="1:35">
      <c r="A137" s="55">
        <f>$A$49</f>
        <v>1000000</v>
      </c>
      <c r="B137" s="12">
        <f t="shared" si="216"/>
        <v>3.3266099735984136E-3</v>
      </c>
      <c r="C137" s="12">
        <f t="shared" si="216"/>
        <v>1.0519664403603591E-2</v>
      </c>
      <c r="D137" s="12">
        <f t="shared" ref="D137:R137" si="249">D97^2*$L$3</f>
        <v>1.0519664403603591E-2</v>
      </c>
      <c r="E137" s="12">
        <f t="shared" si="249"/>
        <v>1.0519664403603591E-2</v>
      </c>
      <c r="F137" s="12">
        <f t="shared" si="249"/>
        <v>7.4385260355948344E-3</v>
      </c>
      <c r="G137" s="12">
        <f t="shared" si="249"/>
        <v>7.4385260355948344E-3</v>
      </c>
      <c r="H137" s="12">
        <f t="shared" si="249"/>
        <v>1.0519664403603591E-2</v>
      </c>
      <c r="I137" s="12">
        <f t="shared" si="249"/>
        <v>7.4385260355948318E-3</v>
      </c>
      <c r="J137" s="12">
        <f t="shared" si="249"/>
        <v>2.3522684706942392E-2</v>
      </c>
      <c r="K137" s="12">
        <f t="shared" si="249"/>
        <v>1.1387870766009476E-2</v>
      </c>
      <c r="L137" s="12">
        <f t="shared" si="249"/>
        <v>5.6939353830047362E-3</v>
      </c>
      <c r="M137" s="12">
        <f t="shared" si="249"/>
        <v>1.6296994017139074E-2</v>
      </c>
      <c r="N137" s="12">
        <f t="shared" si="249"/>
        <v>1.9602237255785335E-2</v>
      </c>
      <c r="O137" s="12">
        <f t="shared" si="249"/>
        <v>2.3522684706942392E-2</v>
      </c>
      <c r="P137" s="12">
        <f t="shared" si="249"/>
        <v>9.1102966128075794E-3</v>
      </c>
      <c r="Q137" s="12">
        <f t="shared" si="249"/>
        <v>1.8220593225615159E-2</v>
      </c>
      <c r="R137" s="12">
        <f t="shared" si="249"/>
        <v>2.8809287456189082E-3</v>
      </c>
      <c r="S137" s="12">
        <f t="shared" ref="S137:T137" si="250">S97^2*$L$3</f>
        <v>2.0371242521423839E-2</v>
      </c>
      <c r="T137" s="12">
        <f t="shared" si="250"/>
        <v>4.9160262406150257E-3</v>
      </c>
      <c r="U137" s="12">
        <f t="shared" ref="U137:V137" si="251">U97^2*$L$3</f>
        <v>2.1780263617539259E-3</v>
      </c>
      <c r="V137" s="12">
        <f t="shared" si="251"/>
        <v>1.2883905027074151E-2</v>
      </c>
      <c r="W137" s="12">
        <f t="shared" ref="W137:Y137" si="252">W97^2*$L$3</f>
        <v>7.288237290246065E-4</v>
      </c>
      <c r="X137" s="12">
        <f t="shared" si="252"/>
        <v>5.2272632682094232E-4</v>
      </c>
      <c r="Y137" s="12">
        <f t="shared" si="252"/>
        <v>4.7045369413884793E-4</v>
      </c>
      <c r="Z137" s="12">
        <f t="shared" ref="Z137:AA137" si="253">Z97^2*$L$3</f>
        <v>7.2023218640472706E-4</v>
      </c>
      <c r="AA137" s="12">
        <f t="shared" si="253"/>
        <v>1.12139999333445E-3</v>
      </c>
      <c r="AB137" s="12">
        <f t="shared" ref="AB137:AE137" si="254">AB97^2*$L$3</f>
        <v>4.8696583738590162E-4</v>
      </c>
      <c r="AC137" s="12">
        <f t="shared" si="254"/>
        <v>7.1467046466652481E-4</v>
      </c>
      <c r="AD137" s="12">
        <f t="shared" si="254"/>
        <v>1.2883905027074149E-3</v>
      </c>
      <c r="AE137" s="12">
        <f t="shared" si="254"/>
        <v>4.0742485042847684E-3</v>
      </c>
      <c r="AF137" s="12">
        <f t="shared" ref="AF137:AG137" si="255">AF97^2*$L$3</f>
        <v>4.0742485042847684E-3</v>
      </c>
      <c r="AG137" s="12">
        <f t="shared" si="255"/>
        <v>4.0742485042847684E-3</v>
      </c>
      <c r="AH137" s="12">
        <f t="shared" ref="AH137:AI137" si="256">AH97^2*$L$3</f>
        <v>5.7618574912378174E-3</v>
      </c>
      <c r="AI137" s="12">
        <f t="shared" si="256"/>
        <v>8.1484970085695385E-3</v>
      </c>
    </row>
    <row r="138" spans="1:35" s="15" customFormat="1">
      <c r="A138" s="5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55"/>
      <c r="T138" s="55"/>
      <c r="U138" s="55"/>
      <c r="V138" s="57"/>
      <c r="W138" s="57"/>
      <c r="X138" s="57"/>
      <c r="Y138" s="57"/>
      <c r="Z138" s="60"/>
      <c r="AA138" s="60"/>
      <c r="AB138" s="66"/>
      <c r="AC138" s="66"/>
      <c r="AD138" s="66"/>
      <c r="AE138" s="66"/>
      <c r="AF138" s="66"/>
      <c r="AG138" s="66"/>
      <c r="AH138" s="66"/>
      <c r="AI138" s="66"/>
    </row>
    <row r="139" spans="1:35">
      <c r="A139" s="78" t="s">
        <v>23</v>
      </c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55"/>
      <c r="T139" s="55"/>
      <c r="U139" s="55"/>
      <c r="V139" s="57"/>
      <c r="W139" s="57"/>
      <c r="X139" s="57"/>
      <c r="Y139" s="57"/>
      <c r="Z139" s="60"/>
      <c r="AA139" s="60"/>
      <c r="AB139" s="66"/>
      <c r="AC139" s="66"/>
      <c r="AD139" s="66"/>
      <c r="AE139" s="66"/>
      <c r="AF139" s="66"/>
      <c r="AG139" s="66"/>
      <c r="AH139" s="66"/>
      <c r="AI139" s="66"/>
    </row>
    <row r="140" spans="1:35">
      <c r="A140" s="55">
        <f>$A$44</f>
        <v>35000</v>
      </c>
      <c r="B140" s="13">
        <f t="array" ref="B140">B84^2*INDEX(Parts[R (pri)],COLUMNS($B140:B140))+B92^2*INDEX(Parts[R (sec)],COLUMNS($B140:B140))</f>
        <v>0.55058994487468249</v>
      </c>
      <c r="C140" s="13">
        <f t="array" ref="C140">C84^2*INDEX(Parts[R (pri)],COLUMNS($B140:C140))+C92^2*INDEX(Parts[R (sec)],COLUMNS($B140:C140))</f>
        <v>0.18887402935337802</v>
      </c>
      <c r="D140" s="13">
        <f t="array" ref="D140">D84^2*INDEX(Parts[R (pri)],COLUMNS($B140:D140))+D92^2*INDEX(Parts[R (sec)],COLUMNS($B140:D140))</f>
        <v>0.12213345383660602</v>
      </c>
      <c r="E140" s="13">
        <f t="array" ref="E140">E84^2*INDEX(Parts[R (pri)],COLUMNS($B140:E140))+E92^2*INDEX(Parts[R (sec)],COLUMNS($B140:E140))</f>
        <v>0.15615943195784512</v>
      </c>
      <c r="F140" s="13">
        <f t="array" ref="F140">F84^2*INDEX(Parts[R (pri)],COLUMNS($B140:F140))+F92^2*INDEX(Parts[R (sec)],COLUMNS($B140:F140))</f>
        <v>0.18882548171169466</v>
      </c>
      <c r="G140" s="13">
        <f t="array" ref="G140">G84^2*INDEX(Parts[R (pri)],COLUMNS($B140:G140))+G92^2*INDEX(Parts[R (sec)],COLUMNS($B140:G140))</f>
        <v>0.16000527436810691</v>
      </c>
      <c r="H140" s="13">
        <f t="array" ref="H140">H84^2*INDEX(Parts[R (pri)],COLUMNS($B140:H140))+H92^2*INDEX(Parts[R (sec)],COLUMNS($B140:H140))</f>
        <v>0.22016918668674657</v>
      </c>
      <c r="I140" s="13">
        <f t="array" ref="I140">I84^2*INDEX(Parts[R (pri)],COLUMNS($B140:I140))+I92^2*INDEX(Parts[R (sec)],COLUMNS($B140:I140))</f>
        <v>0.29142786772448853</v>
      </c>
      <c r="J140" s="13">
        <f t="array" ref="J140">J84^2*INDEX(Parts[R (pri)],COLUMNS($B140:J140))+J92^2*INDEX(Parts[R (sec)],COLUMNS($B140:J140))</f>
        <v>8.5628980280883032E-2</v>
      </c>
      <c r="K140" s="13">
        <f t="array" ref="K140">K84^2*INDEX(Parts[R (pri)],COLUMNS($B140:K140))+K92^2*INDEX(Parts[R (sec)],COLUMNS($B140:K140))</f>
        <v>0.49026873610904093</v>
      </c>
      <c r="L140" s="13">
        <f t="array" ref="L140">L84^2*INDEX(Parts[R (pri)],COLUMNS($B140:L140))+L92^2*INDEX(Parts[R (sec)],COLUMNS($B140:L140))</f>
        <v>0.51342607891951175</v>
      </c>
      <c r="M140" s="13">
        <f t="array" ref="M140">M84^2*INDEX(Parts[R (pri)],COLUMNS($B140:M140))+M92^2*INDEX(Parts[R (sec)],COLUMNS($B140:M140))</f>
        <v>0.24187911115737676</v>
      </c>
      <c r="N140" s="13">
        <f t="array" ref="N140">N84^2*INDEX(Parts[R (pri)],COLUMNS($B140:N140))+N92^2*INDEX(Parts[R (sec)],COLUMNS($B140:N140))</f>
        <v>7.8999243095621466E-2</v>
      </c>
      <c r="O140" s="13">
        <f t="array" ref="O140">O84^2*INDEX(Parts[R (pri)],COLUMNS($B140:O140))+O92^2*INDEX(Parts[R (sec)],COLUMNS($B140:O140))</f>
        <v>8.2280354832248132E-2</v>
      </c>
      <c r="P140" s="13">
        <f t="array" ref="P140">P84^2*INDEX(Parts[R (pri)],COLUMNS($B140:P140))+P92^2*INDEX(Parts[R (sec)],COLUMNS($B140:P140))</f>
        <v>0.2199984618743229</v>
      </c>
      <c r="Q140" s="13">
        <f t="array" ref="Q140">Q84^2*INDEX(Parts[R (pri)],COLUMNS($B140:Q140))+Q92^2*INDEX(Parts[R (sec)],COLUMNS($B140:Q140))</f>
        <v>0.14072296423922362</v>
      </c>
      <c r="R140" s="13">
        <f t="array" ref="R140">R84^2*INDEX(Parts[R (pri)],COLUMNS($B140:R140))+R92^2*INDEX(Parts[R (sec)],COLUMNS($B140:R140))</f>
        <v>0.46616929423399256</v>
      </c>
      <c r="S140" s="13">
        <f t="array" ref="S140">S84^2*INDEX(Parts[R (pri)],COLUMNS($B140:S140))+S92^2*INDEX(Parts[R (sec)],COLUMNS($B140:S140))</f>
        <v>8.2225300887465436E-2</v>
      </c>
      <c r="T140" s="13">
        <f t="array" ref="T140">T84^2*INDEX(Parts[R (pri)],COLUMNS($B140:T140))+T92^2*INDEX(Parts[R (sec)],COLUMNS($B140:T140))</f>
        <v>0.52589395352591639</v>
      </c>
      <c r="U140" s="13">
        <f t="array" ref="U140">U84^2*INDEX(Parts[R (pri)],COLUMNS($B140:U140))+U92^2*INDEX(Parts[R (sec)],COLUMNS($B140:U140))</f>
        <v>1.0853373344177366</v>
      </c>
      <c r="V140" s="13">
        <f t="array" ref="V140">V84^2*INDEX(Parts[R (pri)],COLUMNS($B140:V140))+V92^2*INDEX(Parts[R (sec)],COLUMNS($B140:V140))</f>
        <v>0.49283585337419156</v>
      </c>
      <c r="W140" s="13">
        <f t="array" ref="W140">W84^2*INDEX(Parts[R (pri)],COLUMNS($B140:W140))+W92^2*INDEX(Parts[R (sec)],COLUMNS($B140:W140))</f>
        <v>0.62792762660972135</v>
      </c>
      <c r="X140" s="13">
        <f t="array" ref="X140">X84^2*INDEX(Parts[R (pri)],COLUMNS($B140:X140))+X92^2*INDEX(Parts[R (sec)],COLUMNS($B140:X140))</f>
        <v>0.71953945801764052</v>
      </c>
      <c r="Y140" s="13">
        <f t="array" ref="Y140">Y84^2*INDEX(Parts[R (pri)],COLUMNS($B140:Y140))+Y92^2*INDEX(Parts[R (sec)],COLUMNS($B140:Y140))</f>
        <v>0.74505071221778096</v>
      </c>
      <c r="Z140" s="13">
        <f t="array" ref="Z140">Z84^2*INDEX(Parts[R (pri)],COLUMNS($B140:Z140))+Z92^2*INDEX(Parts[R (sec)],COLUMNS($B140:Z140))</f>
        <v>8.1019940461040836E-3</v>
      </c>
      <c r="AA140" s="13">
        <f t="array" ref="AA140">AA84^2*INDEX(Parts[R (pri)],COLUMNS($B140:AA140))+AA92^2*INDEX(Parts[R (sec)],COLUMNS($B140:AA140))</f>
        <v>6.0684102502840849E-3</v>
      </c>
      <c r="AB140" s="13">
        <f t="array" ref="AB140">AB84^2*INDEX(Parts[R (pri)],COLUMNS($B140:AB140))+AB92^2*INDEX(Parts[R (sec)],COLUMNS($B140:AB140))</f>
        <v>0.61841938292989307</v>
      </c>
      <c r="AC140" s="13">
        <f t="array" ref="AC140">AC84^2*INDEX(Parts[R (pri)],COLUMNS($B140:AC140))+AC92^2*INDEX(Parts[R (sec)],COLUMNS($B140:AC140))</f>
        <v>0.52445468143776408</v>
      </c>
      <c r="AD140" s="13">
        <f t="array" ref="AD140">AD84^2*INDEX(Parts[R (pri)],COLUMNS($B140:AD140))+AD92^2*INDEX(Parts[R (sec)],COLUMNS($B140:AD140))</f>
        <v>0.6068712340100314</v>
      </c>
      <c r="AE140" s="13">
        <f t="array" ref="AE140">AE84^2*INDEX(Parts[R (pri)],COLUMNS($B140:AE140))+AE92^2*INDEX(Parts[R (sec)],COLUMNS($B140:AE140))</f>
        <v>6.459571915987769E-2</v>
      </c>
      <c r="AF140" s="13">
        <f t="array" ref="AF140">AF84^2*INDEX(Parts[R (pri)],COLUMNS($B140:AF140))+AF92^2*INDEX(Parts[R (sec)],COLUMNS($B140:AF140))</f>
        <v>6.7468491648276702E-2</v>
      </c>
      <c r="AG140" s="13">
        <f t="array" ref="AG140">AG84^2*INDEX(Parts[R (pri)],COLUMNS($B140:AG140))+AG92^2*INDEX(Parts[R (sec)],COLUMNS($B140:AG140))</f>
        <v>8.5033686912709808E-2</v>
      </c>
      <c r="AH140" s="13">
        <f t="array" ref="AH140">AH84^2*INDEX(Parts[R (pri)],COLUMNS($B140:AH140))+AH92^2*INDEX(Parts[R (sec)],COLUMNS($B140:AH140))</f>
        <v>4.8314558627894688E-2</v>
      </c>
      <c r="AI140" s="13">
        <f t="array" ref="AI140">AI84^2*INDEX(Parts[R (pri)],COLUMNS($B140:AI140))+AI92^2*INDEX(Parts[R (sec)],COLUMNS($B140:AI140))</f>
        <v>5.0402689154387906E-2</v>
      </c>
    </row>
    <row r="141" spans="1:35">
      <c r="A141" s="55">
        <f>$A$45</f>
        <v>50000</v>
      </c>
      <c r="B141" s="13">
        <f t="array" ref="B141">B85^2*INDEX(Parts[R (pri)],COLUMNS($B141:B141))+B93^2*INDEX(Parts[R (sec)],COLUMNS($B141:B141))</f>
        <v>0.46065659788824675</v>
      </c>
      <c r="C141" s="13">
        <f t="array" ref="C141">C85^2*INDEX(Parts[R (pri)],COLUMNS($B141:C141))+C93^2*INDEX(Parts[R (sec)],COLUMNS($B141:C141))</f>
        <v>0.15802335041039495</v>
      </c>
      <c r="D141" s="13">
        <f t="array" ref="D141">D85^2*INDEX(Parts[R (pri)],COLUMNS($B141:D141))+D93^2*INDEX(Parts[R (sec)],COLUMNS($B141:D141))</f>
        <v>0.10218417872763308</v>
      </c>
      <c r="E141" s="13">
        <f t="array" ref="E141">E85^2*INDEX(Parts[R (pri)],COLUMNS($B141:E141))+E93^2*INDEX(Parts[R (sec)],COLUMNS($B141:E141))</f>
        <v>0.1306523544853968</v>
      </c>
      <c r="F141" s="13">
        <f t="array" ref="F141">F85^2*INDEX(Parts[R (pri)],COLUMNS($B141:F141))+F93^2*INDEX(Parts[R (sec)],COLUMNS($B141:F141))</f>
        <v>0.15798273253921613</v>
      </c>
      <c r="G141" s="13">
        <f t="array" ref="G141">G85^2*INDEX(Parts[R (pri)],COLUMNS($B141:G141))+G93^2*INDEX(Parts[R (sec)],COLUMNS($B141:G141))</f>
        <v>0.13387001709841237</v>
      </c>
      <c r="H141" s="13">
        <f t="array" ref="H141">H85^2*INDEX(Parts[R (pri)],COLUMNS($B141:H141))+H93^2*INDEX(Parts[R (sec)],COLUMNS($B141:H141))</f>
        <v>0.18420675757531924</v>
      </c>
      <c r="I141" s="13">
        <f t="array" ref="I141">I85^2*INDEX(Parts[R (pri)],COLUMNS($B141:I141))+I93^2*INDEX(Parts[R (sec)],COLUMNS($B141:I141))</f>
        <v>0.24382604754313955</v>
      </c>
      <c r="J141" s="13">
        <f t="array" ref="J141">J85^2*INDEX(Parts[R (pri)],COLUMNS($B141:J141))+J93^2*INDEX(Parts[R (sec)],COLUMNS($B141:J141))</f>
        <v>7.1642344913889461E-2</v>
      </c>
      <c r="K141" s="13">
        <f t="array" ref="K141">K85^2*INDEX(Parts[R (pri)],COLUMNS($B141:K141))+K93^2*INDEX(Parts[R (sec)],COLUMNS($B141:K141))</f>
        <v>0.41018825376181783</v>
      </c>
      <c r="L141" s="13">
        <f t="array" ref="L141">L85^2*INDEX(Parts[R (pri)],COLUMNS($B141:L141))+L93^2*INDEX(Parts[R (sec)],COLUMNS($B141:L141))</f>
        <v>0.42956307681208505</v>
      </c>
      <c r="M141" s="13">
        <f t="array" ref="M141">M85^2*INDEX(Parts[R (pri)],COLUMNS($B141:M141))+M93^2*INDEX(Parts[R (sec)],COLUMNS($B141:M141))</f>
        <v>0.20237058355896945</v>
      </c>
      <c r="N141" s="13">
        <f t="array" ref="N141">N85^2*INDEX(Parts[R (pri)],COLUMNS($B141:N141))+N93^2*INDEX(Parts[R (sec)],COLUMNS($B141:N141))</f>
        <v>6.6095508824554505E-2</v>
      </c>
      <c r="O141" s="13">
        <f t="array" ref="O141">O85^2*INDEX(Parts[R (pri)],COLUMNS($B141:O141))+O93^2*INDEX(Parts[R (sec)],COLUMNS($B141:O141))</f>
        <v>6.8840683857181895E-2</v>
      </c>
      <c r="P141" s="13">
        <f t="array" ref="P141">P85^2*INDEX(Parts[R (pri)],COLUMNS($B141:P141))+P93^2*INDEX(Parts[R (sec)],COLUMNS($B141:P141))</f>
        <v>0.18406391894922677</v>
      </c>
      <c r="Q141" s="13">
        <f t="array" ref="Q141">Q85^2*INDEX(Parts[R (pri)],COLUMNS($B141:Q141))+Q93^2*INDEX(Parts[R (sec)],COLUMNS($B141:Q141))</f>
        <v>0.11773727899434255</v>
      </c>
      <c r="R141" s="13">
        <f t="array" ref="R141">R85^2*INDEX(Parts[R (pri)],COLUMNS($B141:R141))+R93^2*INDEX(Parts[R (sec)],COLUMNS($B141:R141))</f>
        <v>0.39002521408318358</v>
      </c>
      <c r="S141" s="13">
        <f t="array" ref="S141">S85^2*INDEX(Parts[R (pri)],COLUMNS($B141:S141))+S93^2*INDEX(Parts[R (sec)],COLUMNS($B141:S141))</f>
        <v>6.8794622422279197E-2</v>
      </c>
      <c r="T141" s="13">
        <f t="array" ref="T141">T85^2*INDEX(Parts[R (pri)],COLUMNS($B141:T141))+T93^2*INDEX(Parts[R (sec)],COLUMNS($B141:T141))</f>
        <v>0.43999444911110319</v>
      </c>
      <c r="U141" s="13">
        <f t="array" ref="U141">U85^2*INDEX(Parts[R (pri)],COLUMNS($B141:U141))+U93^2*INDEX(Parts[R (sec)],COLUMNS($B141:U141))</f>
        <v>0.9080583630123662</v>
      </c>
      <c r="V141" s="13">
        <f t="array" ref="V141">V85^2*INDEX(Parts[R (pri)],COLUMNS($B141:V141))+V93^2*INDEX(Parts[R (sec)],COLUMNS($B141:V141))</f>
        <v>0.41233605816099489</v>
      </c>
      <c r="W141" s="13">
        <f t="array" ref="W141">W85^2*INDEX(Parts[R (pri)],COLUMNS($B141:W141))+W93^2*INDEX(Parts[R (sec)],COLUMNS($B141:W141))</f>
        <v>0.52536194474076869</v>
      </c>
      <c r="X141" s="13">
        <f t="array" ref="X141">X85^2*INDEX(Parts[R (pri)],COLUMNS($B141:X141))+X93^2*INDEX(Parts[R (sec)],COLUMNS($B141:X141))</f>
        <v>0.60200990203735316</v>
      </c>
      <c r="Y141" s="13">
        <f t="array" ref="Y141">Y85^2*INDEX(Parts[R (pri)],COLUMNS($B141:Y141))+Y93^2*INDEX(Parts[R (sec)],COLUMNS($B141:Y141))</f>
        <v>0.62335414865336047</v>
      </c>
      <c r="Z141" s="13">
        <f t="array" ref="Z141">Z85^2*INDEX(Parts[R (pri)],COLUMNS($B141:Z141))+Z93^2*INDEX(Parts[R (sec)],COLUMNS($B141:Z141))</f>
        <v>6.7786145535923652E-3</v>
      </c>
      <c r="AA141" s="13">
        <f t="array" ref="AA141">AA85^2*INDEX(Parts[R (pri)],COLUMNS($B141:AA141))+AA93^2*INDEX(Parts[R (sec)],COLUMNS($B141:AA141))</f>
        <v>5.0771962810223347E-3</v>
      </c>
      <c r="AB141" s="13">
        <f t="array" ref="AB141">AB85^2*INDEX(Parts[R (pri)],COLUMNS($B141:AB141))+AB93^2*INDEX(Parts[R (sec)],COLUMNS($B141:AB141))</f>
        <v>0.51740677733131102</v>
      </c>
      <c r="AC141" s="13">
        <f t="array" ref="AC141">AC85^2*INDEX(Parts[R (pri)],COLUMNS($B141:AC141))+AC93^2*INDEX(Parts[R (sec)],COLUMNS($B141:AC141))</f>
        <v>0.43879026768763996</v>
      </c>
      <c r="AD141" s="13">
        <f t="array" ref="AD141">AD85^2*INDEX(Parts[R (pri)],COLUMNS($B141:AD141))+AD93^2*INDEX(Parts[R (sec)],COLUMNS($B141:AD141))</f>
        <v>0.50774490274960016</v>
      </c>
      <c r="AE141" s="13">
        <f t="array" ref="AE141">AE85^2*INDEX(Parts[R (pri)],COLUMNS($B141:AE141))+AE93^2*INDEX(Parts[R (sec)],COLUMNS($B141:AE141))</f>
        <v>5.4044656106290986E-2</v>
      </c>
      <c r="AF141" s="13">
        <f t="array" ref="AF141">AF85^2*INDEX(Parts[R (pri)],COLUMNS($B141:AF141))+AF93^2*INDEX(Parts[R (sec)],COLUMNS($B141:AF141))</f>
        <v>5.6448190012661263E-2</v>
      </c>
      <c r="AG141" s="13">
        <f t="array" ref="AG141">AG85^2*INDEX(Parts[R (pri)],COLUMNS($B141:AG141))+AG93^2*INDEX(Parts[R (sec)],COLUMNS($B141:AG141))</f>
        <v>7.1144286748678093E-2</v>
      </c>
      <c r="AH141" s="13">
        <f t="array" ref="AH141">AH85^2*INDEX(Parts[R (pri)],COLUMNS($B141:AH141))+AH93^2*INDEX(Parts[R (sec)],COLUMNS($B141:AH141))</f>
        <v>4.0422859903596522E-2</v>
      </c>
      <c r="AI141" s="13">
        <f t="array" ref="AI141">AI85^2*INDEX(Parts[R (pri)],COLUMNS($B141:AI141))+AI93^2*INDEX(Parts[R (sec)],COLUMNS($B141:AI141))</f>
        <v>4.216991524529895E-2</v>
      </c>
    </row>
    <row r="142" spans="1:35">
      <c r="A142" s="55">
        <f>$A$46</f>
        <v>100000</v>
      </c>
      <c r="B142" s="13">
        <f t="array" ref="B142">B86^2*INDEX(Parts[R (pri)],COLUMNS($B142:B142))+B94^2*INDEX(Parts[R (sec)],COLUMNS($B142:B142))</f>
        <v>0.32573340416510399</v>
      </c>
      <c r="C142" s="13">
        <f t="array" ref="C142">C86^2*INDEX(Parts[R (pri)],COLUMNS($B142:C142))+C94^2*INDEX(Parts[R (sec)],COLUMNS($B142:C142))</f>
        <v>0.11173938266100822</v>
      </c>
      <c r="D142" s="13">
        <f t="array" ref="D142">D86^2*INDEX(Parts[R (pri)],COLUMNS($B142:D142))+D94^2*INDEX(Parts[R (sec)],COLUMNS($B142:D142))</f>
        <v>7.2255125708287529E-2</v>
      </c>
      <c r="E142" s="13">
        <f t="array" ref="E142">E86^2*INDEX(Parts[R (pri)],COLUMNS($B142:E142))+E94^2*INDEX(Parts[R (sec)],COLUMNS($B142:E142))</f>
        <v>9.2385165834612731E-2</v>
      </c>
      <c r="F142" s="52">
        <f t="array" ref="F142">F86^2*INDEX(Parts[R (pri)],COLUMNS($B142:F142))+F94^2*INDEX(Parts[R (sec)],COLUMNS($B142:F142))</f>
        <v>0.11171066148886037</v>
      </c>
      <c r="G142" s="13">
        <f t="array" ref="G142">G86^2*INDEX(Parts[R (pri)],COLUMNS($B142:G142))+G94^2*INDEX(Parts[R (sec)],COLUMNS($B142:G142))</f>
        <v>9.4660396887846443E-2</v>
      </c>
      <c r="H142" s="13">
        <f t="array" ref="H142">H86^2*INDEX(Parts[R (pri)],COLUMNS($B142:H142))+H94^2*INDEX(Parts[R (sec)],COLUMNS($B142:H142))</f>
        <v>0.13025384742189469</v>
      </c>
      <c r="I142" s="13">
        <f t="array" ref="I142">I86^2*INDEX(Parts[R (pri)],COLUMNS($B142:I142))+I94^2*INDEX(Parts[R (sec)],COLUMNS($B142:I142))</f>
        <v>0.17241105164766746</v>
      </c>
      <c r="J142" s="13">
        <f t="array" ref="J142">J86^2*INDEX(Parts[R (pri)],COLUMNS($B142:J142))+J94^2*INDEX(Parts[R (sec)],COLUMNS($B142:J142))</f>
        <v>5.0658787908716772E-2</v>
      </c>
      <c r="K142" s="13">
        <f t="array" ref="K142">K86^2*INDEX(Parts[R (pri)],COLUMNS($B142:K142))+K94^2*INDEX(Parts[R (sec)],COLUMNS($B142:K142))</f>
        <v>0.2900468957980496</v>
      </c>
      <c r="L142" s="13">
        <f t="array" ref="L142">L86^2*INDEX(Parts[R (pri)],COLUMNS($B142:L142))+L94^2*INDEX(Parts[R (sec)],COLUMNS($B142:L142))</f>
        <v>0.303746964561183</v>
      </c>
      <c r="M142" s="13">
        <f t="array" ref="M142">M86^2*INDEX(Parts[R (pri)],COLUMNS($B142:M142))+M94^2*INDEX(Parts[R (sec)],COLUMNS($B142:M142))</f>
        <v>0.14309761194722617</v>
      </c>
      <c r="N142" s="13">
        <f t="array" ref="N142">N86^2*INDEX(Parts[R (pri)],COLUMNS($B142:N142))+N94^2*INDEX(Parts[R (sec)],COLUMNS($B142:N142))</f>
        <v>4.6736582495817809E-2</v>
      </c>
      <c r="O142" s="13">
        <f t="array" ref="O142">O86^2*INDEX(Parts[R (pri)],COLUMNS($B142:O142))+O94^2*INDEX(Parts[R (sec)],COLUMNS($B142:O142))</f>
        <v>4.8677714376932586E-2</v>
      </c>
      <c r="P142" s="13">
        <f t="array" ref="P142">P86^2*INDEX(Parts[R (pri)],COLUMNS($B142:P142))+P94^2*INDEX(Parts[R (sec)],COLUMNS($B142:P142))</f>
        <v>0.13015284526076928</v>
      </c>
      <c r="Q142" s="13">
        <f t="array" ref="Q142">Q86^2*INDEX(Parts[R (pri)],COLUMNS($B142:Q142))+Q94^2*INDEX(Parts[R (sec)],COLUMNS($B142:Q142))</f>
        <v>8.3252828375352056E-2</v>
      </c>
      <c r="R142" s="13">
        <f t="array" ref="R142">R86^2*INDEX(Parts[R (pri)],COLUMNS($B142:R142))+R94^2*INDEX(Parts[R (sec)],COLUMNS($B142:R142))</f>
        <v>0.27578947371195406</v>
      </c>
      <c r="S142" s="13">
        <f t="array" ref="S142">S86^2*INDEX(Parts[R (pri)],COLUMNS($B142:S142))+S94^2*INDEX(Parts[R (sec)],COLUMNS($B142:S142))</f>
        <v>4.8645144023961737E-2</v>
      </c>
      <c r="T142" s="13">
        <f t="array" ref="T142">T86^2*INDEX(Parts[R (pri)],COLUMNS($B142:T142))+T94^2*INDEX(Parts[R (sec)],COLUMNS($B142:T142))</f>
        <v>0.31112305865090023</v>
      </c>
      <c r="U142" s="13">
        <f t="array" ref="U142">U86^2*INDEX(Parts[R (pri)],COLUMNS($B142:U142))+U94^2*INDEX(Parts[R (sec)],COLUMNS($B142:U142))</f>
        <v>0.64209422619919987</v>
      </c>
      <c r="V142" s="13">
        <f t="array" ref="V142">V86^2*INDEX(Parts[R (pri)],COLUMNS($B142:V142))+V94^2*INDEX(Parts[R (sec)],COLUMNS($B142:V142))</f>
        <v>0.29156562285337023</v>
      </c>
      <c r="W142" s="13">
        <f t="array" ref="W142">W86^2*INDEX(Parts[R (pri)],COLUMNS($B142:W142))+W94^2*INDEX(Parts[R (sec)],COLUMNS($B142:W142))</f>
        <v>0.37148699370354965</v>
      </c>
      <c r="X142" s="13">
        <f t="array" ref="X142">X86^2*INDEX(Parts[R (pri)],COLUMNS($B142:X142))+X94^2*INDEX(Parts[R (sec)],COLUMNS($B142:X142))</f>
        <v>0.42568528407206152</v>
      </c>
      <c r="Y142" s="13">
        <f t="array" ref="Y142">Y86^2*INDEX(Parts[R (pri)],COLUMNS($B142:Y142))+Y94^2*INDEX(Parts[R (sec)],COLUMNS($B142:Y142))</f>
        <v>0.44077794559355832</v>
      </c>
      <c r="Z142" s="13">
        <f t="array" ref="Z142">Z86^2*INDEX(Parts[R (pri)],COLUMNS($B142:Z142))+Z94^2*INDEX(Parts[R (sec)],COLUMNS($B142:Z142))</f>
        <v>4.7932043178949826E-3</v>
      </c>
      <c r="AA142" s="13">
        <f t="array" ref="AA142">AA86^2*INDEX(Parts[R (pri)],COLUMNS($B142:AA142))+AA94^2*INDEX(Parts[R (sec)],COLUMNS($B142:AA142))</f>
        <v>3.5901199197260142E-3</v>
      </c>
      <c r="AB142" s="13">
        <f t="array" ref="AB142">AB86^2*INDEX(Parts[R (pri)],COLUMNS($B142:AB142))+AB94^2*INDEX(Parts[R (sec)],COLUMNS($B142:AB142))</f>
        <v>0.36586184088284801</v>
      </c>
      <c r="AC142" s="13">
        <f t="array" ref="AC142">AC86^2*INDEX(Parts[R (pri)],COLUMNS($B142:AC142))+AC94^2*INDEX(Parts[R (sec)],COLUMNS($B142:AC142))</f>
        <v>0.31027157380059067</v>
      </c>
      <c r="AD142" s="13">
        <f t="array" ref="AD142">AD86^2*INDEX(Parts[R (pri)],COLUMNS($B142:AD142))+AD94^2*INDEX(Parts[R (sec)],COLUMNS($B142:AD142))</f>
        <v>0.35902986384714641</v>
      </c>
      <c r="AE142" s="13">
        <f t="array" ref="AE142">AE86^2*INDEX(Parts[R (pri)],COLUMNS($B142:AE142))+AE94^2*INDEX(Parts[R (sec)],COLUMNS($B142:AE142))</f>
        <v>3.821534281965331E-2</v>
      </c>
      <c r="AF142" s="13">
        <f t="array" ref="AF142">AF86^2*INDEX(Parts[R (pri)],COLUMNS($B142:AF142))+AF94^2*INDEX(Parts[R (sec)],COLUMNS($B142:AF142))</f>
        <v>3.991489794365953E-2</v>
      </c>
      <c r="AG142" s="13">
        <f t="array" ref="AG142">AG86^2*INDEX(Parts[R (pri)],COLUMNS($B142:AG142))+AG94^2*INDEX(Parts[R (sec)],COLUMNS($B142:AG142))</f>
        <v>5.0306607602670514E-2</v>
      </c>
      <c r="AH142" s="13">
        <f t="array" ref="AH142">AH86^2*INDEX(Parts[R (pri)],COLUMNS($B142:AH142))+AH94^2*INDEX(Parts[R (sec)],COLUMNS($B142:AH142))</f>
        <v>2.8583278352786894E-2</v>
      </c>
      <c r="AI142" s="13">
        <f t="array" ref="AI142">AI86^2*INDEX(Parts[R (pri)],COLUMNS($B142:AI142))+AI94^2*INDEX(Parts[R (sec)],COLUMNS($B142:AI142))</f>
        <v>2.9818633032012862E-2</v>
      </c>
    </row>
    <row r="143" spans="1:35">
      <c r="A143" s="55">
        <f>$A$47</f>
        <v>200000</v>
      </c>
      <c r="B143" s="13">
        <f t="array" ref="B143">B87^2*INDEX(Parts[R (pri)],COLUMNS($B143:B143))+B95^2*INDEX(Parts[R (sec)],COLUMNS($B143:B143))</f>
        <v>0.23032829894412341</v>
      </c>
      <c r="C143" s="13">
        <f t="array" ref="C143">C87^2*INDEX(Parts[R (pri)],COLUMNS($B143:C143))+C95^2*INDEX(Parts[R (sec)],COLUMNS($B143:C143))</f>
        <v>7.9011675205197474E-2</v>
      </c>
      <c r="D143" s="13">
        <f t="array" ref="D143">D87^2*INDEX(Parts[R (pri)],COLUMNS($B143:D143))+D95^2*INDEX(Parts[R (sec)],COLUMNS($B143:D143))</f>
        <v>5.1092089363816547E-2</v>
      </c>
      <c r="E143" s="13">
        <f t="array" ref="E143">E87^2*INDEX(Parts[R (pri)],COLUMNS($B143:E143))+E95^2*INDEX(Parts[R (sec)],COLUMNS($B143:E143))</f>
        <v>6.5326177242698402E-2</v>
      </c>
      <c r="F143" s="13">
        <f t="array" ref="F143">F87^2*INDEX(Parts[R (pri)],COLUMNS($B143:F143))+F95^2*INDEX(Parts[R (sec)],COLUMNS($B143:F143))</f>
        <v>7.8991366269608052E-2</v>
      </c>
      <c r="G143" s="13">
        <f t="array" ref="G143">G87^2*INDEX(Parts[R (pri)],COLUMNS($B143:G143))+G95^2*INDEX(Parts[R (sec)],COLUMNS($B143:G143))</f>
        <v>6.6935008549206185E-2</v>
      </c>
      <c r="H143" s="13">
        <f t="array" ref="H143">H87^2*INDEX(Parts[R (pri)],COLUMNS($B143:H143))+H95^2*INDEX(Parts[R (sec)],COLUMNS($B143:H143))</f>
        <v>9.2103378787659618E-2</v>
      </c>
      <c r="I143" s="13">
        <f t="array" ref="I143">I87^2*INDEX(Parts[R (pri)],COLUMNS($B143:I143))+I95^2*INDEX(Parts[R (sec)],COLUMNS($B143:I143))</f>
        <v>0.12191302377156976</v>
      </c>
      <c r="J143" s="13">
        <f t="array" ref="J143">J87^2*INDEX(Parts[R (pri)],COLUMNS($B143:J143))+J95^2*INDEX(Parts[R (sec)],COLUMNS($B143:J143))</f>
        <v>3.582117245694471E-2</v>
      </c>
      <c r="K143" s="13">
        <f t="array" ref="K143">K87^2*INDEX(Parts[R (pri)],COLUMNS($B143:K143))+K95^2*INDEX(Parts[R (sec)],COLUMNS($B143:K143))</f>
        <v>0.20509412688090889</v>
      </c>
      <c r="L143" s="13">
        <f t="array" ref="L143">L87^2*INDEX(Parts[R (pri)],COLUMNS($B143:L143))+L95^2*INDEX(Parts[R (sec)],COLUMNS($B143:L143))</f>
        <v>0.2147815384060425</v>
      </c>
      <c r="M143" s="13">
        <f t="array" ref="M143">M87^2*INDEX(Parts[R (pri)],COLUMNS($B143:M143))+M95^2*INDEX(Parts[R (sec)],COLUMNS($B143:M143))</f>
        <v>0.10118529177948474</v>
      </c>
      <c r="N143" s="13">
        <f t="array" ref="N143">N87^2*INDEX(Parts[R (pri)],COLUMNS($B143:N143))+N95^2*INDEX(Parts[R (sec)],COLUMNS($B143:N143))</f>
        <v>3.3047754412277267E-2</v>
      </c>
      <c r="O143" s="13">
        <f t="array" ref="O143">O87^2*INDEX(Parts[R (pri)],COLUMNS($B143:O143))+O95^2*INDEX(Parts[R (sec)],COLUMNS($B143:O143))</f>
        <v>3.4420341928590927E-2</v>
      </c>
      <c r="P143" s="13">
        <f t="array" ref="P143">P87^2*INDEX(Parts[R (pri)],COLUMNS($B143:P143))+P95^2*INDEX(Parts[R (sec)],COLUMNS($B143:P143))</f>
        <v>9.2031959474613359E-2</v>
      </c>
      <c r="Q143" s="13">
        <f t="array" ref="Q143">Q87^2*INDEX(Parts[R (pri)],COLUMNS($B143:Q143))+Q95^2*INDEX(Parts[R (sec)],COLUMNS($B143:Q143))</f>
        <v>5.8868639497171263E-2</v>
      </c>
      <c r="R143" s="13">
        <f t="array" ref="R143">R87^2*INDEX(Parts[R (pri)],COLUMNS($B143:R143))+R95^2*INDEX(Parts[R (sec)],COLUMNS($B143:R143))</f>
        <v>0.19501260704159176</v>
      </c>
      <c r="S143" s="13">
        <f t="array" ref="S143">S87^2*INDEX(Parts[R (pri)],COLUMNS($B143:S143))+S95^2*INDEX(Parts[R (sec)],COLUMNS($B143:S143))</f>
        <v>3.4397311211139592E-2</v>
      </c>
      <c r="T143" s="13">
        <f t="array" ref="T143">T87^2*INDEX(Parts[R (pri)],COLUMNS($B143:T143))+T95^2*INDEX(Parts[R (sec)],COLUMNS($B143:T143))</f>
        <v>0.21999722455555157</v>
      </c>
      <c r="U143" s="13">
        <f t="array" ref="U143">U87^2*INDEX(Parts[R (pri)],COLUMNS($B143:U143))+U95^2*INDEX(Parts[R (sec)],COLUMNS($B143:U143))</f>
        <v>0.45402918150618304</v>
      </c>
      <c r="V143" s="13">
        <f t="array" ref="V143">V87^2*INDEX(Parts[R (pri)],COLUMNS($B143:V143))+V95^2*INDEX(Parts[R (sec)],COLUMNS($B143:V143))</f>
        <v>0.20616802908049739</v>
      </c>
      <c r="W143" s="13">
        <f t="array" ref="W143">W87^2*INDEX(Parts[R (pri)],COLUMNS($B143:W143))+W95^2*INDEX(Parts[R (sec)],COLUMNS($B143:W143))</f>
        <v>0.26268097237038429</v>
      </c>
      <c r="X143" s="13">
        <f t="array" ref="X143">X87^2*INDEX(Parts[R (pri)],COLUMNS($B143:X143))+X95^2*INDEX(Parts[R (sec)],COLUMNS($B143:X143))</f>
        <v>0.30100495101867664</v>
      </c>
      <c r="Y143" s="13">
        <f t="array" ref="Y143">Y87^2*INDEX(Parts[R (pri)],COLUMNS($B143:Y143))+Y95^2*INDEX(Parts[R (sec)],COLUMNS($B143:Y143))</f>
        <v>0.31167707432668024</v>
      </c>
      <c r="Z143" s="13">
        <f t="array" ref="Z143">Z87^2*INDEX(Parts[R (pri)],COLUMNS($B143:Z143))+Z95^2*INDEX(Parts[R (sec)],COLUMNS($B143:Z143))</f>
        <v>3.3893072767961826E-3</v>
      </c>
      <c r="AA143" s="13">
        <f t="array" ref="AA143">AA87^2*INDEX(Parts[R (pri)],COLUMNS($B143:AA143))+AA95^2*INDEX(Parts[R (sec)],COLUMNS($B143:AA143))</f>
        <v>2.5385981405111678E-3</v>
      </c>
      <c r="AB143" s="13">
        <f t="array" ref="AB143">AB87^2*INDEX(Parts[R (pri)],COLUMNS($B143:AB143))+AB95^2*INDEX(Parts[R (sec)],COLUMNS($B143:AB143))</f>
        <v>0.25870338866565556</v>
      </c>
      <c r="AC143" s="13">
        <f t="array" ref="AC143">AC87^2*INDEX(Parts[R (pri)],COLUMNS($B143:AC143))+AC95^2*INDEX(Parts[R (sec)],COLUMNS($B143:AC143))</f>
        <v>0.21939513384381992</v>
      </c>
      <c r="AD143" s="13">
        <f t="array" ref="AD143">AD87^2*INDEX(Parts[R (pri)],COLUMNS($B143:AD143))+AD95^2*INDEX(Parts[R (sec)],COLUMNS($B143:AD143))</f>
        <v>0.25387245137480002</v>
      </c>
      <c r="AE143" s="13">
        <f t="array" ref="AE143">AE87^2*INDEX(Parts[R (pri)],COLUMNS($B143:AE143))+AE95^2*INDEX(Parts[R (sec)],COLUMNS($B143:AE143))</f>
        <v>2.702232805314549E-2</v>
      </c>
      <c r="AF143" s="13">
        <f t="array" ref="AF143">AF87^2*INDEX(Parts[R (pri)],COLUMNS($B143:AF143))+AF95^2*INDEX(Parts[R (sec)],COLUMNS($B143:AF143))</f>
        <v>2.8224095006330628E-2</v>
      </c>
      <c r="AG143" s="13">
        <f t="array" ref="AG143">AG87^2*INDEX(Parts[R (pri)],COLUMNS($B143:AG143))+AG95^2*INDEX(Parts[R (sec)],COLUMNS($B143:AG143))</f>
        <v>3.5572143374339039E-2</v>
      </c>
      <c r="AH143" s="13">
        <f t="array" ref="AH143">AH87^2*INDEX(Parts[R (pri)],COLUMNS($B143:AH143))+AH95^2*INDEX(Parts[R (sec)],COLUMNS($B143:AH143))</f>
        <v>2.0211429951798265E-2</v>
      </c>
      <c r="AI143" s="13">
        <f t="array" ref="AI143">AI87^2*INDEX(Parts[R (pri)],COLUMNS($B143:AI143))+AI95^2*INDEX(Parts[R (sec)],COLUMNS($B143:AI143))</f>
        <v>2.1084957622649475E-2</v>
      </c>
    </row>
    <row r="144" spans="1:35">
      <c r="A144" s="55">
        <f>$A$48</f>
        <v>500000</v>
      </c>
      <c r="B144" s="13">
        <f t="array" ref="B144">B88^2*INDEX(Parts[R (pri)],COLUMNS($B144:B144))+B96^2*INDEX(Parts[R (sec)],COLUMNS($B144:B144))</f>
        <v>0.14567240685111715</v>
      </c>
      <c r="C144" s="13">
        <f t="array" ref="C144">C88^2*INDEX(Parts[R (pri)],COLUMNS($B144:C144))+C96^2*INDEX(Parts[R (sec)],COLUMNS($B144:C144))</f>
        <v>4.9971371078775167E-2</v>
      </c>
      <c r="D144" s="13">
        <f t="array" ref="D144">D88^2*INDEX(Parts[R (pri)],COLUMNS($B144:D144))+D96^2*INDEX(Parts[R (sec)],COLUMNS($B144:D144))</f>
        <v>3.2313474561304685E-2</v>
      </c>
      <c r="E144" s="13">
        <f t="array" ref="E144">E88^2*INDEX(Parts[R (pri)],COLUMNS($B144:E144))+E96^2*INDEX(Parts[R (sec)],COLUMNS($B144:E144))</f>
        <v>4.1315902183757032E-2</v>
      </c>
      <c r="F144" s="13">
        <f t="array" ref="F144">F88^2*INDEX(Parts[R (pri)],COLUMNS($B144:F144))+F96^2*INDEX(Parts[R (sec)],COLUMNS($B144:F144))</f>
        <v>4.9958526580111892E-2</v>
      </c>
      <c r="G144" s="13">
        <f t="array" ref="G144">G88^2*INDEX(Parts[R (pri)],COLUMNS($B144:G144))+G96^2*INDEX(Parts[R (sec)],COLUMNS($B144:G144))</f>
        <v>4.2333416443666845E-2</v>
      </c>
      <c r="H144" s="13">
        <f t="array" ref="H144">H88^2*INDEX(Parts[R (pri)],COLUMNS($B144:H144))+H96^2*INDEX(Parts[R (sec)],COLUMNS($B144:H144))</f>
        <v>5.8251291433248406E-2</v>
      </c>
      <c r="I144" s="13">
        <f t="array" ref="I144">I88^2*INDEX(Parts[R (pri)],COLUMNS($B144:I144))+I96^2*INDEX(Parts[R (sec)],COLUMNS($B144:I144))</f>
        <v>7.7104566311282319E-2</v>
      </c>
      <c r="J144" s="13">
        <f t="array" ref="J144">J88^2*INDEX(Parts[R (pri)],COLUMNS($B144:J144))+J96^2*INDEX(Parts[R (sec)],COLUMNS($B144:J144))</f>
        <v>2.265529868432703E-2</v>
      </c>
      <c r="K144" s="13">
        <f t="array" ref="K144">K88^2*INDEX(Parts[R (pri)],COLUMNS($B144:K144))+K96^2*INDEX(Parts[R (sec)],COLUMNS($B144:K144))</f>
        <v>0.1297129151334474</v>
      </c>
      <c r="L144" s="13">
        <f t="array" ref="L144">L88^2*INDEX(Parts[R (pri)],COLUMNS($B144:L144))+L96^2*INDEX(Parts[R (sec)],COLUMNS($B144:L144))</f>
        <v>0.13583977214360493</v>
      </c>
      <c r="M144" s="13">
        <f t="array" ref="M144">M88^2*INDEX(Parts[R (pri)],COLUMNS($B144:M144))+M96^2*INDEX(Parts[R (sec)],COLUMNS($B144:M144))</f>
        <v>6.3995197546376753E-2</v>
      </c>
      <c r="N144" s="13">
        <f t="array" ref="N144">N88^2*INDEX(Parts[R (pri)],COLUMNS($B144:N144))+N96^2*INDEX(Parts[R (sec)],COLUMNS($B144:N144))</f>
        <v>2.0901235099335069E-2</v>
      </c>
      <c r="O144" s="13">
        <f t="array" ref="O144">O88^2*INDEX(Parts[R (pri)],COLUMNS($B144:O144))+O96^2*INDEX(Parts[R (sec)],COLUMNS($B144:O144))</f>
        <v>2.1769335667228024E-2</v>
      </c>
      <c r="P144" s="13">
        <f t="array" ref="P144">P88^2*INDEX(Parts[R (pri)],COLUMNS($B144:P144))+P96^2*INDEX(Parts[R (sec)],COLUMNS($B144:P144))</f>
        <v>5.8206121893618297E-2</v>
      </c>
      <c r="Q144" s="13">
        <f t="array" ref="Q144">Q88^2*INDEX(Parts[R (pri)],COLUMNS($B144:Q144))+Q96^2*INDEX(Parts[R (sec)],COLUMNS($B144:Q144))</f>
        <v>3.7231796713282118E-2</v>
      </c>
      <c r="R144" s="13">
        <f t="array" ref="R144">R88^2*INDEX(Parts[R (pri)],COLUMNS($B144:R144))+R96^2*INDEX(Parts[R (sec)],COLUMNS($B144:R144))</f>
        <v>0.12333680213976403</v>
      </c>
      <c r="S144" s="13">
        <f t="array" ref="S144">S88^2*INDEX(Parts[R (pri)],COLUMNS($B144:S144))+S96^2*INDEX(Parts[R (sec)],COLUMNS($B144:S144))</f>
        <v>2.175476976256922E-2</v>
      </c>
      <c r="T144" s="13">
        <f t="array" ref="T144">T88^2*INDEX(Parts[R (pri)],COLUMNS($B144:T144))+T96^2*INDEX(Parts[R (sec)],COLUMNS($B144:T144))</f>
        <v>0.1391384617022135</v>
      </c>
      <c r="U144" s="13">
        <f t="array" ref="U144">U88^2*INDEX(Parts[R (pri)],COLUMNS($B144:U144))+U96^2*INDEX(Parts[R (sec)],COLUMNS($B144:U144))</f>
        <v>0.28715326754830733</v>
      </c>
      <c r="V144" s="13">
        <f t="array" ref="V144">V88^2*INDEX(Parts[R (pri)],COLUMNS($B144:V144))+V96^2*INDEX(Parts[R (sec)],COLUMNS($B144:V144))</f>
        <v>0.13039211052044036</v>
      </c>
      <c r="W144" s="13">
        <f t="array" ref="W144">W88^2*INDEX(Parts[R (pri)],COLUMNS($B144:W144))+W96^2*INDEX(Parts[R (sec)],COLUMNS($B144:W144))</f>
        <v>0.16613403413563468</v>
      </c>
      <c r="X144" s="13">
        <f t="array" ref="X144">X88^2*INDEX(Parts[R (pri)],COLUMNS($B144:X144))+X96^2*INDEX(Parts[R (sec)],COLUMNS($B144:X144))</f>
        <v>0.19037224644128775</v>
      </c>
      <c r="Y144" s="13">
        <f t="array" ref="Y144">Y88^2*INDEX(Parts[R (pri)],COLUMNS($B144:Y144))+Y96^2*INDEX(Parts[R (sec)],COLUMNS($B144:Y144))</f>
        <v>0.1971218898659802</v>
      </c>
      <c r="Z144" s="13">
        <f t="array" ref="Z144">Z88^2*INDEX(Parts[R (pri)],COLUMNS($B144:Z144))+Z96^2*INDEX(Parts[R (sec)],COLUMNS($B144:Z144))</f>
        <v>2.1435861369717376E-3</v>
      </c>
      <c r="AA144" s="13">
        <f t="array" ref="AA144">AA88^2*INDEX(Parts[R (pri)],COLUMNS($B144:AA144))+AA96^2*INDEX(Parts[R (sec)],COLUMNS($B144:AA144))</f>
        <v>1.6055504375766915E-3</v>
      </c>
      <c r="AB144" s="13">
        <f t="array" ref="AB144">AB88^2*INDEX(Parts[R (pri)],COLUMNS($B144:AB144))+AB96^2*INDEX(Parts[R (sec)],COLUMNS($B144:AB144))</f>
        <v>0.16361838931745196</v>
      </c>
      <c r="AC144" s="13">
        <f t="array" ref="AC144">AC88^2*INDEX(Parts[R (pri)],COLUMNS($B144:AC144))+AC96^2*INDEX(Parts[R (sec)],COLUMNS($B144:AC144))</f>
        <v>0.13875766610079265</v>
      </c>
      <c r="AD144" s="13">
        <f t="array" ref="AD144">AD88^2*INDEX(Parts[R (pri)],COLUMNS($B144:AD144))+AD96^2*INDEX(Parts[R (sec)],COLUMNS($B144:AD144))</f>
        <v>0.16056303630294266</v>
      </c>
      <c r="AE144" s="13">
        <f t="array" ref="AE144">AE88^2*INDEX(Parts[R (pri)],COLUMNS($B144:AE144))+AE96^2*INDEX(Parts[R (sec)],COLUMNS($B144:AE144))</f>
        <v>1.7090420865640655E-2</v>
      </c>
      <c r="AF144" s="13">
        <f t="array" ref="AF144">AF88^2*INDEX(Parts[R (pri)],COLUMNS($B144:AF144))+AF96^2*INDEX(Parts[R (sec)],COLUMNS($B144:AF144))</f>
        <v>1.7850485023397852E-2</v>
      </c>
      <c r="AG144" s="13">
        <f t="array" ref="AG144">AG88^2*INDEX(Parts[R (pri)],COLUMNS($B144:AG144))+AG96^2*INDEX(Parts[R (sec)],COLUMNS($B144:AG144))</f>
        <v>2.2497798863395799E-2</v>
      </c>
      <c r="AH144" s="13">
        <f t="array" ref="AH144">AH88^2*INDEX(Parts[R (pri)],COLUMNS($B144:AH144))+AH96^2*INDEX(Parts[R (sec)],COLUMNS($B144:AH144))</f>
        <v>1.2782830683325936E-2</v>
      </c>
      <c r="AI144" s="13">
        <f t="array" ref="AI144">AI88^2*INDEX(Parts[R (pri)],COLUMNS($B144:AI144))+AI96^2*INDEX(Parts[R (sec)],COLUMNS($B144:AI144))</f>
        <v>1.3335298091140282E-2</v>
      </c>
    </row>
    <row r="145" spans="1:35">
      <c r="A145" s="55">
        <f>$A$49</f>
        <v>1000000</v>
      </c>
      <c r="B145" s="13">
        <f t="array" ref="B145">B89^2*INDEX(Parts[R (pri)],COLUMNS($B145:B145))+B97^2*INDEX(Parts[R (sec)],COLUMNS($B145:B145))</f>
        <v>0.10300594671619066</v>
      </c>
      <c r="C145" s="13">
        <f t="array" ref="C145">C89^2*INDEX(Parts[R (pri)],COLUMNS($B145:C145))+C97^2*INDEX(Parts[R (sec)],COLUMNS($B145:C145))</f>
        <v>3.5335095354991249E-2</v>
      </c>
      <c r="D145" s="13">
        <f t="array" ref="D145">D89^2*INDEX(Parts[R (pri)],COLUMNS($B145:D145))+D97^2*INDEX(Parts[R (sec)],COLUMNS($B145:D145))</f>
        <v>2.2849076985997557E-2</v>
      </c>
      <c r="E145" s="13">
        <f t="array" ref="E145">E89^2*INDEX(Parts[R (pri)],COLUMNS($B145:E145))+E97^2*INDEX(Parts[R (sec)],COLUMNS($B145:E145))</f>
        <v>2.9214754604974684E-2</v>
      </c>
      <c r="F145" s="13">
        <f t="array" ref="F145">F89^2*INDEX(Parts[R (pri)],COLUMNS($B145:F145))+F97^2*INDEX(Parts[R (sec)],COLUMNS($B145:F145))</f>
        <v>3.5326012922885508E-2</v>
      </c>
      <c r="G145" s="13">
        <f t="array" ref="G145">G89^2*INDEX(Parts[R (pri)],COLUMNS($B145:G145))+G97^2*INDEX(Parts[R (sec)],COLUMNS($B145:G145))</f>
        <v>2.9934245838110919E-2</v>
      </c>
      <c r="H145" s="13">
        <f t="array" ref="H145">H89^2*INDEX(Parts[R (pri)],COLUMNS($B145:H145))+H97^2*INDEX(Parts[R (sec)],COLUMNS($B145:H145))</f>
        <v>4.1189883185323822E-2</v>
      </c>
      <c r="I145" s="13">
        <f t="array" ref="I145">I89^2*INDEX(Parts[R (pri)],COLUMNS($B145:I145))+I97^2*INDEX(Parts[R (sec)],COLUMNS($B145:I145))</f>
        <v>5.4521161699155517E-2</v>
      </c>
      <c r="J145" s="13">
        <f t="array" ref="J145">J89^2*INDEX(Parts[R (pri)],COLUMNS($B145:J145))+J97^2*INDEX(Parts[R (sec)],COLUMNS($B145:J145))</f>
        <v>1.6019715329494307E-2</v>
      </c>
      <c r="K145" s="13">
        <f t="array" ref="K145">K89^2*INDEX(Parts[R (pri)],COLUMNS($B145:K145))+K97^2*INDEX(Parts[R (sec)],COLUMNS($B145:K145))</f>
        <v>9.1720881898335771E-2</v>
      </c>
      <c r="L145" s="13">
        <f t="array" ref="L145">L89^2*INDEX(Parts[R (pri)],COLUMNS($B145:L145))+L97^2*INDEX(Parts[R (sec)],COLUMNS($B145:L145))</f>
        <v>9.6053224037578516E-2</v>
      </c>
      <c r="M145" s="13">
        <f t="array" ref="M145">M89^2*INDEX(Parts[R (pri)],COLUMNS($B145:M145))+M97^2*INDEX(Parts[R (sec)],COLUMNS($B145:M145))</f>
        <v>4.5251438148415694E-2</v>
      </c>
      <c r="N145" s="13">
        <f t="array" ref="N145">N89^2*INDEX(Parts[R (pri)],COLUMNS($B145:N145))+N97^2*INDEX(Parts[R (sec)],COLUMNS($B145:N145))</f>
        <v>1.4779405073914117E-2</v>
      </c>
      <c r="O145" s="13">
        <f t="array" ref="O145">O89^2*INDEX(Parts[R (pri)],COLUMNS($B145:O145))+O97^2*INDEX(Parts[R (sec)],COLUMNS($B145:O145))</f>
        <v>1.539324487222311E-2</v>
      </c>
      <c r="P145" s="13">
        <f t="array" ref="P145">P89^2*INDEX(Parts[R (pri)],COLUMNS($B145:P145))+P97^2*INDEX(Parts[R (sec)],COLUMNS($B145:P145))</f>
        <v>4.1157943497548262E-2</v>
      </c>
      <c r="Q145" s="13">
        <f t="array" ref="Q145">Q89^2*INDEX(Parts[R (pri)],COLUMNS($B145:Q145))+Q97^2*INDEX(Parts[R (sec)],COLUMNS($B145:Q145))</f>
        <v>2.6326855931720794E-2</v>
      </c>
      <c r="R145" s="13">
        <f t="array" ref="R145">R89^2*INDEX(Parts[R (pri)],COLUMNS($B145:R145))+R97^2*INDEX(Parts[R (sec)],COLUMNS($B145:R145))</f>
        <v>8.7212289162890658E-2</v>
      </c>
      <c r="S145" s="13">
        <f t="array" ref="S145">S89^2*INDEX(Parts[R (pri)],COLUMNS($B145:S145))+S97^2*INDEX(Parts[R (sec)],COLUMNS($B145:S145))</f>
        <v>1.5382945222264752E-2</v>
      </c>
      <c r="T145" s="13">
        <f t="array" ref="T145">T89^2*INDEX(Parts[R (pri)],COLUMNS($B145:T145))+T97^2*INDEX(Parts[R (sec)],COLUMNS($B145:T145))</f>
        <v>9.8385749793499913E-2</v>
      </c>
      <c r="U145" s="13">
        <f t="array" ref="U145">U89^2*INDEX(Parts[R (pri)],COLUMNS($B145:U145))+U97^2*INDEX(Parts[R (sec)],COLUMNS($B145:U145))</f>
        <v>0.20304802272328315</v>
      </c>
      <c r="V145" s="13">
        <f t="array" ref="V145">V89^2*INDEX(Parts[R (pri)],COLUMNS($B145:V145))+V97^2*INDEX(Parts[R (sec)],COLUMNS($B145:V145))</f>
        <v>9.2201145562229136E-2</v>
      </c>
      <c r="W145" s="13">
        <f t="array" ref="W145">W89^2*INDEX(Parts[R (pri)],COLUMNS($B145:W145))+W97^2*INDEX(Parts[R (sec)],COLUMNS($B145:W145))</f>
        <v>0.11747450212318465</v>
      </c>
      <c r="X145" s="13">
        <f t="array" ref="X145">X89^2*INDEX(Parts[R (pri)],COLUMNS($B145:X145))+X97^2*INDEX(Parts[R (sec)],COLUMNS($B145:X145))</f>
        <v>0.13461350640835112</v>
      </c>
      <c r="Y145" s="13">
        <f t="array" ref="Y145">Y89^2*INDEX(Parts[R (pri)],COLUMNS($B145:Y145))+Y97^2*INDEX(Parts[R (sec)],COLUMNS($B145:Y145))</f>
        <v>0.13938622504454232</v>
      </c>
      <c r="Z145" s="13">
        <f t="array" ref="Z145">Z89^2*INDEX(Parts[R (pri)],COLUMNS($B145:Z145))+Z97^2*INDEX(Parts[R (sec)],COLUMNS($B145:Z145))</f>
        <v>1.5157442935101917E-3</v>
      </c>
      <c r="AA145" s="13">
        <f t="array" ref="AA145">AA89^2*INDEX(Parts[R (pri)],COLUMNS($B145:AA145))+AA97^2*INDEX(Parts[R (sec)],COLUMNS($B145:AA145))</f>
        <v>1.1352956019475078E-3</v>
      </c>
      <c r="AB145" s="13">
        <f t="array" ref="AB145">AB89^2*INDEX(Parts[R (pri)],COLUMNS($B145:AB145))+AB97^2*INDEX(Parts[R (sec)],COLUMNS($B145:AB145))</f>
        <v>0.11569567261319086</v>
      </c>
      <c r="AC145" s="13">
        <f t="array" ref="AC145">AC89^2*INDEX(Parts[R (pri)],COLUMNS($B145:AC145))+AC97^2*INDEX(Parts[R (sec)],COLUMNS($B145:AC145))</f>
        <v>9.8116486641489212E-2</v>
      </c>
      <c r="AD145" s="13">
        <f t="array" ref="AD145">AD89^2*INDEX(Parts[R (pri)],COLUMNS($B145:AD145))+AD97^2*INDEX(Parts[R (sec)],COLUMNS($B145:AD145))</f>
        <v>0.11353521177771256</v>
      </c>
      <c r="AE145" s="13">
        <f t="array" ref="AE145">AE89^2*INDEX(Parts[R (pri)],COLUMNS($B145:AE145))+AE97^2*INDEX(Parts[R (sec)],COLUMNS($B145:AE145))</f>
        <v>1.2084752487426574E-2</v>
      </c>
      <c r="AF145" s="13">
        <f t="array" ref="AF145">AF89^2*INDEX(Parts[R (pri)],COLUMNS($B145:AF145))+AF97^2*INDEX(Parts[R (sec)],COLUMNS($B145:AF145))</f>
        <v>1.262219900751353E-2</v>
      </c>
      <c r="AG145" s="13">
        <f t="array" ref="AG145">AG89^2*INDEX(Parts[R (pri)],COLUMNS($B145:AG145))+AG97^2*INDEX(Parts[R (sec)],COLUMNS($B145:AG145))</f>
        <v>1.5908346138078171E-2</v>
      </c>
      <c r="AH145" s="13">
        <f t="array" ref="AH145">AH89^2*INDEX(Parts[R (pri)],COLUMNS($B145:AH145))+AH97^2*INDEX(Parts[R (sec)],COLUMNS($B145:AH145))</f>
        <v>9.0388262589392414E-3</v>
      </c>
      <c r="AI145" s="13">
        <f t="array" ref="AI145">AI89^2*INDEX(Parts[R (pri)],COLUMNS($B145:AI145))+AI97^2*INDEX(Parts[R (sec)],COLUMNS($B145:AI145))</f>
        <v>9.4294797093893157E-3</v>
      </c>
    </row>
    <row r="146" spans="1:3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7"/>
      <c r="W146" s="57"/>
      <c r="X146" s="57"/>
      <c r="Y146" s="57"/>
      <c r="Z146" s="60"/>
      <c r="AA146" s="60"/>
      <c r="AB146" s="66"/>
      <c r="AC146" s="66"/>
      <c r="AD146" s="66"/>
      <c r="AE146" s="66"/>
      <c r="AF146" s="66"/>
      <c r="AG146" s="66"/>
      <c r="AH146" s="66"/>
      <c r="AI146" s="66"/>
    </row>
    <row r="147" spans="1:35">
      <c r="A147" s="74" t="s">
        <v>26</v>
      </c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55"/>
      <c r="T147" s="55"/>
      <c r="U147" s="55"/>
      <c r="V147" s="57"/>
      <c r="W147" s="57"/>
      <c r="X147" s="57"/>
      <c r="Y147" s="57"/>
      <c r="Z147" s="60"/>
      <c r="AA147" s="60"/>
      <c r="AB147" s="66"/>
      <c r="AC147" s="66"/>
      <c r="AD147" s="66"/>
      <c r="AE147" s="66"/>
      <c r="AF147" s="66"/>
      <c r="AG147" s="66"/>
      <c r="AH147" s="66"/>
      <c r="AI147" s="66"/>
    </row>
    <row r="148" spans="1:35">
      <c r="A148" s="55">
        <f>$A$44</f>
        <v>35000</v>
      </c>
      <c r="B148" s="41">
        <f>SUM(B100,B108,B140,B116)</f>
        <v>0.64532611336135759</v>
      </c>
      <c r="C148" s="41">
        <f t="shared" ref="C148:S153" si="257">SUM(C100,C108,C140,C116)</f>
        <v>0.40974490057498258</v>
      </c>
      <c r="D148" s="41">
        <f t="shared" si="257"/>
        <v>0.33240836925943457</v>
      </c>
      <c r="E148" s="41">
        <f t="shared" si="257"/>
        <v>0.35949743518460081</v>
      </c>
      <c r="F148" s="41">
        <f t="shared" si="257"/>
        <v>0.34768062999792981</v>
      </c>
      <c r="G148" s="41">
        <f t="shared" si="257"/>
        <v>0.3148203595374956</v>
      </c>
      <c r="H148" s="41">
        <f t="shared" si="257"/>
        <v>0.42922122634379656</v>
      </c>
      <c r="I148" s="41">
        <f t="shared" si="257"/>
        <v>0.45598396690048582</v>
      </c>
      <c r="J148" s="41">
        <f t="shared" si="257"/>
        <v>0.49433918112834019</v>
      </c>
      <c r="K148" s="41">
        <f t="shared" si="257"/>
        <v>0.71535121558242953</v>
      </c>
      <c r="L148" s="41">
        <f t="shared" si="257"/>
        <v>0.66459510613624184</v>
      </c>
      <c r="M148" s="41">
        <f t="shared" si="257"/>
        <v>0.53240173491363496</v>
      </c>
      <c r="N148" s="41">
        <f t="shared" si="257"/>
        <v>0.41921631748192523</v>
      </c>
      <c r="O148" s="41">
        <f t="shared" si="257"/>
        <v>0.49099055567970534</v>
      </c>
      <c r="P148" s="41">
        <f t="shared" si="257"/>
        <v>0.40114121462627339</v>
      </c>
      <c r="Q148" s="41">
        <f t="shared" si="257"/>
        <v>0.47632841667112458</v>
      </c>
      <c r="R148" s="41">
        <f t="shared" si="257"/>
        <v>0.55417795584705587</v>
      </c>
      <c r="S148" s="41">
        <f t="shared" si="257"/>
        <v>0.46052233673622123</v>
      </c>
      <c r="T148" s="41">
        <f t="shared" ref="T148:U148" si="258">SUM(T100,T108,T140,T116)</f>
        <v>0.64495413486375797</v>
      </c>
      <c r="U148" s="41">
        <f t="shared" si="258"/>
        <v>1.1605475361636282</v>
      </c>
      <c r="V148" s="41">
        <f t="shared" ref="V148:Y148" si="259">SUM(V100,V108,V140,V116)</f>
        <v>0.75711968630528947</v>
      </c>
      <c r="W148" s="41">
        <f t="shared" si="259"/>
        <v>0.68268586051935565</v>
      </c>
      <c r="X148" s="41">
        <f t="shared" si="259"/>
        <v>0.7786347875346068</v>
      </c>
      <c r="Y148" s="41">
        <f t="shared" si="259"/>
        <v>0.80351464186738575</v>
      </c>
      <c r="Z148" s="41">
        <f t="shared" ref="Z148:AA148" si="260">SUM(Z100,Z108,Z140,Z116)</f>
        <v>4.9535104717044393E-2</v>
      </c>
      <c r="AA148" s="41">
        <f t="shared" si="260"/>
        <v>5.7489481631573525E-2</v>
      </c>
      <c r="AB148" s="41">
        <f t="shared" ref="AB148:AE148" si="261">SUM(AB100,AB108,AB140,AB116)</f>
        <v>0.67815765872777756</v>
      </c>
      <c r="AC148" s="41">
        <f t="shared" si="261"/>
        <v>0.57858306859099273</v>
      </c>
      <c r="AD148" s="41">
        <f t="shared" si="261"/>
        <v>0.6624499038272057</v>
      </c>
      <c r="AE148" s="41">
        <f t="shared" si="261"/>
        <v>0.1671137497860371</v>
      </c>
      <c r="AF148" s="41">
        <f t="shared" ref="AF148:AG148" si="262">SUM(AF100,AF108,AF140,AF116)</f>
        <v>0.16998652227443611</v>
      </c>
      <c r="AG148" s="41">
        <f t="shared" si="262"/>
        <v>0.18755171753886923</v>
      </c>
      <c r="AH148" s="41">
        <f t="shared" ref="AH148:AI148" si="263">SUM(AH100,AH108,AH140,AH116)</f>
        <v>0.18182101894427838</v>
      </c>
      <c r="AI148" s="41">
        <f t="shared" si="263"/>
        <v>0.22773340701533179</v>
      </c>
    </row>
    <row r="149" spans="1:35">
      <c r="A149" s="55">
        <f>$A$45</f>
        <v>50000</v>
      </c>
      <c r="B149" s="41">
        <f t="shared" ref="B149:Q153" si="264">SUM(B101,B109,B141,B117)</f>
        <v>0.57090782682641839</v>
      </c>
      <c r="C149" s="41">
        <f t="shared" si="264"/>
        <v>0.3943582209044828</v>
      </c>
      <c r="D149" s="41">
        <f t="shared" si="264"/>
        <v>0.33152013656141349</v>
      </c>
      <c r="E149" s="41">
        <f t="shared" si="264"/>
        <v>0.35821660480558848</v>
      </c>
      <c r="F149" s="41">
        <f t="shared" si="264"/>
        <v>0.33074890092385684</v>
      </c>
      <c r="G149" s="41">
        <f t="shared" si="264"/>
        <v>0.30777013047557361</v>
      </c>
      <c r="H149" s="41">
        <f t="shared" si="264"/>
        <v>0.42807208413387543</v>
      </c>
      <c r="I149" s="41">
        <f t="shared" si="264"/>
        <v>0.43739644832451641</v>
      </c>
      <c r="J149" s="41">
        <f t="shared" si="264"/>
        <v>0.55382733986757371</v>
      </c>
      <c r="K149" s="41">
        <f t="shared" si="264"/>
        <v>0.65559512753094529</v>
      </c>
      <c r="L149" s="41">
        <f t="shared" si="264"/>
        <v>0.58509370443516162</v>
      </c>
      <c r="M149" s="41">
        <f t="shared" si="264"/>
        <v>0.53143525208295783</v>
      </c>
      <c r="N149" s="41">
        <f t="shared" si="264"/>
        <v>0.45822010611541641</v>
      </c>
      <c r="O149" s="41">
        <f t="shared" si="264"/>
        <v>0.55102567881086606</v>
      </c>
      <c r="P149" s="41">
        <f t="shared" si="264"/>
        <v>0.38708123333377203</v>
      </c>
      <c r="Q149" s="41">
        <f t="shared" si="264"/>
        <v>0.51627255302585051</v>
      </c>
      <c r="R149" s="41">
        <f t="shared" si="257"/>
        <v>0.49275769553279547</v>
      </c>
      <c r="S149" s="41">
        <f t="shared" si="257"/>
        <v>0.48048801348571446</v>
      </c>
      <c r="T149" s="41">
        <f t="shared" ref="T149:U149" si="265">SUM(T101,T109,T141,T117)</f>
        <v>0.56707517700563348</v>
      </c>
      <c r="U149" s="41">
        <f t="shared" si="265"/>
        <v>0.98485447770619139</v>
      </c>
      <c r="V149" s="41">
        <f t="shared" ref="V149:Y149" si="266">SUM(V101,V109,V141,V117)</f>
        <v>0.69501944252958414</v>
      </c>
      <c r="W149" s="41">
        <f t="shared" si="266"/>
        <v>0.57800940260506406</v>
      </c>
      <c r="X149" s="41">
        <f t="shared" si="266"/>
        <v>0.65732023248240368</v>
      </c>
      <c r="Y149" s="41">
        <f t="shared" si="266"/>
        <v>0.67790674384313854</v>
      </c>
      <c r="Z149" s="41">
        <f t="shared" ref="Z149:AA149" si="267">SUM(Z101,Z109,Z141,Z117)</f>
        <v>4.8937790160160519E-2</v>
      </c>
      <c r="AA149" s="41">
        <f t="shared" si="267"/>
        <v>5.7294231616121016E-2</v>
      </c>
      <c r="AB149" s="41">
        <f t="shared" ref="AB149:AE149" si="268">SUM(AB101,AB109,AB141,AB117)</f>
        <v>0.57309559416260536</v>
      </c>
      <c r="AC149" s="41">
        <f t="shared" si="268"/>
        <v>0.49085073467406104</v>
      </c>
      <c r="AD149" s="41">
        <f t="shared" si="268"/>
        <v>0.5641486327552494</v>
      </c>
      <c r="AE149" s="41">
        <f t="shared" si="268"/>
        <v>0.16402375499622446</v>
      </c>
      <c r="AF149" s="41">
        <f t="shared" ref="AF149:AG149" si="269">SUM(AF101,AF109,AF141,AF117)</f>
        <v>0.16642728890259473</v>
      </c>
      <c r="AG149" s="41">
        <f t="shared" si="269"/>
        <v>0.18112338563861158</v>
      </c>
      <c r="AH149" s="41">
        <f t="shared" ref="AH149:AI149" si="270">SUM(AH101,AH109,AH141,AH117)</f>
        <v>0.18348580303934409</v>
      </c>
      <c r="AI149" s="41">
        <f t="shared" si="270"/>
        <v>0.23202047960891586</v>
      </c>
    </row>
    <row r="150" spans="1:35">
      <c r="A150" s="55">
        <f>$A$46</f>
        <v>100000</v>
      </c>
      <c r="B150" s="41">
        <f t="shared" si="264"/>
        <v>0.4848306319809933</v>
      </c>
      <c r="C150" s="41">
        <f t="shared" si="257"/>
        <v>0.40083402864423379</v>
      </c>
      <c r="D150" s="41">
        <f t="shared" si="257"/>
        <v>0.36222436399369756</v>
      </c>
      <c r="E150" s="41">
        <f t="shared" si="257"/>
        <v>0.39368340671564467</v>
      </c>
      <c r="F150" s="40">
        <f t="shared" si="257"/>
        <v>0.32937597347037539</v>
      </c>
      <c r="G150" s="41">
        <f t="shared" si="257"/>
        <v>0.32721326367886605</v>
      </c>
      <c r="H150" s="41">
        <f t="shared" si="257"/>
        <v>0.47902665840245473</v>
      </c>
      <c r="I150" s="41">
        <f t="shared" si="257"/>
        <v>0.45482088060083803</v>
      </c>
      <c r="J150" s="41">
        <f t="shared" si="257"/>
        <v>0.7482545674919876</v>
      </c>
      <c r="K150" s="41">
        <f t="shared" si="257"/>
        <v>0.60005858974160842</v>
      </c>
      <c r="L150" s="41">
        <f t="shared" si="257"/>
        <v>0.4811574643173992</v>
      </c>
      <c r="M150" s="41">
        <f t="shared" si="257"/>
        <v>0.58657143325357342</v>
      </c>
      <c r="N150" s="41">
        <f t="shared" si="257"/>
        <v>0.59113404480981657</v>
      </c>
      <c r="O150" s="41">
        <f t="shared" si="257"/>
        <v>0.74627349396020337</v>
      </c>
      <c r="P150" s="41">
        <f t="shared" si="257"/>
        <v>0.40000572263113837</v>
      </c>
      <c r="Q150" s="41">
        <f t="shared" si="257"/>
        <v>0.66869954807203169</v>
      </c>
      <c r="R150" s="41">
        <f t="shared" si="257"/>
        <v>0.42511510887723297</v>
      </c>
      <c r="S150" s="41">
        <f t="shared" si="257"/>
        <v>0.56603706214558791</v>
      </c>
      <c r="T150" s="41">
        <f t="shared" ref="T150:U150" si="271">SUM(T102,T110,T142,T118)</f>
        <v>0.46598679482490202</v>
      </c>
      <c r="U150" s="41">
        <f t="shared" si="271"/>
        <v>0.72783717444965712</v>
      </c>
      <c r="V150" s="41">
        <f t="shared" ref="V150:Y150" si="272">SUM(V102,V110,V142,V118)</f>
        <v>0.63706659712576663</v>
      </c>
      <c r="W150" s="41">
        <f t="shared" si="272"/>
        <v>0.42288676032066025</v>
      </c>
      <c r="X150" s="41">
        <f t="shared" si="272"/>
        <v>0.47662152805376035</v>
      </c>
      <c r="Y150" s="41">
        <f t="shared" si="272"/>
        <v>0.49063158707611781</v>
      </c>
      <c r="Z150" s="41">
        <f t="shared" ref="Z150:AA150" si="273">SUM(Z102,Z110,Z142,Z118)</f>
        <v>5.0864887394440852E-2</v>
      </c>
      <c r="AA150" s="41">
        <f t="shared" si="273"/>
        <v>6.0783862397799066E-2</v>
      </c>
      <c r="AB150" s="41">
        <f t="shared" ref="AB150:AE150" si="274">SUM(AB102,AB110,AB142,AB118)</f>
        <v>0.41668396799037555</v>
      </c>
      <c r="AC150" s="41">
        <f t="shared" si="274"/>
        <v>0.36111479897400395</v>
      </c>
      <c r="AD150" s="41">
        <f t="shared" si="274"/>
        <v>0.42085328580760811</v>
      </c>
      <c r="AE150" s="41">
        <f t="shared" si="274"/>
        <v>0.17353450522137703</v>
      </c>
      <c r="AF150" s="41">
        <f t="shared" ref="AF150:AG150" si="275">SUM(AF102,AF110,AF142,AF118)</f>
        <v>0.17523406034538325</v>
      </c>
      <c r="AG150" s="41">
        <f t="shared" si="275"/>
        <v>0.18562577000439423</v>
      </c>
      <c r="AH150" s="41">
        <f t="shared" ref="AH150:AI150" si="276">SUM(AH102,AH110,AH142,AH118)</f>
        <v>0.20416561261478108</v>
      </c>
      <c r="AI150" s="41">
        <f t="shared" si="276"/>
        <v>0.26234169100296034</v>
      </c>
    </row>
    <row r="151" spans="1:35">
      <c r="A151" s="55">
        <f>$A$47</f>
        <v>200000</v>
      </c>
      <c r="B151" s="41">
        <f t="shared" si="264"/>
        <v>0.47915069935079979</v>
      </c>
      <c r="C151" s="41">
        <f t="shared" si="257"/>
        <v>0.45932263459876266</v>
      </c>
      <c r="D151" s="41">
        <f t="shared" si="257"/>
        <v>0.44366862071547025</v>
      </c>
      <c r="E151" s="41">
        <f t="shared" si="257"/>
        <v>0.49107710113931552</v>
      </c>
      <c r="F151" s="41">
        <f t="shared" si="257"/>
        <v>0.37387690633380583</v>
      </c>
      <c r="G151" s="41">
        <f t="shared" si="257"/>
        <v>0.40051910880609282</v>
      </c>
      <c r="H151" s="41">
        <f t="shared" si="257"/>
        <v>0.62331983023705284</v>
      </c>
      <c r="I151" s="41">
        <f t="shared" si="257"/>
        <v>0.56264725716415798</v>
      </c>
      <c r="J151" s="41">
        <f t="shared" si="257"/>
        <v>1.0981641805211748</v>
      </c>
      <c r="K151" s="41">
        <f t="shared" si="257"/>
        <v>0.62411621121973848</v>
      </c>
      <c r="L151" s="41">
        <f t="shared" si="257"/>
        <v>0.4352832396334344</v>
      </c>
      <c r="M151" s="41">
        <f t="shared" si="257"/>
        <v>0.73444810560384344</v>
      </c>
      <c r="N151" s="41">
        <f t="shared" si="257"/>
        <v>0.83098748770475017</v>
      </c>
      <c r="O151" s="41">
        <f t="shared" si="257"/>
        <v>1.0967633499928211</v>
      </c>
      <c r="P151" s="41">
        <f t="shared" si="257"/>
        <v>0.47562412998107995</v>
      </c>
      <c r="Q151" s="41">
        <f t="shared" si="257"/>
        <v>0.96695728623506327</v>
      </c>
      <c r="R151" s="41">
        <f t="shared" si="257"/>
        <v>0.43062507665811012</v>
      </c>
      <c r="S151" s="41">
        <f t="shared" si="257"/>
        <v>0.72705276665655494</v>
      </c>
      <c r="T151" s="41">
        <f t="shared" ref="T151:U151" si="277">SUM(T103,T111,T143,T119)</f>
        <v>0.42425173262854843</v>
      </c>
      <c r="U151" s="41">
        <f t="shared" si="277"/>
        <v>0.55831195498792319</v>
      </c>
      <c r="V151" s="41">
        <f t="shared" ref="V151:Y151" si="278">SUM(V103,V111,V143,V119)</f>
        <v>0.65978636630488285</v>
      </c>
      <c r="W151" s="41">
        <f t="shared" si="278"/>
        <v>0.31663029172219254</v>
      </c>
      <c r="X151" s="41">
        <f t="shared" si="278"/>
        <v>0.35114040385696332</v>
      </c>
      <c r="Y151" s="41">
        <f t="shared" si="278"/>
        <v>0.36025948997913576</v>
      </c>
      <c r="Z151" s="41">
        <f t="shared" ref="Z151:AA151" si="279">SUM(Z103,Z111,Z143,Z119)</f>
        <v>5.779791458535212E-2</v>
      </c>
      <c r="AA151" s="41">
        <f t="shared" si="279"/>
        <v>7.048279659127496E-2</v>
      </c>
      <c r="AB151" s="41">
        <f t="shared" ref="AB151:AE151" si="280">SUM(AB103,AB111,AB143,AB119)</f>
        <v>0.30820405093528469</v>
      </c>
      <c r="AC151" s="41">
        <f t="shared" si="280"/>
        <v>0.27275084138695327</v>
      </c>
      <c r="AD151" s="41">
        <f t="shared" si="280"/>
        <v>0.32745098842516501</v>
      </c>
      <c r="AE151" s="41">
        <f t="shared" si="280"/>
        <v>0.20748199738870332</v>
      </c>
      <c r="AF151" s="41">
        <f t="shared" ref="AF151:AG151" si="281">SUM(AF103,AF111,AF143,AF119)</f>
        <v>0.20868376434188846</v>
      </c>
      <c r="AG151" s="41">
        <f t="shared" si="281"/>
        <v>0.21603181270989685</v>
      </c>
      <c r="AH151" s="41">
        <f t="shared" ref="AH151:AI151" si="282">SUM(AH103,AH111,AH143,AH119)</f>
        <v>0.25299834060497195</v>
      </c>
      <c r="AI151" s="41">
        <f t="shared" si="282"/>
        <v>0.32787376262876516</v>
      </c>
    </row>
    <row r="152" spans="1:35">
      <c r="A152" s="55">
        <f>$A$48</f>
        <v>500000</v>
      </c>
      <c r="B152" s="41">
        <f t="shared" si="264"/>
        <v>0.63966474990845179</v>
      </c>
      <c r="C152" s="41">
        <f t="shared" si="257"/>
        <v>0.64060199237476811</v>
      </c>
      <c r="D152" s="41">
        <f t="shared" si="257"/>
        <v>0.66434940054379266</v>
      </c>
      <c r="E152" s="41">
        <f t="shared" si="257"/>
        <v>0.76702918431992773</v>
      </c>
      <c r="F152" s="41">
        <f t="shared" si="257"/>
        <v>0.52887697732822225</v>
      </c>
      <c r="G152" s="41">
        <f t="shared" si="257"/>
        <v>0.62711262641851073</v>
      </c>
      <c r="H152" s="41">
        <f t="shared" si="257"/>
        <v>1.0583697672426327</v>
      </c>
      <c r="I152" s="41">
        <f t="shared" si="257"/>
        <v>0.93735440807955595</v>
      </c>
      <c r="J152" s="41">
        <f t="shared" si="257"/>
        <v>1.9982403513471794</v>
      </c>
      <c r="K152" s="41">
        <f t="shared" si="257"/>
        <v>0.8017616102810643</v>
      </c>
      <c r="L152" s="41">
        <f t="shared" si="257"/>
        <v>0.45951000876032372</v>
      </c>
      <c r="M152" s="41">
        <f t="shared" si="257"/>
        <v>1.1490221688643247</v>
      </c>
      <c r="N152" s="41">
        <f t="shared" si="257"/>
        <v>1.4333241603302938</v>
      </c>
      <c r="O152" s="41">
        <f t="shared" si="257"/>
        <v>1.9973543883300802</v>
      </c>
      <c r="P152" s="41">
        <f t="shared" si="257"/>
        <v>0.7194536390410321</v>
      </c>
      <c r="Q152" s="41">
        <f t="shared" si="257"/>
        <v>1.7730445056429454</v>
      </c>
      <c r="R152" s="41">
        <f t="shared" si="257"/>
        <v>0.59702033722215031</v>
      </c>
      <c r="S152" s="41">
        <f t="shared" si="257"/>
        <v>1.1078174550609394</v>
      </c>
      <c r="T152" s="41">
        <f t="shared" ref="T152:U152" si="283">SUM(T104,T112,T144,T120)</f>
        <v>0.46255841425762312</v>
      </c>
      <c r="U152" s="41">
        <f t="shared" si="283"/>
        <v>0.43811197911970345</v>
      </c>
      <c r="V152" s="41">
        <f t="shared" ref="V152:Y152" si="284">SUM(V104,V112,V144,V120)</f>
        <v>0.83080032775892043</v>
      </c>
      <c r="W152" s="41">
        <f t="shared" si="284"/>
        <v>0.23031864572982419</v>
      </c>
      <c r="X152" s="41">
        <f t="shared" si="284"/>
        <v>0.24496254986102253</v>
      </c>
      <c r="Y152" s="41">
        <f t="shared" si="284"/>
        <v>0.24918758876822619</v>
      </c>
      <c r="Z152" s="41">
        <f t="shared" ref="Z152:AA152" si="285">SUM(Z104,Z112,Z144,Z120)</f>
        <v>7.8950107226323452E-2</v>
      </c>
      <c r="AA152" s="41">
        <f t="shared" si="285"/>
        <v>9.7732900992906713E-2</v>
      </c>
      <c r="AB152" s="41">
        <f t="shared" ref="AB152:AE152" si="286">SUM(AB104,AB112,AB144,AB120)</f>
        <v>0.21670772901531241</v>
      </c>
      <c r="AC152" s="41">
        <f t="shared" si="286"/>
        <v>0.20218722410611628</v>
      </c>
      <c r="AD152" s="41">
        <f t="shared" si="286"/>
        <v>0.26473289450295295</v>
      </c>
      <c r="AE152" s="41">
        <f t="shared" si="286"/>
        <v>0.30844428697330406</v>
      </c>
      <c r="AF152" s="41">
        <f t="shared" ref="AF152:AG152" si="287">SUM(AF104,AF112,AF144,AF120)</f>
        <v>0.30920435113106126</v>
      </c>
      <c r="AG152" s="41">
        <f t="shared" si="287"/>
        <v>0.31385166497105921</v>
      </c>
      <c r="AH152" s="41">
        <f t="shared" ref="AH152:AI152" si="288">SUM(AH104,AH112,AH144,AH120)</f>
        <v>0.38249659621894549</v>
      </c>
      <c r="AI152" s="41">
        <f t="shared" si="288"/>
        <v>0.49386669614396705</v>
      </c>
    </row>
    <row r="153" spans="1:35">
      <c r="A153" s="55">
        <f>$A$49</f>
        <v>1000000</v>
      </c>
      <c r="B153" s="41">
        <f t="shared" si="264"/>
        <v>0.97805952153420639</v>
      </c>
      <c r="C153" s="41">
        <f t="shared" si="257"/>
        <v>0.89550546534498388</v>
      </c>
      <c r="D153" s="41">
        <f t="shared" si="257"/>
        <v>0.97053312774910749</v>
      </c>
      <c r="E153" s="41">
        <f t="shared" si="257"/>
        <v>1.1689565890755773</v>
      </c>
      <c r="F153" s="41">
        <f t="shared" si="257"/>
        <v>0.76230489983290139</v>
      </c>
      <c r="G153" s="41">
        <f t="shared" si="257"/>
        <v>0.97262533961691489</v>
      </c>
      <c r="H153" s="41">
        <f t="shared" si="257"/>
        <v>1.7344451764024811</v>
      </c>
      <c r="I153" s="41">
        <f t="shared" si="257"/>
        <v>1.5514790927442537</v>
      </c>
      <c r="J153" s="41">
        <f t="shared" si="257"/>
        <v>3.3133332606031809</v>
      </c>
      <c r="K153" s="41">
        <f t="shared" si="257"/>
        <v>1.0951423823627189</v>
      </c>
      <c r="L153" s="41">
        <f t="shared" si="257"/>
        <v>0.55182330408478508</v>
      </c>
      <c r="M153" s="41">
        <f t="shared" si="257"/>
        <v>1.7482256298908112</v>
      </c>
      <c r="N153" s="41">
        <f t="shared" si="257"/>
        <v>2.2866796274284336</v>
      </c>
      <c r="O153" s="41">
        <f t="shared" si="257"/>
        <v>3.31270679014591</v>
      </c>
      <c r="P153" s="41">
        <f t="shared" si="257"/>
        <v>1.0907652452360175</v>
      </c>
      <c r="Q153" s="41">
        <f t="shared" si="257"/>
        <v>2.9864957466032975</v>
      </c>
      <c r="R153" s="41">
        <f t="shared" si="257"/>
        <v>0.93381730949078956</v>
      </c>
      <c r="S153" s="41">
        <f t="shared" si="257"/>
        <v>1.595522439295592</v>
      </c>
      <c r="T153" s="41">
        <f t="shared" ref="T153:U153" si="289">SUM(T105,T113,T145,T121)</f>
        <v>0.58285244613979581</v>
      </c>
      <c r="U153" s="41">
        <f t="shared" si="289"/>
        <v>0.41706642131006477</v>
      </c>
      <c r="V153" s="41">
        <f t="shared" ref="V153:Y153" si="290">SUM(V105,V113,V145,V121)</f>
        <v>1.1047300422270019</v>
      </c>
      <c r="W153" s="41">
        <f t="shared" si="290"/>
        <v>0.19651226312440778</v>
      </c>
      <c r="X153" s="41">
        <f t="shared" si="290"/>
        <v>0.1974892374714024</v>
      </c>
      <c r="Y153" s="41">
        <f t="shared" si="290"/>
        <v>0.19858159591488586</v>
      </c>
      <c r="Z153" s="41">
        <f t="shared" ref="Z153:AA153" si="291">SUM(Z105,Z113,Z145,Z121)</f>
        <v>0.11094829436105105</v>
      </c>
      <c r="AA153" s="41">
        <f t="shared" si="291"/>
        <v>0.13691071712239375</v>
      </c>
      <c r="AB153" s="41">
        <f t="shared" ref="AB153:AE153" si="292">SUM(AB105,AB113,AB145,AB121)</f>
        <v>0.17613681845970647</v>
      </c>
      <c r="AC153" s="41">
        <f t="shared" si="292"/>
        <v>0.17617295706060343</v>
      </c>
      <c r="AD153" s="41">
        <f t="shared" si="292"/>
        <v>0.26027614310796721</v>
      </c>
      <c r="AE153" s="41">
        <f t="shared" si="292"/>
        <v>0.45689381767719905</v>
      </c>
      <c r="AF153" s="41">
        <f t="shared" ref="AF153:AG153" si="293">SUM(AF105,AF113,AF145,AF121)</f>
        <v>0.45743126419728597</v>
      </c>
      <c r="AG153" s="41">
        <f t="shared" si="293"/>
        <v>0.4607174113278506</v>
      </c>
      <c r="AH153" s="41">
        <f t="shared" ref="AH153:AI153" si="294">SUM(AH105,AH113,AH145,AH121)</f>
        <v>0.5626023119179131</v>
      </c>
      <c r="AI153" s="41">
        <f t="shared" si="294"/>
        <v>0.71679494176393421</v>
      </c>
    </row>
    <row r="154" spans="1:3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7"/>
      <c r="W154" s="57"/>
      <c r="X154" s="57"/>
      <c r="Y154" s="57"/>
      <c r="Z154" s="60"/>
      <c r="AA154" s="60"/>
      <c r="AB154" s="66"/>
      <c r="AC154" s="66"/>
      <c r="AD154" s="66"/>
      <c r="AE154" s="66"/>
      <c r="AF154" s="66"/>
      <c r="AG154" s="66"/>
      <c r="AH154" s="66"/>
      <c r="AI154" s="66"/>
    </row>
    <row r="155" spans="1:35">
      <c r="A155" s="56" t="s">
        <v>36</v>
      </c>
      <c r="B155" s="38">
        <f t="array" ref="B155">INDEX(Parts[Part],COLUMNS($B155:B155))</f>
        <v>750311691</v>
      </c>
      <c r="C155" s="38">
        <f t="array" ref="C155">INDEX(Parts[Part],COLUMNS($B155:C155))</f>
        <v>750315831</v>
      </c>
      <c r="D155" s="38">
        <f t="array" ref="D155">INDEX(Parts[Part],COLUMNS($B155:D155))</f>
        <v>750315825</v>
      </c>
      <c r="E155" s="38">
        <f t="array" ref="E155">INDEX(Parts[Part],COLUMNS($B155:E155))</f>
        <v>750315826</v>
      </c>
      <c r="F155" s="54">
        <f t="array" ref="F155">INDEX(Parts[Part],COLUMNS($B155:F155))</f>
        <v>750312367</v>
      </c>
      <c r="G155" s="38">
        <f t="array" ref="G155">INDEX(Parts[Part],COLUMNS($B155:G155))</f>
        <v>750312557</v>
      </c>
      <c r="H155" s="38">
        <f t="array" ref="H155">INDEX(Parts[Part],COLUMNS($B155:H155))</f>
        <v>750315827</v>
      </c>
      <c r="I155" s="38">
        <f t="array" ref="I155">INDEX(Parts[Part],COLUMNS($B155:I155))</f>
        <v>750312365</v>
      </c>
      <c r="J155" s="38">
        <f t="array" ref="J155">INDEX(Parts[Part],COLUMNS($B155:J155))</f>
        <v>750370047</v>
      </c>
      <c r="K155" s="38">
        <f t="array" ref="K155">INDEX(Parts[Part],COLUMNS($B155:K155))</f>
        <v>750311780</v>
      </c>
      <c r="L155" s="38">
        <f t="array" ref="L155">INDEX(Parts[Part],COLUMNS($B155:L155))</f>
        <v>750311780</v>
      </c>
      <c r="M155" s="38">
        <f t="array" ref="M155">INDEX(Parts[Part],COLUMNS($B155:M155))</f>
        <v>750311880</v>
      </c>
      <c r="N155" s="38">
        <f t="array" ref="N155">INDEX(Parts[Part],COLUMNS($B155:N155))</f>
        <v>750311088</v>
      </c>
      <c r="O155" s="38">
        <f t="array" ref="O155">INDEX(Parts[Part],COLUMNS($B155:O155))</f>
        <v>750370040</v>
      </c>
      <c r="P155" s="38">
        <f t="array" ref="P155">INDEX(Parts[Part],COLUMNS($B155:P155))</f>
        <v>750311573</v>
      </c>
      <c r="Q155" s="38">
        <f t="array" ref="Q155">INDEX(Parts[Part],COLUMNS($B155:Q155))</f>
        <v>750370041</v>
      </c>
      <c r="R155" s="38">
        <f t="array" ref="R155">INDEX(Parts[Part],COLUMNS($B155:R155))</f>
        <v>750311692</v>
      </c>
      <c r="S155" s="38">
        <f t="array" ref="S155">INDEX(Parts[Part],COLUMNS($B155:S155))</f>
        <v>750315835</v>
      </c>
      <c r="T155" s="38" t="str">
        <f t="array" ref="T155">INDEX(Parts[Part],COLUMNS($B155:T155))</f>
        <v>TTRN-060S-035-T</v>
      </c>
      <c r="U155" s="38" t="str">
        <f t="array" ref="U155">INDEX(Parts[Part],COLUMNS($B155:U155))</f>
        <v>TTRN-060S-055-T</v>
      </c>
      <c r="V155" s="38" t="str">
        <f t="array" ref="V155">INDEX(Parts[Part],COLUMNS($B155:V155))</f>
        <v>UA8164-BE</v>
      </c>
      <c r="W155" s="38" t="str">
        <f t="array" ref="W155">INDEX(Parts[Part],COLUMNS($B155:W155))</f>
        <v>LPR6235-123QMR_</v>
      </c>
      <c r="X155" s="38" t="str">
        <f t="array" ref="X155">INDEX(Parts[Part],COLUMNS($B155:X155))</f>
        <v>LPR6235-752RMR_</v>
      </c>
      <c r="Y155" s="38" t="str">
        <f t="array" ref="Y155">INDEX(Parts[Part],COLUMNS($B155:Y155))</f>
        <v>LPR6235-752SMR_</v>
      </c>
      <c r="Z155" s="38">
        <f t="array" ref="Z155">INDEX(Parts[Part],COLUMNS($B155:Z155))</f>
        <v>749251020</v>
      </c>
      <c r="AA155" s="38" t="str">
        <f t="array" ref="AA155">INDEX(Parts[Part],COLUMNS($B155:AA155))</f>
        <v>B82801A0333A020</v>
      </c>
      <c r="AB155" s="38">
        <f t="array" ref="AB155">INDEX(Parts[Part],COLUMNS($B155:AB155))</f>
        <v>74488540070</v>
      </c>
      <c r="AC155" s="38">
        <f t="array" ref="AC155">INDEX(Parts[Part],COLUMNS($B155:AC155))</f>
        <v>74488540120</v>
      </c>
      <c r="AD155" s="38">
        <f t="array" ref="AD155">INDEX(Parts[Part],COLUMNS($B155:AD155))</f>
        <v>74488540250</v>
      </c>
      <c r="AE155" s="38" t="str">
        <f t="array" ref="AE155">INDEX(Parts[Part],COLUMNS($B155:AE155))</f>
        <v>DA2032-AL</v>
      </c>
      <c r="AF155" s="38" t="str">
        <f t="array" ref="AF155">INDEX(Parts[Part],COLUMNS($B155:AF155))</f>
        <v>DA2033-AL</v>
      </c>
      <c r="AG155" s="38" t="str">
        <f t="array" ref="AG155">INDEX(Parts[Part],COLUMNS($B155:AG155))</f>
        <v>DA2034-AL</v>
      </c>
      <c r="AH155" s="38" t="str">
        <f t="array" ref="AH155">INDEX(Parts[Part],COLUMNS($B155:AH155))</f>
        <v>GA3459-BL</v>
      </c>
      <c r="AI155" s="38" t="str">
        <f t="array" ref="AI155">INDEX(Parts[Part],COLUMNS($B155:AI155))</f>
        <v>GA3460-BL</v>
      </c>
    </row>
    <row r="156" spans="1:3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</row>
    <row r="157" spans="1:35">
      <c r="B157" s="5"/>
      <c r="J157" s="5"/>
      <c r="R157" s="5"/>
      <c r="S157" s="5"/>
    </row>
    <row r="158" spans="1:35">
      <c r="B158" s="5"/>
      <c r="J158" s="5"/>
      <c r="R158" s="5"/>
      <c r="S158" s="5"/>
    </row>
    <row r="159" spans="1:35">
      <c r="B159" s="5"/>
      <c r="J159" s="5"/>
      <c r="R159" s="5"/>
      <c r="S159" s="5"/>
    </row>
    <row r="160" spans="1:35">
      <c r="B160" s="5"/>
      <c r="J160" s="5"/>
      <c r="R160" s="5"/>
      <c r="S160" s="5"/>
    </row>
    <row r="161" spans="2:19">
      <c r="B161" s="5"/>
      <c r="J161" s="5"/>
      <c r="R161" s="5"/>
      <c r="S161" s="5"/>
    </row>
    <row r="162" spans="2:19">
      <c r="B162" s="5"/>
      <c r="J162" s="5"/>
      <c r="R162" s="5"/>
      <c r="S162" s="5"/>
    </row>
    <row r="163" spans="2:19">
      <c r="B163" s="5"/>
      <c r="J163" s="5"/>
      <c r="R163" s="5"/>
      <c r="S163" s="5"/>
    </row>
    <row r="164" spans="2:19">
      <c r="B164" s="5"/>
      <c r="J164" s="5"/>
      <c r="R164" s="5"/>
      <c r="S164" s="5"/>
    </row>
    <row r="165" spans="2:19">
      <c r="B165" s="5"/>
      <c r="J165" s="5"/>
      <c r="R165" s="5"/>
      <c r="S165" s="5"/>
    </row>
    <row r="166" spans="2:19">
      <c r="B166" s="5"/>
      <c r="J166" s="5"/>
      <c r="R166" s="5"/>
      <c r="S166" s="5"/>
    </row>
    <row r="167" spans="2:19">
      <c r="B167" s="5"/>
      <c r="J167" s="5"/>
      <c r="R167" s="5"/>
      <c r="S167" s="5"/>
    </row>
    <row r="168" spans="2:19">
      <c r="B168" s="5"/>
      <c r="J168" s="5"/>
      <c r="R168" s="5"/>
      <c r="S168" s="5"/>
    </row>
    <row r="169" spans="2:19">
      <c r="B169" s="5"/>
      <c r="J169" s="5"/>
      <c r="R169" s="5"/>
      <c r="S169" s="5"/>
    </row>
    <row r="170" spans="2:19">
      <c r="B170" s="5"/>
      <c r="J170" s="5"/>
      <c r="R170" s="5"/>
      <c r="S170" s="5"/>
    </row>
    <row r="171" spans="2:19">
      <c r="B171" s="5"/>
      <c r="J171" s="5"/>
      <c r="R171" s="5"/>
      <c r="S171" s="5"/>
    </row>
    <row r="172" spans="2:19">
      <c r="B172" s="5"/>
      <c r="J172" s="5"/>
      <c r="R172" s="5"/>
      <c r="S172" s="5"/>
    </row>
    <row r="173" spans="2:19">
      <c r="B173" s="5"/>
      <c r="J173" s="5"/>
      <c r="R173" s="5"/>
      <c r="S173" s="5"/>
    </row>
    <row r="174" spans="2:19">
      <c r="B174" s="5"/>
      <c r="J174" s="5"/>
      <c r="R174" s="5"/>
      <c r="S174" s="5"/>
    </row>
    <row r="175" spans="2:19">
      <c r="B175" s="5"/>
      <c r="J175" s="5"/>
      <c r="R175" s="5"/>
      <c r="S175" s="5"/>
    </row>
    <row r="176" spans="2:19">
      <c r="B176" s="5"/>
      <c r="J176" s="5"/>
      <c r="R176" s="5"/>
      <c r="S176" s="5"/>
    </row>
    <row r="177" spans="2:19">
      <c r="B177" s="5"/>
      <c r="J177" s="5"/>
      <c r="R177" s="5"/>
      <c r="S177" s="5"/>
    </row>
    <row r="178" spans="2:19">
      <c r="B178" s="5"/>
      <c r="J178" s="5"/>
      <c r="R178" s="5"/>
      <c r="S178" s="5"/>
    </row>
    <row r="179" spans="2:19">
      <c r="B179" s="5"/>
      <c r="J179" s="5"/>
      <c r="R179" s="5"/>
      <c r="S179" s="5"/>
    </row>
    <row r="180" spans="2:19">
      <c r="B180" s="5"/>
      <c r="J180" s="5"/>
      <c r="R180" s="5"/>
      <c r="S180" s="5"/>
    </row>
    <row r="181" spans="2:19">
      <c r="B181" s="5"/>
      <c r="J181" s="5"/>
      <c r="R181" s="5"/>
      <c r="S181" s="5"/>
    </row>
    <row r="182" spans="2:19">
      <c r="B182" s="5"/>
      <c r="J182" s="5"/>
      <c r="R182" s="5"/>
      <c r="S182" s="5"/>
    </row>
    <row r="183" spans="2:19">
      <c r="B183" s="5"/>
      <c r="J183" s="5"/>
      <c r="R183" s="5"/>
      <c r="S183" s="5"/>
    </row>
    <row r="184" spans="2:19">
      <c r="B184" s="5"/>
      <c r="J184" s="5"/>
      <c r="R184" s="5"/>
      <c r="S184" s="5"/>
    </row>
    <row r="185" spans="2:19">
      <c r="B185" s="5"/>
      <c r="J185" s="5"/>
      <c r="R185" s="5"/>
      <c r="S185" s="5"/>
    </row>
    <row r="186" spans="2:19">
      <c r="B186" s="5"/>
      <c r="J186" s="5"/>
      <c r="R186" s="5"/>
      <c r="S186" s="5"/>
    </row>
    <row r="187" spans="2:19">
      <c r="B187" s="5"/>
      <c r="J187" s="5"/>
      <c r="R187" s="5"/>
      <c r="S187" s="5"/>
    </row>
    <row r="188" spans="2:19">
      <c r="B188" s="5"/>
      <c r="J188" s="5"/>
      <c r="R188" s="5"/>
      <c r="S188" s="5"/>
    </row>
    <row r="189" spans="2:19">
      <c r="B189" s="5"/>
      <c r="J189" s="5"/>
      <c r="R189" s="5"/>
      <c r="S189" s="5"/>
    </row>
    <row r="190" spans="2:19">
      <c r="B190" s="5"/>
      <c r="J190" s="5"/>
      <c r="R190" s="5"/>
      <c r="S190" s="5"/>
    </row>
    <row r="191" spans="2:19">
      <c r="B191" s="5"/>
      <c r="J191" s="5"/>
      <c r="R191" s="5"/>
      <c r="S191" s="5"/>
    </row>
    <row r="192" spans="2:19">
      <c r="B192" s="5"/>
      <c r="J192" s="5"/>
      <c r="R192" s="5"/>
      <c r="S192" s="5"/>
    </row>
    <row r="193" spans="2:19">
      <c r="B193" s="5"/>
      <c r="J193" s="5"/>
      <c r="R193" s="5"/>
      <c r="S193" s="5"/>
    </row>
    <row r="194" spans="2:19">
      <c r="B194" s="5"/>
      <c r="J194" s="5"/>
      <c r="R194" s="5"/>
      <c r="S194" s="5"/>
    </row>
    <row r="195" spans="2:19">
      <c r="B195" s="5"/>
      <c r="J195" s="5"/>
      <c r="R195" s="5"/>
      <c r="S195" s="5"/>
    </row>
    <row r="196" spans="2:19">
      <c r="B196" s="5"/>
      <c r="J196" s="5"/>
      <c r="R196" s="5"/>
      <c r="S196" s="5"/>
    </row>
    <row r="197" spans="2:19">
      <c r="B197" s="5"/>
      <c r="J197" s="5"/>
      <c r="R197" s="5"/>
      <c r="S197" s="5"/>
    </row>
    <row r="198" spans="2:19">
      <c r="B198" s="5"/>
      <c r="J198" s="5"/>
      <c r="R198" s="5"/>
      <c r="S198" s="5"/>
    </row>
    <row r="199" spans="2:19">
      <c r="B199" s="5"/>
      <c r="J199" s="5"/>
      <c r="R199" s="5"/>
      <c r="S199" s="5"/>
    </row>
    <row r="200" spans="2:19">
      <c r="B200" s="5"/>
      <c r="J200" s="5"/>
      <c r="R200" s="5"/>
      <c r="S200" s="5"/>
    </row>
    <row r="201" spans="2:19">
      <c r="B201" s="5"/>
      <c r="J201" s="5"/>
      <c r="R201" s="5"/>
      <c r="S201" s="5"/>
    </row>
    <row r="202" spans="2:19">
      <c r="B202" s="5"/>
      <c r="J202" s="5"/>
      <c r="R202" s="5"/>
      <c r="S202" s="5"/>
    </row>
    <row r="203" spans="2:19">
      <c r="B203" s="5"/>
      <c r="J203" s="5"/>
      <c r="R203" s="5"/>
      <c r="S203" s="5"/>
    </row>
    <row r="204" spans="2:19">
      <c r="B204" s="5"/>
      <c r="J204" s="5"/>
      <c r="R204" s="5"/>
      <c r="S204" s="5"/>
    </row>
    <row r="205" spans="2:19">
      <c r="B205" s="5"/>
      <c r="J205" s="5"/>
      <c r="R205" s="5"/>
      <c r="S205" s="5"/>
    </row>
    <row r="206" spans="2:19">
      <c r="B206" s="5"/>
      <c r="J206" s="5"/>
      <c r="R206" s="5"/>
      <c r="S206" s="5"/>
    </row>
    <row r="207" spans="2:19">
      <c r="B207" s="5"/>
      <c r="J207" s="5"/>
      <c r="R207" s="5"/>
      <c r="S207" s="5"/>
    </row>
    <row r="208" spans="2:19">
      <c r="B208" s="5"/>
      <c r="J208" s="5"/>
      <c r="R208" s="5"/>
      <c r="S208" s="5"/>
    </row>
    <row r="209" spans="2:19">
      <c r="B209" s="5"/>
      <c r="J209" s="5"/>
      <c r="R209" s="5"/>
      <c r="S209" s="5"/>
    </row>
    <row r="210" spans="2:19">
      <c r="B210" s="5"/>
      <c r="J210" s="5"/>
      <c r="R210" s="5"/>
      <c r="S210" s="5"/>
    </row>
    <row r="211" spans="2:19">
      <c r="B211" s="5"/>
      <c r="J211" s="5"/>
      <c r="R211" s="5"/>
      <c r="S211" s="5"/>
    </row>
    <row r="212" spans="2:19">
      <c r="B212" s="5"/>
      <c r="J212" s="5"/>
      <c r="R212" s="5"/>
      <c r="S212" s="5"/>
    </row>
    <row r="213" spans="2:19">
      <c r="B213" s="5"/>
      <c r="J213" s="5"/>
      <c r="R213" s="5"/>
      <c r="S213" s="5"/>
    </row>
    <row r="214" spans="2:19">
      <c r="B214" s="5"/>
      <c r="J214" s="5"/>
      <c r="R214" s="5"/>
      <c r="S214" s="5"/>
    </row>
    <row r="215" spans="2:19">
      <c r="B215" s="5"/>
      <c r="J215" s="5"/>
      <c r="R215" s="5"/>
      <c r="S215" s="5"/>
    </row>
    <row r="216" spans="2:19">
      <c r="B216" s="5"/>
      <c r="J216" s="5"/>
      <c r="R216" s="5"/>
      <c r="S216" s="5"/>
    </row>
    <row r="217" spans="2:19">
      <c r="B217" s="5"/>
      <c r="J217" s="5"/>
      <c r="R217" s="5"/>
      <c r="S217" s="5"/>
    </row>
    <row r="218" spans="2:19">
      <c r="B218" s="5"/>
      <c r="J218" s="5"/>
      <c r="R218" s="5"/>
      <c r="S218" s="5"/>
    </row>
    <row r="219" spans="2:19">
      <c r="B219" s="5"/>
      <c r="J219" s="5"/>
      <c r="R219" s="5"/>
      <c r="S219" s="5"/>
    </row>
    <row r="220" spans="2:19">
      <c r="B220" s="5"/>
      <c r="J220" s="5"/>
      <c r="R220" s="5"/>
      <c r="S220" s="5"/>
    </row>
    <row r="221" spans="2:19">
      <c r="B221" s="5"/>
      <c r="J221" s="5"/>
      <c r="R221" s="5"/>
      <c r="S221" s="5"/>
    </row>
    <row r="222" spans="2:19">
      <c r="B222" s="5"/>
      <c r="J222" s="5"/>
      <c r="R222" s="5"/>
      <c r="S222" s="5"/>
    </row>
    <row r="223" spans="2:19">
      <c r="B223" s="5"/>
      <c r="J223" s="5"/>
      <c r="R223" s="5"/>
      <c r="S223" s="5"/>
    </row>
    <row r="224" spans="2:19">
      <c r="B224" s="5"/>
      <c r="J224" s="5"/>
      <c r="R224" s="5"/>
      <c r="S224" s="5"/>
    </row>
    <row r="225" spans="2:19">
      <c r="B225" s="5"/>
      <c r="J225" s="5"/>
      <c r="R225" s="5"/>
      <c r="S225" s="5"/>
    </row>
    <row r="226" spans="2:19">
      <c r="B226" s="5"/>
      <c r="J226" s="5"/>
      <c r="R226" s="5"/>
      <c r="S226" s="5"/>
    </row>
    <row r="227" spans="2:19">
      <c r="B227" s="5"/>
      <c r="J227" s="5"/>
      <c r="R227" s="5"/>
      <c r="S227" s="5"/>
    </row>
    <row r="228" spans="2:19">
      <c r="B228" s="5"/>
      <c r="J228" s="5"/>
      <c r="R228" s="5"/>
      <c r="S228" s="5"/>
    </row>
    <row r="229" spans="2:19">
      <c r="B229" s="5"/>
      <c r="J229" s="5"/>
      <c r="R229" s="5"/>
      <c r="S229" s="5"/>
    </row>
    <row r="230" spans="2:19">
      <c r="B230" s="5"/>
      <c r="J230" s="5"/>
      <c r="R230" s="5"/>
      <c r="S230" s="5"/>
    </row>
    <row r="231" spans="2:19">
      <c r="B231" s="5"/>
      <c r="J231" s="5"/>
      <c r="R231" s="5"/>
      <c r="S231" s="5"/>
    </row>
    <row r="232" spans="2:19">
      <c r="B232" s="5"/>
      <c r="J232" s="5"/>
      <c r="R232" s="5"/>
      <c r="S232" s="5"/>
    </row>
    <row r="233" spans="2:19">
      <c r="B233" s="5"/>
      <c r="J233" s="5"/>
      <c r="R233" s="5"/>
      <c r="S233" s="5"/>
    </row>
    <row r="234" spans="2:19">
      <c r="B234" s="5"/>
      <c r="J234" s="5"/>
      <c r="R234" s="5"/>
      <c r="S234" s="5"/>
    </row>
    <row r="235" spans="2:19">
      <c r="B235" s="5"/>
      <c r="J235" s="5"/>
      <c r="R235" s="5"/>
      <c r="S235" s="5"/>
    </row>
    <row r="236" spans="2:19">
      <c r="B236" s="5"/>
      <c r="J236" s="5"/>
      <c r="R236" s="5"/>
      <c r="S236" s="5"/>
    </row>
    <row r="237" spans="2:19">
      <c r="B237" s="5"/>
      <c r="J237" s="5"/>
      <c r="R237" s="5"/>
      <c r="S237" s="5"/>
    </row>
    <row r="238" spans="2:19">
      <c r="B238" s="5"/>
      <c r="J238" s="5"/>
      <c r="R238" s="5"/>
      <c r="S238" s="5"/>
    </row>
    <row r="239" spans="2:19">
      <c r="B239" s="5"/>
      <c r="J239" s="5"/>
      <c r="R239" s="5"/>
      <c r="S239" s="5"/>
    </row>
    <row r="240" spans="2:19">
      <c r="B240" s="5"/>
      <c r="J240" s="5"/>
      <c r="R240" s="5"/>
      <c r="S240" s="5"/>
    </row>
    <row r="241" spans="2:19">
      <c r="B241" s="5"/>
      <c r="J241" s="5"/>
      <c r="R241" s="5"/>
      <c r="S241" s="5"/>
    </row>
    <row r="242" spans="2:19">
      <c r="B242" s="5"/>
      <c r="J242" s="5"/>
      <c r="R242" s="5"/>
      <c r="S242" s="5"/>
    </row>
    <row r="243" spans="2:19">
      <c r="B243" s="5"/>
      <c r="J243" s="5"/>
      <c r="R243" s="5"/>
      <c r="S243" s="5"/>
    </row>
    <row r="244" spans="2:19">
      <c r="B244" s="5"/>
      <c r="J244" s="5"/>
      <c r="R244" s="5"/>
      <c r="S244" s="5"/>
    </row>
    <row r="245" spans="2:19">
      <c r="B245" s="5"/>
      <c r="J245" s="5"/>
      <c r="R245" s="5"/>
      <c r="S245" s="5"/>
    </row>
    <row r="246" spans="2:19">
      <c r="B246" s="5"/>
      <c r="J246" s="5"/>
      <c r="R246" s="5"/>
      <c r="S246" s="5"/>
    </row>
    <row r="247" spans="2:19">
      <c r="B247" s="5"/>
      <c r="J247" s="5"/>
      <c r="R247" s="5"/>
      <c r="S247" s="5"/>
    </row>
    <row r="248" spans="2:19">
      <c r="B248" s="5"/>
      <c r="J248" s="5"/>
      <c r="R248" s="5"/>
      <c r="S248" s="5"/>
    </row>
    <row r="249" spans="2:19">
      <c r="B249" s="5"/>
      <c r="J249" s="5"/>
      <c r="R249" s="5"/>
      <c r="S249" s="5"/>
    </row>
    <row r="250" spans="2:19">
      <c r="B250" s="5"/>
      <c r="J250" s="5"/>
      <c r="R250" s="5"/>
      <c r="S250" s="5"/>
    </row>
    <row r="251" spans="2:19">
      <c r="B251" s="5"/>
      <c r="J251" s="5"/>
      <c r="R251" s="5"/>
      <c r="S251" s="5"/>
    </row>
    <row r="252" spans="2:19">
      <c r="B252" s="5"/>
      <c r="J252" s="5"/>
      <c r="R252" s="5"/>
      <c r="S252" s="5"/>
    </row>
    <row r="253" spans="2:19">
      <c r="B253" s="5"/>
      <c r="J253" s="5"/>
      <c r="R253" s="5"/>
      <c r="S253" s="5"/>
    </row>
    <row r="254" spans="2:19">
      <c r="B254" s="5"/>
      <c r="J254" s="5"/>
      <c r="R254" s="5"/>
      <c r="S254" s="5"/>
    </row>
    <row r="255" spans="2:19">
      <c r="B255" s="5"/>
      <c r="J255" s="5"/>
      <c r="R255" s="5"/>
      <c r="S255" s="5"/>
    </row>
    <row r="256" spans="2:19">
      <c r="B256" s="5"/>
      <c r="J256" s="5"/>
      <c r="R256" s="5"/>
      <c r="S256" s="5"/>
    </row>
    <row r="257" spans="2:19">
      <c r="B257" s="5"/>
      <c r="J257" s="5"/>
      <c r="R257" s="5"/>
      <c r="S257" s="5"/>
    </row>
    <row r="258" spans="2:19">
      <c r="B258" s="5"/>
      <c r="J258" s="5"/>
      <c r="R258" s="5"/>
      <c r="S258" s="5"/>
    </row>
    <row r="259" spans="2:19">
      <c r="B259" s="5"/>
      <c r="J259" s="5"/>
      <c r="R259" s="5"/>
      <c r="S259" s="5"/>
    </row>
    <row r="260" spans="2:19">
      <c r="B260" s="5"/>
      <c r="J260" s="5"/>
      <c r="R260" s="5"/>
      <c r="S260" s="5"/>
    </row>
    <row r="261" spans="2:19">
      <c r="B261" s="5"/>
      <c r="J261" s="5"/>
      <c r="R261" s="5"/>
      <c r="S261" s="5"/>
    </row>
    <row r="262" spans="2:19">
      <c r="B262" s="5"/>
      <c r="J262" s="5"/>
      <c r="R262" s="5"/>
      <c r="S262" s="5"/>
    </row>
    <row r="263" spans="2:19">
      <c r="B263" s="5"/>
      <c r="J263" s="5"/>
      <c r="R263" s="5"/>
      <c r="S263" s="5"/>
    </row>
    <row r="264" spans="2:19">
      <c r="B264" s="5"/>
      <c r="J264" s="5"/>
      <c r="R264" s="5"/>
      <c r="S264" s="5"/>
    </row>
    <row r="265" spans="2:19">
      <c r="B265" s="5"/>
      <c r="J265" s="5"/>
      <c r="R265" s="5"/>
      <c r="S265" s="5"/>
    </row>
    <row r="266" spans="2:19">
      <c r="B266" s="5"/>
      <c r="J266" s="5"/>
      <c r="R266" s="5"/>
      <c r="S266" s="5"/>
    </row>
    <row r="267" spans="2:19">
      <c r="B267" s="5"/>
      <c r="J267" s="5"/>
      <c r="R267" s="5"/>
      <c r="S267" s="5"/>
    </row>
    <row r="268" spans="2:19">
      <c r="B268" s="5"/>
      <c r="J268" s="5"/>
      <c r="R268" s="5"/>
      <c r="S268" s="5"/>
    </row>
    <row r="269" spans="2:19">
      <c r="B269" s="5"/>
      <c r="J269" s="5"/>
      <c r="R269" s="5"/>
      <c r="S269" s="5"/>
    </row>
    <row r="270" spans="2:19">
      <c r="B270" s="5"/>
      <c r="J270" s="5"/>
      <c r="R270" s="5"/>
      <c r="S270" s="5"/>
    </row>
    <row r="271" spans="2:19">
      <c r="B271" s="5"/>
      <c r="J271" s="5"/>
      <c r="R271" s="5"/>
      <c r="S271" s="5"/>
    </row>
    <row r="272" spans="2:19">
      <c r="B272" s="5"/>
      <c r="J272" s="5"/>
      <c r="R272" s="5"/>
      <c r="S272" s="5"/>
    </row>
    <row r="273" spans="2:19">
      <c r="B273" s="5"/>
      <c r="J273" s="5"/>
      <c r="R273" s="5"/>
      <c r="S273" s="5"/>
    </row>
    <row r="274" spans="2:19">
      <c r="B274" s="5"/>
      <c r="J274" s="5"/>
      <c r="R274" s="5"/>
      <c r="S274" s="5"/>
    </row>
    <row r="275" spans="2:19">
      <c r="B275" s="5"/>
      <c r="J275" s="5"/>
      <c r="R275" s="5"/>
      <c r="S275" s="5"/>
    </row>
    <row r="276" spans="2:19">
      <c r="B276" s="5"/>
      <c r="J276" s="5"/>
      <c r="R276" s="5"/>
      <c r="S276" s="5"/>
    </row>
    <row r="277" spans="2:19">
      <c r="B277" s="5"/>
      <c r="J277" s="5"/>
      <c r="R277" s="5"/>
      <c r="S277" s="5"/>
    </row>
    <row r="278" spans="2:19">
      <c r="B278" s="5"/>
      <c r="J278" s="5"/>
      <c r="R278" s="5"/>
      <c r="S278" s="5"/>
    </row>
    <row r="279" spans="2:19">
      <c r="B279" s="5"/>
      <c r="J279" s="5"/>
      <c r="R279" s="5"/>
      <c r="S279" s="5"/>
    </row>
    <row r="280" spans="2:19">
      <c r="B280" s="5"/>
      <c r="J280" s="5"/>
      <c r="R280" s="5"/>
      <c r="S280" s="5"/>
    </row>
    <row r="281" spans="2:19">
      <c r="B281" s="5"/>
      <c r="J281" s="5"/>
      <c r="R281" s="5"/>
      <c r="S281" s="5"/>
    </row>
    <row r="282" spans="2:19">
      <c r="B282" s="5"/>
      <c r="J282" s="5"/>
      <c r="R282" s="5"/>
      <c r="S282" s="5"/>
    </row>
    <row r="283" spans="2:19">
      <c r="B283" s="5"/>
      <c r="J283" s="5"/>
      <c r="R283" s="5"/>
      <c r="S283" s="5"/>
    </row>
    <row r="284" spans="2:19">
      <c r="B284" s="5"/>
      <c r="J284" s="5"/>
      <c r="R284" s="5"/>
      <c r="S284" s="5"/>
    </row>
    <row r="285" spans="2:19">
      <c r="B285" s="5"/>
      <c r="J285" s="5"/>
      <c r="R285" s="5"/>
      <c r="S285" s="5"/>
    </row>
    <row r="286" spans="2:19">
      <c r="B286" s="5"/>
      <c r="J286" s="5"/>
      <c r="R286" s="5"/>
      <c r="S286" s="5"/>
    </row>
    <row r="287" spans="2:19">
      <c r="B287" s="5"/>
      <c r="J287" s="5"/>
      <c r="R287" s="5"/>
      <c r="S287" s="5"/>
    </row>
    <row r="288" spans="2:19">
      <c r="B288" s="5"/>
      <c r="J288" s="5"/>
      <c r="R288" s="5"/>
      <c r="S288" s="5"/>
    </row>
    <row r="289" spans="2:19">
      <c r="B289" s="5"/>
      <c r="J289" s="5"/>
      <c r="R289" s="5"/>
      <c r="S289" s="5"/>
    </row>
    <row r="290" spans="2:19">
      <c r="B290" s="5"/>
      <c r="J290" s="5"/>
      <c r="R290" s="5"/>
      <c r="S290" s="5"/>
    </row>
    <row r="291" spans="2:19">
      <c r="B291" s="5"/>
      <c r="J291" s="5"/>
      <c r="R291" s="5"/>
      <c r="S291" s="5"/>
    </row>
    <row r="292" spans="2:19">
      <c r="B292" s="5"/>
      <c r="J292" s="5"/>
      <c r="R292" s="5"/>
      <c r="S292" s="5"/>
    </row>
    <row r="293" spans="2:19">
      <c r="B293" s="5"/>
      <c r="J293" s="5"/>
      <c r="R293" s="5"/>
      <c r="S293" s="5"/>
    </row>
    <row r="294" spans="2:19">
      <c r="B294" s="5"/>
      <c r="J294" s="5"/>
      <c r="R294" s="5"/>
      <c r="S294" s="5"/>
    </row>
    <row r="295" spans="2:19">
      <c r="B295" s="5"/>
      <c r="J295" s="5"/>
      <c r="R295" s="5"/>
      <c r="S295" s="5"/>
    </row>
    <row r="296" spans="2:19">
      <c r="B296" s="5"/>
      <c r="J296" s="5"/>
      <c r="R296" s="5"/>
      <c r="S296" s="5"/>
    </row>
    <row r="297" spans="2:19">
      <c r="B297" s="5"/>
      <c r="J297" s="5"/>
      <c r="R297" s="5"/>
      <c r="S297" s="5"/>
    </row>
    <row r="298" spans="2:19">
      <c r="B298" s="5"/>
      <c r="J298" s="5"/>
      <c r="R298" s="5"/>
      <c r="S298" s="5"/>
    </row>
    <row r="299" spans="2:19">
      <c r="B299" s="5"/>
      <c r="J299" s="5"/>
      <c r="R299" s="5"/>
      <c r="S299" s="5"/>
    </row>
    <row r="300" spans="2:19">
      <c r="B300" s="5"/>
      <c r="J300" s="5"/>
      <c r="R300" s="5"/>
      <c r="S300" s="5"/>
    </row>
    <row r="301" spans="2:19">
      <c r="B301" s="5"/>
      <c r="J301" s="5"/>
      <c r="R301" s="5"/>
      <c r="S301" s="5"/>
    </row>
    <row r="302" spans="2:19">
      <c r="B302" s="5"/>
      <c r="J302" s="5"/>
      <c r="R302" s="5"/>
      <c r="S302" s="5"/>
    </row>
    <row r="303" spans="2:19">
      <c r="B303" s="5"/>
      <c r="J303" s="5"/>
      <c r="R303" s="5"/>
      <c r="S303" s="5"/>
    </row>
    <row r="304" spans="2:19">
      <c r="B304" s="5"/>
      <c r="J304" s="5"/>
      <c r="R304" s="5"/>
      <c r="S304" s="5"/>
    </row>
    <row r="305" spans="2:19">
      <c r="B305" s="5"/>
      <c r="J305" s="5"/>
      <c r="R305" s="5"/>
      <c r="S305" s="5"/>
    </row>
    <row r="306" spans="2:19">
      <c r="B306" s="5"/>
      <c r="J306" s="5"/>
      <c r="R306" s="5"/>
      <c r="S306" s="5"/>
    </row>
    <row r="307" spans="2:19">
      <c r="B307" s="5"/>
      <c r="J307" s="5"/>
      <c r="R307" s="5"/>
      <c r="S307" s="5"/>
    </row>
    <row r="308" spans="2:19">
      <c r="B308" s="5"/>
      <c r="J308" s="5"/>
      <c r="R308" s="5"/>
      <c r="S308" s="5"/>
    </row>
    <row r="309" spans="2:19">
      <c r="B309" s="5"/>
      <c r="J309" s="5"/>
      <c r="R309" s="5"/>
      <c r="S309" s="5"/>
    </row>
    <row r="310" spans="2:19">
      <c r="B310" s="5"/>
      <c r="J310" s="5"/>
      <c r="R310" s="5"/>
      <c r="S310" s="5"/>
    </row>
    <row r="311" spans="2:19">
      <c r="B311" s="5"/>
      <c r="J311" s="5"/>
      <c r="R311" s="5"/>
      <c r="S311" s="5"/>
    </row>
    <row r="312" spans="2:19">
      <c r="B312" s="5"/>
      <c r="J312" s="5"/>
      <c r="R312" s="5"/>
      <c r="S312" s="5"/>
    </row>
    <row r="313" spans="2:19">
      <c r="B313" s="5"/>
      <c r="J313" s="5"/>
      <c r="R313" s="5"/>
      <c r="S313" s="5"/>
    </row>
    <row r="314" spans="2:19">
      <c r="B314" s="5"/>
      <c r="J314" s="5"/>
      <c r="R314" s="5"/>
      <c r="S314" s="5"/>
    </row>
    <row r="315" spans="2:19">
      <c r="B315" s="5"/>
      <c r="J315" s="5"/>
      <c r="R315" s="5"/>
      <c r="S315" s="5"/>
    </row>
    <row r="316" spans="2:19">
      <c r="B316" s="5"/>
      <c r="J316" s="5"/>
      <c r="R316" s="5"/>
      <c r="S316" s="5"/>
    </row>
    <row r="317" spans="2:19">
      <c r="B317" s="5"/>
      <c r="J317" s="5"/>
      <c r="R317" s="5"/>
      <c r="S317" s="5"/>
    </row>
    <row r="318" spans="2:19">
      <c r="B318" s="5"/>
      <c r="J318" s="5"/>
      <c r="R318" s="5"/>
      <c r="S318" s="5"/>
    </row>
    <row r="319" spans="2:19">
      <c r="B319" s="5"/>
      <c r="J319" s="5"/>
      <c r="R319" s="5"/>
      <c r="S319" s="5"/>
    </row>
    <row r="320" spans="2:19">
      <c r="B320" s="5"/>
      <c r="J320" s="5"/>
      <c r="R320" s="5"/>
      <c r="S320" s="5"/>
    </row>
    <row r="321" spans="2:19">
      <c r="B321" s="5"/>
      <c r="J321" s="5"/>
      <c r="R321" s="5"/>
      <c r="S321" s="5"/>
    </row>
    <row r="322" spans="2:19">
      <c r="B322" s="5"/>
      <c r="J322" s="5"/>
      <c r="R322" s="5"/>
      <c r="S322" s="5"/>
    </row>
    <row r="323" spans="2:19">
      <c r="B323" s="5"/>
      <c r="J323" s="5"/>
      <c r="R323" s="5"/>
      <c r="S323" s="5"/>
    </row>
    <row r="324" spans="2:19">
      <c r="B324" s="5"/>
      <c r="J324" s="5"/>
      <c r="R324" s="5"/>
      <c r="S324" s="5"/>
    </row>
    <row r="325" spans="2:19">
      <c r="B325" s="5"/>
      <c r="J325" s="5"/>
      <c r="R325" s="5"/>
      <c r="S325" s="5"/>
    </row>
    <row r="326" spans="2:19">
      <c r="B326" s="5"/>
      <c r="J326" s="5"/>
      <c r="R326" s="5"/>
      <c r="S326" s="5"/>
    </row>
    <row r="327" spans="2:19">
      <c r="B327" s="5"/>
      <c r="J327" s="5"/>
      <c r="R327" s="5"/>
      <c r="S327" s="5"/>
    </row>
    <row r="328" spans="2:19">
      <c r="B328" s="5"/>
      <c r="J328" s="5"/>
      <c r="R328" s="5"/>
      <c r="S328" s="5"/>
    </row>
    <row r="329" spans="2:19">
      <c r="B329" s="5"/>
      <c r="J329" s="5"/>
      <c r="R329" s="5"/>
      <c r="S329" s="5"/>
    </row>
    <row r="330" spans="2:19">
      <c r="B330" s="5"/>
      <c r="J330" s="5"/>
      <c r="R330" s="5"/>
      <c r="S330" s="5"/>
    </row>
    <row r="331" spans="2:19">
      <c r="B331" s="5"/>
      <c r="J331" s="5"/>
      <c r="R331" s="5"/>
      <c r="S331" s="5"/>
    </row>
    <row r="332" spans="2:19">
      <c r="B332" s="5"/>
      <c r="J332" s="5"/>
      <c r="R332" s="5"/>
      <c r="S332" s="5"/>
    </row>
    <row r="333" spans="2:19">
      <c r="B333" s="5"/>
      <c r="J333" s="5"/>
      <c r="R333" s="5"/>
      <c r="S333" s="5"/>
    </row>
    <row r="334" spans="2:19">
      <c r="B334" s="5"/>
      <c r="J334" s="5"/>
      <c r="R334" s="5"/>
      <c r="S334" s="5"/>
    </row>
    <row r="335" spans="2:19">
      <c r="B335" s="5"/>
      <c r="J335" s="5"/>
      <c r="R335" s="5"/>
      <c r="S335" s="5"/>
    </row>
    <row r="336" spans="2:19">
      <c r="B336" s="5"/>
      <c r="J336" s="5"/>
      <c r="R336" s="5"/>
      <c r="S336" s="5"/>
    </row>
    <row r="337" spans="2:19">
      <c r="B337" s="5"/>
      <c r="J337" s="5"/>
      <c r="R337" s="5"/>
      <c r="S337" s="5"/>
    </row>
    <row r="338" spans="2:19">
      <c r="B338" s="5"/>
      <c r="J338" s="5"/>
      <c r="R338" s="5"/>
      <c r="S338" s="5"/>
    </row>
    <row r="339" spans="2:19">
      <c r="B339" s="5"/>
      <c r="J339" s="5"/>
      <c r="R339" s="5"/>
      <c r="S339" s="5"/>
    </row>
    <row r="340" spans="2:19">
      <c r="B340" s="5"/>
      <c r="J340" s="5"/>
      <c r="R340" s="5"/>
      <c r="S340" s="5"/>
    </row>
    <row r="341" spans="2:19">
      <c r="B341" s="5"/>
      <c r="J341" s="5"/>
      <c r="R341" s="5"/>
      <c r="S341" s="5"/>
    </row>
    <row r="342" spans="2:19">
      <c r="B342" s="5"/>
      <c r="J342" s="5"/>
      <c r="R342" s="5"/>
      <c r="S342" s="5"/>
    </row>
    <row r="343" spans="2:19">
      <c r="B343" s="5"/>
      <c r="J343" s="5"/>
      <c r="R343" s="5"/>
      <c r="S343" s="5"/>
    </row>
    <row r="344" spans="2:19">
      <c r="B344" s="5"/>
      <c r="J344" s="5"/>
      <c r="R344" s="5"/>
      <c r="S344" s="5"/>
    </row>
    <row r="345" spans="2:19">
      <c r="B345" s="5"/>
      <c r="J345" s="5"/>
      <c r="R345" s="5"/>
      <c r="S345" s="5"/>
    </row>
    <row r="346" spans="2:19">
      <c r="B346" s="5"/>
      <c r="J346" s="5"/>
      <c r="R346" s="5"/>
      <c r="S346" s="5"/>
    </row>
    <row r="347" spans="2:19">
      <c r="B347" s="5"/>
      <c r="J347" s="5"/>
      <c r="R347" s="5"/>
      <c r="S347" s="5"/>
    </row>
    <row r="348" spans="2:19">
      <c r="B348" s="5"/>
      <c r="J348" s="5"/>
      <c r="R348" s="5"/>
      <c r="S348" s="5"/>
    </row>
    <row r="349" spans="2:19">
      <c r="B349" s="5"/>
      <c r="J349" s="5"/>
      <c r="R349" s="5"/>
      <c r="S349" s="5"/>
    </row>
    <row r="350" spans="2:19">
      <c r="B350" s="5"/>
      <c r="J350" s="5"/>
      <c r="R350" s="5"/>
      <c r="S350" s="5"/>
    </row>
    <row r="351" spans="2:19">
      <c r="B351" s="5"/>
      <c r="J351" s="5"/>
      <c r="R351" s="5"/>
      <c r="S351" s="5"/>
    </row>
    <row r="352" spans="2:19">
      <c r="B352" s="5"/>
      <c r="J352" s="5"/>
      <c r="R352" s="5"/>
      <c r="S352" s="5"/>
    </row>
    <row r="353" spans="2:19">
      <c r="B353" s="5"/>
      <c r="J353" s="5"/>
      <c r="R353" s="5"/>
      <c r="S353" s="5"/>
    </row>
    <row r="354" spans="2:19">
      <c r="B354" s="5"/>
      <c r="J354" s="5"/>
      <c r="R354" s="5"/>
      <c r="S354" s="5"/>
    </row>
    <row r="355" spans="2:19">
      <c r="B355" s="5"/>
      <c r="J355" s="5"/>
      <c r="R355" s="5"/>
      <c r="S355" s="5"/>
    </row>
    <row r="356" spans="2:19">
      <c r="B356" s="5"/>
      <c r="J356" s="5"/>
      <c r="R356" s="5"/>
      <c r="S356" s="5"/>
    </row>
    <row r="357" spans="2:19">
      <c r="B357" s="5"/>
      <c r="J357" s="5"/>
      <c r="R357" s="5"/>
      <c r="S357" s="5"/>
    </row>
    <row r="358" spans="2:19">
      <c r="B358" s="5"/>
      <c r="J358" s="5"/>
      <c r="R358" s="5"/>
      <c r="S358" s="5"/>
    </row>
    <row r="359" spans="2:19">
      <c r="B359" s="5"/>
      <c r="J359" s="5"/>
      <c r="R359" s="5"/>
      <c r="S359" s="5"/>
    </row>
    <row r="360" spans="2:19">
      <c r="B360" s="5"/>
      <c r="J360" s="5"/>
      <c r="R360" s="5"/>
      <c r="S360" s="5"/>
    </row>
    <row r="361" spans="2:19">
      <c r="B361" s="5"/>
      <c r="J361" s="5"/>
      <c r="R361" s="5"/>
      <c r="S361" s="5"/>
    </row>
    <row r="362" spans="2:19">
      <c r="B362" s="5"/>
      <c r="J362" s="5"/>
      <c r="R362" s="5"/>
      <c r="S362" s="5"/>
    </row>
    <row r="363" spans="2:19">
      <c r="B363" s="5"/>
      <c r="J363" s="5"/>
      <c r="R363" s="5"/>
      <c r="S363" s="5"/>
    </row>
    <row r="364" spans="2:19">
      <c r="B364" s="5"/>
      <c r="J364" s="5"/>
      <c r="R364" s="5"/>
      <c r="S364" s="5"/>
    </row>
    <row r="365" spans="2:19">
      <c r="B365" s="5"/>
      <c r="J365" s="5"/>
      <c r="R365" s="5"/>
      <c r="S365" s="5"/>
    </row>
    <row r="366" spans="2:19">
      <c r="B366" s="5"/>
      <c r="J366" s="5"/>
      <c r="R366" s="5"/>
      <c r="S366" s="5"/>
    </row>
    <row r="367" spans="2:19">
      <c r="B367" s="5"/>
      <c r="J367" s="5"/>
      <c r="R367" s="5"/>
      <c r="S367" s="5"/>
    </row>
    <row r="368" spans="2:19">
      <c r="B368" s="5"/>
      <c r="J368" s="5"/>
      <c r="R368" s="5"/>
      <c r="S368" s="5"/>
    </row>
    <row r="369" spans="2:19">
      <c r="B369" s="5"/>
      <c r="J369" s="5"/>
      <c r="R369" s="5"/>
      <c r="S369" s="5"/>
    </row>
    <row r="370" spans="2:19">
      <c r="B370" s="5"/>
      <c r="J370" s="5"/>
      <c r="R370" s="5"/>
      <c r="S370" s="5"/>
    </row>
    <row r="371" spans="2:19">
      <c r="B371" s="5"/>
      <c r="J371" s="5"/>
      <c r="R371" s="5"/>
      <c r="S371" s="5"/>
    </row>
    <row r="372" spans="2:19">
      <c r="B372" s="5"/>
      <c r="J372" s="5"/>
      <c r="R372" s="5"/>
      <c r="S372" s="5"/>
    </row>
    <row r="373" spans="2:19">
      <c r="B373" s="5"/>
      <c r="J373" s="5"/>
      <c r="R373" s="5"/>
      <c r="S373" s="5"/>
    </row>
    <row r="374" spans="2:19">
      <c r="B374" s="5"/>
      <c r="J374" s="5"/>
      <c r="R374" s="5"/>
      <c r="S374" s="5"/>
    </row>
    <row r="375" spans="2:19">
      <c r="B375" s="5"/>
      <c r="J375" s="5"/>
      <c r="R375" s="5"/>
      <c r="S375" s="5"/>
    </row>
    <row r="376" spans="2:19">
      <c r="B376" s="5"/>
      <c r="J376" s="5"/>
      <c r="R376" s="5"/>
      <c r="S376" s="5"/>
    </row>
    <row r="377" spans="2:19">
      <c r="B377" s="5"/>
      <c r="J377" s="5"/>
      <c r="R377" s="5"/>
      <c r="S377" s="5"/>
    </row>
    <row r="378" spans="2:19">
      <c r="B378" s="5"/>
      <c r="J378" s="5"/>
      <c r="R378" s="5"/>
      <c r="S378" s="5"/>
    </row>
    <row r="379" spans="2:19">
      <c r="B379" s="5"/>
      <c r="J379" s="5"/>
      <c r="R379" s="5"/>
      <c r="S379" s="5"/>
    </row>
    <row r="380" spans="2:19">
      <c r="B380" s="5"/>
      <c r="J380" s="5"/>
      <c r="R380" s="5"/>
      <c r="S380" s="5"/>
    </row>
    <row r="381" spans="2:19">
      <c r="B381" s="5"/>
      <c r="J381" s="5"/>
      <c r="R381" s="5"/>
      <c r="S381" s="5"/>
    </row>
    <row r="382" spans="2:19">
      <c r="B382" s="5"/>
      <c r="J382" s="5"/>
      <c r="R382" s="5"/>
      <c r="S382" s="5"/>
    </row>
    <row r="383" spans="2:19">
      <c r="B383" s="5"/>
      <c r="J383" s="5"/>
      <c r="R383" s="5"/>
      <c r="S383" s="5"/>
    </row>
    <row r="384" spans="2:19">
      <c r="B384" s="5"/>
      <c r="J384" s="5"/>
      <c r="R384" s="5"/>
      <c r="S384" s="5"/>
    </row>
    <row r="385" spans="2:19">
      <c r="B385" s="5"/>
      <c r="J385" s="5"/>
      <c r="R385" s="5"/>
      <c r="S385" s="5"/>
    </row>
    <row r="386" spans="2:19">
      <c r="B386" s="5"/>
      <c r="J386" s="5"/>
      <c r="R386" s="5"/>
      <c r="S386" s="5"/>
    </row>
    <row r="387" spans="2:19">
      <c r="B387" s="5"/>
      <c r="J387" s="5"/>
      <c r="R387" s="5"/>
      <c r="S387" s="5"/>
    </row>
    <row r="388" spans="2:19">
      <c r="B388" s="5"/>
      <c r="J388" s="5"/>
      <c r="R388" s="5"/>
      <c r="S388" s="5"/>
    </row>
    <row r="389" spans="2:19">
      <c r="B389" s="5"/>
      <c r="J389" s="5"/>
      <c r="R389" s="5"/>
      <c r="S389" s="5"/>
    </row>
    <row r="390" spans="2:19">
      <c r="B390" s="5"/>
      <c r="J390" s="5"/>
      <c r="R390" s="5"/>
      <c r="S390" s="5"/>
    </row>
    <row r="391" spans="2:19">
      <c r="B391" s="5"/>
      <c r="J391" s="5"/>
      <c r="R391" s="5"/>
      <c r="S391" s="5"/>
    </row>
    <row r="392" spans="2:19">
      <c r="B392" s="5"/>
      <c r="J392" s="5"/>
      <c r="R392" s="5"/>
      <c r="S392" s="5"/>
    </row>
    <row r="393" spans="2:19">
      <c r="B393" s="5"/>
      <c r="J393" s="5"/>
      <c r="R393" s="5"/>
      <c r="S393" s="5"/>
    </row>
    <row r="394" spans="2:19">
      <c r="B394" s="5"/>
      <c r="J394" s="5"/>
      <c r="R394" s="5"/>
      <c r="S394" s="5"/>
    </row>
    <row r="395" spans="2:19">
      <c r="B395" s="5"/>
      <c r="J395" s="5"/>
      <c r="R395" s="5"/>
      <c r="S395" s="5"/>
    </row>
    <row r="396" spans="2:19">
      <c r="B396" s="5"/>
      <c r="J396" s="5"/>
      <c r="R396" s="5"/>
      <c r="S396" s="5"/>
    </row>
    <row r="397" spans="2:19">
      <c r="B397" s="5"/>
      <c r="J397" s="5"/>
      <c r="R397" s="5"/>
      <c r="S397" s="5"/>
    </row>
    <row r="398" spans="2:19">
      <c r="B398" s="5"/>
      <c r="J398" s="5"/>
      <c r="R398" s="5"/>
      <c r="S398" s="5"/>
    </row>
    <row r="399" spans="2:19">
      <c r="B399" s="5"/>
      <c r="J399" s="5"/>
      <c r="R399" s="5"/>
      <c r="S399" s="5"/>
    </row>
    <row r="400" spans="2:19">
      <c r="B400" s="5"/>
      <c r="J400" s="5"/>
      <c r="R400" s="5"/>
      <c r="S400" s="5"/>
    </row>
    <row r="401" spans="2:19">
      <c r="B401" s="5"/>
      <c r="J401" s="5"/>
      <c r="R401" s="5"/>
      <c r="S401" s="5"/>
    </row>
    <row r="402" spans="2:19">
      <c r="B402" s="5"/>
      <c r="J402" s="5"/>
      <c r="R402" s="5"/>
      <c r="S402" s="5"/>
    </row>
    <row r="403" spans="2:19">
      <c r="B403" s="5"/>
      <c r="J403" s="5"/>
      <c r="R403" s="5"/>
      <c r="S403" s="5"/>
    </row>
    <row r="404" spans="2:19">
      <c r="B404" s="5"/>
      <c r="J404" s="5"/>
      <c r="R404" s="5"/>
      <c r="S404" s="5"/>
    </row>
    <row r="405" spans="2:19">
      <c r="B405" s="5"/>
      <c r="J405" s="5"/>
      <c r="R405" s="5"/>
      <c r="S405" s="5"/>
    </row>
    <row r="406" spans="2:19">
      <c r="B406" s="5"/>
      <c r="J406" s="5"/>
      <c r="R406" s="5"/>
      <c r="S406" s="5"/>
    </row>
    <row r="407" spans="2:19">
      <c r="B407" s="5"/>
      <c r="J407" s="5"/>
      <c r="R407" s="5"/>
      <c r="S407" s="5"/>
    </row>
    <row r="408" spans="2:19">
      <c r="B408" s="5"/>
      <c r="J408" s="5"/>
      <c r="R408" s="5"/>
      <c r="S408" s="5"/>
    </row>
    <row r="409" spans="2:19">
      <c r="B409" s="5"/>
      <c r="J409" s="5"/>
      <c r="R409" s="5"/>
      <c r="S409" s="5"/>
    </row>
    <row r="410" spans="2:19">
      <c r="B410" s="5"/>
      <c r="J410" s="5"/>
      <c r="R410" s="5"/>
      <c r="S410" s="5"/>
    </row>
    <row r="411" spans="2:19">
      <c r="B411" s="5"/>
      <c r="J411" s="5"/>
      <c r="R411" s="5"/>
      <c r="S411" s="5"/>
    </row>
    <row r="412" spans="2:19">
      <c r="B412" s="5"/>
      <c r="J412" s="5"/>
      <c r="R412" s="5"/>
      <c r="S412" s="5"/>
    </row>
    <row r="413" spans="2:19">
      <c r="B413" s="5"/>
      <c r="J413" s="5"/>
      <c r="R413" s="5"/>
      <c r="S413" s="5"/>
    </row>
    <row r="414" spans="2:19">
      <c r="B414" s="5"/>
      <c r="J414" s="5"/>
      <c r="R414" s="5"/>
      <c r="S414" s="5"/>
    </row>
    <row r="415" spans="2:19">
      <c r="B415" s="5"/>
      <c r="J415" s="5"/>
      <c r="R415" s="5"/>
      <c r="S415" s="5"/>
    </row>
    <row r="416" spans="2:19">
      <c r="B416" s="5"/>
      <c r="J416" s="5"/>
      <c r="R416" s="5"/>
      <c r="S416" s="5"/>
    </row>
    <row r="417" spans="2:19">
      <c r="B417" s="5"/>
      <c r="J417" s="5"/>
      <c r="R417" s="5"/>
      <c r="S417" s="5"/>
    </row>
    <row r="418" spans="2:19">
      <c r="B418" s="5"/>
      <c r="J418" s="5"/>
      <c r="R418" s="5"/>
      <c r="S418" s="5"/>
    </row>
    <row r="419" spans="2:19">
      <c r="B419" s="5"/>
      <c r="J419" s="5"/>
      <c r="R419" s="5"/>
      <c r="S419" s="5"/>
    </row>
    <row r="420" spans="2:19">
      <c r="B420" s="5"/>
      <c r="J420" s="5"/>
      <c r="R420" s="5"/>
      <c r="S420" s="5"/>
    </row>
    <row r="421" spans="2:19">
      <c r="B421" s="5"/>
      <c r="J421" s="5"/>
      <c r="R421" s="5"/>
      <c r="S421" s="5"/>
    </row>
    <row r="422" spans="2:19">
      <c r="B422" s="5"/>
      <c r="J422" s="5"/>
      <c r="R422" s="5"/>
      <c r="S422" s="5"/>
    </row>
    <row r="423" spans="2:19">
      <c r="B423" s="5"/>
      <c r="J423" s="5"/>
      <c r="R423" s="5"/>
      <c r="S423" s="5"/>
    </row>
    <row r="424" spans="2:19">
      <c r="B424" s="5"/>
      <c r="J424" s="5"/>
      <c r="R424" s="5"/>
      <c r="S424" s="5"/>
    </row>
    <row r="425" spans="2:19">
      <c r="B425" s="5"/>
      <c r="J425" s="5"/>
      <c r="R425" s="5"/>
      <c r="S425" s="5"/>
    </row>
    <row r="426" spans="2:19">
      <c r="B426" s="5"/>
      <c r="J426" s="5"/>
      <c r="R426" s="5"/>
      <c r="S426" s="5"/>
    </row>
    <row r="427" spans="2:19">
      <c r="B427" s="5"/>
      <c r="J427" s="5"/>
      <c r="R427" s="5"/>
      <c r="S427" s="5"/>
    </row>
    <row r="428" spans="2:19">
      <c r="B428" s="5"/>
      <c r="J428" s="5"/>
      <c r="R428" s="5"/>
      <c r="S428" s="5"/>
    </row>
    <row r="429" spans="2:19">
      <c r="B429" s="5"/>
      <c r="J429" s="5"/>
      <c r="R429" s="5"/>
      <c r="S429" s="5"/>
    </row>
    <row r="430" spans="2:19">
      <c r="B430" s="5"/>
      <c r="J430" s="5"/>
      <c r="R430" s="5"/>
      <c r="S430" s="5"/>
    </row>
    <row r="431" spans="2:19">
      <c r="B431" s="5"/>
      <c r="J431" s="5"/>
      <c r="R431" s="5"/>
      <c r="S431" s="5"/>
    </row>
    <row r="432" spans="2:19">
      <c r="B432" s="5"/>
      <c r="J432" s="5"/>
      <c r="R432" s="5"/>
      <c r="S432" s="5"/>
    </row>
    <row r="433" spans="2:19">
      <c r="B433" s="5"/>
      <c r="J433" s="5"/>
      <c r="R433" s="5"/>
      <c r="S433" s="5"/>
    </row>
    <row r="434" spans="2:19">
      <c r="B434" s="5"/>
      <c r="J434" s="5"/>
      <c r="R434" s="5"/>
      <c r="S434" s="5"/>
    </row>
    <row r="435" spans="2:19">
      <c r="B435" s="5"/>
      <c r="J435" s="5"/>
      <c r="R435" s="5"/>
      <c r="S435" s="5"/>
    </row>
    <row r="436" spans="2:19">
      <c r="B436" s="5"/>
      <c r="J436" s="5"/>
      <c r="R436" s="5"/>
      <c r="S436" s="5"/>
    </row>
    <row r="437" spans="2:19">
      <c r="B437" s="5"/>
      <c r="J437" s="5"/>
      <c r="R437" s="5"/>
      <c r="S437" s="5"/>
    </row>
    <row r="438" spans="2:19">
      <c r="B438" s="5"/>
      <c r="J438" s="5"/>
      <c r="R438" s="5"/>
      <c r="S438" s="5"/>
    </row>
    <row r="439" spans="2:19">
      <c r="B439" s="5"/>
      <c r="J439" s="5"/>
      <c r="R439" s="5"/>
      <c r="S439" s="5"/>
    </row>
    <row r="440" spans="2:19">
      <c r="B440" s="5"/>
      <c r="J440" s="5"/>
      <c r="R440" s="5"/>
      <c r="S440" s="5"/>
    </row>
    <row r="441" spans="2:19">
      <c r="B441" s="5"/>
      <c r="J441" s="5"/>
      <c r="R441" s="5"/>
      <c r="S441" s="5"/>
    </row>
    <row r="442" spans="2:19">
      <c r="B442" s="5"/>
      <c r="J442" s="5"/>
      <c r="R442" s="5"/>
      <c r="S442" s="5"/>
    </row>
    <row r="443" spans="2:19">
      <c r="B443" s="5"/>
      <c r="J443" s="5"/>
      <c r="R443" s="5"/>
      <c r="S443" s="5"/>
    </row>
    <row r="444" spans="2:19">
      <c r="B444" s="5"/>
      <c r="J444" s="5"/>
      <c r="R444" s="5"/>
      <c r="S444" s="5"/>
    </row>
    <row r="445" spans="2:19">
      <c r="B445" s="5"/>
      <c r="J445" s="5"/>
      <c r="R445" s="5"/>
      <c r="S445" s="5"/>
    </row>
    <row r="446" spans="2:19">
      <c r="B446" s="5"/>
      <c r="J446" s="5"/>
      <c r="R446" s="5"/>
      <c r="S446" s="5"/>
    </row>
    <row r="447" spans="2:19">
      <c r="B447" s="5"/>
      <c r="J447" s="5"/>
      <c r="R447" s="5"/>
      <c r="S447" s="5"/>
    </row>
    <row r="448" spans="2:19">
      <c r="B448" s="5"/>
      <c r="J448" s="5"/>
      <c r="R448" s="5"/>
      <c r="S448" s="5"/>
    </row>
    <row r="449" spans="2:19">
      <c r="B449" s="5"/>
      <c r="J449" s="5"/>
      <c r="R449" s="5"/>
      <c r="S449" s="5"/>
    </row>
    <row r="450" spans="2:19">
      <c r="B450" s="5"/>
      <c r="J450" s="5"/>
      <c r="R450" s="5"/>
      <c r="S450" s="5"/>
    </row>
    <row r="451" spans="2:19">
      <c r="B451" s="5"/>
      <c r="J451" s="5"/>
      <c r="R451" s="5"/>
      <c r="S451" s="5"/>
    </row>
    <row r="452" spans="2:19">
      <c r="B452" s="5"/>
      <c r="J452" s="5"/>
      <c r="R452" s="5"/>
      <c r="S452" s="5"/>
    </row>
    <row r="453" spans="2:19">
      <c r="B453" s="5"/>
      <c r="J453" s="5"/>
      <c r="R453" s="5"/>
      <c r="S453" s="5"/>
    </row>
    <row r="454" spans="2:19">
      <c r="B454" s="5"/>
      <c r="J454" s="5"/>
      <c r="R454" s="5"/>
      <c r="S454" s="5"/>
    </row>
    <row r="455" spans="2:19">
      <c r="B455" s="5"/>
      <c r="J455" s="5"/>
      <c r="R455" s="5"/>
      <c r="S455" s="5"/>
    </row>
    <row r="456" spans="2:19">
      <c r="B456" s="5"/>
      <c r="J456" s="5"/>
      <c r="R456" s="5"/>
      <c r="S456" s="5"/>
    </row>
    <row r="457" spans="2:19">
      <c r="B457" s="5"/>
      <c r="J457" s="5"/>
      <c r="R457" s="5"/>
      <c r="S457" s="5"/>
    </row>
    <row r="458" spans="2:19">
      <c r="B458" s="5"/>
      <c r="J458" s="5"/>
      <c r="R458" s="5"/>
      <c r="S458" s="5"/>
    </row>
    <row r="459" spans="2:19">
      <c r="B459" s="5"/>
      <c r="J459" s="5"/>
      <c r="R459" s="5"/>
      <c r="S459" s="5"/>
    </row>
    <row r="460" spans="2:19">
      <c r="B460" s="5"/>
      <c r="J460" s="5"/>
      <c r="R460" s="5"/>
      <c r="S460" s="5"/>
    </row>
    <row r="461" spans="2:19">
      <c r="B461" s="5"/>
      <c r="J461" s="5"/>
      <c r="R461" s="5"/>
      <c r="S461" s="5"/>
    </row>
    <row r="462" spans="2:19">
      <c r="B462" s="5"/>
      <c r="J462" s="5"/>
      <c r="R462" s="5"/>
      <c r="S462" s="5"/>
    </row>
    <row r="463" spans="2:19">
      <c r="B463" s="5"/>
      <c r="J463" s="5"/>
      <c r="R463" s="5"/>
      <c r="S463" s="5"/>
    </row>
    <row r="464" spans="2:19">
      <c r="B464" s="5"/>
      <c r="J464" s="5"/>
      <c r="R464" s="5"/>
      <c r="S464" s="5"/>
    </row>
    <row r="465" spans="2:19">
      <c r="B465" s="5"/>
      <c r="J465" s="5"/>
      <c r="R465" s="5"/>
      <c r="S465" s="5"/>
    </row>
    <row r="466" spans="2:19">
      <c r="B466" s="5"/>
      <c r="J466" s="5"/>
      <c r="R466" s="5"/>
      <c r="S466" s="5"/>
    </row>
    <row r="467" spans="2:19">
      <c r="B467" s="5"/>
      <c r="J467" s="5"/>
      <c r="R467" s="5"/>
      <c r="S467" s="5"/>
    </row>
    <row r="468" spans="2:19">
      <c r="B468" s="5"/>
      <c r="J468" s="5"/>
      <c r="R468" s="5"/>
      <c r="S468" s="5"/>
    </row>
    <row r="469" spans="2:19">
      <c r="B469" s="5"/>
      <c r="J469" s="5"/>
      <c r="R469" s="5"/>
      <c r="S469" s="5"/>
    </row>
    <row r="470" spans="2:19">
      <c r="B470" s="5"/>
      <c r="J470" s="5"/>
      <c r="R470" s="5"/>
      <c r="S470" s="5"/>
    </row>
    <row r="471" spans="2:19">
      <c r="B471" s="5"/>
      <c r="J471" s="5"/>
      <c r="R471" s="5"/>
      <c r="S471" s="5"/>
    </row>
    <row r="472" spans="2:19">
      <c r="B472" s="5"/>
      <c r="J472" s="5"/>
      <c r="R472" s="5"/>
      <c r="S472" s="5"/>
    </row>
    <row r="473" spans="2:19">
      <c r="B473" s="5"/>
      <c r="J473" s="5"/>
      <c r="R473" s="5"/>
      <c r="S473" s="5"/>
    </row>
    <row r="474" spans="2:19">
      <c r="B474" s="5"/>
      <c r="J474" s="5"/>
      <c r="R474" s="5"/>
      <c r="S474" s="5"/>
    </row>
    <row r="475" spans="2:19">
      <c r="B475" s="5"/>
      <c r="J475" s="5"/>
      <c r="R475" s="5"/>
      <c r="S475" s="5"/>
    </row>
    <row r="476" spans="2:19">
      <c r="B476" s="5"/>
      <c r="J476" s="5"/>
      <c r="R476" s="5"/>
      <c r="S476" s="5"/>
    </row>
    <row r="477" spans="2:19">
      <c r="B477" s="5"/>
      <c r="J477" s="5"/>
      <c r="R477" s="5"/>
      <c r="S477" s="5"/>
    </row>
    <row r="478" spans="2:19">
      <c r="B478" s="5"/>
      <c r="J478" s="5"/>
      <c r="R478" s="5"/>
      <c r="S478" s="5"/>
    </row>
    <row r="479" spans="2:19">
      <c r="B479" s="5"/>
      <c r="J479" s="5"/>
      <c r="R479" s="5"/>
      <c r="S479" s="5"/>
    </row>
    <row r="480" spans="2:19">
      <c r="B480" s="5"/>
      <c r="J480" s="5"/>
      <c r="R480" s="5"/>
      <c r="S480" s="5"/>
    </row>
    <row r="481" spans="2:19">
      <c r="B481" s="5"/>
      <c r="J481" s="5"/>
      <c r="R481" s="5"/>
      <c r="S481" s="5"/>
    </row>
    <row r="482" spans="2:19">
      <c r="B482" s="5"/>
      <c r="J482" s="5"/>
      <c r="R482" s="5"/>
      <c r="S482" s="5"/>
    </row>
    <row r="483" spans="2:19">
      <c r="B483" s="5"/>
      <c r="J483" s="5"/>
      <c r="R483" s="5"/>
      <c r="S483" s="5"/>
    </row>
    <row r="484" spans="2:19">
      <c r="B484" s="5"/>
      <c r="J484" s="5"/>
      <c r="R484" s="5"/>
      <c r="S484" s="5"/>
    </row>
    <row r="485" spans="2:19">
      <c r="B485" s="5"/>
      <c r="J485" s="5"/>
      <c r="R485" s="5"/>
      <c r="S485" s="5"/>
    </row>
    <row r="486" spans="2:19">
      <c r="B486" s="5"/>
      <c r="J486" s="5"/>
      <c r="R486" s="5"/>
      <c r="S486" s="5"/>
    </row>
    <row r="487" spans="2:19">
      <c r="B487" s="5"/>
      <c r="J487" s="5"/>
      <c r="R487" s="5"/>
      <c r="S487" s="5"/>
    </row>
    <row r="488" spans="2:19">
      <c r="B488" s="5"/>
      <c r="J488" s="5"/>
      <c r="R488" s="5"/>
      <c r="S488" s="5"/>
    </row>
    <row r="489" spans="2:19">
      <c r="B489" s="5"/>
      <c r="J489" s="5"/>
      <c r="R489" s="5"/>
      <c r="S489" s="5"/>
    </row>
    <row r="490" spans="2:19">
      <c r="B490" s="5"/>
      <c r="J490" s="5"/>
      <c r="R490" s="5"/>
      <c r="S490" s="5"/>
    </row>
    <row r="491" spans="2:19">
      <c r="B491" s="5"/>
      <c r="J491" s="5"/>
      <c r="R491" s="5"/>
      <c r="S491" s="5"/>
    </row>
    <row r="492" spans="2:19">
      <c r="B492" s="5"/>
      <c r="J492" s="5"/>
      <c r="R492" s="5"/>
      <c r="S492" s="5"/>
    </row>
    <row r="493" spans="2:19">
      <c r="B493" s="5"/>
      <c r="J493" s="5"/>
      <c r="R493" s="5"/>
      <c r="S493" s="5"/>
    </row>
    <row r="494" spans="2:19">
      <c r="B494" s="5"/>
      <c r="J494" s="5"/>
      <c r="R494" s="5"/>
      <c r="S494" s="5"/>
    </row>
    <row r="495" spans="2:19">
      <c r="B495" s="5"/>
      <c r="J495" s="5"/>
      <c r="R495" s="5"/>
      <c r="S495" s="5"/>
    </row>
    <row r="496" spans="2:19">
      <c r="B496" s="5"/>
      <c r="J496" s="5"/>
      <c r="R496" s="5"/>
      <c r="S496" s="5"/>
    </row>
    <row r="497" spans="2:19">
      <c r="B497" s="5"/>
      <c r="J497" s="5"/>
      <c r="R497" s="5"/>
      <c r="S497" s="5"/>
    </row>
    <row r="498" spans="2:19">
      <c r="B498" s="5"/>
      <c r="J498" s="5"/>
      <c r="R498" s="5"/>
      <c r="S498" s="5"/>
    </row>
    <row r="499" spans="2:19">
      <c r="B499" s="5"/>
      <c r="J499" s="5"/>
      <c r="R499" s="5"/>
      <c r="S499" s="5"/>
    </row>
    <row r="500" spans="2:19">
      <c r="B500" s="5"/>
      <c r="J500" s="5"/>
      <c r="R500" s="5"/>
      <c r="S500" s="5"/>
    </row>
    <row r="501" spans="2:19">
      <c r="B501" s="5"/>
      <c r="J501" s="5"/>
      <c r="R501" s="5"/>
      <c r="S501" s="5"/>
    </row>
    <row r="502" spans="2:19">
      <c r="B502" s="5"/>
      <c r="J502" s="5"/>
      <c r="R502" s="5"/>
      <c r="S502" s="5"/>
    </row>
    <row r="503" spans="2:19">
      <c r="B503" s="5"/>
      <c r="J503" s="5"/>
      <c r="R503" s="5"/>
      <c r="S503" s="5"/>
    </row>
    <row r="504" spans="2:19">
      <c r="B504" s="5"/>
      <c r="J504" s="5"/>
      <c r="R504" s="5"/>
      <c r="S504" s="5"/>
    </row>
    <row r="505" spans="2:19">
      <c r="B505" s="5"/>
      <c r="J505" s="5"/>
      <c r="R505" s="5"/>
      <c r="S505" s="5"/>
    </row>
    <row r="506" spans="2:19">
      <c r="B506" s="5"/>
      <c r="J506" s="5"/>
      <c r="R506" s="5"/>
      <c r="S506" s="5"/>
    </row>
    <row r="507" spans="2:19">
      <c r="B507" s="5"/>
      <c r="J507" s="5"/>
      <c r="R507" s="5"/>
      <c r="S507" s="5"/>
    </row>
    <row r="508" spans="2:19">
      <c r="B508" s="5"/>
      <c r="J508" s="5"/>
      <c r="R508" s="5"/>
      <c r="S508" s="5"/>
    </row>
    <row r="509" spans="2:19">
      <c r="B509" s="5"/>
      <c r="J509" s="5"/>
      <c r="R509" s="5"/>
      <c r="S509" s="5"/>
    </row>
    <row r="510" spans="2:19">
      <c r="B510" s="5"/>
      <c r="J510" s="5"/>
      <c r="R510" s="5"/>
      <c r="S510" s="5"/>
    </row>
    <row r="511" spans="2:19">
      <c r="B511" s="5"/>
      <c r="J511" s="5"/>
      <c r="R511" s="5"/>
      <c r="S511" s="5"/>
    </row>
    <row r="512" spans="2:19">
      <c r="B512" s="5"/>
      <c r="J512" s="5"/>
      <c r="R512" s="5"/>
      <c r="S512" s="5"/>
    </row>
    <row r="513" spans="2:19">
      <c r="B513" s="5"/>
      <c r="J513" s="5"/>
      <c r="R513" s="5"/>
      <c r="S513" s="5"/>
    </row>
    <row r="514" spans="2:19">
      <c r="B514" s="5"/>
      <c r="J514" s="5"/>
      <c r="R514" s="5"/>
      <c r="S514" s="5"/>
    </row>
    <row r="515" spans="2:19">
      <c r="B515" s="5"/>
      <c r="J515" s="5"/>
      <c r="R515" s="5"/>
      <c r="S515" s="5"/>
    </row>
    <row r="516" spans="2:19">
      <c r="B516" s="5"/>
      <c r="J516" s="5"/>
      <c r="R516" s="5"/>
      <c r="S516" s="5"/>
    </row>
    <row r="517" spans="2:19">
      <c r="B517" s="5"/>
      <c r="J517" s="5"/>
      <c r="R517" s="5"/>
      <c r="S517" s="5"/>
    </row>
    <row r="518" spans="2:19">
      <c r="B518" s="5"/>
      <c r="J518" s="5"/>
      <c r="R518" s="5"/>
      <c r="S518" s="5"/>
    </row>
    <row r="519" spans="2:19">
      <c r="B519" s="5"/>
      <c r="J519" s="5"/>
      <c r="R519" s="5"/>
      <c r="S519" s="5"/>
    </row>
    <row r="520" spans="2:19">
      <c r="B520" s="5"/>
      <c r="J520" s="5"/>
      <c r="R520" s="5"/>
      <c r="S520" s="5"/>
    </row>
    <row r="521" spans="2:19">
      <c r="B521" s="5"/>
      <c r="J521" s="5"/>
      <c r="R521" s="5"/>
      <c r="S521" s="5"/>
    </row>
    <row r="522" spans="2:19">
      <c r="B522" s="5"/>
      <c r="J522" s="5"/>
      <c r="R522" s="5"/>
      <c r="S522" s="5"/>
    </row>
    <row r="523" spans="2:19">
      <c r="B523" s="5"/>
      <c r="J523" s="5"/>
      <c r="R523" s="5"/>
      <c r="S523" s="5"/>
    </row>
    <row r="524" spans="2:19">
      <c r="B524" s="5"/>
      <c r="J524" s="5"/>
      <c r="R524" s="5"/>
      <c r="S524" s="5"/>
    </row>
    <row r="525" spans="2:19">
      <c r="B525" s="5"/>
      <c r="J525" s="5"/>
      <c r="R525" s="5"/>
      <c r="S525" s="5"/>
    </row>
    <row r="526" spans="2:19">
      <c r="B526" s="5"/>
      <c r="J526" s="5"/>
      <c r="R526" s="5"/>
      <c r="S526" s="5"/>
    </row>
    <row r="527" spans="2:19">
      <c r="B527" s="5"/>
      <c r="J527" s="5"/>
      <c r="R527" s="5"/>
      <c r="S527" s="5"/>
    </row>
    <row r="528" spans="2:19">
      <c r="B528" s="5"/>
      <c r="J528" s="5"/>
      <c r="R528" s="5"/>
      <c r="S528" s="5"/>
    </row>
    <row r="529" spans="2:19">
      <c r="B529" s="5"/>
      <c r="J529" s="5"/>
      <c r="R529" s="5"/>
      <c r="S529" s="5"/>
    </row>
    <row r="530" spans="2:19">
      <c r="B530" s="5"/>
      <c r="J530" s="5"/>
      <c r="R530" s="5"/>
      <c r="S530" s="5"/>
    </row>
    <row r="531" spans="2:19">
      <c r="B531" s="5"/>
      <c r="J531" s="5"/>
      <c r="R531" s="5"/>
      <c r="S531" s="5"/>
    </row>
    <row r="532" spans="2:19">
      <c r="B532" s="5"/>
      <c r="J532" s="5"/>
      <c r="R532" s="5"/>
      <c r="S532" s="5"/>
    </row>
    <row r="533" spans="2:19">
      <c r="B533" s="5"/>
      <c r="J533" s="5"/>
      <c r="R533" s="5"/>
      <c r="S533" s="5"/>
    </row>
    <row r="534" spans="2:19">
      <c r="B534" s="5"/>
      <c r="J534" s="5"/>
      <c r="R534" s="5"/>
      <c r="S534" s="5"/>
    </row>
    <row r="535" spans="2:19">
      <c r="B535" s="5"/>
      <c r="J535" s="5"/>
      <c r="R535" s="5"/>
      <c r="S535" s="5"/>
    </row>
    <row r="536" spans="2:19">
      <c r="B536" s="5"/>
      <c r="J536" s="5"/>
      <c r="R536" s="5"/>
      <c r="S536" s="5"/>
    </row>
    <row r="537" spans="2:19">
      <c r="B537" s="5"/>
      <c r="J537" s="5"/>
      <c r="R537" s="5"/>
      <c r="S537" s="5"/>
    </row>
    <row r="538" spans="2:19">
      <c r="B538" s="5"/>
      <c r="J538" s="5"/>
      <c r="R538" s="5"/>
      <c r="S538" s="5"/>
    </row>
    <row r="539" spans="2:19">
      <c r="B539" s="5"/>
      <c r="J539" s="5"/>
      <c r="R539" s="5"/>
      <c r="S539" s="5"/>
    </row>
    <row r="540" spans="2:19">
      <c r="B540" s="5"/>
      <c r="J540" s="5"/>
      <c r="R540" s="5"/>
      <c r="S540" s="5"/>
    </row>
    <row r="541" spans="2:19">
      <c r="B541" s="5"/>
      <c r="J541" s="5"/>
      <c r="R541" s="5"/>
      <c r="S541" s="5"/>
    </row>
    <row r="542" spans="2:19">
      <c r="B542" s="5"/>
      <c r="J542" s="5"/>
      <c r="R542" s="5"/>
      <c r="S542" s="5"/>
    </row>
    <row r="543" spans="2:19">
      <c r="B543" s="5"/>
      <c r="J543" s="5"/>
      <c r="R543" s="5"/>
      <c r="S543" s="5"/>
    </row>
    <row r="544" spans="2:19">
      <c r="B544" s="5"/>
      <c r="J544" s="5"/>
      <c r="R544" s="5"/>
      <c r="S544" s="5"/>
    </row>
    <row r="545" spans="2:19">
      <c r="B545" s="5"/>
      <c r="J545" s="5"/>
      <c r="R545" s="5"/>
      <c r="S545" s="5"/>
    </row>
    <row r="546" spans="2:19">
      <c r="B546" s="5"/>
      <c r="J546" s="5"/>
      <c r="R546" s="5"/>
      <c r="S546" s="5"/>
    </row>
    <row r="547" spans="2:19">
      <c r="B547" s="5"/>
      <c r="J547" s="5"/>
      <c r="R547" s="5"/>
      <c r="S547" s="5"/>
    </row>
    <row r="548" spans="2:19">
      <c r="B548" s="5"/>
      <c r="J548" s="5"/>
      <c r="R548" s="5"/>
      <c r="S548" s="5"/>
    </row>
    <row r="549" spans="2:19">
      <c r="B549" s="5"/>
      <c r="J549" s="5"/>
      <c r="R549" s="5"/>
      <c r="S549" s="5"/>
    </row>
    <row r="550" spans="2:19">
      <c r="B550" s="5"/>
      <c r="J550" s="5"/>
      <c r="R550" s="5"/>
      <c r="S550" s="5"/>
    </row>
    <row r="551" spans="2:19">
      <c r="B551" s="5"/>
      <c r="J551" s="5"/>
      <c r="R551" s="5"/>
      <c r="S551" s="5"/>
    </row>
    <row r="552" spans="2:19">
      <c r="B552" s="5"/>
      <c r="J552" s="5"/>
      <c r="R552" s="5"/>
      <c r="S552" s="5"/>
    </row>
    <row r="553" spans="2:19">
      <c r="B553" s="5"/>
      <c r="J553" s="5"/>
      <c r="R553" s="5"/>
      <c r="S553" s="5"/>
    </row>
    <row r="554" spans="2:19">
      <c r="B554" s="5"/>
      <c r="J554" s="5"/>
      <c r="R554" s="5"/>
      <c r="S554" s="5"/>
    </row>
    <row r="555" spans="2:19">
      <c r="B555" s="5"/>
      <c r="J555" s="5"/>
      <c r="R555" s="5"/>
      <c r="S555" s="5"/>
    </row>
    <row r="556" spans="2:19">
      <c r="B556" s="5"/>
      <c r="J556" s="5"/>
      <c r="R556" s="5"/>
      <c r="S556" s="5"/>
    </row>
    <row r="557" spans="2:19">
      <c r="B557" s="5"/>
      <c r="J557" s="5"/>
      <c r="R557" s="5"/>
      <c r="S557" s="5"/>
    </row>
    <row r="558" spans="2:19">
      <c r="B558" s="5"/>
      <c r="J558" s="5"/>
      <c r="R558" s="5"/>
      <c r="S558" s="5"/>
    </row>
    <row r="559" spans="2:19">
      <c r="B559" s="5"/>
      <c r="J559" s="5"/>
      <c r="R559" s="5"/>
      <c r="S559" s="5"/>
    </row>
    <row r="560" spans="2:19">
      <c r="B560" s="5"/>
      <c r="J560" s="5"/>
      <c r="R560" s="5"/>
      <c r="S560" s="5"/>
    </row>
    <row r="561" spans="2:19">
      <c r="B561" s="5"/>
      <c r="J561" s="5"/>
      <c r="R561" s="5"/>
      <c r="S561" s="5"/>
    </row>
    <row r="562" spans="2:19">
      <c r="B562" s="5"/>
      <c r="J562" s="5"/>
      <c r="R562" s="5"/>
      <c r="S562" s="5"/>
    </row>
    <row r="563" spans="2:19">
      <c r="B563" s="5"/>
      <c r="J563" s="5"/>
      <c r="R563" s="5"/>
      <c r="S563" s="5"/>
    </row>
    <row r="564" spans="2:19">
      <c r="B564" s="5"/>
      <c r="J564" s="5"/>
      <c r="R564" s="5"/>
      <c r="S564" s="5"/>
    </row>
    <row r="565" spans="2:19">
      <c r="B565" s="5"/>
      <c r="J565" s="5"/>
      <c r="R565" s="5"/>
      <c r="S565" s="5"/>
    </row>
    <row r="566" spans="2:19">
      <c r="B566" s="5"/>
      <c r="J566" s="5"/>
      <c r="R566" s="5"/>
      <c r="S566" s="5"/>
    </row>
    <row r="567" spans="2:19">
      <c r="B567" s="5"/>
      <c r="J567" s="5"/>
      <c r="R567" s="5"/>
      <c r="S567" s="5"/>
    </row>
    <row r="568" spans="2:19">
      <c r="B568" s="5"/>
      <c r="J568" s="5"/>
      <c r="R568" s="5"/>
      <c r="S568" s="5"/>
    </row>
    <row r="569" spans="2:19">
      <c r="B569" s="5"/>
      <c r="J569" s="5"/>
      <c r="R569" s="5"/>
      <c r="S569" s="5"/>
    </row>
    <row r="570" spans="2:19">
      <c r="B570" s="5"/>
      <c r="J570" s="5"/>
      <c r="R570" s="5"/>
      <c r="S570" s="5"/>
    </row>
    <row r="571" spans="2:19">
      <c r="B571" s="5"/>
      <c r="J571" s="5"/>
      <c r="R571" s="5"/>
      <c r="S571" s="5"/>
    </row>
    <row r="572" spans="2:19">
      <c r="B572" s="5"/>
      <c r="J572" s="5"/>
      <c r="R572" s="5"/>
      <c r="S572" s="5"/>
    </row>
    <row r="573" spans="2:19">
      <c r="B573" s="5"/>
      <c r="J573" s="5"/>
      <c r="R573" s="5"/>
      <c r="S573" s="5"/>
    </row>
    <row r="574" spans="2:19">
      <c r="B574" s="5"/>
      <c r="J574" s="5"/>
      <c r="R574" s="5"/>
      <c r="S574" s="5"/>
    </row>
    <row r="575" spans="2:19">
      <c r="B575" s="5"/>
      <c r="J575" s="5"/>
      <c r="R575" s="5"/>
      <c r="S575" s="5"/>
    </row>
    <row r="576" spans="2:19">
      <c r="B576" s="5"/>
      <c r="J576" s="5"/>
      <c r="R576" s="5"/>
      <c r="S576" s="5"/>
    </row>
    <row r="577" spans="2:19">
      <c r="B577" s="5"/>
      <c r="J577" s="5"/>
      <c r="R577" s="5"/>
      <c r="S577" s="5"/>
    </row>
    <row r="578" spans="2:19">
      <c r="B578" s="5"/>
      <c r="J578" s="5"/>
      <c r="R578" s="5"/>
      <c r="S578" s="5"/>
    </row>
    <row r="579" spans="2:19">
      <c r="B579" s="5"/>
      <c r="J579" s="5"/>
      <c r="R579" s="5"/>
      <c r="S579" s="5"/>
    </row>
    <row r="580" spans="2:19">
      <c r="B580" s="5"/>
      <c r="J580" s="5"/>
      <c r="R580" s="5"/>
      <c r="S580" s="5"/>
    </row>
    <row r="581" spans="2:19">
      <c r="B581" s="5"/>
      <c r="J581" s="5"/>
      <c r="R581" s="5"/>
      <c r="S581" s="5"/>
    </row>
    <row r="582" spans="2:19">
      <c r="B582" s="5"/>
      <c r="J582" s="5"/>
      <c r="R582" s="5"/>
      <c r="S582" s="5"/>
    </row>
    <row r="583" spans="2:19">
      <c r="B583" s="5"/>
      <c r="J583" s="5"/>
      <c r="R583" s="5"/>
      <c r="S583" s="5"/>
    </row>
    <row r="584" spans="2:19">
      <c r="B584" s="5"/>
      <c r="J584" s="5"/>
      <c r="R584" s="5"/>
      <c r="S584" s="5"/>
    </row>
    <row r="585" spans="2:19">
      <c r="B585" s="5"/>
      <c r="J585" s="5"/>
      <c r="R585" s="5"/>
      <c r="S585" s="5"/>
    </row>
    <row r="586" spans="2:19">
      <c r="B586" s="5"/>
      <c r="J586" s="5"/>
      <c r="R586" s="5"/>
      <c r="S586" s="5"/>
    </row>
    <row r="587" spans="2:19">
      <c r="B587" s="5"/>
      <c r="J587" s="5"/>
      <c r="R587" s="5"/>
      <c r="S587" s="5"/>
    </row>
    <row r="588" spans="2:19">
      <c r="B588" s="5"/>
      <c r="J588" s="5"/>
      <c r="R588" s="5"/>
      <c r="S588" s="5"/>
    </row>
    <row r="589" spans="2:19">
      <c r="B589" s="5"/>
      <c r="J589" s="5"/>
      <c r="R589" s="5"/>
      <c r="S589" s="5"/>
    </row>
    <row r="590" spans="2:19">
      <c r="B590" s="5"/>
      <c r="J590" s="5"/>
      <c r="R590" s="5"/>
      <c r="S590" s="5"/>
    </row>
    <row r="591" spans="2:19">
      <c r="B591" s="5"/>
      <c r="J591" s="5"/>
      <c r="R591" s="5"/>
      <c r="S591" s="5"/>
    </row>
    <row r="592" spans="2:19">
      <c r="B592" s="5"/>
      <c r="J592" s="5"/>
      <c r="R592" s="5"/>
      <c r="S592" s="5"/>
    </row>
    <row r="593" spans="2:19">
      <c r="B593" s="5"/>
      <c r="J593" s="5"/>
      <c r="R593" s="5"/>
      <c r="S593" s="5"/>
    </row>
    <row r="594" spans="2:19">
      <c r="B594" s="5"/>
      <c r="J594" s="5"/>
      <c r="R594" s="5"/>
      <c r="S594" s="5"/>
    </row>
    <row r="595" spans="2:19">
      <c r="B595" s="5"/>
      <c r="J595" s="5"/>
      <c r="R595" s="5"/>
      <c r="S595" s="5"/>
    </row>
    <row r="596" spans="2:19">
      <c r="B596" s="5"/>
      <c r="J596" s="5"/>
      <c r="R596" s="5"/>
      <c r="S596" s="5"/>
    </row>
    <row r="597" spans="2:19">
      <c r="B597" s="5"/>
      <c r="J597" s="5"/>
      <c r="R597" s="5"/>
      <c r="S597" s="5"/>
    </row>
    <row r="598" spans="2:19">
      <c r="B598" s="5"/>
      <c r="J598" s="5"/>
      <c r="R598" s="5"/>
      <c r="S598" s="5"/>
    </row>
    <row r="599" spans="2:19">
      <c r="B599" s="5"/>
      <c r="J599" s="5"/>
      <c r="R599" s="5"/>
      <c r="S599" s="5"/>
    </row>
    <row r="600" spans="2:19">
      <c r="B600" s="5"/>
      <c r="J600" s="5"/>
      <c r="R600" s="5"/>
      <c r="S600" s="5"/>
    </row>
    <row r="601" spans="2:19">
      <c r="B601" s="5"/>
      <c r="J601" s="5"/>
      <c r="R601" s="5"/>
      <c r="S601" s="5"/>
    </row>
    <row r="602" spans="2:19">
      <c r="B602" s="5"/>
      <c r="J602" s="5"/>
      <c r="R602" s="5"/>
      <c r="S602" s="5"/>
    </row>
    <row r="603" spans="2:19">
      <c r="B603" s="5"/>
      <c r="J603" s="5"/>
      <c r="R603" s="5"/>
      <c r="S603" s="5"/>
    </row>
    <row r="604" spans="2:19">
      <c r="B604" s="5"/>
      <c r="J604" s="5"/>
      <c r="R604" s="5"/>
      <c r="S604" s="5"/>
    </row>
    <row r="605" spans="2:19">
      <c r="B605" s="5"/>
      <c r="J605" s="5"/>
      <c r="R605" s="5"/>
      <c r="S605" s="5"/>
    </row>
    <row r="606" spans="2:19">
      <c r="B606" s="5"/>
      <c r="J606" s="5"/>
      <c r="R606" s="5"/>
      <c r="S606" s="5"/>
    </row>
    <row r="607" spans="2:19">
      <c r="B607" s="5"/>
      <c r="J607" s="5"/>
      <c r="R607" s="5"/>
      <c r="S607" s="5"/>
    </row>
    <row r="608" spans="2:19">
      <c r="B608" s="5"/>
      <c r="J608" s="5"/>
      <c r="R608" s="5"/>
      <c r="S608" s="5"/>
    </row>
    <row r="609" spans="2:19">
      <c r="B609" s="5"/>
      <c r="J609" s="5"/>
      <c r="R609" s="5"/>
      <c r="S609" s="5"/>
    </row>
    <row r="610" spans="2:19">
      <c r="B610" s="5"/>
      <c r="J610" s="5"/>
      <c r="R610" s="5"/>
      <c r="S610" s="5"/>
    </row>
    <row r="611" spans="2:19">
      <c r="B611" s="5"/>
      <c r="J611" s="5"/>
      <c r="R611" s="5"/>
      <c r="S611" s="5"/>
    </row>
    <row r="612" spans="2:19">
      <c r="B612" s="5"/>
      <c r="J612" s="5"/>
      <c r="R612" s="5"/>
      <c r="S612" s="5"/>
    </row>
    <row r="613" spans="2:19">
      <c r="B613" s="5"/>
      <c r="J613" s="5"/>
      <c r="R613" s="5"/>
      <c r="S613" s="5"/>
    </row>
    <row r="614" spans="2:19">
      <c r="B614" s="5"/>
      <c r="J614" s="5"/>
      <c r="R614" s="5"/>
      <c r="S614" s="5"/>
    </row>
    <row r="615" spans="2:19">
      <c r="B615" s="5"/>
      <c r="J615" s="5"/>
      <c r="R615" s="5"/>
      <c r="S615" s="5"/>
    </row>
    <row r="616" spans="2:19">
      <c r="B616" s="5"/>
      <c r="J616" s="5"/>
      <c r="R616" s="5"/>
      <c r="S616" s="5"/>
    </row>
    <row r="617" spans="2:19">
      <c r="B617" s="5"/>
      <c r="J617" s="5"/>
      <c r="R617" s="5"/>
      <c r="S617" s="5"/>
    </row>
    <row r="618" spans="2:19">
      <c r="B618" s="5"/>
      <c r="J618" s="5"/>
      <c r="R618" s="5"/>
      <c r="S618" s="5"/>
    </row>
    <row r="619" spans="2:19">
      <c r="B619" s="5"/>
      <c r="J619" s="5"/>
      <c r="R619" s="5"/>
      <c r="S619" s="5"/>
    </row>
    <row r="620" spans="2:19">
      <c r="B620" s="5"/>
      <c r="J620" s="5"/>
      <c r="R620" s="5"/>
      <c r="S620" s="5"/>
    </row>
    <row r="621" spans="2:19">
      <c r="B621" s="5"/>
      <c r="J621" s="5"/>
      <c r="R621" s="5"/>
      <c r="S621" s="5"/>
    </row>
    <row r="622" spans="2:19">
      <c r="B622" s="5"/>
      <c r="J622" s="5"/>
      <c r="R622" s="5"/>
      <c r="S622" s="5"/>
    </row>
    <row r="623" spans="2:19">
      <c r="B623" s="5"/>
      <c r="J623" s="5"/>
      <c r="R623" s="5"/>
      <c r="S623" s="5"/>
    </row>
    <row r="624" spans="2:19">
      <c r="B624" s="5"/>
      <c r="J624" s="5"/>
      <c r="R624" s="5"/>
      <c r="S624" s="5"/>
    </row>
    <row r="625" spans="2:19">
      <c r="B625" s="5"/>
      <c r="J625" s="5"/>
      <c r="R625" s="5"/>
      <c r="S625" s="5"/>
    </row>
    <row r="626" spans="2:19">
      <c r="B626" s="5"/>
      <c r="J626" s="5"/>
      <c r="R626" s="5"/>
      <c r="S626" s="5"/>
    </row>
    <row r="627" spans="2:19">
      <c r="B627" s="5"/>
      <c r="J627" s="5"/>
      <c r="R627" s="5"/>
      <c r="S627" s="5"/>
    </row>
    <row r="628" spans="2:19">
      <c r="B628" s="5"/>
      <c r="J628" s="5"/>
      <c r="R628" s="5"/>
      <c r="S628" s="5"/>
    </row>
    <row r="629" spans="2:19">
      <c r="B629" s="5"/>
      <c r="J629" s="5"/>
      <c r="R629" s="5"/>
      <c r="S629" s="5"/>
    </row>
    <row r="630" spans="2:19">
      <c r="B630" s="5"/>
      <c r="J630" s="5"/>
      <c r="R630" s="5"/>
      <c r="S630" s="5"/>
    </row>
    <row r="631" spans="2:19">
      <c r="B631" s="5"/>
      <c r="J631" s="5"/>
      <c r="R631" s="5"/>
      <c r="S631" s="5"/>
    </row>
    <row r="632" spans="2:19">
      <c r="B632" s="5"/>
      <c r="J632" s="5"/>
      <c r="R632" s="5"/>
      <c r="S632" s="5"/>
    </row>
    <row r="633" spans="2:19">
      <c r="B633" s="5"/>
      <c r="J633" s="5"/>
      <c r="R633" s="5"/>
      <c r="S633" s="5"/>
    </row>
    <row r="634" spans="2:19">
      <c r="B634" s="5"/>
      <c r="J634" s="5"/>
      <c r="R634" s="5"/>
      <c r="S634" s="5"/>
    </row>
    <row r="635" spans="2:19">
      <c r="B635" s="5"/>
      <c r="J635" s="5"/>
      <c r="R635" s="5"/>
      <c r="S635" s="5"/>
    </row>
    <row r="636" spans="2:19">
      <c r="B636" s="5"/>
      <c r="J636" s="5"/>
      <c r="R636" s="5"/>
      <c r="S636" s="5"/>
    </row>
    <row r="637" spans="2:19">
      <c r="B637" s="5"/>
      <c r="J637" s="5"/>
      <c r="R637" s="5"/>
      <c r="S637" s="5"/>
    </row>
    <row r="638" spans="2:19">
      <c r="B638" s="5"/>
      <c r="J638" s="5"/>
      <c r="R638" s="5"/>
      <c r="S638" s="5"/>
    </row>
    <row r="639" spans="2:19">
      <c r="B639" s="5"/>
      <c r="J639" s="5"/>
      <c r="R639" s="5"/>
      <c r="S639" s="5"/>
    </row>
    <row r="640" spans="2:19">
      <c r="B640" s="5"/>
      <c r="J640" s="5"/>
      <c r="R640" s="5"/>
      <c r="S640" s="5"/>
    </row>
    <row r="641" spans="2:19">
      <c r="B641" s="5"/>
      <c r="J641" s="5"/>
      <c r="R641" s="5"/>
      <c r="S641" s="5"/>
    </row>
    <row r="642" spans="2:19">
      <c r="B642" s="5"/>
      <c r="J642" s="5"/>
      <c r="R642" s="5"/>
      <c r="S642" s="5"/>
    </row>
    <row r="643" spans="2:19">
      <c r="B643" s="5"/>
      <c r="J643" s="5"/>
      <c r="R643" s="5"/>
      <c r="S643" s="5"/>
    </row>
    <row r="644" spans="2:19">
      <c r="B644" s="5"/>
      <c r="J644" s="5"/>
      <c r="R644" s="5"/>
      <c r="S644" s="5"/>
    </row>
    <row r="645" spans="2:19">
      <c r="B645" s="5"/>
      <c r="J645" s="5"/>
      <c r="R645" s="5"/>
      <c r="S645" s="5"/>
    </row>
    <row r="646" spans="2:19">
      <c r="B646" s="5"/>
      <c r="J646" s="5"/>
      <c r="R646" s="5"/>
      <c r="S646" s="5"/>
    </row>
    <row r="647" spans="2:19">
      <c r="B647" s="5"/>
      <c r="J647" s="5"/>
      <c r="R647" s="5"/>
      <c r="S647" s="5"/>
    </row>
    <row r="648" spans="2:19">
      <c r="B648" s="5"/>
      <c r="J648" s="5"/>
      <c r="R648" s="5"/>
      <c r="S648" s="5"/>
    </row>
    <row r="649" spans="2:19">
      <c r="B649" s="5"/>
      <c r="J649" s="5"/>
      <c r="R649" s="5"/>
      <c r="S649" s="5"/>
    </row>
    <row r="650" spans="2:19">
      <c r="B650" s="5"/>
      <c r="J650" s="5"/>
      <c r="R650" s="5"/>
      <c r="S650" s="5"/>
    </row>
    <row r="651" spans="2:19">
      <c r="B651" s="5"/>
      <c r="J651" s="5"/>
      <c r="R651" s="5"/>
      <c r="S651" s="5"/>
    </row>
    <row r="652" spans="2:19">
      <c r="B652" s="5"/>
      <c r="J652" s="5"/>
      <c r="R652" s="5"/>
      <c r="S652" s="5"/>
    </row>
    <row r="653" spans="2:19">
      <c r="B653" s="5"/>
      <c r="J653" s="5"/>
      <c r="R653" s="5"/>
      <c r="S653" s="5"/>
    </row>
    <row r="654" spans="2:19">
      <c r="B654" s="5"/>
      <c r="J654" s="5"/>
      <c r="R654" s="5"/>
      <c r="S654" s="5"/>
    </row>
    <row r="655" spans="2:19">
      <c r="B655" s="5"/>
      <c r="J655" s="5"/>
      <c r="R655" s="5"/>
      <c r="S655" s="5"/>
    </row>
    <row r="656" spans="2:19">
      <c r="B656" s="5"/>
      <c r="J656" s="5"/>
      <c r="R656" s="5"/>
      <c r="S656" s="5"/>
    </row>
    <row r="657" spans="2:19">
      <c r="B657" s="5"/>
      <c r="J657" s="5"/>
      <c r="R657" s="5"/>
      <c r="S657" s="5"/>
    </row>
    <row r="658" spans="2:19">
      <c r="B658" s="5"/>
      <c r="J658" s="5"/>
      <c r="R658" s="5"/>
      <c r="S658" s="5"/>
    </row>
    <row r="659" spans="2:19">
      <c r="B659" s="5"/>
      <c r="J659" s="5"/>
      <c r="R659" s="5"/>
      <c r="S659" s="5"/>
    </row>
    <row r="660" spans="2:19">
      <c r="B660" s="5"/>
      <c r="J660" s="5"/>
      <c r="R660" s="5"/>
      <c r="S660" s="5"/>
    </row>
    <row r="661" spans="2:19">
      <c r="B661" s="5"/>
      <c r="J661" s="5"/>
      <c r="R661" s="5"/>
      <c r="S661" s="5"/>
    </row>
    <row r="662" spans="2:19">
      <c r="B662" s="5"/>
      <c r="J662" s="5"/>
      <c r="R662" s="5"/>
      <c r="S662" s="5"/>
    </row>
    <row r="663" spans="2:19">
      <c r="B663" s="5"/>
      <c r="J663" s="5"/>
      <c r="R663" s="5"/>
      <c r="S663" s="5"/>
    </row>
    <row r="664" spans="2:19">
      <c r="B664" s="5"/>
      <c r="J664" s="5"/>
      <c r="R664" s="5"/>
      <c r="S664" s="5"/>
    </row>
    <row r="665" spans="2:19">
      <c r="B665" s="5"/>
      <c r="J665" s="5"/>
      <c r="R665" s="5"/>
      <c r="S665" s="5"/>
    </row>
    <row r="666" spans="2:19">
      <c r="B666" s="5"/>
      <c r="J666" s="5"/>
      <c r="R666" s="5"/>
      <c r="S666" s="5"/>
    </row>
    <row r="667" spans="2:19">
      <c r="B667" s="5"/>
      <c r="J667" s="5"/>
      <c r="R667" s="5"/>
      <c r="S667" s="5"/>
    </row>
    <row r="668" spans="2:19">
      <c r="B668" s="5"/>
      <c r="J668" s="5"/>
      <c r="R668" s="5"/>
      <c r="S668" s="5"/>
    </row>
    <row r="669" spans="2:19">
      <c r="B669" s="5"/>
      <c r="J669" s="5"/>
      <c r="R669" s="5"/>
      <c r="S669" s="5"/>
    </row>
    <row r="670" spans="2:19">
      <c r="B670" s="5"/>
      <c r="J670" s="5"/>
      <c r="R670" s="5"/>
      <c r="S670" s="5"/>
    </row>
    <row r="671" spans="2:19">
      <c r="B671" s="5"/>
      <c r="J671" s="5"/>
      <c r="R671" s="5"/>
      <c r="S671" s="5"/>
    </row>
    <row r="672" spans="2:19">
      <c r="B672" s="5"/>
      <c r="J672" s="5"/>
      <c r="R672" s="5"/>
      <c r="S672" s="5"/>
    </row>
    <row r="673" spans="2:19">
      <c r="B673" s="5"/>
      <c r="J673" s="5"/>
      <c r="R673" s="5"/>
      <c r="S673" s="5"/>
    </row>
    <row r="674" spans="2:19">
      <c r="B674" s="5"/>
      <c r="J674" s="5"/>
      <c r="R674" s="5"/>
      <c r="S674" s="5"/>
    </row>
    <row r="675" spans="2:19">
      <c r="B675" s="5"/>
      <c r="J675" s="5"/>
      <c r="R675" s="5"/>
      <c r="S675" s="5"/>
    </row>
    <row r="676" spans="2:19">
      <c r="B676" s="5"/>
      <c r="J676" s="5"/>
      <c r="R676" s="5"/>
      <c r="S676" s="5"/>
    </row>
    <row r="677" spans="2:19">
      <c r="B677" s="5"/>
      <c r="J677" s="5"/>
      <c r="R677" s="5"/>
      <c r="S677" s="5"/>
    </row>
    <row r="678" spans="2:19">
      <c r="B678" s="5"/>
      <c r="J678" s="5"/>
      <c r="R678" s="5"/>
      <c r="S678" s="5"/>
    </row>
    <row r="679" spans="2:19">
      <c r="B679" s="5"/>
      <c r="J679" s="5"/>
      <c r="R679" s="5"/>
      <c r="S679" s="5"/>
    </row>
    <row r="680" spans="2:19">
      <c r="B680" s="5"/>
      <c r="J680" s="5"/>
      <c r="R680" s="5"/>
      <c r="S680" s="5"/>
    </row>
    <row r="681" spans="2:19">
      <c r="B681" s="5"/>
      <c r="J681" s="5"/>
      <c r="R681" s="5"/>
      <c r="S681" s="5"/>
    </row>
    <row r="682" spans="2:19">
      <c r="B682" s="5"/>
      <c r="J682" s="5"/>
      <c r="R682" s="5"/>
      <c r="S682" s="5"/>
    </row>
    <row r="683" spans="2:19">
      <c r="B683" s="5"/>
      <c r="J683" s="5"/>
      <c r="R683" s="5"/>
      <c r="S683" s="5"/>
    </row>
    <row r="684" spans="2:19">
      <c r="B684" s="5"/>
      <c r="J684" s="5"/>
      <c r="R684" s="5"/>
      <c r="S684" s="5"/>
    </row>
    <row r="685" spans="2:19">
      <c r="B685" s="5"/>
      <c r="J685" s="5"/>
      <c r="R685" s="5"/>
      <c r="S685" s="5"/>
    </row>
    <row r="686" spans="2:19">
      <c r="B686" s="5"/>
      <c r="J686" s="5"/>
      <c r="R686" s="5"/>
      <c r="S686" s="5"/>
    </row>
    <row r="687" spans="2:19">
      <c r="B687" s="5"/>
      <c r="J687" s="5"/>
      <c r="R687" s="5"/>
      <c r="S687" s="5"/>
    </row>
    <row r="688" spans="2:19">
      <c r="B688" s="5"/>
      <c r="J688" s="5"/>
      <c r="R688" s="5"/>
      <c r="S688" s="5"/>
    </row>
    <row r="689" spans="2:19">
      <c r="B689" s="5"/>
      <c r="J689" s="5"/>
      <c r="R689" s="5"/>
      <c r="S689" s="5"/>
    </row>
    <row r="690" spans="2:19">
      <c r="B690" s="5"/>
      <c r="J690" s="5"/>
      <c r="R690" s="5"/>
      <c r="S690" s="5"/>
    </row>
    <row r="691" spans="2:19">
      <c r="B691" s="5"/>
      <c r="J691" s="5"/>
      <c r="R691" s="5"/>
      <c r="S691" s="5"/>
    </row>
    <row r="692" spans="2:19">
      <c r="B692" s="5"/>
      <c r="J692" s="5"/>
      <c r="R692" s="5"/>
      <c r="S692" s="5"/>
    </row>
    <row r="693" spans="2:19">
      <c r="B693" s="5"/>
      <c r="J693" s="5"/>
      <c r="R693" s="5"/>
      <c r="S693" s="5"/>
    </row>
    <row r="694" spans="2:19">
      <c r="B694" s="5"/>
      <c r="J694" s="5"/>
      <c r="R694" s="5"/>
      <c r="S694" s="5"/>
    </row>
    <row r="695" spans="2:19">
      <c r="B695" s="5"/>
      <c r="J695" s="5"/>
      <c r="R695" s="5"/>
      <c r="S695" s="5"/>
    </row>
    <row r="696" spans="2:19">
      <c r="B696" s="5"/>
      <c r="J696" s="5"/>
      <c r="R696" s="5"/>
      <c r="S696" s="5"/>
    </row>
    <row r="697" spans="2:19">
      <c r="B697" s="5"/>
      <c r="J697" s="5"/>
      <c r="R697" s="5"/>
      <c r="S697" s="5"/>
    </row>
    <row r="698" spans="2:19">
      <c r="B698" s="5"/>
      <c r="J698" s="5"/>
      <c r="R698" s="5"/>
      <c r="S698" s="5"/>
    </row>
    <row r="699" spans="2:19">
      <c r="B699" s="5"/>
      <c r="J699" s="5"/>
      <c r="R699" s="5"/>
      <c r="S699" s="5"/>
    </row>
    <row r="700" spans="2:19">
      <c r="B700" s="5"/>
      <c r="J700" s="5"/>
      <c r="R700" s="5"/>
      <c r="S700" s="5"/>
    </row>
    <row r="701" spans="2:19">
      <c r="B701" s="5"/>
      <c r="J701" s="5"/>
      <c r="R701" s="5"/>
      <c r="S701" s="5"/>
    </row>
    <row r="702" spans="2:19">
      <c r="B702" s="5"/>
      <c r="J702" s="5"/>
      <c r="R702" s="5"/>
      <c r="S702" s="5"/>
    </row>
    <row r="703" spans="2:19">
      <c r="B703" s="5"/>
      <c r="J703" s="5"/>
      <c r="R703" s="5"/>
      <c r="S703" s="5"/>
    </row>
    <row r="704" spans="2:19">
      <c r="B704" s="5"/>
      <c r="J704" s="5"/>
      <c r="R704" s="5"/>
      <c r="S704" s="5"/>
    </row>
    <row r="705" spans="2:19">
      <c r="B705" s="5"/>
      <c r="J705" s="5"/>
      <c r="R705" s="5"/>
      <c r="S705" s="5"/>
    </row>
    <row r="706" spans="2:19">
      <c r="B706" s="5"/>
      <c r="J706" s="5"/>
      <c r="R706" s="5"/>
      <c r="S706" s="5"/>
    </row>
    <row r="707" spans="2:19">
      <c r="B707" s="5"/>
      <c r="J707" s="5"/>
      <c r="R707" s="5"/>
      <c r="S707" s="5"/>
    </row>
    <row r="708" spans="2:19">
      <c r="B708" s="5"/>
      <c r="J708" s="5"/>
      <c r="R708" s="5"/>
      <c r="S708" s="5"/>
    </row>
    <row r="709" spans="2:19">
      <c r="B709" s="5"/>
      <c r="J709" s="5"/>
      <c r="R709" s="5"/>
      <c r="S709" s="5"/>
    </row>
    <row r="710" spans="2:19">
      <c r="B710" s="5"/>
      <c r="J710" s="5"/>
      <c r="R710" s="5"/>
      <c r="S710" s="5"/>
    </row>
    <row r="711" spans="2:19">
      <c r="B711" s="5"/>
      <c r="J711" s="5"/>
      <c r="R711" s="5"/>
      <c r="S711" s="5"/>
    </row>
    <row r="712" spans="2:19">
      <c r="B712" s="5"/>
      <c r="J712" s="5"/>
      <c r="R712" s="5"/>
      <c r="S712" s="5"/>
    </row>
    <row r="713" spans="2:19">
      <c r="B713" s="5"/>
      <c r="J713" s="5"/>
      <c r="R713" s="5"/>
      <c r="S713" s="5"/>
    </row>
    <row r="714" spans="2:19">
      <c r="B714" s="5"/>
      <c r="J714" s="5"/>
      <c r="R714" s="5"/>
      <c r="S714" s="5"/>
    </row>
    <row r="715" spans="2:19">
      <c r="B715" s="5"/>
      <c r="J715" s="5"/>
      <c r="R715" s="5"/>
      <c r="S715" s="5"/>
    </row>
    <row r="716" spans="2:19">
      <c r="B716" s="5"/>
      <c r="J716" s="5"/>
      <c r="R716" s="5"/>
      <c r="S716" s="5"/>
    </row>
    <row r="717" spans="2:19">
      <c r="B717" s="5"/>
      <c r="J717" s="5"/>
      <c r="R717" s="5"/>
      <c r="S717" s="5"/>
    </row>
    <row r="718" spans="2:19">
      <c r="B718" s="5"/>
      <c r="J718" s="5"/>
      <c r="R718" s="5"/>
      <c r="S718" s="5"/>
    </row>
    <row r="719" spans="2:19">
      <c r="B719" s="5"/>
      <c r="J719" s="5"/>
      <c r="R719" s="5"/>
      <c r="S719" s="5"/>
    </row>
    <row r="720" spans="2:19">
      <c r="B720" s="5"/>
      <c r="J720" s="5"/>
      <c r="R720" s="5"/>
      <c r="S720" s="5"/>
    </row>
    <row r="721" spans="2:19">
      <c r="B721" s="5"/>
      <c r="J721" s="5"/>
      <c r="R721" s="5"/>
      <c r="S721" s="5"/>
    </row>
    <row r="722" spans="2:19">
      <c r="B722" s="5"/>
      <c r="J722" s="5"/>
      <c r="R722" s="5"/>
      <c r="S722" s="5"/>
    </row>
    <row r="723" spans="2:19">
      <c r="B723" s="5"/>
      <c r="J723" s="5"/>
      <c r="R723" s="5"/>
      <c r="S723" s="5"/>
    </row>
    <row r="724" spans="2:19">
      <c r="B724" s="5"/>
      <c r="J724" s="5"/>
      <c r="R724" s="5"/>
      <c r="S724" s="5"/>
    </row>
    <row r="725" spans="2:19">
      <c r="B725" s="5"/>
      <c r="J725" s="5"/>
      <c r="R725" s="5"/>
      <c r="S725" s="5"/>
    </row>
    <row r="726" spans="2:19">
      <c r="B726" s="5"/>
      <c r="J726" s="5"/>
      <c r="R726" s="5"/>
      <c r="S726" s="5"/>
    </row>
    <row r="727" spans="2:19">
      <c r="B727" s="5"/>
      <c r="J727" s="5"/>
      <c r="R727" s="5"/>
      <c r="S727" s="5"/>
    </row>
    <row r="728" spans="2:19">
      <c r="B728" s="5"/>
      <c r="J728" s="5"/>
      <c r="R728" s="5"/>
      <c r="S728" s="5"/>
    </row>
    <row r="729" spans="2:19">
      <c r="B729" s="5"/>
      <c r="J729" s="5"/>
      <c r="R729" s="5"/>
      <c r="S729" s="5"/>
    </row>
    <row r="730" spans="2:19">
      <c r="B730" s="5"/>
      <c r="J730" s="5"/>
      <c r="R730" s="5"/>
      <c r="S730" s="5"/>
    </row>
    <row r="731" spans="2:19">
      <c r="B731" s="5"/>
      <c r="J731" s="5"/>
      <c r="R731" s="5"/>
      <c r="S731" s="5"/>
    </row>
    <row r="732" spans="2:19">
      <c r="B732" s="5"/>
      <c r="J732" s="5"/>
      <c r="R732" s="5"/>
      <c r="S732" s="5"/>
    </row>
    <row r="733" spans="2:19">
      <c r="B733" s="5"/>
      <c r="J733" s="5"/>
      <c r="R733" s="5"/>
      <c r="S733" s="5"/>
    </row>
    <row r="734" spans="2:19">
      <c r="B734" s="5"/>
      <c r="J734" s="5"/>
      <c r="R734" s="5"/>
      <c r="S734" s="5"/>
    </row>
    <row r="735" spans="2:19">
      <c r="B735" s="5"/>
      <c r="J735" s="5"/>
      <c r="R735" s="5"/>
      <c r="S735" s="5"/>
    </row>
    <row r="736" spans="2:19">
      <c r="B736" s="5"/>
      <c r="J736" s="5"/>
      <c r="R736" s="5"/>
      <c r="S736" s="5"/>
    </row>
    <row r="737" spans="2:19">
      <c r="B737" s="5"/>
      <c r="J737" s="5"/>
      <c r="R737" s="5"/>
      <c r="S737" s="5"/>
    </row>
    <row r="738" spans="2:19">
      <c r="B738" s="5"/>
      <c r="J738" s="5"/>
      <c r="R738" s="5"/>
      <c r="S738" s="5"/>
    </row>
    <row r="739" spans="2:19">
      <c r="B739" s="5"/>
      <c r="J739" s="5"/>
      <c r="R739" s="5"/>
      <c r="S739" s="5"/>
    </row>
    <row r="740" spans="2:19">
      <c r="B740" s="5"/>
      <c r="J740" s="5"/>
      <c r="R740" s="5"/>
      <c r="S740" s="5"/>
    </row>
    <row r="741" spans="2:19">
      <c r="B741" s="5"/>
      <c r="J741" s="5"/>
      <c r="R741" s="5"/>
      <c r="S741" s="5"/>
    </row>
    <row r="742" spans="2:19">
      <c r="B742" s="5"/>
      <c r="J742" s="5"/>
      <c r="R742" s="5"/>
      <c r="S742" s="5"/>
    </row>
    <row r="743" spans="2:19">
      <c r="B743" s="5"/>
      <c r="J743" s="5"/>
      <c r="R743" s="5"/>
      <c r="S743" s="5"/>
    </row>
    <row r="744" spans="2:19">
      <c r="B744" s="5"/>
      <c r="J744" s="5"/>
      <c r="R744" s="5"/>
      <c r="S744" s="5"/>
    </row>
    <row r="745" spans="2:19">
      <c r="B745" s="5"/>
      <c r="J745" s="5"/>
      <c r="R745" s="5"/>
      <c r="S745" s="5"/>
    </row>
    <row r="746" spans="2:19">
      <c r="B746" s="5"/>
      <c r="J746" s="5"/>
      <c r="R746" s="5"/>
      <c r="S746" s="5"/>
    </row>
    <row r="747" spans="2:19">
      <c r="B747" s="5"/>
      <c r="J747" s="5"/>
      <c r="R747" s="5"/>
      <c r="S747" s="5"/>
    </row>
    <row r="748" spans="2:19">
      <c r="B748" s="5"/>
      <c r="J748" s="5"/>
      <c r="R748" s="5"/>
      <c r="S748" s="5"/>
    </row>
    <row r="749" spans="2:19">
      <c r="B749" s="5"/>
      <c r="J749" s="5"/>
      <c r="R749" s="5"/>
      <c r="S749" s="5"/>
    </row>
    <row r="750" spans="2:19">
      <c r="B750" s="5"/>
      <c r="J750" s="5"/>
      <c r="R750" s="5"/>
      <c r="S750" s="5"/>
    </row>
    <row r="751" spans="2:19">
      <c r="B751" s="5"/>
      <c r="J751" s="5"/>
      <c r="R751" s="5"/>
      <c r="S751" s="5"/>
    </row>
    <row r="752" spans="2:19">
      <c r="B752" s="5"/>
      <c r="J752" s="5"/>
      <c r="R752" s="5"/>
      <c r="S752" s="5"/>
    </row>
    <row r="753" spans="2:19">
      <c r="B753" s="5"/>
      <c r="J753" s="5"/>
      <c r="R753" s="5"/>
      <c r="S753" s="5"/>
    </row>
    <row r="754" spans="2:19">
      <c r="B754" s="5"/>
      <c r="J754" s="5"/>
      <c r="R754" s="5"/>
      <c r="S754" s="5"/>
    </row>
    <row r="755" spans="2:19">
      <c r="B755" s="5"/>
      <c r="J755" s="5"/>
      <c r="R755" s="5"/>
      <c r="S755" s="5"/>
    </row>
    <row r="756" spans="2:19">
      <c r="B756" s="5"/>
      <c r="J756" s="5"/>
      <c r="R756" s="5"/>
      <c r="S756" s="5"/>
    </row>
    <row r="757" spans="2:19">
      <c r="B757" s="5"/>
      <c r="J757" s="5"/>
      <c r="R757" s="5"/>
      <c r="S757" s="5"/>
    </row>
    <row r="758" spans="2:19">
      <c r="B758" s="5"/>
      <c r="J758" s="5"/>
      <c r="R758" s="5"/>
      <c r="S758" s="5"/>
    </row>
    <row r="759" spans="2:19">
      <c r="B759" s="5"/>
      <c r="J759" s="5"/>
      <c r="R759" s="5"/>
      <c r="S759" s="5"/>
    </row>
    <row r="760" spans="2:19">
      <c r="B760" s="5"/>
      <c r="J760" s="5"/>
      <c r="R760" s="5"/>
      <c r="S760" s="5"/>
    </row>
    <row r="761" spans="2:19">
      <c r="B761" s="5"/>
      <c r="J761" s="5"/>
      <c r="R761" s="5"/>
      <c r="S761" s="5"/>
    </row>
    <row r="762" spans="2:19">
      <c r="B762" s="5"/>
      <c r="J762" s="5"/>
      <c r="R762" s="5"/>
      <c r="S762" s="5"/>
    </row>
    <row r="763" spans="2:19">
      <c r="B763" s="5"/>
      <c r="J763" s="5"/>
      <c r="R763" s="5"/>
      <c r="S763" s="5"/>
    </row>
    <row r="764" spans="2:19">
      <c r="B764" s="5"/>
      <c r="J764" s="5"/>
      <c r="R764" s="5"/>
      <c r="S764" s="5"/>
    </row>
    <row r="765" spans="2:19">
      <c r="B765" s="5"/>
      <c r="J765" s="5"/>
      <c r="R765" s="5"/>
      <c r="S765" s="5"/>
    </row>
    <row r="766" spans="2:19">
      <c r="B766" s="5"/>
      <c r="J766" s="5"/>
      <c r="R766" s="5"/>
      <c r="S766" s="5"/>
    </row>
    <row r="767" spans="2:19">
      <c r="B767" s="5"/>
      <c r="J767" s="5"/>
      <c r="R767" s="5"/>
      <c r="S767" s="5"/>
    </row>
    <row r="768" spans="2:19">
      <c r="B768" s="5"/>
      <c r="J768" s="5"/>
      <c r="R768" s="5"/>
      <c r="S768" s="5"/>
    </row>
    <row r="769" spans="2:19">
      <c r="B769" s="5"/>
      <c r="J769" s="5"/>
      <c r="R769" s="5"/>
      <c r="S769" s="5"/>
    </row>
    <row r="770" spans="2:19">
      <c r="B770" s="5"/>
      <c r="J770" s="5"/>
      <c r="R770" s="5"/>
      <c r="S770" s="5"/>
    </row>
    <row r="771" spans="2:19">
      <c r="B771" s="5"/>
      <c r="J771" s="5"/>
      <c r="R771" s="5"/>
      <c r="S771" s="5"/>
    </row>
    <row r="772" spans="2:19">
      <c r="B772" s="5"/>
      <c r="J772" s="5"/>
      <c r="R772" s="5"/>
      <c r="S772" s="5"/>
    </row>
    <row r="773" spans="2:19">
      <c r="B773" s="5"/>
      <c r="J773" s="5"/>
      <c r="R773" s="5"/>
      <c r="S773" s="5"/>
    </row>
    <row r="774" spans="2:19">
      <c r="B774" s="5"/>
      <c r="J774" s="5"/>
      <c r="R774" s="5"/>
      <c r="S774" s="5"/>
    </row>
    <row r="775" spans="2:19">
      <c r="B775" s="5"/>
      <c r="J775" s="5"/>
      <c r="R775" s="5"/>
      <c r="S775" s="5"/>
    </row>
    <row r="776" spans="2:19">
      <c r="B776" s="5"/>
      <c r="J776" s="5"/>
      <c r="R776" s="5"/>
      <c r="S776" s="5"/>
    </row>
    <row r="777" spans="2:19">
      <c r="B777" s="5"/>
      <c r="J777" s="5"/>
      <c r="R777" s="5"/>
      <c r="S777" s="5"/>
    </row>
    <row r="778" spans="2:19">
      <c r="B778" s="5"/>
      <c r="J778" s="5"/>
      <c r="R778" s="5"/>
      <c r="S778" s="5"/>
    </row>
    <row r="779" spans="2:19">
      <c r="B779" s="5"/>
      <c r="J779" s="5"/>
      <c r="R779" s="5"/>
      <c r="S779" s="5"/>
    </row>
    <row r="780" spans="2:19">
      <c r="B780" s="5"/>
      <c r="J780" s="5"/>
      <c r="R780" s="5"/>
      <c r="S780" s="5"/>
    </row>
    <row r="781" spans="2:19">
      <c r="B781" s="5"/>
      <c r="J781" s="5"/>
      <c r="R781" s="5"/>
      <c r="S781" s="5"/>
    </row>
    <row r="782" spans="2:19">
      <c r="B782" s="5"/>
      <c r="J782" s="5"/>
      <c r="R782" s="5"/>
      <c r="S782" s="5"/>
    </row>
    <row r="783" spans="2:19">
      <c r="B783" s="5"/>
      <c r="J783" s="5"/>
      <c r="R783" s="5"/>
      <c r="S783" s="5"/>
    </row>
    <row r="784" spans="2:19">
      <c r="B784" s="5"/>
      <c r="J784" s="5"/>
      <c r="R784" s="5"/>
      <c r="S784" s="5"/>
    </row>
    <row r="785" spans="2:19">
      <c r="B785" s="5"/>
      <c r="J785" s="5"/>
      <c r="R785" s="5"/>
      <c r="S785" s="5"/>
    </row>
    <row r="786" spans="2:19">
      <c r="B786" s="5"/>
      <c r="J786" s="5"/>
      <c r="R786" s="5"/>
      <c r="S786" s="5"/>
    </row>
    <row r="787" spans="2:19">
      <c r="B787" s="5"/>
      <c r="J787" s="5"/>
      <c r="R787" s="5"/>
      <c r="S787" s="5"/>
    </row>
    <row r="788" spans="2:19">
      <c r="B788" s="5"/>
      <c r="J788" s="5"/>
      <c r="R788" s="5"/>
      <c r="S788" s="5"/>
    </row>
    <row r="789" spans="2:19">
      <c r="B789" s="5"/>
      <c r="J789" s="5"/>
      <c r="R789" s="5"/>
      <c r="S789" s="5"/>
    </row>
    <row r="790" spans="2:19">
      <c r="B790" s="5"/>
      <c r="J790" s="5"/>
      <c r="R790" s="5"/>
      <c r="S790" s="5"/>
    </row>
    <row r="791" spans="2:19">
      <c r="B791" s="5"/>
      <c r="J791" s="5"/>
      <c r="R791" s="5"/>
      <c r="S791" s="5"/>
    </row>
    <row r="792" spans="2:19">
      <c r="B792" s="5"/>
      <c r="J792" s="5"/>
      <c r="R792" s="5"/>
      <c r="S792" s="5"/>
    </row>
    <row r="793" spans="2:19">
      <c r="B793" s="5"/>
      <c r="J793" s="5"/>
      <c r="R793" s="5"/>
      <c r="S793" s="5"/>
    </row>
    <row r="794" spans="2:19">
      <c r="B794" s="5"/>
      <c r="J794" s="5"/>
      <c r="R794" s="5"/>
      <c r="S794" s="5"/>
    </row>
    <row r="795" spans="2:19">
      <c r="B795" s="5"/>
      <c r="J795" s="5"/>
      <c r="R795" s="5"/>
      <c r="S795" s="5"/>
    </row>
    <row r="796" spans="2:19">
      <c r="B796" s="5"/>
      <c r="J796" s="5"/>
      <c r="R796" s="5"/>
      <c r="S796" s="5"/>
    </row>
    <row r="797" spans="2:19">
      <c r="B797" s="5"/>
      <c r="J797" s="5"/>
      <c r="R797" s="5"/>
      <c r="S797" s="5"/>
    </row>
    <row r="798" spans="2:19">
      <c r="B798" s="5"/>
      <c r="J798" s="5"/>
      <c r="R798" s="5"/>
      <c r="S798" s="5"/>
    </row>
    <row r="799" spans="2:19">
      <c r="B799" s="5"/>
      <c r="J799" s="5"/>
      <c r="R799" s="5"/>
      <c r="S799" s="5"/>
    </row>
    <row r="800" spans="2:19">
      <c r="B800" s="5"/>
      <c r="J800" s="5"/>
      <c r="R800" s="5"/>
      <c r="S800" s="5"/>
    </row>
    <row r="801" spans="2:19">
      <c r="B801" s="5"/>
      <c r="J801" s="5"/>
      <c r="R801" s="5"/>
      <c r="S801" s="5"/>
    </row>
    <row r="802" spans="2:19">
      <c r="B802" s="5"/>
      <c r="J802" s="5"/>
      <c r="R802" s="5"/>
      <c r="S802" s="5"/>
    </row>
    <row r="803" spans="2:19">
      <c r="B803" s="5"/>
      <c r="J803" s="5"/>
      <c r="R803" s="5"/>
      <c r="S803" s="5"/>
    </row>
    <row r="804" spans="2:19">
      <c r="B804" s="5"/>
      <c r="J804" s="5"/>
      <c r="R804" s="5"/>
      <c r="S804" s="5"/>
    </row>
    <row r="805" spans="2:19">
      <c r="B805" s="5"/>
      <c r="J805" s="5"/>
      <c r="R805" s="5"/>
      <c r="S805" s="5"/>
    </row>
    <row r="806" spans="2:19">
      <c r="B806" s="5"/>
      <c r="J806" s="5"/>
      <c r="R806" s="5"/>
      <c r="S806" s="5"/>
    </row>
    <row r="807" spans="2:19">
      <c r="B807" s="5"/>
      <c r="J807" s="5"/>
      <c r="R807" s="5"/>
      <c r="S807" s="5"/>
    </row>
    <row r="808" spans="2:19">
      <c r="B808" s="5"/>
      <c r="J808" s="5"/>
      <c r="R808" s="5"/>
      <c r="S808" s="5"/>
    </row>
    <row r="809" spans="2:19">
      <c r="B809" s="5"/>
      <c r="J809" s="5"/>
      <c r="R809" s="5"/>
      <c r="S809" s="5"/>
    </row>
    <row r="810" spans="2:19">
      <c r="B810" s="5"/>
      <c r="J810" s="5"/>
      <c r="R810" s="5"/>
      <c r="S810" s="5"/>
    </row>
    <row r="811" spans="2:19">
      <c r="B811" s="5"/>
      <c r="J811" s="5"/>
      <c r="R811" s="5"/>
      <c r="S811" s="5"/>
    </row>
    <row r="812" spans="2:19">
      <c r="B812" s="5"/>
      <c r="J812" s="5"/>
      <c r="R812" s="5"/>
      <c r="S812" s="5"/>
    </row>
    <row r="813" spans="2:19">
      <c r="B813" s="5"/>
      <c r="J813" s="5"/>
      <c r="R813" s="5"/>
      <c r="S813" s="5"/>
    </row>
    <row r="814" spans="2:19">
      <c r="B814" s="5"/>
      <c r="J814" s="5"/>
      <c r="R814" s="5"/>
      <c r="S814" s="5"/>
    </row>
    <row r="815" spans="2:19">
      <c r="B815" s="5"/>
      <c r="J815" s="5"/>
      <c r="R815" s="5"/>
      <c r="S815" s="5"/>
    </row>
    <row r="816" spans="2:19">
      <c r="B816" s="5"/>
      <c r="J816" s="5"/>
      <c r="R816" s="5"/>
      <c r="S816" s="5"/>
    </row>
    <row r="817" spans="2:19">
      <c r="B817" s="5"/>
      <c r="J817" s="5"/>
      <c r="R817" s="5"/>
      <c r="S817" s="5"/>
    </row>
    <row r="818" spans="2:19">
      <c r="B818" s="5"/>
      <c r="J818" s="5"/>
      <c r="R818" s="5"/>
      <c r="S818" s="5"/>
    </row>
    <row r="819" spans="2:19">
      <c r="B819" s="5"/>
      <c r="J819" s="5"/>
      <c r="R819" s="5"/>
      <c r="S819" s="5"/>
    </row>
    <row r="820" spans="2:19">
      <c r="B820" s="5"/>
      <c r="J820" s="5"/>
      <c r="R820" s="5"/>
      <c r="S820" s="5"/>
    </row>
    <row r="821" spans="2:19">
      <c r="B821" s="5"/>
      <c r="J821" s="5"/>
      <c r="R821" s="5"/>
      <c r="S821" s="5"/>
    </row>
    <row r="822" spans="2:19">
      <c r="B822" s="5"/>
      <c r="J822" s="5"/>
      <c r="R822" s="5"/>
      <c r="S822" s="5"/>
    </row>
    <row r="823" spans="2:19">
      <c r="B823" s="5"/>
      <c r="J823" s="5"/>
      <c r="R823" s="5"/>
      <c r="S823" s="5"/>
    </row>
    <row r="824" spans="2:19">
      <c r="B824" s="5"/>
      <c r="J824" s="5"/>
      <c r="R824" s="5"/>
      <c r="S824" s="5"/>
    </row>
    <row r="825" spans="2:19">
      <c r="B825" s="5"/>
      <c r="J825" s="5"/>
      <c r="R825" s="5"/>
      <c r="S825" s="5"/>
    </row>
    <row r="826" spans="2:19">
      <c r="B826" s="5"/>
      <c r="J826" s="5"/>
      <c r="R826" s="5"/>
      <c r="S826" s="5"/>
    </row>
    <row r="827" spans="2:19">
      <c r="B827" s="5"/>
      <c r="J827" s="5"/>
      <c r="R827" s="5"/>
      <c r="S827" s="5"/>
    </row>
    <row r="828" spans="2:19">
      <c r="B828" s="5"/>
      <c r="J828" s="5"/>
      <c r="R828" s="5"/>
      <c r="S828" s="5"/>
    </row>
    <row r="829" spans="2:19">
      <c r="B829" s="5"/>
      <c r="J829" s="5"/>
      <c r="R829" s="5"/>
      <c r="S829" s="5"/>
    </row>
    <row r="830" spans="2:19">
      <c r="B830" s="5"/>
      <c r="J830" s="5"/>
      <c r="R830" s="5"/>
      <c r="S830" s="5"/>
    </row>
    <row r="831" spans="2:19">
      <c r="B831" s="5"/>
      <c r="J831" s="5"/>
      <c r="R831" s="5"/>
      <c r="S831" s="5"/>
    </row>
    <row r="832" spans="2:19">
      <c r="B832" s="5"/>
      <c r="J832" s="5"/>
      <c r="R832" s="5"/>
      <c r="S832" s="5"/>
    </row>
    <row r="833" spans="2:19">
      <c r="B833" s="5"/>
      <c r="J833" s="5"/>
      <c r="R833" s="5"/>
      <c r="S833" s="5"/>
    </row>
    <row r="834" spans="2:19">
      <c r="B834" s="5"/>
      <c r="J834" s="5"/>
      <c r="R834" s="5"/>
      <c r="S834" s="5"/>
    </row>
    <row r="835" spans="2:19">
      <c r="B835" s="5"/>
      <c r="J835" s="5"/>
      <c r="R835" s="5"/>
      <c r="S835" s="5"/>
    </row>
    <row r="836" spans="2:19">
      <c r="B836" s="5"/>
      <c r="J836" s="5"/>
      <c r="R836" s="5"/>
      <c r="S836" s="5"/>
    </row>
    <row r="837" spans="2:19">
      <c r="B837" s="5"/>
      <c r="J837" s="5"/>
      <c r="R837" s="5"/>
      <c r="S837" s="5"/>
    </row>
    <row r="838" spans="2:19">
      <c r="B838" s="5"/>
      <c r="J838" s="5"/>
      <c r="R838" s="5"/>
      <c r="S838" s="5"/>
    </row>
    <row r="839" spans="2:19">
      <c r="B839" s="5"/>
      <c r="J839" s="5"/>
      <c r="R839" s="5"/>
      <c r="S839" s="5"/>
    </row>
    <row r="840" spans="2:19">
      <c r="B840" s="5"/>
      <c r="J840" s="5"/>
      <c r="R840" s="5"/>
      <c r="S840" s="5"/>
    </row>
    <row r="841" spans="2:19">
      <c r="B841" s="5"/>
      <c r="J841" s="5"/>
      <c r="R841" s="5"/>
      <c r="S841" s="5"/>
    </row>
    <row r="842" spans="2:19">
      <c r="B842" s="5"/>
      <c r="J842" s="5"/>
      <c r="R842" s="5"/>
      <c r="S842" s="5"/>
    </row>
    <row r="843" spans="2:19">
      <c r="B843" s="5"/>
      <c r="J843" s="5"/>
      <c r="R843" s="5"/>
      <c r="S843" s="5"/>
    </row>
    <row r="844" spans="2:19">
      <c r="B844" s="5"/>
      <c r="J844" s="5"/>
      <c r="R844" s="5"/>
      <c r="S844" s="5"/>
    </row>
    <row r="845" spans="2:19">
      <c r="B845" s="5"/>
      <c r="J845" s="5"/>
      <c r="R845" s="5"/>
      <c r="S845" s="5"/>
    </row>
    <row r="846" spans="2:19">
      <c r="B846" s="5"/>
      <c r="J846" s="5"/>
      <c r="R846" s="5"/>
      <c r="S846" s="5"/>
    </row>
    <row r="847" spans="2:19">
      <c r="B847" s="5"/>
      <c r="J847" s="5"/>
      <c r="R847" s="5"/>
      <c r="S847" s="5"/>
    </row>
    <row r="848" spans="2:19">
      <c r="B848" s="5"/>
      <c r="J848" s="5"/>
      <c r="R848" s="5"/>
      <c r="S848" s="5"/>
    </row>
    <row r="849" spans="2:19">
      <c r="B849" s="5"/>
      <c r="J849" s="5"/>
      <c r="R849" s="5"/>
      <c r="S849" s="5"/>
    </row>
    <row r="850" spans="2:19">
      <c r="B850" s="5"/>
      <c r="J850" s="5"/>
      <c r="R850" s="5"/>
      <c r="S850" s="5"/>
    </row>
    <row r="851" spans="2:19">
      <c r="B851" s="5"/>
      <c r="J851" s="5"/>
      <c r="R851" s="5"/>
      <c r="S851" s="5"/>
    </row>
    <row r="852" spans="2:19">
      <c r="B852" s="5"/>
      <c r="J852" s="5"/>
      <c r="R852" s="5"/>
      <c r="S852" s="5"/>
    </row>
    <row r="853" spans="2:19">
      <c r="B853" s="5"/>
      <c r="J853" s="5"/>
      <c r="R853" s="5"/>
      <c r="S853" s="5"/>
    </row>
    <row r="854" spans="2:19">
      <c r="B854" s="5"/>
      <c r="J854" s="5"/>
      <c r="R854" s="5"/>
      <c r="S854" s="5"/>
    </row>
    <row r="855" spans="2:19">
      <c r="B855" s="5"/>
      <c r="J855" s="5"/>
      <c r="R855" s="5"/>
      <c r="S855" s="5"/>
    </row>
    <row r="856" spans="2:19">
      <c r="B856" s="5"/>
      <c r="J856" s="5"/>
      <c r="R856" s="5"/>
      <c r="S856" s="5"/>
    </row>
    <row r="857" spans="2:19">
      <c r="B857" s="5"/>
      <c r="J857" s="5"/>
      <c r="R857" s="5"/>
      <c r="S857" s="5"/>
    </row>
    <row r="858" spans="2:19">
      <c r="B858" s="5"/>
      <c r="J858" s="5"/>
      <c r="R858" s="5"/>
      <c r="S858" s="5"/>
    </row>
    <row r="859" spans="2:19">
      <c r="B859" s="5"/>
      <c r="J859" s="5"/>
      <c r="R859" s="5"/>
      <c r="S859" s="5"/>
    </row>
    <row r="860" spans="2:19">
      <c r="B860" s="5"/>
      <c r="J860" s="5"/>
      <c r="R860" s="5"/>
      <c r="S860" s="5"/>
    </row>
    <row r="861" spans="2:19">
      <c r="B861" s="5"/>
      <c r="J861" s="5"/>
      <c r="R861" s="5"/>
      <c r="S861" s="5"/>
    </row>
    <row r="862" spans="2:19">
      <c r="B862" s="5"/>
      <c r="J862" s="5"/>
      <c r="R862" s="5"/>
      <c r="S862" s="5"/>
    </row>
    <row r="863" spans="2:19">
      <c r="B863" s="5"/>
      <c r="J863" s="5"/>
      <c r="R863" s="5"/>
      <c r="S863" s="5"/>
    </row>
    <row r="864" spans="2:19">
      <c r="B864" s="5"/>
      <c r="J864" s="5"/>
      <c r="R864" s="5"/>
      <c r="S864" s="5"/>
    </row>
    <row r="865" spans="2:19">
      <c r="B865" s="5"/>
      <c r="J865" s="5"/>
      <c r="R865" s="5"/>
      <c r="S865" s="5"/>
    </row>
    <row r="866" spans="2:19">
      <c r="B866" s="5"/>
      <c r="J866" s="5"/>
      <c r="R866" s="5"/>
      <c r="S866" s="5"/>
    </row>
    <row r="867" spans="2:19">
      <c r="B867" s="5"/>
      <c r="J867" s="5"/>
      <c r="R867" s="5"/>
      <c r="S867" s="5"/>
    </row>
    <row r="868" spans="2:19">
      <c r="B868" s="5"/>
      <c r="J868" s="5"/>
      <c r="R868" s="5"/>
      <c r="S868" s="5"/>
    </row>
    <row r="869" spans="2:19">
      <c r="B869" s="5"/>
      <c r="J869" s="5"/>
      <c r="R869" s="5"/>
      <c r="S869" s="5"/>
    </row>
    <row r="870" spans="2:19">
      <c r="B870" s="5"/>
      <c r="J870" s="5"/>
      <c r="R870" s="5"/>
      <c r="S870" s="5"/>
    </row>
    <row r="871" spans="2:19">
      <c r="B871" s="5"/>
      <c r="J871" s="5"/>
      <c r="R871" s="5"/>
      <c r="S871" s="5"/>
    </row>
    <row r="872" spans="2:19">
      <c r="B872" s="5"/>
      <c r="J872" s="5"/>
      <c r="R872" s="5"/>
      <c r="S872" s="5"/>
    </row>
    <row r="873" spans="2:19">
      <c r="B873" s="5"/>
      <c r="J873" s="5"/>
      <c r="R873" s="5"/>
      <c r="S873" s="5"/>
    </row>
    <row r="874" spans="2:19">
      <c r="B874" s="5"/>
      <c r="J874" s="5"/>
      <c r="R874" s="5"/>
      <c r="S874" s="5"/>
    </row>
    <row r="875" spans="2:19">
      <c r="B875" s="5"/>
      <c r="J875" s="5"/>
      <c r="R875" s="5"/>
      <c r="S875" s="5"/>
    </row>
    <row r="876" spans="2:19">
      <c r="B876" s="5"/>
      <c r="J876" s="5"/>
      <c r="R876" s="5"/>
      <c r="S876" s="5"/>
    </row>
    <row r="877" spans="2:19">
      <c r="B877" s="5"/>
      <c r="J877" s="5"/>
      <c r="R877" s="5"/>
      <c r="S877" s="5"/>
    </row>
    <row r="878" spans="2:19">
      <c r="B878" s="5"/>
      <c r="J878" s="5"/>
      <c r="R878" s="5"/>
      <c r="S878" s="5"/>
    </row>
    <row r="879" spans="2:19">
      <c r="B879" s="5"/>
      <c r="J879" s="5"/>
      <c r="R879" s="5"/>
      <c r="S879" s="5"/>
    </row>
    <row r="880" spans="2:19">
      <c r="B880" s="5"/>
      <c r="J880" s="5"/>
      <c r="R880" s="5"/>
      <c r="S880" s="5"/>
    </row>
    <row r="881" spans="2:19">
      <c r="B881" s="5"/>
      <c r="J881" s="5"/>
      <c r="R881" s="5"/>
      <c r="S881" s="5"/>
    </row>
    <row r="882" spans="2:19">
      <c r="B882" s="5"/>
      <c r="J882" s="5"/>
      <c r="R882" s="5"/>
      <c r="S882" s="5"/>
    </row>
    <row r="883" spans="2:19">
      <c r="B883" s="5"/>
      <c r="J883" s="5"/>
      <c r="R883" s="5"/>
      <c r="S883" s="5"/>
    </row>
    <row r="884" spans="2:19">
      <c r="B884" s="5"/>
      <c r="J884" s="5"/>
      <c r="R884" s="5"/>
      <c r="S884" s="5"/>
    </row>
    <row r="885" spans="2:19">
      <c r="B885" s="5"/>
      <c r="J885" s="5"/>
      <c r="R885" s="5"/>
      <c r="S885" s="5"/>
    </row>
    <row r="886" spans="2:19">
      <c r="B886" s="5"/>
      <c r="J886" s="5"/>
      <c r="R886" s="5"/>
      <c r="S886" s="5"/>
    </row>
    <row r="887" spans="2:19">
      <c r="B887" s="5"/>
      <c r="J887" s="5"/>
      <c r="R887" s="5"/>
      <c r="S887" s="5"/>
    </row>
    <row r="888" spans="2:19">
      <c r="B888" s="5"/>
      <c r="J888" s="5"/>
      <c r="R888" s="5"/>
      <c r="S888" s="5"/>
    </row>
    <row r="889" spans="2:19">
      <c r="B889" s="5"/>
      <c r="J889" s="5"/>
      <c r="R889" s="5"/>
      <c r="S889" s="5"/>
    </row>
    <row r="890" spans="2:19">
      <c r="B890" s="5"/>
      <c r="J890" s="5"/>
      <c r="R890" s="5"/>
      <c r="S890" s="5"/>
    </row>
    <row r="891" spans="2:19">
      <c r="B891" s="5"/>
      <c r="J891" s="5"/>
      <c r="R891" s="5"/>
      <c r="S891" s="5"/>
    </row>
    <row r="892" spans="2:19">
      <c r="B892" s="5"/>
      <c r="J892" s="5"/>
      <c r="R892" s="5"/>
      <c r="S892" s="5"/>
    </row>
    <row r="893" spans="2:19">
      <c r="B893" s="5"/>
      <c r="J893" s="5"/>
      <c r="R893" s="5"/>
      <c r="S893" s="5"/>
    </row>
    <row r="894" spans="2:19">
      <c r="B894" s="5"/>
      <c r="J894" s="5"/>
      <c r="R894" s="5"/>
      <c r="S894" s="5"/>
    </row>
    <row r="895" spans="2:19">
      <c r="B895" s="5"/>
      <c r="J895" s="5"/>
      <c r="R895" s="5"/>
      <c r="S895" s="5"/>
    </row>
    <row r="896" spans="2:19">
      <c r="B896" s="5"/>
      <c r="J896" s="5"/>
      <c r="R896" s="5"/>
      <c r="S896" s="5"/>
    </row>
    <row r="897" spans="2:19">
      <c r="B897" s="5"/>
      <c r="J897" s="5"/>
      <c r="R897" s="5"/>
      <c r="S897" s="5"/>
    </row>
    <row r="898" spans="2:19">
      <c r="B898" s="5"/>
      <c r="J898" s="5"/>
      <c r="R898" s="5"/>
      <c r="S898" s="5"/>
    </row>
    <row r="899" spans="2:19">
      <c r="B899" s="5"/>
      <c r="J899" s="5"/>
      <c r="R899" s="5"/>
      <c r="S899" s="5"/>
    </row>
    <row r="900" spans="2:19">
      <c r="B900" s="5"/>
      <c r="J900" s="5"/>
      <c r="R900" s="5"/>
      <c r="S900" s="5"/>
    </row>
    <row r="901" spans="2:19">
      <c r="B901" s="5"/>
      <c r="J901" s="5"/>
      <c r="R901" s="5"/>
      <c r="S901" s="5"/>
    </row>
    <row r="902" spans="2:19">
      <c r="B902" s="5"/>
      <c r="J902" s="5"/>
      <c r="R902" s="5"/>
      <c r="S902" s="5"/>
    </row>
    <row r="903" spans="2:19">
      <c r="B903" s="5"/>
      <c r="J903" s="5"/>
      <c r="R903" s="5"/>
      <c r="S903" s="5"/>
    </row>
    <row r="904" spans="2:19">
      <c r="B904" s="5"/>
      <c r="J904" s="5"/>
      <c r="R904" s="5"/>
      <c r="S904" s="5"/>
    </row>
    <row r="905" spans="2:19">
      <c r="B905" s="5"/>
      <c r="J905" s="5"/>
      <c r="R905" s="5"/>
      <c r="S905" s="5"/>
    </row>
    <row r="906" spans="2:19">
      <c r="B906" s="5"/>
      <c r="J906" s="5"/>
      <c r="R906" s="5"/>
      <c r="S906" s="5"/>
    </row>
    <row r="907" spans="2:19">
      <c r="B907" s="5"/>
      <c r="J907" s="5"/>
      <c r="R907" s="5"/>
      <c r="S907" s="5"/>
    </row>
    <row r="908" spans="2:19">
      <c r="B908" s="5"/>
      <c r="J908" s="5"/>
      <c r="R908" s="5"/>
      <c r="S908" s="5"/>
    </row>
    <row r="909" spans="2:19">
      <c r="B909" s="5"/>
      <c r="J909" s="5"/>
      <c r="R909" s="5"/>
      <c r="S909" s="5"/>
    </row>
    <row r="910" spans="2:19">
      <c r="B910" s="5"/>
      <c r="J910" s="5"/>
      <c r="R910" s="5"/>
      <c r="S910" s="5"/>
    </row>
    <row r="911" spans="2:19">
      <c r="B911" s="5"/>
      <c r="J911" s="5"/>
      <c r="R911" s="5"/>
      <c r="S911" s="5"/>
    </row>
    <row r="912" spans="2:19">
      <c r="B912" s="5"/>
      <c r="J912" s="5"/>
      <c r="R912" s="5"/>
      <c r="S912" s="5"/>
    </row>
    <row r="913" spans="2:19">
      <c r="B913" s="5"/>
      <c r="J913" s="5"/>
      <c r="R913" s="5"/>
      <c r="S913" s="5"/>
    </row>
    <row r="914" spans="2:19">
      <c r="B914" s="5"/>
      <c r="J914" s="5"/>
      <c r="R914" s="5"/>
      <c r="S914" s="5"/>
    </row>
    <row r="915" spans="2:19">
      <c r="B915" s="5"/>
      <c r="J915" s="5"/>
      <c r="R915" s="5"/>
      <c r="S915" s="5"/>
    </row>
    <row r="916" spans="2:19">
      <c r="B916" s="5"/>
      <c r="J916" s="5"/>
      <c r="R916" s="5"/>
      <c r="S916" s="5"/>
    </row>
    <row r="917" spans="2:19">
      <c r="B917" s="5"/>
      <c r="J917" s="5"/>
      <c r="R917" s="5"/>
      <c r="S917" s="5"/>
    </row>
    <row r="918" spans="2:19">
      <c r="B918" s="5"/>
      <c r="J918" s="5"/>
      <c r="R918" s="5"/>
      <c r="S918" s="5"/>
    </row>
    <row r="919" spans="2:19">
      <c r="B919" s="5"/>
      <c r="J919" s="5"/>
      <c r="R919" s="5"/>
      <c r="S919" s="5"/>
    </row>
    <row r="920" spans="2:19">
      <c r="B920" s="5"/>
      <c r="J920" s="5"/>
      <c r="R920" s="5"/>
      <c r="S920" s="5"/>
    </row>
    <row r="921" spans="2:19">
      <c r="B921" s="5"/>
      <c r="J921" s="5"/>
      <c r="R921" s="5"/>
      <c r="S921" s="5"/>
    </row>
    <row r="922" spans="2:19">
      <c r="B922" s="5"/>
      <c r="J922" s="5"/>
      <c r="R922" s="5"/>
      <c r="S922" s="5"/>
    </row>
    <row r="923" spans="2:19">
      <c r="B923" s="5"/>
      <c r="J923" s="5"/>
      <c r="R923" s="5"/>
      <c r="S923" s="5"/>
    </row>
    <row r="924" spans="2:19">
      <c r="B924" s="5"/>
      <c r="J924" s="5"/>
      <c r="R924" s="5"/>
      <c r="S924" s="5"/>
    </row>
    <row r="925" spans="2:19">
      <c r="B925" s="5"/>
      <c r="J925" s="5"/>
      <c r="R925" s="5"/>
      <c r="S925" s="5"/>
    </row>
    <row r="926" spans="2:19">
      <c r="B926" s="5"/>
      <c r="J926" s="5"/>
      <c r="R926" s="5"/>
      <c r="S926" s="5"/>
    </row>
    <row r="927" spans="2:19">
      <c r="B927" s="5"/>
      <c r="J927" s="5"/>
      <c r="R927" s="5"/>
      <c r="S927" s="5"/>
    </row>
    <row r="928" spans="2:19">
      <c r="B928" s="5"/>
      <c r="J928" s="5"/>
      <c r="R928" s="5"/>
      <c r="S928" s="5"/>
    </row>
    <row r="929" spans="2:19">
      <c r="B929" s="5"/>
      <c r="J929" s="5"/>
      <c r="R929" s="5"/>
      <c r="S929" s="5"/>
    </row>
    <row r="930" spans="2:19">
      <c r="B930" s="5"/>
      <c r="J930" s="5"/>
      <c r="R930" s="5"/>
      <c r="S930" s="5"/>
    </row>
    <row r="931" spans="2:19">
      <c r="B931" s="5"/>
      <c r="J931" s="5"/>
      <c r="R931" s="5"/>
      <c r="S931" s="5"/>
    </row>
    <row r="932" spans="2:19">
      <c r="B932" s="5"/>
      <c r="J932" s="5"/>
      <c r="R932" s="5"/>
      <c r="S932" s="5"/>
    </row>
    <row r="933" spans="2:19">
      <c r="B933" s="5"/>
      <c r="J933" s="5"/>
      <c r="R933" s="5"/>
      <c r="S933" s="5"/>
    </row>
    <row r="934" spans="2:19">
      <c r="B934" s="5"/>
      <c r="J934" s="5"/>
      <c r="R934" s="5"/>
      <c r="S934" s="5"/>
    </row>
    <row r="935" spans="2:19">
      <c r="B935" s="5"/>
      <c r="J935" s="5"/>
      <c r="R935" s="5"/>
      <c r="S935" s="5"/>
    </row>
    <row r="936" spans="2:19">
      <c r="B936" s="5"/>
      <c r="J936" s="5"/>
      <c r="R936" s="5"/>
      <c r="S936" s="5"/>
    </row>
    <row r="937" spans="2:19">
      <c r="B937" s="5"/>
      <c r="J937" s="5"/>
      <c r="R937" s="5"/>
      <c r="S937" s="5"/>
    </row>
    <row r="938" spans="2:19">
      <c r="B938" s="5"/>
      <c r="J938" s="5"/>
      <c r="R938" s="5"/>
      <c r="S938" s="5"/>
    </row>
    <row r="939" spans="2:19">
      <c r="B939" s="5"/>
      <c r="J939" s="5"/>
      <c r="R939" s="5"/>
      <c r="S939" s="5"/>
    </row>
    <row r="940" spans="2:19">
      <c r="B940" s="5"/>
      <c r="J940" s="5"/>
      <c r="R940" s="5"/>
      <c r="S940" s="5"/>
    </row>
    <row r="941" spans="2:19">
      <c r="B941" s="5"/>
      <c r="J941" s="5"/>
      <c r="R941" s="5"/>
      <c r="S941" s="5"/>
    </row>
    <row r="942" spans="2:19">
      <c r="B942" s="5"/>
      <c r="J942" s="5"/>
      <c r="R942" s="5"/>
      <c r="S942" s="5"/>
    </row>
    <row r="943" spans="2:19">
      <c r="B943" s="5"/>
      <c r="J943" s="5"/>
      <c r="R943" s="5"/>
      <c r="S943" s="5"/>
    </row>
    <row r="944" spans="2:19">
      <c r="B944" s="5"/>
      <c r="J944" s="5"/>
      <c r="R944" s="5"/>
      <c r="S944" s="5"/>
    </row>
    <row r="945" spans="2:19">
      <c r="B945" s="5"/>
      <c r="J945" s="5"/>
      <c r="R945" s="5"/>
      <c r="S945" s="5"/>
    </row>
    <row r="946" spans="2:19">
      <c r="B946" s="5"/>
      <c r="J946" s="5"/>
      <c r="R946" s="5"/>
      <c r="S946" s="5"/>
    </row>
    <row r="947" spans="2:19">
      <c r="B947" s="5"/>
      <c r="J947" s="5"/>
      <c r="R947" s="5"/>
      <c r="S947" s="5"/>
    </row>
    <row r="948" spans="2:19">
      <c r="B948" s="5"/>
      <c r="J948" s="5"/>
      <c r="R948" s="5"/>
      <c r="S948" s="5"/>
    </row>
    <row r="949" spans="2:19">
      <c r="B949" s="5"/>
      <c r="J949" s="5"/>
      <c r="R949" s="5"/>
      <c r="S949" s="5"/>
    </row>
    <row r="950" spans="2:19">
      <c r="B950" s="5"/>
      <c r="J950" s="5"/>
      <c r="R950" s="5"/>
      <c r="S950" s="5"/>
    </row>
    <row r="951" spans="2:19">
      <c r="B951" s="5"/>
      <c r="J951" s="5"/>
      <c r="R951" s="5"/>
      <c r="S951" s="5"/>
    </row>
    <row r="952" spans="2:19">
      <c r="B952" s="5"/>
      <c r="J952" s="5"/>
      <c r="R952" s="5"/>
      <c r="S952" s="5"/>
    </row>
    <row r="953" spans="2:19">
      <c r="B953" s="5"/>
      <c r="J953" s="5"/>
      <c r="R953" s="5"/>
      <c r="S953" s="5"/>
    </row>
    <row r="954" spans="2:19">
      <c r="B954" s="5"/>
      <c r="J954" s="5"/>
      <c r="R954" s="5"/>
      <c r="S954" s="5"/>
    </row>
    <row r="955" spans="2:19">
      <c r="B955" s="5"/>
      <c r="J955" s="5"/>
      <c r="R955" s="5"/>
      <c r="S955" s="5"/>
    </row>
    <row r="956" spans="2:19">
      <c r="B956" s="5"/>
      <c r="J956" s="5"/>
      <c r="R956" s="5"/>
      <c r="S956" s="5"/>
    </row>
    <row r="957" spans="2:19">
      <c r="B957" s="5"/>
      <c r="J957" s="5"/>
      <c r="R957" s="5"/>
      <c r="S957" s="5"/>
    </row>
    <row r="958" spans="2:19">
      <c r="B958" s="5"/>
      <c r="J958" s="5"/>
      <c r="R958" s="5"/>
      <c r="S958" s="5"/>
    </row>
    <row r="959" spans="2:19">
      <c r="B959" s="5"/>
      <c r="J959" s="5"/>
      <c r="R959" s="5"/>
      <c r="S959" s="5"/>
    </row>
    <row r="960" spans="2:19">
      <c r="B960" s="5"/>
      <c r="J960" s="5"/>
      <c r="R960" s="5"/>
      <c r="S960" s="5"/>
    </row>
    <row r="961" spans="2:19">
      <c r="B961" s="5"/>
      <c r="J961" s="5"/>
      <c r="R961" s="5"/>
      <c r="S961" s="5"/>
    </row>
    <row r="962" spans="2:19">
      <c r="B962" s="5"/>
      <c r="J962" s="5"/>
      <c r="R962" s="5"/>
      <c r="S962" s="5"/>
    </row>
    <row r="963" spans="2:19">
      <c r="B963" s="5"/>
      <c r="J963" s="5"/>
      <c r="R963" s="5"/>
      <c r="S963" s="5"/>
    </row>
    <row r="964" spans="2:19">
      <c r="B964" s="5"/>
      <c r="J964" s="5"/>
      <c r="R964" s="5"/>
      <c r="S964" s="5"/>
    </row>
    <row r="965" spans="2:19">
      <c r="B965" s="5"/>
      <c r="J965" s="5"/>
      <c r="R965" s="5"/>
      <c r="S965" s="5"/>
    </row>
    <row r="966" spans="2:19">
      <c r="B966" s="5"/>
      <c r="J966" s="5"/>
      <c r="R966" s="5"/>
      <c r="S966" s="5"/>
    </row>
    <row r="967" spans="2:19">
      <c r="B967" s="5"/>
      <c r="J967" s="5"/>
      <c r="R967" s="5"/>
      <c r="S967" s="5"/>
    </row>
    <row r="968" spans="2:19">
      <c r="B968" s="5"/>
      <c r="J968" s="5"/>
      <c r="R968" s="5"/>
      <c r="S968" s="5"/>
    </row>
    <row r="969" spans="2:19">
      <c r="B969" s="5"/>
      <c r="J969" s="5"/>
      <c r="R969" s="5"/>
      <c r="S969" s="5"/>
    </row>
    <row r="970" spans="2:19">
      <c r="B970" s="5"/>
      <c r="J970" s="5"/>
      <c r="R970" s="5"/>
      <c r="S970" s="5"/>
    </row>
    <row r="971" spans="2:19">
      <c r="B971" s="5"/>
      <c r="J971" s="5"/>
      <c r="R971" s="5"/>
      <c r="S971" s="5"/>
    </row>
    <row r="972" spans="2:19">
      <c r="B972" s="5"/>
      <c r="J972" s="5"/>
      <c r="R972" s="5"/>
      <c r="S972" s="5"/>
    </row>
    <row r="973" spans="2:19">
      <c r="B973" s="5"/>
      <c r="J973" s="5"/>
      <c r="R973" s="5"/>
      <c r="S973" s="5"/>
    </row>
    <row r="974" spans="2:19">
      <c r="B974" s="5"/>
      <c r="J974" s="5"/>
      <c r="R974" s="5"/>
      <c r="S974" s="5"/>
    </row>
    <row r="975" spans="2:19">
      <c r="B975" s="5"/>
      <c r="J975" s="5"/>
      <c r="R975" s="5"/>
      <c r="S975" s="5"/>
    </row>
    <row r="976" spans="2:19">
      <c r="B976" s="5"/>
      <c r="J976" s="5"/>
      <c r="R976" s="5"/>
      <c r="S976" s="5"/>
    </row>
    <row r="977" spans="2:19">
      <c r="B977" s="5"/>
      <c r="J977" s="5"/>
      <c r="R977" s="5"/>
      <c r="S977" s="5"/>
    </row>
    <row r="978" spans="2:19">
      <c r="B978" s="5"/>
      <c r="J978" s="5"/>
      <c r="R978" s="5"/>
      <c r="S978" s="5"/>
    </row>
    <row r="979" spans="2:19">
      <c r="B979" s="5"/>
      <c r="J979" s="5"/>
      <c r="R979" s="5"/>
      <c r="S979" s="5"/>
    </row>
    <row r="980" spans="2:19">
      <c r="B980" s="5"/>
      <c r="J980" s="5"/>
      <c r="R980" s="5"/>
      <c r="S980" s="5"/>
    </row>
    <row r="981" spans="2:19">
      <c r="B981" s="5"/>
      <c r="J981" s="5"/>
      <c r="R981" s="5"/>
      <c r="S981" s="5"/>
    </row>
    <row r="982" spans="2:19">
      <c r="B982" s="5"/>
      <c r="J982" s="5"/>
      <c r="R982" s="5"/>
      <c r="S982" s="5"/>
    </row>
    <row r="983" spans="2:19">
      <c r="B983" s="5"/>
      <c r="J983" s="5"/>
      <c r="R983" s="5"/>
      <c r="S983" s="5"/>
    </row>
    <row r="984" spans="2:19">
      <c r="B984" s="5"/>
      <c r="J984" s="5"/>
      <c r="R984" s="5"/>
      <c r="S984" s="5"/>
    </row>
    <row r="985" spans="2:19">
      <c r="B985" s="5"/>
      <c r="J985" s="5"/>
      <c r="R985" s="5"/>
      <c r="S985" s="5"/>
    </row>
    <row r="986" spans="2:19">
      <c r="B986" s="5"/>
      <c r="J986" s="5"/>
      <c r="R986" s="5"/>
      <c r="S986" s="5"/>
    </row>
    <row r="987" spans="2:19">
      <c r="B987" s="5"/>
      <c r="J987" s="5"/>
      <c r="R987" s="5"/>
      <c r="S987" s="5"/>
    </row>
    <row r="988" spans="2:19">
      <c r="B988" s="5"/>
      <c r="J988" s="5"/>
      <c r="R988" s="5"/>
      <c r="S988" s="5"/>
    </row>
    <row r="989" spans="2:19">
      <c r="B989" s="5"/>
      <c r="J989" s="5"/>
      <c r="R989" s="5"/>
      <c r="S989" s="5"/>
    </row>
    <row r="990" spans="2:19">
      <c r="B990" s="5"/>
      <c r="J990" s="5"/>
      <c r="R990" s="5"/>
      <c r="S990" s="5"/>
    </row>
    <row r="991" spans="2:19">
      <c r="B991" s="5"/>
      <c r="J991" s="5"/>
      <c r="R991" s="5"/>
      <c r="S991" s="5"/>
    </row>
    <row r="992" spans="2:19">
      <c r="B992" s="5"/>
      <c r="J992" s="5"/>
      <c r="R992" s="5"/>
      <c r="S992" s="5"/>
    </row>
    <row r="993" spans="2:19">
      <c r="B993" s="5"/>
      <c r="J993" s="5"/>
      <c r="R993" s="5"/>
      <c r="S993" s="5"/>
    </row>
    <row r="994" spans="2:19">
      <c r="B994" s="5"/>
      <c r="J994" s="5"/>
      <c r="R994" s="5"/>
      <c r="S994" s="5"/>
    </row>
    <row r="995" spans="2:19">
      <c r="B995" s="5"/>
      <c r="J995" s="5"/>
      <c r="R995" s="5"/>
      <c r="S995" s="5"/>
    </row>
    <row r="996" spans="2:19">
      <c r="B996" s="5"/>
      <c r="J996" s="5"/>
      <c r="R996" s="5"/>
      <c r="S996" s="5"/>
    </row>
    <row r="997" spans="2:19">
      <c r="B997" s="5"/>
      <c r="J997" s="5"/>
      <c r="R997" s="5"/>
      <c r="S997" s="5"/>
    </row>
    <row r="998" spans="2:19">
      <c r="B998" s="5"/>
      <c r="J998" s="5"/>
      <c r="R998" s="5"/>
      <c r="S998" s="5"/>
    </row>
    <row r="999" spans="2:19">
      <c r="B999" s="5"/>
      <c r="J999" s="5"/>
      <c r="R999" s="5"/>
      <c r="S999" s="5"/>
    </row>
    <row r="1000" spans="2:19">
      <c r="B1000" s="5"/>
      <c r="J1000" s="5"/>
      <c r="R1000" s="5"/>
      <c r="S1000" s="5"/>
    </row>
    <row r="1001" spans="2:19">
      <c r="B1001" s="5"/>
      <c r="J1001" s="5"/>
      <c r="R1001" s="5"/>
      <c r="S1001" s="5"/>
    </row>
    <row r="1002" spans="2:19">
      <c r="B1002" s="5"/>
      <c r="J1002" s="5"/>
      <c r="R1002" s="5"/>
      <c r="S1002" s="5"/>
    </row>
    <row r="1003" spans="2:19">
      <c r="B1003" s="5"/>
      <c r="J1003" s="5"/>
      <c r="R1003" s="5"/>
      <c r="S1003" s="5"/>
    </row>
    <row r="1004" spans="2:19">
      <c r="B1004" s="5"/>
      <c r="J1004" s="5"/>
      <c r="R1004" s="5"/>
      <c r="S1004" s="5"/>
    </row>
    <row r="1005" spans="2:19">
      <c r="B1005" s="5"/>
      <c r="J1005" s="5"/>
      <c r="R1005" s="5"/>
      <c r="S1005" s="5"/>
    </row>
    <row r="1006" spans="2:19">
      <c r="B1006" s="5"/>
      <c r="J1006" s="5"/>
      <c r="R1006" s="5"/>
      <c r="S1006" s="5"/>
    </row>
    <row r="1007" spans="2:19">
      <c r="B1007" s="5"/>
      <c r="J1007" s="5"/>
      <c r="R1007" s="5"/>
      <c r="S1007" s="5"/>
    </row>
    <row r="1008" spans="2:19">
      <c r="B1008" s="5"/>
      <c r="J1008" s="5"/>
      <c r="R1008" s="5"/>
      <c r="S1008" s="5"/>
    </row>
    <row r="1009" spans="2:19">
      <c r="B1009" s="5"/>
      <c r="J1009" s="5"/>
      <c r="R1009" s="5"/>
      <c r="S1009" s="5"/>
    </row>
    <row r="1010" spans="2:19">
      <c r="B1010" s="5"/>
      <c r="J1010" s="5"/>
      <c r="R1010" s="5"/>
      <c r="S1010" s="5"/>
    </row>
    <row r="1011" spans="2:19">
      <c r="B1011" s="5"/>
      <c r="J1011" s="5"/>
      <c r="R1011" s="5"/>
      <c r="S1011" s="5"/>
    </row>
    <row r="1012" spans="2:19">
      <c r="B1012" s="5"/>
      <c r="J1012" s="5"/>
      <c r="R1012" s="5"/>
      <c r="S1012" s="5"/>
    </row>
    <row r="1013" spans="2:19">
      <c r="B1013" s="5"/>
      <c r="J1013" s="5"/>
      <c r="R1013" s="5"/>
      <c r="S1013" s="5"/>
    </row>
    <row r="1014" spans="2:19">
      <c r="B1014" s="5"/>
      <c r="J1014" s="5"/>
      <c r="R1014" s="5"/>
      <c r="S1014" s="5"/>
    </row>
    <row r="1015" spans="2:19">
      <c r="B1015" s="5"/>
      <c r="J1015" s="5"/>
      <c r="R1015" s="5"/>
      <c r="S1015" s="5"/>
    </row>
    <row r="1016" spans="2:19">
      <c r="B1016" s="5"/>
      <c r="J1016" s="5"/>
      <c r="R1016" s="5"/>
      <c r="S1016" s="5"/>
    </row>
    <row r="1017" spans="2:19">
      <c r="B1017" s="5"/>
      <c r="J1017" s="5"/>
      <c r="R1017" s="5"/>
      <c r="S1017" s="5"/>
    </row>
    <row r="1018" spans="2:19">
      <c r="B1018" s="5"/>
      <c r="J1018" s="5"/>
      <c r="R1018" s="5"/>
      <c r="S1018" s="5"/>
    </row>
    <row r="1019" spans="2:19">
      <c r="B1019" s="5"/>
      <c r="J1019" s="5"/>
      <c r="R1019" s="5"/>
      <c r="S1019" s="5"/>
    </row>
    <row r="1020" spans="2:19">
      <c r="B1020" s="5"/>
      <c r="J1020" s="5"/>
      <c r="R1020" s="5"/>
      <c r="S1020" s="5"/>
    </row>
    <row r="1021" spans="2:19">
      <c r="B1021" s="5"/>
      <c r="J1021" s="5"/>
      <c r="R1021" s="5"/>
      <c r="S1021" s="5"/>
    </row>
    <row r="1022" spans="2:19">
      <c r="B1022" s="5"/>
      <c r="J1022" s="5"/>
      <c r="R1022" s="5"/>
      <c r="S1022" s="5"/>
    </row>
    <row r="1023" spans="2:19">
      <c r="B1023" s="5"/>
      <c r="J1023" s="5"/>
      <c r="R1023" s="5"/>
      <c r="S1023" s="5"/>
    </row>
    <row r="1024" spans="2:19">
      <c r="B1024" s="5"/>
      <c r="J1024" s="5"/>
      <c r="R1024" s="5"/>
      <c r="S1024" s="5"/>
    </row>
    <row r="1025" spans="2:19">
      <c r="B1025" s="5"/>
      <c r="J1025" s="5"/>
      <c r="R1025" s="5"/>
      <c r="S1025" s="5"/>
    </row>
    <row r="1026" spans="2:19">
      <c r="B1026" s="5"/>
      <c r="J1026" s="5"/>
      <c r="R1026" s="5"/>
      <c r="S1026" s="5"/>
    </row>
    <row r="1027" spans="2:19">
      <c r="B1027" s="5"/>
      <c r="J1027" s="5"/>
      <c r="R1027" s="5"/>
      <c r="S1027" s="5"/>
    </row>
    <row r="1028" spans="2:19">
      <c r="B1028" s="5"/>
      <c r="J1028" s="5"/>
      <c r="R1028" s="5"/>
      <c r="S1028" s="5"/>
    </row>
    <row r="1029" spans="2:19">
      <c r="B1029" s="5"/>
      <c r="J1029" s="5"/>
      <c r="R1029" s="5"/>
      <c r="S1029" s="5"/>
    </row>
    <row r="1030" spans="2:19">
      <c r="B1030" s="5"/>
      <c r="J1030" s="5"/>
      <c r="R1030" s="5"/>
      <c r="S1030" s="5"/>
    </row>
    <row r="1031" spans="2:19">
      <c r="B1031" s="5"/>
      <c r="J1031" s="5"/>
      <c r="R1031" s="5"/>
      <c r="S1031" s="5"/>
    </row>
    <row r="1032" spans="2:19">
      <c r="B1032" s="5"/>
      <c r="J1032" s="5"/>
      <c r="R1032" s="5"/>
      <c r="S1032" s="5"/>
    </row>
    <row r="1033" spans="2:19">
      <c r="B1033" s="5"/>
      <c r="J1033" s="5"/>
      <c r="R1033" s="5"/>
      <c r="S1033" s="5"/>
    </row>
    <row r="1034" spans="2:19">
      <c r="B1034" s="5"/>
      <c r="J1034" s="5"/>
      <c r="R1034" s="5"/>
      <c r="S1034" s="5"/>
    </row>
    <row r="1035" spans="2:19">
      <c r="B1035" s="5"/>
      <c r="J1035" s="5"/>
      <c r="R1035" s="5"/>
      <c r="S1035" s="5"/>
    </row>
    <row r="1036" spans="2:19">
      <c r="B1036" s="5"/>
      <c r="J1036" s="5"/>
      <c r="R1036" s="5"/>
      <c r="S1036" s="5"/>
    </row>
    <row r="1037" spans="2:19">
      <c r="B1037" s="5"/>
      <c r="J1037" s="5"/>
      <c r="R1037" s="5"/>
      <c r="S1037" s="5"/>
    </row>
    <row r="1038" spans="2:19">
      <c r="B1038" s="5"/>
      <c r="J1038" s="5"/>
      <c r="R1038" s="5"/>
      <c r="S1038" s="5"/>
    </row>
    <row r="1039" spans="2:19">
      <c r="B1039" s="5"/>
      <c r="J1039" s="5"/>
      <c r="R1039" s="5"/>
      <c r="S1039" s="5"/>
    </row>
    <row r="1040" spans="2:19">
      <c r="B1040" s="5"/>
      <c r="J1040" s="5"/>
      <c r="R1040" s="5"/>
      <c r="S1040" s="5"/>
    </row>
    <row r="1041" spans="2:19">
      <c r="B1041" s="5"/>
      <c r="J1041" s="5"/>
      <c r="R1041" s="5"/>
      <c r="S1041" s="5"/>
    </row>
    <row r="1042" spans="2:19">
      <c r="B1042" s="5"/>
      <c r="J1042" s="5"/>
      <c r="R1042" s="5"/>
      <c r="S1042" s="5"/>
    </row>
    <row r="1043" spans="2:19">
      <c r="B1043" s="5"/>
      <c r="J1043" s="5"/>
      <c r="R1043" s="5"/>
      <c r="S1043" s="5"/>
    </row>
    <row r="1044" spans="2:19">
      <c r="B1044" s="5"/>
      <c r="J1044" s="5"/>
      <c r="R1044" s="5"/>
      <c r="S1044" s="5"/>
    </row>
    <row r="1045" spans="2:19">
      <c r="B1045" s="5"/>
      <c r="J1045" s="5"/>
      <c r="R1045" s="5"/>
      <c r="S1045" s="5"/>
    </row>
    <row r="1046" spans="2:19">
      <c r="B1046" s="5"/>
      <c r="J1046" s="5"/>
      <c r="R1046" s="5"/>
      <c r="S1046" s="5"/>
    </row>
    <row r="1047" spans="2:19">
      <c r="B1047" s="5"/>
      <c r="J1047" s="5"/>
      <c r="R1047" s="5"/>
      <c r="S1047" s="5"/>
    </row>
    <row r="1048" spans="2:19">
      <c r="B1048" s="5"/>
      <c r="J1048" s="5"/>
      <c r="R1048" s="5"/>
      <c r="S1048" s="5"/>
    </row>
    <row r="1049" spans="2:19">
      <c r="B1049" s="5"/>
      <c r="J1049" s="5"/>
      <c r="R1049" s="5"/>
      <c r="S1049" s="5"/>
    </row>
    <row r="1050" spans="2:19" ht="15" customHeight="1">
      <c r="B1050" s="5"/>
      <c r="J1050" s="5"/>
      <c r="R1050" s="5"/>
    </row>
    <row r="1051" spans="2:19" ht="15" customHeight="1">
      <c r="B1051" s="5"/>
      <c r="J1051" s="5"/>
      <c r="R1051" s="5"/>
    </row>
    <row r="1052" spans="2:19" ht="15" customHeight="1">
      <c r="B1052" s="5"/>
      <c r="J1052" s="5"/>
      <c r="R1052" s="5"/>
    </row>
    <row r="1053" spans="2:19" ht="15" customHeight="1">
      <c r="B1053" s="5"/>
      <c r="J1053" s="5"/>
      <c r="R1053" s="5"/>
    </row>
  </sheetData>
  <mergeCells count="18">
    <mergeCell ref="S1:T1"/>
    <mergeCell ref="E1:G1"/>
    <mergeCell ref="A4:B4"/>
    <mergeCell ref="N5:O5"/>
    <mergeCell ref="A83:R83"/>
    <mergeCell ref="A43:R43"/>
    <mergeCell ref="A67:R67"/>
    <mergeCell ref="A59:R59"/>
    <mergeCell ref="A51:R51"/>
    <mergeCell ref="A75:R75"/>
    <mergeCell ref="A91:R91"/>
    <mergeCell ref="A147:R147"/>
    <mergeCell ref="A123:R123"/>
    <mergeCell ref="A131:R131"/>
    <mergeCell ref="A99:R99"/>
    <mergeCell ref="A107:R107"/>
    <mergeCell ref="A115:R115"/>
    <mergeCell ref="A139:R139"/>
  </mergeCells>
  <conditionalFormatting sqref="B44:AI49 B52:AI57 B60:AI65">
    <cfRule type="cellIs" dxfId="26" priority="19" operator="greaterThanOrEqual">
      <formula>1</formula>
    </cfRule>
  </conditionalFormatting>
  <conditionalFormatting sqref="B76:AI81">
    <cfRule type="expression" dxfId="25" priority="14">
      <formula>B60&gt;=1</formula>
    </cfRule>
    <cfRule type="colorScale" priority="6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4:AI89">
    <cfRule type="expression" dxfId="24" priority="13">
      <formula>B60&gt;=1</formula>
    </cfRule>
    <cfRule type="colorScale" priority="7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92:AI97">
    <cfRule type="expression" dxfId="23" priority="12">
      <formula>B60&gt;=1</formula>
    </cfRule>
    <cfRule type="colorScale" priority="7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40:AI145">
    <cfRule type="expression" dxfId="22" priority="8">
      <formula>B60&gt;=1</formula>
    </cfRule>
    <cfRule type="colorScale" priority="7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08:AI113">
    <cfRule type="expression" dxfId="21" priority="10">
      <formula>B60&gt;=1</formula>
    </cfRule>
    <cfRule type="colorScale" priority="7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00:AI105">
    <cfRule type="expression" dxfId="20" priority="11">
      <formula>B60&gt;=1</formula>
    </cfRule>
    <cfRule type="colorScale" priority="8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48:AI153">
    <cfRule type="expression" dxfId="19" priority="7">
      <formula>B60&gt;=1</formula>
    </cfRule>
    <cfRule type="colorScale" priority="9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68:AI73">
    <cfRule type="colorScale" priority="24">
      <colorScale>
        <cfvo type="min"/>
        <cfvo type="percentile" val="50"/>
        <cfvo type="max"/>
        <color rgb="FF57BB8A"/>
        <color rgb="FFFFD666"/>
        <color rgb="FFE67C73"/>
      </colorScale>
    </cfRule>
    <cfRule type="expression" dxfId="18" priority="109">
      <formula>B60&gt;=1</formula>
    </cfRule>
  </conditionalFormatting>
  <conditionalFormatting sqref="B116:S122 S123 T116:AI123">
    <cfRule type="expression" dxfId="17" priority="122">
      <formula>B60&gt;=1</formula>
    </cfRule>
    <cfRule type="colorScale" priority="12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S130:AI131">
    <cfRule type="expression" dxfId="16" priority="162">
      <formula>S67&gt;=1</formula>
    </cfRule>
    <cfRule type="colorScale" priority="16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24:R130 S124:AI129">
    <cfRule type="expression" dxfId="15" priority="166">
      <formula>B60&gt;=1</formula>
    </cfRule>
    <cfRule type="colorScale" priority="16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32:R138 S132:AI137">
    <cfRule type="expression" dxfId="14" priority="1">
      <formula>B60&gt;=1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O14:X14">
    <cfRule type="colorScale" priority="16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O15:X15">
    <cfRule type="colorScale" priority="17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O16:X16">
    <cfRule type="colorScale" priority="17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Boost</vt:lpstr>
      <vt:lpstr>Flyback</vt:lpstr>
      <vt:lpstr>Flyback (w actual parts)</vt:lpstr>
      <vt:lpstr>C_OSS</vt:lpstr>
      <vt:lpstr>I_OUT</vt:lpstr>
      <vt:lpstr>Q_GD</vt:lpstr>
      <vt:lpstr>R_DS</vt:lpstr>
      <vt:lpstr>R_G</vt:lpstr>
      <vt:lpstr>t_rr</vt:lpstr>
      <vt:lpstr>V_F</vt:lpstr>
      <vt:lpstr>V_G</vt:lpstr>
      <vt:lpstr>V_G_TH</vt:lpstr>
      <vt:lpstr>V_IN</vt:lpstr>
      <vt:lpstr>V_OUT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2018-01-22T02:48:37Z</dcterms:created>
  <dcterms:modified xsi:type="dcterms:W3CDTF">2018-09-25T18:02:05Z</dcterms:modified>
</cp:coreProperties>
</file>