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FIN7012\hw2\"/>
    </mc:Choice>
  </mc:AlternateContent>
  <bookViews>
    <workbookView xWindow="0" yWindow="0" windowWidth="20490" windowHeight="9045" activeTab="1"/>
  </bookViews>
  <sheets>
    <sheet name="Part 1" sheetId="3" r:id="rId1"/>
    <sheet name="Part 2 Q1" sheetId="1" r:id="rId2"/>
    <sheet name="Part 2 Q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0" i="1" l="1"/>
  <c r="N37" i="1"/>
  <c r="N34" i="1"/>
  <c r="N33" i="1"/>
  <c r="N32" i="1"/>
  <c r="N31" i="1"/>
  <c r="M26" i="1"/>
  <c r="U13" i="1"/>
  <c r="L13" i="1"/>
  <c r="M13" i="1"/>
  <c r="C22" i="2" l="1"/>
  <c r="C19" i="2"/>
  <c r="D22" i="2"/>
  <c r="D19" i="2"/>
  <c r="N13" i="1" l="1"/>
  <c r="O13" i="1"/>
  <c r="P13" i="1"/>
  <c r="Q13" i="1"/>
  <c r="R13" i="1"/>
  <c r="S13" i="1"/>
  <c r="T13" i="1"/>
  <c r="V13" i="1"/>
  <c r="N14" i="1"/>
  <c r="O14" i="1"/>
  <c r="P14" i="1"/>
  <c r="Q14" i="1"/>
  <c r="R14" i="1"/>
  <c r="S14" i="1"/>
  <c r="T14" i="1"/>
  <c r="U14" i="1"/>
  <c r="V14" i="1"/>
  <c r="N15" i="1"/>
  <c r="O15" i="1"/>
  <c r="P15" i="1"/>
  <c r="Q15" i="1"/>
  <c r="R15" i="1"/>
  <c r="S15" i="1"/>
  <c r="T15" i="1"/>
  <c r="U15" i="1"/>
  <c r="V15" i="1"/>
  <c r="N16" i="1"/>
  <c r="O16" i="1"/>
  <c r="P16" i="1"/>
  <c r="Q16" i="1"/>
  <c r="R16" i="1"/>
  <c r="S16" i="1"/>
  <c r="T16" i="1"/>
  <c r="U16" i="1"/>
  <c r="V16" i="1"/>
  <c r="N17" i="1"/>
  <c r="O17" i="1"/>
  <c r="P17" i="1"/>
  <c r="Q17" i="1"/>
  <c r="R17" i="1"/>
  <c r="S17" i="1"/>
  <c r="T17" i="1"/>
  <c r="U17" i="1"/>
  <c r="V17" i="1"/>
  <c r="N18" i="1"/>
  <c r="O18" i="1"/>
  <c r="P18" i="1"/>
  <c r="Q18" i="1"/>
  <c r="R18" i="1"/>
  <c r="S18" i="1"/>
  <c r="T18" i="1"/>
  <c r="U18" i="1"/>
  <c r="V18" i="1"/>
  <c r="N19" i="1"/>
  <c r="O19" i="1"/>
  <c r="P19" i="1"/>
  <c r="Q19" i="1"/>
  <c r="R19" i="1"/>
  <c r="S19" i="1"/>
  <c r="T19" i="1"/>
  <c r="U19" i="1"/>
  <c r="V19" i="1"/>
  <c r="N20" i="1"/>
  <c r="O20" i="1"/>
  <c r="P20" i="1"/>
  <c r="Q20" i="1"/>
  <c r="R20" i="1"/>
  <c r="S20" i="1"/>
  <c r="T20" i="1"/>
  <c r="U20" i="1"/>
  <c r="V20" i="1"/>
  <c r="N21" i="1"/>
  <c r="O21" i="1"/>
  <c r="P21" i="1"/>
  <c r="Q21" i="1"/>
  <c r="R21" i="1"/>
  <c r="S21" i="1"/>
  <c r="T21" i="1"/>
  <c r="U21" i="1"/>
  <c r="V21" i="1"/>
  <c r="N22" i="1"/>
  <c r="O22" i="1"/>
  <c r="P22" i="1"/>
  <c r="Q22" i="1"/>
  <c r="R22" i="1"/>
  <c r="S22" i="1"/>
  <c r="T22" i="1"/>
  <c r="U22" i="1"/>
  <c r="V22" i="1"/>
  <c r="N23" i="1"/>
  <c r="O23" i="1"/>
  <c r="P23" i="1"/>
  <c r="Q23" i="1"/>
  <c r="R23" i="1"/>
  <c r="S23" i="1"/>
  <c r="T23" i="1"/>
  <c r="U23" i="1"/>
  <c r="V23" i="1"/>
  <c r="N24" i="1"/>
  <c r="O24" i="1"/>
  <c r="P24" i="1"/>
  <c r="Q24" i="1"/>
  <c r="R24" i="1"/>
  <c r="S24" i="1"/>
  <c r="T24" i="1"/>
  <c r="U24" i="1"/>
  <c r="V24" i="1"/>
  <c r="M24" i="1"/>
  <c r="M23" i="1"/>
  <c r="M22" i="1"/>
  <c r="M21" i="1"/>
  <c r="M20" i="1"/>
  <c r="M19" i="1"/>
  <c r="M18" i="1"/>
  <c r="M17" i="1"/>
  <c r="M16" i="1"/>
  <c r="M15" i="1"/>
  <c r="M14" i="1"/>
  <c r="L16" i="1" l="1"/>
  <c r="L17" i="1" s="1"/>
  <c r="L18" i="1" s="1"/>
  <c r="L19" i="1" s="1"/>
  <c r="L20" i="1" s="1"/>
  <c r="L21" i="1" s="1"/>
  <c r="L22" i="1" s="1"/>
  <c r="L23" i="1" s="1"/>
  <c r="L24" i="1" s="1"/>
  <c r="L15" i="1"/>
  <c r="L14" i="1"/>
</calcChain>
</file>

<file path=xl/sharedStrings.xml><?xml version="1.0" encoding="utf-8"?>
<sst xmlns="http://schemas.openxmlformats.org/spreadsheetml/2006/main" count="24" uniqueCount="21">
  <si>
    <t>LIBOR curve</t>
  </si>
  <si>
    <t>Discount</t>
  </si>
  <si>
    <t>Day Factor</t>
  </si>
  <si>
    <t>(a)</t>
  </si>
  <si>
    <t>(b)</t>
  </si>
  <si>
    <t>Zero</t>
  </si>
  <si>
    <t>(c)</t>
  </si>
  <si>
    <t>Price</t>
  </si>
  <si>
    <t xml:space="preserve">Future </t>
  </si>
  <si>
    <t>Forward</t>
  </si>
  <si>
    <t>Price Table 6.11</t>
  </si>
  <si>
    <t>Rate table 6.11</t>
  </si>
  <si>
    <t>Months</t>
  </si>
  <si>
    <t>Value of the Fixed Leg</t>
  </si>
  <si>
    <t>Value of the Floating Leg</t>
  </si>
  <si>
    <t>Z(5,5+2)*(c/4)</t>
  </si>
  <si>
    <t>Z(5,5+5)*(c/4)</t>
  </si>
  <si>
    <t>Z(5,5+8)*(100+c/4)</t>
  </si>
  <si>
    <t>Z(5,5+2)*100*(1+r(Apr)/4)</t>
  </si>
  <si>
    <t xml:space="preserve"> Float − Fixed</t>
  </si>
  <si>
    <t>Value of the Swap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</si>
</sst>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_(* #,##0.0000_);_(* \(#,##0.0000\);_(* &quot;-&quot;??_);_(@_)"/>
    <numFmt numFmtId="166" formatCode="0.000%"/>
    <numFmt numFmtId="167" formatCode="0.0000"/>
    <numFmt numFmtId="174" formatCode="[$-409]d\-mmm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10" fontId="2" fillId="0" borderId="1" xfId="0" applyNumberFormat="1" applyFont="1" applyBorder="1" applyAlignment="1">
      <alignment horizontal="center"/>
    </xf>
    <xf numFmtId="10" fontId="2" fillId="0" borderId="2" xfId="0" applyNumberFormat="1" applyFont="1" applyBorder="1" applyAlignment="1">
      <alignment horizontal="center"/>
    </xf>
    <xf numFmtId="10" fontId="2" fillId="0" borderId="3" xfId="0" applyNumberFormat="1" applyFont="1" applyBorder="1" applyAlignment="1">
      <alignment horizontal="center"/>
    </xf>
    <xf numFmtId="10" fontId="2" fillId="0" borderId="4" xfId="0" applyNumberFormat="1" applyFont="1" applyBorder="1" applyAlignment="1">
      <alignment horizontal="center"/>
    </xf>
    <xf numFmtId="10" fontId="2" fillId="0" borderId="0" xfId="0" applyNumberFormat="1" applyFont="1" applyBorder="1" applyAlignment="1">
      <alignment horizontal="center"/>
    </xf>
    <xf numFmtId="10" fontId="2" fillId="0" borderId="5" xfId="0" applyNumberFormat="1" applyFont="1" applyBorder="1" applyAlignment="1">
      <alignment horizontal="center"/>
    </xf>
    <xf numFmtId="10" fontId="2" fillId="0" borderId="6" xfId="0" applyNumberFormat="1" applyFont="1" applyBorder="1" applyAlignment="1">
      <alignment horizontal="center"/>
    </xf>
    <xf numFmtId="10" fontId="2" fillId="0" borderId="7" xfId="0" applyNumberFormat="1" applyFont="1" applyBorder="1" applyAlignment="1">
      <alignment horizontal="center"/>
    </xf>
    <xf numFmtId="10" fontId="2" fillId="0" borderId="8" xfId="0" applyNumberFormat="1" applyFont="1" applyBorder="1" applyAlignment="1">
      <alignment horizontal="center"/>
    </xf>
    <xf numFmtId="0" fontId="0" fillId="2" borderId="0" xfId="0" applyFill="1"/>
    <xf numFmtId="165" fontId="0" fillId="2" borderId="0" xfId="1" applyNumberFormat="1" applyFont="1" applyFill="1" applyAlignment="1"/>
    <xf numFmtId="165" fontId="0" fillId="0" borderId="0" xfId="0" applyNumberFormat="1" applyBorder="1" applyAlignment="1"/>
    <xf numFmtId="165" fontId="0" fillId="0" borderId="1" xfId="0" applyNumberFormat="1" applyBorder="1" applyAlignment="1"/>
    <xf numFmtId="165" fontId="0" fillId="0" borderId="2" xfId="0" applyNumberFormat="1" applyBorder="1" applyAlignment="1"/>
    <xf numFmtId="165" fontId="0" fillId="0" borderId="3" xfId="0" applyNumberFormat="1" applyBorder="1" applyAlignment="1"/>
    <xf numFmtId="165" fontId="0" fillId="0" borderId="4" xfId="0" applyNumberFormat="1" applyBorder="1" applyAlignment="1"/>
    <xf numFmtId="165" fontId="0" fillId="0" borderId="5" xfId="0" applyNumberFormat="1" applyBorder="1" applyAlignment="1"/>
    <xf numFmtId="165" fontId="0" fillId="0" borderId="6" xfId="0" applyNumberFormat="1" applyBorder="1" applyAlignment="1"/>
    <xf numFmtId="165" fontId="0" fillId="0" borderId="7" xfId="0" applyNumberFormat="1" applyBorder="1" applyAlignment="1"/>
    <xf numFmtId="165" fontId="0" fillId="0" borderId="8" xfId="0" applyNumberFormat="1" applyBorder="1" applyAlignment="1"/>
    <xf numFmtId="0" fontId="0" fillId="0" borderId="0" xfId="0" applyAlignment="1">
      <alignment horizontal="center"/>
    </xf>
    <xf numFmtId="10" fontId="0" fillId="0" borderId="0" xfId="2" applyNumberFormat="1" applyFont="1" applyAlignment="1">
      <alignment horizontal="right"/>
    </xf>
    <xf numFmtId="0" fontId="0" fillId="0" borderId="0" xfId="0" applyAlignment="1">
      <alignment horizontal="right"/>
    </xf>
    <xf numFmtId="16" fontId="0" fillId="0" borderId="0" xfId="0" applyNumberFormat="1" applyAlignment="1">
      <alignment horizontal="center"/>
    </xf>
    <xf numFmtId="166" fontId="0" fillId="0" borderId="0" xfId="2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2" fillId="0" borderId="9" xfId="0" applyFont="1" applyBorder="1" applyAlignment="1">
      <alignment horizontal="center"/>
    </xf>
    <xf numFmtId="165" fontId="0" fillId="2" borderId="0" xfId="0" applyNumberFormat="1" applyFill="1" applyBorder="1" applyAlignment="1"/>
    <xf numFmtId="0" fontId="0" fillId="0" borderId="0" xfId="0" applyAlignment="1"/>
    <xf numFmtId="0" fontId="3" fillId="0" borderId="0" xfId="0" applyFont="1" applyAlignment="1"/>
    <xf numFmtId="0" fontId="3" fillId="0" borderId="0" xfId="0" applyFont="1"/>
    <xf numFmtId="10" fontId="2" fillId="2" borderId="4" xfId="0" applyNumberFormat="1" applyFont="1" applyFill="1" applyBorder="1" applyAlignment="1">
      <alignment horizontal="center"/>
    </xf>
    <xf numFmtId="10" fontId="2" fillId="2" borderId="0" xfId="0" applyNumberFormat="1" applyFont="1" applyFill="1" applyBorder="1" applyAlignment="1">
      <alignment horizontal="center"/>
    </xf>
    <xf numFmtId="174" fontId="2" fillId="0" borderId="9" xfId="0" applyNumberFormat="1" applyFont="1" applyBorder="1" applyAlignment="1">
      <alignment horizontal="center"/>
    </xf>
    <xf numFmtId="10" fontId="2" fillId="2" borderId="5" xfId="0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14</xdr:col>
      <xdr:colOff>36964</xdr:colOff>
      <xdr:row>8</xdr:row>
      <xdr:rowOff>161714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085714" cy="16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90737</xdr:colOff>
      <xdr:row>15</xdr:row>
      <xdr:rowOff>161924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148762" cy="30194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V40"/>
  <sheetViews>
    <sheetView tabSelected="1" topLeftCell="A13" zoomScaleNormal="100" workbookViewId="0">
      <selection activeCell="K43" sqref="K43"/>
    </sheetView>
  </sheetViews>
  <sheetFormatPr defaultRowHeight="15" x14ac:dyDescent="0.25"/>
  <cols>
    <col min="12" max="12" width="10.28515625" bestFit="1" customWidth="1"/>
    <col min="13" max="13" width="24" bestFit="1" customWidth="1"/>
    <col min="14" max="22" width="10" bestFit="1" customWidth="1"/>
  </cols>
  <sheetData>
    <row r="11" spans="1:22" x14ac:dyDescent="0.25">
      <c r="B11" s="29" t="s">
        <v>0</v>
      </c>
      <c r="C11" s="29"/>
      <c r="D11" s="29"/>
      <c r="E11" s="29"/>
      <c r="F11" s="29"/>
      <c r="G11" s="29"/>
      <c r="H11" s="29"/>
      <c r="I11" s="29"/>
      <c r="J11" s="29"/>
      <c r="K11" s="29"/>
      <c r="M11" s="29" t="s">
        <v>1</v>
      </c>
      <c r="N11" s="29"/>
      <c r="O11" s="29"/>
      <c r="P11" s="29"/>
      <c r="Q11" s="29"/>
      <c r="R11" s="29"/>
      <c r="S11" s="29"/>
      <c r="T11" s="29"/>
      <c r="U11" s="29"/>
      <c r="V11" s="29"/>
    </row>
    <row r="12" spans="1:22" x14ac:dyDescent="0.25">
      <c r="A12" t="s">
        <v>12</v>
      </c>
      <c r="B12" s="36">
        <v>39449</v>
      </c>
      <c r="C12" s="36">
        <v>39479</v>
      </c>
      <c r="D12" s="36">
        <v>39510</v>
      </c>
      <c r="E12" s="36">
        <v>39539</v>
      </c>
      <c r="F12" s="36">
        <v>39569</v>
      </c>
      <c r="G12" s="36">
        <v>39601</v>
      </c>
      <c r="H12" s="36">
        <v>39630</v>
      </c>
      <c r="I12" s="36">
        <v>39661</v>
      </c>
      <c r="J12" s="36">
        <v>39692</v>
      </c>
      <c r="K12" s="36">
        <v>39722</v>
      </c>
      <c r="L12" s="10" t="s">
        <v>2</v>
      </c>
      <c r="M12" s="36">
        <v>39449</v>
      </c>
      <c r="N12" s="36">
        <v>39479</v>
      </c>
      <c r="O12" s="36">
        <v>39510</v>
      </c>
      <c r="P12" s="36">
        <v>39539</v>
      </c>
      <c r="Q12" s="36">
        <v>39569</v>
      </c>
      <c r="R12" s="36">
        <v>39601</v>
      </c>
      <c r="S12" s="36">
        <v>39630</v>
      </c>
      <c r="T12" s="36">
        <v>39661</v>
      </c>
      <c r="U12" s="36">
        <v>39692</v>
      </c>
      <c r="V12" s="36">
        <v>39722</v>
      </c>
    </row>
    <row r="13" spans="1:22" x14ac:dyDescent="0.25">
      <c r="A13">
        <v>1</v>
      </c>
      <c r="B13" s="1">
        <v>4.5700000000000005E-2</v>
      </c>
      <c r="C13" s="2">
        <v>3.1412499999999996E-2</v>
      </c>
      <c r="D13" s="2">
        <v>3.0862500000000001E-2</v>
      </c>
      <c r="E13" s="2">
        <v>2.7000000000000003E-2</v>
      </c>
      <c r="F13" s="2">
        <v>2.7237499999999998E-2</v>
      </c>
      <c r="G13" s="2">
        <v>2.4556300000000003E-2</v>
      </c>
      <c r="H13" s="2">
        <v>2.4612500000000002E-2</v>
      </c>
      <c r="I13" s="2">
        <v>2.46E-2</v>
      </c>
      <c r="J13" s="2">
        <v>2.4856300000000001E-2</v>
      </c>
      <c r="K13" s="3">
        <v>4.0025000000000005E-2</v>
      </c>
      <c r="L13" s="11">
        <f>1/12</f>
        <v>8.3333333333333329E-2</v>
      </c>
      <c r="M13" s="13">
        <f>EXP(-B13*$L$13)</f>
        <v>0.99619890917118137</v>
      </c>
      <c r="N13" s="14">
        <f>EXP(-C13*$L$13)</f>
        <v>0.99738571487748529</v>
      </c>
      <c r="O13" s="14">
        <f>EXP(-D13*$L$13)</f>
        <v>0.99743142943703444</v>
      </c>
      <c r="P13" s="14">
        <f>EXP(-E13*$L$13)</f>
        <v>0.99775252935262992</v>
      </c>
      <c r="Q13" s="14">
        <f>EXP(-F13*$L$13)</f>
        <v>0.99773278236256668</v>
      </c>
      <c r="R13" s="14">
        <f>EXP(-G13*$L$13)</f>
        <v>0.9979557340303955</v>
      </c>
      <c r="S13" s="14">
        <f>EXP(-H13*$L$13)</f>
        <v>0.99795106028198555</v>
      </c>
      <c r="T13" s="14">
        <f>EXP(-I13*$L$13)</f>
        <v>0.99795209981488142</v>
      </c>
      <c r="U13" s="14">
        <f>EXP(-J13*$L$13)</f>
        <v>0.99793078544890335</v>
      </c>
      <c r="V13" s="15">
        <f>EXP(-K13*$L$13)</f>
        <v>0.99667013965623608</v>
      </c>
    </row>
    <row r="14" spans="1:22" x14ac:dyDescent="0.25">
      <c r="A14">
        <v>2</v>
      </c>
      <c r="B14" s="4">
        <v>4.6362500000000001E-2</v>
      </c>
      <c r="C14" s="5">
        <v>3.1125E-2</v>
      </c>
      <c r="D14" s="5">
        <v>3.0425000000000001E-2</v>
      </c>
      <c r="E14" s="5">
        <v>2.6924999999999998E-2</v>
      </c>
      <c r="F14" s="5">
        <v>2.76063E-2</v>
      </c>
      <c r="G14" s="5">
        <v>2.5743800000000001E-2</v>
      </c>
      <c r="H14" s="5">
        <v>2.6543800000000003E-2</v>
      </c>
      <c r="I14" s="5">
        <v>2.6618800000000001E-2</v>
      </c>
      <c r="J14" s="5">
        <v>2.6806299999999998E-2</v>
      </c>
      <c r="K14" s="6">
        <v>4.0537499999999997E-2</v>
      </c>
      <c r="L14" s="11">
        <f>2/12</f>
        <v>0.16666666666666666</v>
      </c>
      <c r="M14" s="16">
        <f>EXP(-B14*$L$14)</f>
        <v>0.99230269382885417</v>
      </c>
      <c r="N14" s="12">
        <f t="shared" ref="N14:V14" si="0">EXP(-C14*$L$14)</f>
        <v>0.99482593184219437</v>
      </c>
      <c r="O14" s="12">
        <f t="shared" si="0"/>
        <v>0.99494200163818236</v>
      </c>
      <c r="P14" s="12">
        <f t="shared" si="0"/>
        <v>0.99552255378371801</v>
      </c>
      <c r="Q14" s="30">
        <f t="shared" si="0"/>
        <v>0.99540951861542903</v>
      </c>
      <c r="R14" s="12">
        <f t="shared" si="0"/>
        <v>0.99571855828321609</v>
      </c>
      <c r="S14" s="12">
        <f t="shared" si="0"/>
        <v>0.99558580465921653</v>
      </c>
      <c r="T14" s="12">
        <f t="shared" si="0"/>
        <v>0.99557335991443818</v>
      </c>
      <c r="U14" s="12">
        <f t="shared" si="0"/>
        <v>0.99554224873305552</v>
      </c>
      <c r="V14" s="17">
        <f t="shared" si="0"/>
        <v>0.99326652214340527</v>
      </c>
    </row>
    <row r="15" spans="1:22" x14ac:dyDescent="0.25">
      <c r="A15">
        <v>3</v>
      </c>
      <c r="B15" s="34">
        <v>4.6806299999999995E-2</v>
      </c>
      <c r="C15" s="5">
        <v>3.0950000000000002E-2</v>
      </c>
      <c r="D15" s="5">
        <v>3.0143800000000002E-2</v>
      </c>
      <c r="E15" s="35">
        <v>2.68375E-2</v>
      </c>
      <c r="F15" s="5">
        <v>2.7843800000000002E-2</v>
      </c>
      <c r="G15" s="5">
        <v>2.6762500000000002E-2</v>
      </c>
      <c r="H15" s="35">
        <v>2.7875E-2</v>
      </c>
      <c r="I15" s="5">
        <v>2.7943799999999998E-2</v>
      </c>
      <c r="J15" s="5">
        <v>2.81E-2</v>
      </c>
      <c r="K15" s="37">
        <v>4.1500000000000002E-2</v>
      </c>
      <c r="L15" s="11">
        <f>L14+$L$13</f>
        <v>0.25</v>
      </c>
      <c r="M15" s="16">
        <f>EXP(-B15*$L$15)</f>
        <v>0.98836662216480708</v>
      </c>
      <c r="N15" s="12">
        <f t="shared" ref="N15:V15" si="1">EXP(-C15*$L$15)</f>
        <v>0.99229235739629573</v>
      </c>
      <c r="O15" s="12">
        <f t="shared" si="1"/>
        <v>0.99249237407693292</v>
      </c>
      <c r="P15" s="12">
        <f t="shared" si="1"/>
        <v>0.99331308260288298</v>
      </c>
      <c r="Q15" s="12">
        <f t="shared" si="1"/>
        <v>0.99306322129487423</v>
      </c>
      <c r="R15" s="12">
        <f t="shared" si="1"/>
        <v>0.99333170739778864</v>
      </c>
      <c r="S15" s="12">
        <f t="shared" si="1"/>
        <v>0.99305547543195705</v>
      </c>
      <c r="T15" s="12">
        <f t="shared" si="1"/>
        <v>0.99303839502467151</v>
      </c>
      <c r="U15" s="12">
        <f t="shared" si="1"/>
        <v>0.99299961763247935</v>
      </c>
      <c r="V15" s="17">
        <f t="shared" si="1"/>
        <v>0.98967863466569028</v>
      </c>
    </row>
    <row r="16" spans="1:22" x14ac:dyDescent="0.25">
      <c r="A16">
        <v>4</v>
      </c>
      <c r="B16" s="4">
        <v>4.6449999999999998E-2</v>
      </c>
      <c r="C16" s="5">
        <v>3.0693800000000004E-2</v>
      </c>
      <c r="D16" s="5">
        <v>2.9662500000000001E-2</v>
      </c>
      <c r="E16" s="5">
        <v>2.6562499999999999E-2</v>
      </c>
      <c r="F16" s="5">
        <v>2.8199999999999999E-2</v>
      </c>
      <c r="G16" s="5">
        <v>2.75E-2</v>
      </c>
      <c r="H16" s="5">
        <v>2.8937499999999998E-2</v>
      </c>
      <c r="I16" s="5">
        <v>2.8875000000000001E-2</v>
      </c>
      <c r="J16" s="5">
        <v>2.9399999999999999E-2</v>
      </c>
      <c r="K16" s="6">
        <v>4.0925000000000003E-2</v>
      </c>
      <c r="L16" s="11">
        <f t="shared" ref="L16:L24" si="2">L15+$L$13</f>
        <v>0.33333333333333331</v>
      </c>
      <c r="M16" s="16">
        <f>EXP(-B16*$L$16)</f>
        <v>0.984635917213599</v>
      </c>
      <c r="N16" s="12">
        <f t="shared" ref="N16:V16" si="3">EXP(-C16*$L$16)</f>
        <v>0.98982089469828893</v>
      </c>
      <c r="O16" s="12">
        <f t="shared" si="3"/>
        <v>0.99016122062085887</v>
      </c>
      <c r="P16" s="12">
        <f t="shared" si="3"/>
        <v>0.99118491603370718</v>
      </c>
      <c r="Q16" s="12">
        <f t="shared" si="3"/>
        <v>0.99064404189403477</v>
      </c>
      <c r="R16" s="12">
        <f t="shared" si="3"/>
        <v>0.99087521914010657</v>
      </c>
      <c r="S16" s="12">
        <f t="shared" si="3"/>
        <v>0.99040053849892118</v>
      </c>
      <c r="T16" s="12">
        <f t="shared" si="3"/>
        <v>0.99042117205840541</v>
      </c>
      <c r="U16" s="12">
        <f t="shared" si="3"/>
        <v>0.99024786351823468</v>
      </c>
      <c r="V16" s="17">
        <f t="shared" si="3"/>
        <v>0.98645095919928394</v>
      </c>
    </row>
    <row r="17" spans="1:22" x14ac:dyDescent="0.25">
      <c r="A17">
        <v>5</v>
      </c>
      <c r="B17" s="4">
        <v>4.6050000000000008E-2</v>
      </c>
      <c r="C17" s="5">
        <v>3.0449999999999998E-2</v>
      </c>
      <c r="D17" s="5">
        <v>2.9125000000000002E-2</v>
      </c>
      <c r="E17" s="5">
        <v>2.6362500000000001E-2</v>
      </c>
      <c r="F17" s="5">
        <v>2.8506300000000002E-2</v>
      </c>
      <c r="G17" s="5">
        <v>2.82875E-2</v>
      </c>
      <c r="H17" s="5">
        <v>3.0068800000000003E-2</v>
      </c>
      <c r="I17" s="5">
        <v>0.03</v>
      </c>
      <c r="J17" s="5">
        <v>3.0224999999999998E-2</v>
      </c>
      <c r="K17" s="6">
        <v>4.0687499999999995E-2</v>
      </c>
      <c r="L17" s="11">
        <f t="shared" si="2"/>
        <v>0.41666666666666663</v>
      </c>
      <c r="M17" s="16">
        <f>EXP(-B17*$L$17)</f>
        <v>0.980995408358601</v>
      </c>
      <c r="N17" s="12">
        <f t="shared" ref="N17:V17" si="4">EXP(-C17*$L$17)</f>
        <v>0.98739264701496987</v>
      </c>
      <c r="O17" s="12">
        <f t="shared" si="4"/>
        <v>0.9879379205432065</v>
      </c>
      <c r="P17" s="12">
        <f t="shared" si="4"/>
        <v>0.98907573296296014</v>
      </c>
      <c r="Q17" s="30">
        <f t="shared" si="4"/>
        <v>0.98819263553659731</v>
      </c>
      <c r="R17" s="12">
        <f t="shared" si="4"/>
        <v>0.98828272987194143</v>
      </c>
      <c r="S17" s="12">
        <f t="shared" si="4"/>
        <v>0.98754949033604811</v>
      </c>
      <c r="T17" s="12">
        <f t="shared" si="4"/>
        <v>0.98757780049388144</v>
      </c>
      <c r="U17" s="12">
        <f t="shared" si="4"/>
        <v>0.98748521941489098</v>
      </c>
      <c r="V17" s="17">
        <f t="shared" si="4"/>
        <v>0.98318977057525769</v>
      </c>
    </row>
    <row r="18" spans="1:22" x14ac:dyDescent="0.25">
      <c r="A18">
        <v>6</v>
      </c>
      <c r="B18" s="4">
        <v>4.5662500000000002E-2</v>
      </c>
      <c r="C18" s="5">
        <v>3.0162499999999998E-2</v>
      </c>
      <c r="D18" s="5">
        <v>2.8624999999999998E-2</v>
      </c>
      <c r="E18" s="5">
        <v>2.6162499999999998E-2</v>
      </c>
      <c r="F18" s="5">
        <v>2.8825E-2</v>
      </c>
      <c r="G18" s="5">
        <v>2.8968799999999999E-2</v>
      </c>
      <c r="H18" s="5">
        <v>3.1224999999999999E-2</v>
      </c>
      <c r="I18" s="5">
        <v>3.0750000000000003E-2</v>
      </c>
      <c r="J18" s="5">
        <v>3.1125E-2</v>
      </c>
      <c r="K18" s="6">
        <v>4.0374999999999994E-2</v>
      </c>
      <c r="L18" s="11">
        <f t="shared" si="2"/>
        <v>0.49999999999999994</v>
      </c>
      <c r="M18" s="16">
        <f>EXP(-B18*$L$18)</f>
        <v>0.97742741073273465</v>
      </c>
      <c r="N18" s="12">
        <f t="shared" ref="N18:V18" si="5">EXP(-C18*$L$18)</f>
        <v>0.98503190250952088</v>
      </c>
      <c r="O18" s="12">
        <f t="shared" si="5"/>
        <v>0.98578943692455878</v>
      </c>
      <c r="P18" s="12">
        <f t="shared" si="5"/>
        <v>0.98700393769237771</v>
      </c>
      <c r="Q18" s="12">
        <f t="shared" si="5"/>
        <v>0.98569086290964913</v>
      </c>
      <c r="R18" s="12">
        <f t="shared" si="5"/>
        <v>0.98561999428436364</v>
      </c>
      <c r="S18" s="12">
        <f t="shared" si="5"/>
        <v>0.98450874328778504</v>
      </c>
      <c r="T18" s="12">
        <f t="shared" si="5"/>
        <v>0.98474259188273738</v>
      </c>
      <c r="U18" s="12">
        <f t="shared" si="5"/>
        <v>0.98455796995560596</v>
      </c>
      <c r="V18" s="17">
        <f t="shared" si="5"/>
        <v>0.98001490328448826</v>
      </c>
    </row>
    <row r="19" spans="1:22" x14ac:dyDescent="0.25">
      <c r="A19">
        <v>7</v>
      </c>
      <c r="B19" s="4">
        <v>4.4950000000000004E-2</v>
      </c>
      <c r="C19" s="5">
        <v>2.9662500000000001E-2</v>
      </c>
      <c r="D19" s="5">
        <v>2.81E-2</v>
      </c>
      <c r="E19" s="5">
        <v>2.58E-2</v>
      </c>
      <c r="F19" s="5">
        <v>2.90125E-2</v>
      </c>
      <c r="G19" s="5">
        <v>2.9412500000000001E-2</v>
      </c>
      <c r="H19" s="5">
        <v>3.1543800000000004E-2</v>
      </c>
      <c r="I19" s="5">
        <v>3.0987499999999998E-2</v>
      </c>
      <c r="J19" s="5">
        <v>3.1237499999999998E-2</v>
      </c>
      <c r="K19" s="6">
        <v>4.0374999999999994E-2</v>
      </c>
      <c r="L19" s="11">
        <f t="shared" si="2"/>
        <v>0.58333333333333326</v>
      </c>
      <c r="M19" s="16">
        <f>EXP(-B19*$L$19)</f>
        <v>0.97411994769925425</v>
      </c>
      <c r="N19" s="12">
        <f t="shared" ref="N19:V19" si="6">EXP(-C19*$L$19)</f>
        <v>0.98284571436890467</v>
      </c>
      <c r="O19" s="12">
        <f t="shared" si="6"/>
        <v>0.98374194566234185</v>
      </c>
      <c r="P19" s="12">
        <f t="shared" si="6"/>
        <v>0.98506268523745188</v>
      </c>
      <c r="Q19" s="12">
        <f t="shared" si="6"/>
        <v>0.98321844736176722</v>
      </c>
      <c r="R19" s="12">
        <f t="shared" si="6"/>
        <v>0.9829890564873589</v>
      </c>
      <c r="S19" s="12">
        <f t="shared" si="6"/>
        <v>0.98176770653537759</v>
      </c>
      <c r="T19" s="12">
        <f t="shared" si="6"/>
        <v>0.98208635003598521</v>
      </c>
      <c r="U19" s="12">
        <f t="shared" si="6"/>
        <v>0.98194313955262325</v>
      </c>
      <c r="V19" s="17">
        <f t="shared" si="6"/>
        <v>0.97672310234914128</v>
      </c>
    </row>
    <row r="20" spans="1:22" x14ac:dyDescent="0.25">
      <c r="A20">
        <v>8</v>
      </c>
      <c r="B20" s="4">
        <v>4.4168800000000001E-2</v>
      </c>
      <c r="C20" s="5">
        <v>2.92E-2</v>
      </c>
      <c r="D20" s="5">
        <v>2.75625E-2</v>
      </c>
      <c r="E20" s="5">
        <v>2.5437500000000002E-2</v>
      </c>
      <c r="F20" s="5">
        <v>2.9175E-2</v>
      </c>
      <c r="G20" s="5">
        <v>2.9812500000000002E-2</v>
      </c>
      <c r="H20" s="5">
        <v>3.1875000000000001E-2</v>
      </c>
      <c r="I20" s="5">
        <v>3.1175000000000001E-2</v>
      </c>
      <c r="J20" s="5">
        <v>3.1349999999999996E-2</v>
      </c>
      <c r="K20" s="6">
        <v>4.0362499999999996E-2</v>
      </c>
      <c r="L20" s="11">
        <f t="shared" si="2"/>
        <v>0.66666666666666663</v>
      </c>
      <c r="M20" s="16">
        <f>EXP(-B20*$L$20)</f>
        <v>0.97098343878867943</v>
      </c>
      <c r="N20" s="12">
        <f t="shared" ref="N20:V20" si="7">EXP(-C20*$L$20)</f>
        <v>0.98072158536333909</v>
      </c>
      <c r="O20" s="12">
        <f t="shared" si="7"/>
        <v>0.98179279102073247</v>
      </c>
      <c r="P20" s="12">
        <f t="shared" si="7"/>
        <v>0.98318464980853792</v>
      </c>
      <c r="Q20" s="30">
        <f t="shared" si="7"/>
        <v>0.98073793085930716</v>
      </c>
      <c r="R20" s="12">
        <f t="shared" si="7"/>
        <v>0.98032120579903992</v>
      </c>
      <c r="S20" s="12">
        <f t="shared" si="7"/>
        <v>0.97897419042636002</v>
      </c>
      <c r="T20" s="12">
        <f t="shared" si="7"/>
        <v>0.97943115166455486</v>
      </c>
      <c r="U20" s="12">
        <f t="shared" si="7"/>
        <v>0.97931689136217459</v>
      </c>
      <c r="V20" s="17">
        <f t="shared" si="7"/>
        <v>0.97345047039440391</v>
      </c>
    </row>
    <row r="21" spans="1:22" x14ac:dyDescent="0.25">
      <c r="A21">
        <v>9</v>
      </c>
      <c r="B21" s="4">
        <v>4.3462500000000001E-2</v>
      </c>
      <c r="C21" s="5">
        <v>2.8750000000000001E-2</v>
      </c>
      <c r="D21" s="5">
        <v>2.70625E-2</v>
      </c>
      <c r="E21" s="5">
        <v>2.5099999999999997E-2</v>
      </c>
      <c r="F21" s="5">
        <v>2.9318799999999999E-2</v>
      </c>
      <c r="G21" s="5">
        <v>3.0187499999999999E-2</v>
      </c>
      <c r="H21" s="5">
        <v>3.2149999999999998E-2</v>
      </c>
      <c r="I21" s="5">
        <v>3.1362500000000001E-2</v>
      </c>
      <c r="J21" s="5">
        <v>3.14563E-2</v>
      </c>
      <c r="K21" s="6">
        <v>4.0362499999999996E-2</v>
      </c>
      <c r="L21" s="11">
        <f t="shared" si="2"/>
        <v>0.75</v>
      </c>
      <c r="M21" s="16">
        <f>EXP(-B21*$L$21)</f>
        <v>0.96792867719866382</v>
      </c>
      <c r="N21" s="12">
        <f t="shared" ref="N21:V21" si="8">EXP(-C21*$L$21)</f>
        <v>0.97866830878834699</v>
      </c>
      <c r="O21" s="12">
        <f t="shared" si="8"/>
        <v>0.97990772001613335</v>
      </c>
      <c r="P21" s="12">
        <f t="shared" si="8"/>
        <v>0.9813510836563839</v>
      </c>
      <c r="Q21" s="12">
        <f t="shared" si="8"/>
        <v>0.97825089792788467</v>
      </c>
      <c r="R21" s="12">
        <f t="shared" si="8"/>
        <v>0.97761375059285927</v>
      </c>
      <c r="S21" s="12">
        <f t="shared" si="8"/>
        <v>0.97617588379338793</v>
      </c>
      <c r="T21" s="12">
        <f t="shared" si="8"/>
        <v>0.97675260797184704</v>
      </c>
      <c r="U21" s="12">
        <f t="shared" si="8"/>
        <v>0.97668389584285364</v>
      </c>
      <c r="V21" s="17">
        <f t="shared" si="8"/>
        <v>0.97018172953155812</v>
      </c>
    </row>
    <row r="22" spans="1:22" x14ac:dyDescent="0.25">
      <c r="A22">
        <v>10</v>
      </c>
      <c r="B22" s="4">
        <v>4.2874999999999996E-2</v>
      </c>
      <c r="C22" s="5">
        <v>2.8525000000000002E-2</v>
      </c>
      <c r="D22" s="5">
        <v>2.6775000000000004E-2</v>
      </c>
      <c r="E22" s="5">
        <v>2.495E-2</v>
      </c>
      <c r="F22" s="5">
        <v>2.9512500000000001E-2</v>
      </c>
      <c r="G22" s="5">
        <v>3.0593800000000001E-2</v>
      </c>
      <c r="H22" s="5">
        <v>3.2543799999999998E-2</v>
      </c>
      <c r="I22" s="5">
        <v>3.1649999999999998E-2</v>
      </c>
      <c r="J22" s="5">
        <v>3.1612500000000002E-2</v>
      </c>
      <c r="K22" s="6">
        <v>4.0362499999999996E-2</v>
      </c>
      <c r="L22" s="11">
        <f t="shared" si="2"/>
        <v>0.83333333333333337</v>
      </c>
      <c r="M22" s="16">
        <f>EXP(-B22*$L$22)</f>
        <v>0.96490158561098649</v>
      </c>
      <c r="N22" s="12">
        <f t="shared" ref="N22:V22" si="9">EXP(-C22*$L$22)</f>
        <v>0.97650946753766188</v>
      </c>
      <c r="O22" s="12">
        <f t="shared" si="9"/>
        <v>0.97793458273841782</v>
      </c>
      <c r="P22" s="12">
        <f t="shared" si="9"/>
        <v>0.97942298977229891</v>
      </c>
      <c r="Q22" s="12">
        <f t="shared" si="9"/>
        <v>0.97570621217311071</v>
      </c>
      <c r="R22" s="12">
        <f t="shared" si="9"/>
        <v>0.97482741556104358</v>
      </c>
      <c r="S22" s="12">
        <f t="shared" si="9"/>
        <v>0.97324460739069552</v>
      </c>
      <c r="T22" s="12">
        <f t="shared" si="9"/>
        <v>0.97396978244951937</v>
      </c>
      <c r="U22" s="12">
        <f t="shared" si="9"/>
        <v>0.97400021948079707</v>
      </c>
      <c r="V22" s="17">
        <f t="shared" si="9"/>
        <v>0.96692396474520881</v>
      </c>
    </row>
    <row r="23" spans="1:22" x14ac:dyDescent="0.25">
      <c r="A23">
        <v>11</v>
      </c>
      <c r="B23" s="4">
        <v>4.2356299999999993E-2</v>
      </c>
      <c r="C23" s="5">
        <v>2.83313E-2</v>
      </c>
      <c r="D23" s="5">
        <v>2.65063E-2</v>
      </c>
      <c r="E23" s="5">
        <v>2.4837500000000002E-2</v>
      </c>
      <c r="F23" s="5">
        <v>2.9687499999999999E-2</v>
      </c>
      <c r="G23" s="5">
        <v>3.1E-2</v>
      </c>
      <c r="H23" s="5">
        <v>3.28875E-2</v>
      </c>
      <c r="I23" s="5">
        <v>3.1949999999999999E-2</v>
      </c>
      <c r="J23" s="5">
        <v>3.17688E-2</v>
      </c>
      <c r="K23" s="6">
        <v>4.0350000000000004E-2</v>
      </c>
      <c r="L23" s="11">
        <f t="shared" si="2"/>
        <v>0.91666666666666674</v>
      </c>
      <c r="M23" s="16">
        <f>EXP(-B23*$L$23)</f>
        <v>0.96191748316293801</v>
      </c>
      <c r="N23" s="12">
        <f t="shared" ref="N23:V23" si="10">EXP(-C23*$L$23)</f>
        <v>0.97436397095274063</v>
      </c>
      <c r="O23" s="12">
        <f t="shared" si="10"/>
        <v>0.97599536489172711</v>
      </c>
      <c r="P23" s="12">
        <f t="shared" si="10"/>
        <v>0.97748952007270284</v>
      </c>
      <c r="Q23" s="12">
        <f t="shared" si="10"/>
        <v>0.9731534105336308</v>
      </c>
      <c r="R23" s="12">
        <f t="shared" si="10"/>
        <v>0.97198328937873657</v>
      </c>
      <c r="S23" s="12">
        <f t="shared" si="10"/>
        <v>0.9703030098276102</v>
      </c>
      <c r="T23" s="12">
        <f t="shared" si="10"/>
        <v>0.97113722237604461</v>
      </c>
      <c r="U23" s="12">
        <f t="shared" si="10"/>
        <v>0.97129854166587737</v>
      </c>
      <c r="V23" s="17">
        <f t="shared" si="10"/>
        <v>0.96368818137603285</v>
      </c>
    </row>
    <row r="24" spans="1:22" x14ac:dyDescent="0.25">
      <c r="A24">
        <v>12</v>
      </c>
      <c r="B24" s="7">
        <v>4.1875000000000002E-2</v>
      </c>
      <c r="C24" s="8">
        <v>2.8187500000000001E-2</v>
      </c>
      <c r="D24" s="8">
        <v>2.62563E-2</v>
      </c>
      <c r="E24" s="8">
        <v>2.4700000000000003E-2</v>
      </c>
      <c r="F24" s="8">
        <v>2.9837500000000003E-2</v>
      </c>
      <c r="G24" s="8">
        <v>3.1387499999999999E-2</v>
      </c>
      <c r="H24" s="8">
        <v>3.3237500000000003E-2</v>
      </c>
      <c r="I24" s="8">
        <v>3.2225000000000004E-2</v>
      </c>
      <c r="J24" s="8">
        <v>3.1949999999999999E-2</v>
      </c>
      <c r="K24" s="9">
        <v>4.0350000000000004E-2</v>
      </c>
      <c r="L24" s="11">
        <f t="shared" si="2"/>
        <v>1</v>
      </c>
      <c r="M24" s="18">
        <f>EXP(-B24*$L$24)</f>
        <v>0.95898964678653842</v>
      </c>
      <c r="N24" s="19">
        <f t="shared" ref="N24:V24" si="11">EXP(-C24*$L$24)</f>
        <v>0.97220606107416763</v>
      </c>
      <c r="O24" s="19">
        <f t="shared" si="11"/>
        <v>0.97408539952443374</v>
      </c>
      <c r="P24" s="19">
        <f t="shared" si="11"/>
        <v>0.97560254889527642</v>
      </c>
      <c r="Q24" s="19">
        <f t="shared" si="11"/>
        <v>0.97060324376131757</v>
      </c>
      <c r="R24" s="19">
        <f t="shared" si="11"/>
        <v>0.9690999740684666</v>
      </c>
      <c r="S24" s="19">
        <f t="shared" si="11"/>
        <v>0.96730879646658041</v>
      </c>
      <c r="T24" s="19">
        <f t="shared" si="11"/>
        <v>0.96828869261171402</v>
      </c>
      <c r="U24" s="19">
        <f t="shared" si="11"/>
        <v>0.96855500861895494</v>
      </c>
      <c r="V24" s="20">
        <f t="shared" si="11"/>
        <v>0.96045322169010805</v>
      </c>
    </row>
    <row r="26" spans="1:22" x14ac:dyDescent="0.25">
      <c r="L26" s="21" t="s">
        <v>3</v>
      </c>
      <c r="M26" s="22">
        <f>4*(1-M24)/(M15+M18+M21+M24)</f>
        <v>4.2140645856815762E-2</v>
      </c>
    </row>
    <row r="27" spans="1:22" x14ac:dyDescent="0.25">
      <c r="M27" s="23"/>
    </row>
    <row r="28" spans="1:22" x14ac:dyDescent="0.25">
      <c r="L28" s="21" t="s">
        <v>4</v>
      </c>
      <c r="M28" s="23" t="s">
        <v>5</v>
      </c>
    </row>
    <row r="29" spans="1:22" x14ac:dyDescent="0.25">
      <c r="M29" s="23"/>
    </row>
    <row r="30" spans="1:22" x14ac:dyDescent="0.25">
      <c r="L30" s="21" t="s">
        <v>6</v>
      </c>
      <c r="M30" s="32" t="s">
        <v>13</v>
      </c>
      <c r="N30" s="31"/>
      <c r="O30" s="31"/>
      <c r="P30" s="31"/>
    </row>
    <row r="31" spans="1:22" x14ac:dyDescent="0.25">
      <c r="M31" t="s">
        <v>15</v>
      </c>
      <c r="N31">
        <f>Q14*(M26/4)*100</f>
        <v>1.0486800001619063</v>
      </c>
    </row>
    <row r="32" spans="1:22" x14ac:dyDescent="0.25">
      <c r="M32" t="s">
        <v>16</v>
      </c>
      <c r="N32">
        <f>Q17*(M26/4)*100</f>
        <v>1.041076897311529</v>
      </c>
    </row>
    <row r="33" spans="13:14" x14ac:dyDescent="0.25">
      <c r="M33" t="s">
        <v>17</v>
      </c>
      <c r="N33">
        <f>Q20*(100+(M26/4)*100)</f>
        <v>99.107016331497917</v>
      </c>
    </row>
    <row r="34" spans="13:14" x14ac:dyDescent="0.25">
      <c r="M34" s="23"/>
      <c r="N34" s="33">
        <f>N31+N32+N33</f>
        <v>101.19677322897135</v>
      </c>
    </row>
    <row r="36" spans="13:14" x14ac:dyDescent="0.25">
      <c r="M36" s="33" t="s">
        <v>14</v>
      </c>
    </row>
    <row r="37" spans="13:14" x14ac:dyDescent="0.25">
      <c r="M37" t="s">
        <v>18</v>
      </c>
      <c r="N37" s="33">
        <f>Q14*100*(1+(E15/4))</f>
        <v>100.20880943543895</v>
      </c>
    </row>
    <row r="39" spans="13:14" x14ac:dyDescent="0.25">
      <c r="M39" s="33" t="s">
        <v>20</v>
      </c>
    </row>
    <row r="40" spans="13:14" x14ac:dyDescent="0.25">
      <c r="M40" t="s">
        <v>19</v>
      </c>
      <c r="N40" s="33">
        <f>N37-N34</f>
        <v>-0.98796379353240127</v>
      </c>
    </row>
  </sheetData>
  <mergeCells count="2">
    <mergeCell ref="B11:K11"/>
    <mergeCell ref="M11:V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8:F22"/>
  <sheetViews>
    <sheetView topLeftCell="A4" workbookViewId="0">
      <selection activeCell="D22" sqref="D22"/>
    </sheetView>
  </sheetViews>
  <sheetFormatPr defaultRowHeight="15" x14ac:dyDescent="0.25"/>
  <cols>
    <col min="2" max="2" width="16.7109375" customWidth="1"/>
    <col min="3" max="4" width="12.5703125" customWidth="1"/>
  </cols>
  <sheetData>
    <row r="18" spans="1:6" x14ac:dyDescent="0.25">
      <c r="A18" s="21" t="s">
        <v>3</v>
      </c>
      <c r="B18" s="21" t="s">
        <v>10</v>
      </c>
      <c r="C18" s="21" t="s">
        <v>8</v>
      </c>
      <c r="D18" s="21" t="s">
        <v>7</v>
      </c>
      <c r="E18" s="21"/>
      <c r="F18" s="21"/>
    </row>
    <row r="19" spans="1:6" x14ac:dyDescent="0.25">
      <c r="A19" s="24">
        <v>42659</v>
      </c>
      <c r="B19" s="21">
        <v>95.39</v>
      </c>
      <c r="C19" s="25">
        <f>(100-B19)/100</f>
        <v>4.6099999999999995E-2</v>
      </c>
      <c r="D19" s="27">
        <f>100/(1+C19/4)^(0.25*4)</f>
        <v>98.860631225130376</v>
      </c>
      <c r="E19" s="21"/>
      <c r="F19" s="21"/>
    </row>
    <row r="21" spans="1:6" x14ac:dyDescent="0.25">
      <c r="A21" s="21" t="s">
        <v>4</v>
      </c>
      <c r="B21" s="21" t="s">
        <v>11</v>
      </c>
      <c r="C21" s="21" t="s">
        <v>9</v>
      </c>
      <c r="D21" s="21" t="s">
        <v>7</v>
      </c>
    </row>
    <row r="22" spans="1:6" x14ac:dyDescent="0.25">
      <c r="A22" s="24">
        <v>42659</v>
      </c>
      <c r="B22" s="28">
        <v>4.9376999999999997E-2</v>
      </c>
      <c r="C22" s="26">
        <f>1/(1+B22/4)^(0.25*4)</f>
        <v>0.98780627242165897</v>
      </c>
      <c r="D22" s="27">
        <f>100/(1+B22/4)</f>
        <v>98.780627242165906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1</vt:lpstr>
      <vt:lpstr>Part 2 Q1</vt:lpstr>
      <vt:lpstr>Part 2 Q2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Jiyi Yang</dc:creator>
  <cp:lastModifiedBy>Jacky</cp:lastModifiedBy>
  <dcterms:created xsi:type="dcterms:W3CDTF">2016-01-03T11:18:51Z</dcterms:created>
  <dcterms:modified xsi:type="dcterms:W3CDTF">2016-01-03T17:57:27Z</dcterms:modified>
</cp:coreProperties>
</file>