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" sheetId="1" r:id="rId1"/>
    <sheet name="2" sheetId="2" r:id="rId2"/>
  </sheets>
  <calcPr calcId="152511"/>
</workbook>
</file>

<file path=xl/calcChain.xml><?xml version="1.0" encoding="utf-8"?>
<calcChain xmlns="http://schemas.openxmlformats.org/spreadsheetml/2006/main">
  <c r="R18" i="2" l="1"/>
  <c r="P24" i="2" l="1"/>
  <c r="R19" i="2"/>
  <c r="Q20" i="2"/>
  <c r="R20" i="2"/>
  <c r="R21" i="2"/>
  <c r="Q18" i="2"/>
  <c r="P18" i="2"/>
  <c r="G15" i="1"/>
  <c r="R13" i="2"/>
  <c r="Q14" i="2"/>
  <c r="R14" i="2"/>
  <c r="R15" i="2"/>
  <c r="Q12" i="2"/>
  <c r="R12" i="2"/>
  <c r="P12" i="2"/>
  <c r="G10" i="1"/>
  <c r="K10" i="2"/>
  <c r="J10" i="2"/>
  <c r="K13" i="2"/>
  <c r="K12" i="2"/>
  <c r="K11" i="2"/>
  <c r="G10" i="2"/>
  <c r="G11" i="2"/>
  <c r="G12" i="2"/>
  <c r="G13" i="2"/>
  <c r="B10" i="2"/>
  <c r="B9" i="2"/>
  <c r="B8" i="2"/>
  <c r="L11" i="1"/>
  <c r="B8" i="1"/>
  <c r="L12" i="1"/>
  <c r="B9" i="1"/>
  <c r="B7" i="1"/>
  <c r="L7" i="1" s="1"/>
  <c r="I11" i="1"/>
  <c r="I16" i="1" s="1"/>
  <c r="I12" i="1"/>
  <c r="I17" i="1" s="1"/>
  <c r="H11" i="1"/>
  <c r="H16" i="1" s="1"/>
  <c r="H10" i="1"/>
  <c r="H15" i="1" s="1"/>
  <c r="I10" i="1"/>
  <c r="I15" i="1" s="1"/>
  <c r="F10" i="2" l="1"/>
  <c r="F12" i="2"/>
  <c r="J12" i="2"/>
  <c r="I10" i="2" s="1"/>
  <c r="L13" i="1"/>
  <c r="L14" i="1" s="1"/>
  <c r="L17" i="1"/>
  <c r="L16" i="1"/>
  <c r="L18" i="1" s="1"/>
  <c r="L8" i="1"/>
  <c r="L9" i="1" s="1"/>
  <c r="E10" i="1"/>
  <c r="G20" i="1"/>
  <c r="E10" i="2" l="1"/>
  <c r="N10" i="2" s="1"/>
  <c r="N11" i="2" s="1"/>
</calcChain>
</file>

<file path=xl/sharedStrings.xml><?xml version="1.0" encoding="utf-8"?>
<sst xmlns="http://schemas.openxmlformats.org/spreadsheetml/2006/main" count="64" uniqueCount="35">
  <si>
    <t>Z(0,1)</t>
  </si>
  <si>
    <t>Z(0,2)</t>
  </si>
  <si>
    <t>Z(0,3)</t>
  </si>
  <si>
    <t>(a)</t>
  </si>
  <si>
    <t>(b)</t>
  </si>
  <si>
    <t>CF(2)</t>
  </si>
  <si>
    <t>i=0</t>
  </si>
  <si>
    <t>i=1</t>
  </si>
  <si>
    <t>i=2</t>
  </si>
  <si>
    <t>probability</t>
  </si>
  <si>
    <t>Z(0,2)*CF(2)</t>
  </si>
  <si>
    <t>c)</t>
  </si>
  <si>
    <t>rk</t>
  </si>
  <si>
    <t>notional</t>
  </si>
  <si>
    <t>CF(0)</t>
  </si>
  <si>
    <t>CF(1)</t>
  </si>
  <si>
    <t>CF(0)+Z(0,1)*CF(1)+Z(0,2)*CF(2)</t>
  </si>
  <si>
    <t>r(0,1)</t>
  </si>
  <si>
    <t>r(1,2)</t>
  </si>
  <si>
    <t>r(0)</t>
  </si>
  <si>
    <t>(d)</t>
  </si>
  <si>
    <t>Z(1,2)</t>
  </si>
  <si>
    <t>Z(1,3)</t>
  </si>
  <si>
    <t>Spread at 0 =Z(0,2)-Z(0,3)</t>
  </si>
  <si>
    <t>Expected Spread</t>
  </si>
  <si>
    <t>e)</t>
  </si>
  <si>
    <t>Spread at 1 = Z(1,2)-Z(1,3)</t>
  </si>
  <si>
    <t>a)</t>
  </si>
  <si>
    <t>b)</t>
  </si>
  <si>
    <t>coupon</t>
  </si>
  <si>
    <t>d)</t>
  </si>
  <si>
    <t>Fixed leg</t>
  </si>
  <si>
    <t>Floating leg</t>
  </si>
  <si>
    <t>Swap value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</si>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</sst>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"/>
    <numFmt numFmtId="165" formatCode="0.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1" fillId="0" borderId="0" xfId="0" applyFont="1"/>
    <xf numFmtId="0" fontId="0" fillId="2" borderId="0" xfId="0" applyFill="1" applyBorder="1"/>
    <xf numFmtId="1" fontId="0" fillId="0" borderId="0" xfId="0" applyNumberFormat="1"/>
    <xf numFmtId="166" fontId="0" fillId="0" borderId="0" xfId="0" applyNumberFormat="1"/>
    <xf numFmtId="0" fontId="0" fillId="0" borderId="0" xfId="0" applyFill="1"/>
    <xf numFmtId="165" fontId="0" fillId="0" borderId="2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G20" sqref="G20"/>
    </sheetView>
  </sheetViews>
  <sheetFormatPr defaultRowHeight="15" x14ac:dyDescent="0.25"/>
  <cols>
    <col min="4" max="4" width="11.5703125" bestFit="1" customWidth="1"/>
    <col min="8" max="9" width="11.5703125" bestFit="1" customWidth="1"/>
    <col min="11" max="11" width="26.85546875" bestFit="1" customWidth="1"/>
    <col min="15" max="15" width="11.7109375" bestFit="1" customWidth="1"/>
  </cols>
  <sheetData>
    <row r="1" spans="1:15" x14ac:dyDescent="0.25">
      <c r="A1" s="1" t="s">
        <v>6</v>
      </c>
      <c r="B1" s="1" t="s">
        <v>7</v>
      </c>
      <c r="C1" s="1" t="s">
        <v>8</v>
      </c>
      <c r="E1" s="1" t="s">
        <v>9</v>
      </c>
      <c r="F1" s="1"/>
      <c r="G1" s="1"/>
    </row>
    <row r="2" spans="1:15" x14ac:dyDescent="0.25">
      <c r="A2" s="1">
        <v>0.04</v>
      </c>
      <c r="B2" s="1">
        <v>8.6800000000000002E-2</v>
      </c>
      <c r="C2" s="1">
        <v>0.12989999999999999</v>
      </c>
      <c r="E2" s="1">
        <v>1</v>
      </c>
      <c r="F2" s="1">
        <v>0.5</v>
      </c>
      <c r="G2" s="1">
        <v>0.25</v>
      </c>
    </row>
    <row r="3" spans="1:15" x14ac:dyDescent="0.25">
      <c r="A3" s="1"/>
      <c r="B3" s="1">
        <v>2.6800000000000001E-2</v>
      </c>
      <c r="C3" s="1">
        <v>7.2300000000000003E-2</v>
      </c>
      <c r="E3" s="1"/>
      <c r="F3" s="1">
        <v>0.5</v>
      </c>
      <c r="G3" s="1">
        <v>0.5</v>
      </c>
    </row>
    <row r="4" spans="1:15" x14ac:dyDescent="0.25">
      <c r="A4" s="1"/>
      <c r="B4" s="1"/>
      <c r="C4" s="1">
        <v>1.47E-2</v>
      </c>
      <c r="E4" s="1"/>
      <c r="F4" s="1"/>
      <c r="G4" s="1">
        <v>0.25</v>
      </c>
    </row>
    <row r="6" spans="1:15" x14ac:dyDescent="0.25">
      <c r="A6" s="2" t="s">
        <v>3</v>
      </c>
      <c r="B6" s="1"/>
      <c r="D6" s="2" t="s">
        <v>4</v>
      </c>
      <c r="E6" s="1" t="s">
        <v>5</v>
      </c>
      <c r="G6" s="3" t="s">
        <v>11</v>
      </c>
      <c r="H6" s="1" t="s">
        <v>12</v>
      </c>
      <c r="I6" s="1">
        <v>0.04</v>
      </c>
      <c r="K6" s="3" t="s">
        <v>20</v>
      </c>
      <c r="N6" s="3" t="s">
        <v>25</v>
      </c>
      <c r="O6" t="s">
        <v>34</v>
      </c>
    </row>
    <row r="7" spans="1:15" x14ac:dyDescent="0.25">
      <c r="A7" s="1" t="s">
        <v>0</v>
      </c>
      <c r="B7" s="1">
        <f>EXP(-A2*E2)</f>
        <v>0.96078943915232318</v>
      </c>
      <c r="D7" s="1"/>
      <c r="E7" s="1">
        <v>0</v>
      </c>
      <c r="H7" s="1" t="s">
        <v>13</v>
      </c>
      <c r="I7" s="1">
        <v>100</v>
      </c>
      <c r="K7" s="1" t="s">
        <v>0</v>
      </c>
      <c r="L7" s="1">
        <f>B7</f>
        <v>0.96078943915232318</v>
      </c>
    </row>
    <row r="8" spans="1:15" x14ac:dyDescent="0.25">
      <c r="A8" s="1" t="s">
        <v>1</v>
      </c>
      <c r="B8" s="1">
        <f>F2*EXP(-(A2+B2))+F3*EXP(-(A2+B3))</f>
        <v>0.90814604801485954</v>
      </c>
      <c r="D8" s="1"/>
      <c r="E8" s="1">
        <v>100</v>
      </c>
      <c r="H8" s="4"/>
      <c r="I8" s="4"/>
      <c r="K8" s="1" t="s">
        <v>1</v>
      </c>
      <c r="L8" s="1">
        <f>B8</f>
        <v>0.90814604801485954</v>
      </c>
    </row>
    <row r="9" spans="1:15" x14ac:dyDescent="0.25">
      <c r="A9" s="1" t="s">
        <v>2</v>
      </c>
      <c r="B9" s="1">
        <f>G2*EXP(-(A2+B2+C2))+(G3/2)*EXP(-(A2+B2+C3))+(G3/2)*EXP(-(A2+B3+C3))+G4*EXP(-(A2+B3+C4))</f>
        <v>0.84623548033403051</v>
      </c>
      <c r="D9" s="1"/>
      <c r="E9" s="1">
        <v>0</v>
      </c>
      <c r="G9" s="1" t="s">
        <v>19</v>
      </c>
      <c r="H9" s="8" t="s">
        <v>17</v>
      </c>
      <c r="I9" s="1" t="s">
        <v>18</v>
      </c>
      <c r="K9" s="1" t="s">
        <v>23</v>
      </c>
      <c r="L9" s="1">
        <f>L7-L8</f>
        <v>5.2643391137463635E-2</v>
      </c>
    </row>
    <row r="10" spans="1:15" x14ac:dyDescent="0.25">
      <c r="D10" s="1" t="s">
        <v>10</v>
      </c>
      <c r="E10" s="1">
        <f>(E7*G2+E8*G3+E9*G4)*B8</f>
        <v>45.407302400742978</v>
      </c>
      <c r="G10" s="6">
        <f>EXP(A2)-1</f>
        <v>4.0810774192388211E-2</v>
      </c>
      <c r="H10" s="6">
        <f t="shared" ref="H10:I12" si="0">EXP(B2)-1</f>
        <v>9.0678522198813338E-2</v>
      </c>
      <c r="I10" s="6">
        <f t="shared" si="0"/>
        <v>0.1387145061802415</v>
      </c>
    </row>
    <row r="11" spans="1:15" x14ac:dyDescent="0.25">
      <c r="G11" s="6"/>
      <c r="H11" s="6">
        <f t="shared" si="0"/>
        <v>2.7162349748923065E-2</v>
      </c>
      <c r="I11" s="6">
        <f t="shared" si="0"/>
        <v>7.4977789031359654E-2</v>
      </c>
      <c r="K11" s="1" t="s">
        <v>21</v>
      </c>
      <c r="L11" s="1">
        <f>F2*EXP(-B2)+F3*EXP(-B3)</f>
        <v>0.94520819131410372</v>
      </c>
      <c r="M11" s="4"/>
    </row>
    <row r="12" spans="1:15" x14ac:dyDescent="0.25">
      <c r="G12" s="6"/>
      <c r="H12" s="6"/>
      <c r="I12" s="6">
        <f t="shared" si="0"/>
        <v>1.4808576371854398E-2</v>
      </c>
      <c r="K12" s="1" t="s">
        <v>22</v>
      </c>
      <c r="L12" s="1">
        <f>G2*EXP(-(B2+C2))+(G3/2)*EXP(-(B2+C3))+(G3/2)*EXP(-(B3+C3))+G4*EXP(-(B3+C4))</f>
        <v>0.88077100543552977</v>
      </c>
      <c r="M12" s="4"/>
    </row>
    <row r="13" spans="1:15" x14ac:dyDescent="0.25">
      <c r="H13" s="4"/>
      <c r="I13" s="4"/>
      <c r="K13" s="1" t="s">
        <v>26</v>
      </c>
      <c r="L13" s="1">
        <f>L11-L12</f>
        <v>6.4437185878573944E-2</v>
      </c>
      <c r="M13" s="4"/>
    </row>
    <row r="14" spans="1:15" x14ac:dyDescent="0.25">
      <c r="G14" s="6" t="s">
        <v>14</v>
      </c>
      <c r="H14" s="6" t="s">
        <v>15</v>
      </c>
      <c r="I14" s="6" t="s">
        <v>5</v>
      </c>
      <c r="K14" s="9" t="s">
        <v>24</v>
      </c>
      <c r="L14" s="1">
        <f>L13*B7</f>
        <v>6.1910567680829059E-2</v>
      </c>
    </row>
    <row r="15" spans="1:15" x14ac:dyDescent="0.25">
      <c r="G15" s="6">
        <f>$I$7*MAX($I$6-G10,0)</f>
        <v>0</v>
      </c>
      <c r="H15" s="6">
        <f>$I$7*MAX($I$6-H10,0)</f>
        <v>0</v>
      </c>
      <c r="I15" s="6">
        <f t="shared" ref="H15:I16" si="1">$I$7*MAX($I$6-I10,0)</f>
        <v>0</v>
      </c>
    </row>
    <row r="16" spans="1:15" x14ac:dyDescent="0.25">
      <c r="G16" s="6"/>
      <c r="H16" s="6">
        <f t="shared" si="1"/>
        <v>1.2837650251076935</v>
      </c>
      <c r="I16" s="6">
        <f t="shared" ref="I16" si="2">$I$7*MAX($I$6-I11,0)</f>
        <v>0</v>
      </c>
      <c r="K16" s="1" t="s">
        <v>21</v>
      </c>
      <c r="L16">
        <f>B8/B7</f>
        <v>0.94520819131410372</v>
      </c>
    </row>
    <row r="17" spans="7:12" x14ac:dyDescent="0.25">
      <c r="G17" s="6"/>
      <c r="H17" s="6"/>
      <c r="I17" s="6">
        <f t="shared" ref="I17" si="3">$I$7*MAX($I$6-I12,0)</f>
        <v>2.5191423628145602</v>
      </c>
      <c r="K17" s="1" t="s">
        <v>22</v>
      </c>
      <c r="L17">
        <f>B9/B7</f>
        <v>0.88077100543552989</v>
      </c>
    </row>
    <row r="18" spans="7:12" x14ac:dyDescent="0.25">
      <c r="L18">
        <f>L16-L17</f>
        <v>6.4437185878573833E-2</v>
      </c>
    </row>
    <row r="19" spans="7:12" x14ac:dyDescent="0.25">
      <c r="G19" s="18" t="s">
        <v>16</v>
      </c>
      <c r="H19" s="19"/>
      <c r="I19" s="20"/>
    </row>
    <row r="20" spans="7:12" x14ac:dyDescent="0.25">
      <c r="G20" s="15">
        <f>G15+B7*(F2*H15+F3*H16)+B8*(G2*I15+G3*I16+G4*I17)</f>
        <v>1.1886512345325091</v>
      </c>
      <c r="H20" s="16"/>
      <c r="I20" s="17"/>
    </row>
  </sheetData>
  <mergeCells count="1">
    <mergeCell ref="G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R19" sqref="R19"/>
    </sheetView>
  </sheetViews>
  <sheetFormatPr defaultRowHeight="15" x14ac:dyDescent="0.25"/>
  <cols>
    <col min="5" max="5" width="10.7109375" bestFit="1" customWidth="1"/>
    <col min="13" max="13" width="11" bestFit="1" customWidth="1"/>
  </cols>
  <sheetData>
    <row r="1" spans="1:18" x14ac:dyDescent="0.25">
      <c r="A1" s="1" t="s">
        <v>6</v>
      </c>
      <c r="B1" s="1" t="s">
        <v>7</v>
      </c>
      <c r="C1" s="1" t="s">
        <v>8</v>
      </c>
      <c r="E1" s="1" t="s">
        <v>9</v>
      </c>
      <c r="F1" s="1"/>
      <c r="G1" s="1"/>
    </row>
    <row r="2" spans="1:18" x14ac:dyDescent="0.25">
      <c r="A2" s="1">
        <v>0.02</v>
      </c>
      <c r="B2" s="1">
        <v>0.03</v>
      </c>
      <c r="C2" s="1">
        <v>0.04</v>
      </c>
      <c r="E2" s="1">
        <v>1</v>
      </c>
      <c r="F2" s="1">
        <v>0.5</v>
      </c>
      <c r="G2" s="1">
        <v>0.25</v>
      </c>
    </row>
    <row r="3" spans="1:18" x14ac:dyDescent="0.25">
      <c r="A3" s="1"/>
      <c r="B3" s="1"/>
      <c r="C3" s="1">
        <v>2.5000000000000001E-2</v>
      </c>
      <c r="E3" s="1"/>
      <c r="F3" s="1"/>
      <c r="G3" s="1">
        <v>0.25</v>
      </c>
    </row>
    <row r="4" spans="1:18" x14ac:dyDescent="0.25">
      <c r="A4" s="1"/>
      <c r="B4" s="1">
        <v>1.4999999999999999E-2</v>
      </c>
      <c r="C4" s="1">
        <v>1.9E-2</v>
      </c>
      <c r="E4" s="1"/>
      <c r="F4" s="1">
        <v>0.5</v>
      </c>
      <c r="G4" s="1">
        <v>0.25</v>
      </c>
    </row>
    <row r="5" spans="1:18" x14ac:dyDescent="0.25">
      <c r="A5" s="1"/>
      <c r="B5" s="1"/>
      <c r="C5" s="1">
        <v>0.01</v>
      </c>
      <c r="E5" s="1"/>
      <c r="F5" s="1"/>
      <c r="G5" s="1">
        <v>0.25</v>
      </c>
    </row>
    <row r="6" spans="1:18" x14ac:dyDescent="0.25">
      <c r="A6" s="4"/>
      <c r="B6" s="4"/>
      <c r="C6" s="4"/>
      <c r="E6" s="4"/>
      <c r="F6" s="4"/>
      <c r="G6" s="4"/>
    </row>
    <row r="7" spans="1:18" x14ac:dyDescent="0.25">
      <c r="A7" s="3" t="s">
        <v>27</v>
      </c>
      <c r="E7" s="11" t="s">
        <v>28</v>
      </c>
      <c r="F7" s="4" t="s">
        <v>29</v>
      </c>
      <c r="G7" s="7">
        <v>3</v>
      </c>
      <c r="I7" s="3" t="s">
        <v>11</v>
      </c>
      <c r="M7" s="3" t="s">
        <v>30</v>
      </c>
      <c r="P7" s="3" t="s">
        <v>25</v>
      </c>
      <c r="Q7" s="1" t="s">
        <v>12</v>
      </c>
      <c r="R7" s="1">
        <v>0.03</v>
      </c>
    </row>
    <row r="8" spans="1:18" x14ac:dyDescent="0.25">
      <c r="A8" t="s">
        <v>0</v>
      </c>
      <c r="B8">
        <f>EXP(-A2*E2)</f>
        <v>0.98019867330675525</v>
      </c>
      <c r="P8" s="14"/>
      <c r="Q8" s="1" t="s">
        <v>13</v>
      </c>
      <c r="R8" s="1">
        <v>100</v>
      </c>
    </row>
    <row r="9" spans="1:18" x14ac:dyDescent="0.25">
      <c r="A9" t="s">
        <v>1</v>
      </c>
      <c r="B9">
        <f>F2*EXP(-(A2+B2))+F4*EXP(-(A2+B4))</f>
        <v>0.95841742037914024</v>
      </c>
      <c r="E9" s="1" t="s">
        <v>6</v>
      </c>
      <c r="F9" s="1" t="s">
        <v>7</v>
      </c>
      <c r="G9" s="1" t="s">
        <v>8</v>
      </c>
      <c r="I9" s="1" t="s">
        <v>6</v>
      </c>
      <c r="J9" s="1" t="s">
        <v>7</v>
      </c>
      <c r="K9" s="1" t="s">
        <v>8</v>
      </c>
      <c r="M9" t="s">
        <v>32</v>
      </c>
      <c r="N9" s="12">
        <v>100</v>
      </c>
      <c r="P9" s="14"/>
    </row>
    <row r="10" spans="1:18" x14ac:dyDescent="0.25">
      <c r="A10" t="s">
        <v>2</v>
      </c>
      <c r="B10" s="10">
        <f>G2*EXP(-(A2+B2+C2))+G3*EXP(-(A2+B2+C3))+G4*EXP(-(A2+B4+C4))+G5*EXP(-(A2+B4+C5))</f>
        <v>0.93627606498366966</v>
      </c>
      <c r="E10" s="1">
        <f>EXP(-A2)*((F2/E2)*(F10+F12)+$G$7)</f>
        <v>102.25228297437566</v>
      </c>
      <c r="F10" s="1">
        <f>EXP(-B2)*((G2/F2)*(G10+G11)+$G$7)</f>
        <v>99.673603445406272</v>
      </c>
      <c r="G10" s="1">
        <f>EXP(-C2)*(100+$G$7)</f>
        <v>98.961312232689281</v>
      </c>
      <c r="I10" s="1">
        <f>EXP(-A2)*((F2/E2)*(J10+J12)+A2*100)</f>
        <v>99.92185252919792</v>
      </c>
      <c r="J10" s="1">
        <f>EXP(-B2)*((G2/F2)*(K10+K11)+B2*100)</f>
        <v>99.903179068370875</v>
      </c>
      <c r="K10" s="1">
        <f>EXP(-C2)*(100+C2*100)</f>
        <v>99.922101671841617</v>
      </c>
      <c r="M10" t="s">
        <v>31</v>
      </c>
      <c r="N10">
        <f>E10</f>
        <v>102.25228297437566</v>
      </c>
    </row>
    <row r="11" spans="1:18" x14ac:dyDescent="0.25">
      <c r="E11" s="1"/>
      <c r="F11" s="1"/>
      <c r="G11" s="1">
        <f t="shared" ref="G11:G13" si="0">EXP(-C3)*(100+$G$7)</f>
        <v>100.45692093891826</v>
      </c>
      <c r="I11" s="1"/>
      <c r="J11" s="1"/>
      <c r="K11" s="1">
        <f>EXP(-C3)*(100+C3*100)</f>
        <v>99.969265982904091</v>
      </c>
      <c r="M11" t="s">
        <v>33</v>
      </c>
      <c r="N11" s="13">
        <f>N9-N10</f>
        <v>-2.2522829743756603</v>
      </c>
      <c r="P11" s="1" t="s">
        <v>19</v>
      </c>
      <c r="Q11" s="8" t="s">
        <v>17</v>
      </c>
      <c r="R11" s="1" t="s">
        <v>18</v>
      </c>
    </row>
    <row r="12" spans="1:18" x14ac:dyDescent="0.25">
      <c r="E12" s="1"/>
      <c r="F12" s="1">
        <f>EXP(-B4)*((G4/F4)*(G12+G13)+$G$7)</f>
        <v>102.96222877709991</v>
      </c>
      <c r="G12" s="1">
        <f t="shared" si="0"/>
        <v>101.06147431100902</v>
      </c>
      <c r="I12" s="1"/>
      <c r="J12" s="1">
        <f>EXP(-B4)*((G4/F4)*(K12+K13)+B4*100)</f>
        <v>99.977636628116358</v>
      </c>
      <c r="K12" s="1">
        <f>EXP(-C4)*(100+C4*100)</f>
        <v>99.982177012541939</v>
      </c>
      <c r="P12" s="1">
        <f>EXP(A2)-1</f>
        <v>2.0201340026755776E-2</v>
      </c>
      <c r="Q12" s="1">
        <f>EXP(B2)-1</f>
        <v>3.0454533953516938E-2</v>
      </c>
      <c r="R12" s="1">
        <f t="shared" ref="R12" si="1">EXP(C2)-1</f>
        <v>4.0810774192388211E-2</v>
      </c>
    </row>
    <row r="13" spans="1:18" x14ac:dyDescent="0.25">
      <c r="E13" s="1"/>
      <c r="F13" s="1"/>
      <c r="G13" s="1">
        <f t="shared" si="0"/>
        <v>101.97513287616431</v>
      </c>
      <c r="I13" s="1"/>
      <c r="J13" s="1"/>
      <c r="K13" s="1">
        <f>EXP(-C5)*(100+C5*100)</f>
        <v>99.995033208665973</v>
      </c>
      <c r="P13" s="1"/>
      <c r="Q13" s="1"/>
      <c r="R13" s="1">
        <f t="shared" ref="R13:R15" si="2">EXP(C3)-1</f>
        <v>2.5315120524428858E-2</v>
      </c>
    </row>
    <row r="14" spans="1:18" x14ac:dyDescent="0.25">
      <c r="P14" s="1"/>
      <c r="Q14" s="1">
        <f>EXP(B4)-1</f>
        <v>1.511306461571893E-2</v>
      </c>
      <c r="R14" s="1">
        <f t="shared" si="2"/>
        <v>1.918164861740812E-2</v>
      </c>
    </row>
    <row r="15" spans="1:18" x14ac:dyDescent="0.25">
      <c r="P15" s="1"/>
      <c r="Q15" s="1"/>
      <c r="R15" s="1">
        <f t="shared" si="2"/>
        <v>1.0050167084167949E-2</v>
      </c>
    </row>
    <row r="17" spans="16:18" x14ac:dyDescent="0.25">
      <c r="P17" s="6" t="s">
        <v>14</v>
      </c>
      <c r="Q17" s="6" t="s">
        <v>15</v>
      </c>
      <c r="R17" s="6" t="s">
        <v>5</v>
      </c>
    </row>
    <row r="18" spans="16:18" x14ac:dyDescent="0.25">
      <c r="P18" s="6">
        <f>$R$8*MAX(P12-$R$7,0)</f>
        <v>0</v>
      </c>
      <c r="Q18" s="6">
        <f t="shared" ref="Q18:R18" si="3">$R$8*MAX(Q12-$R$7,0)</f>
        <v>4.5453395351693904E-2</v>
      </c>
      <c r="R18" s="6">
        <f>$R$8*MAX(R12-$R$7,0)</f>
        <v>1.0810774192388211</v>
      </c>
    </row>
    <row r="19" spans="16:18" x14ac:dyDescent="0.25">
      <c r="P19" s="6"/>
      <c r="Q19" s="6"/>
      <c r="R19" s="6">
        <f t="shared" ref="R19" si="4">$R$8*MAX(R13-$R$7,0)</f>
        <v>0</v>
      </c>
    </row>
    <row r="20" spans="16:18" x14ac:dyDescent="0.25">
      <c r="P20" s="6"/>
      <c r="Q20" s="6">
        <f t="shared" ref="Q20:R20" si="5">$R$8*MAX(Q14-$R$7,0)</f>
        <v>0</v>
      </c>
      <c r="R20" s="6">
        <f t="shared" si="5"/>
        <v>0</v>
      </c>
    </row>
    <row r="21" spans="16:18" x14ac:dyDescent="0.25">
      <c r="P21" s="6"/>
      <c r="Q21" s="6"/>
      <c r="R21" s="6">
        <f t="shared" ref="R21" si="6">$R$8*MAX(R15-$R$7,0)</f>
        <v>0</v>
      </c>
    </row>
    <row r="23" spans="16:18" x14ac:dyDescent="0.25">
      <c r="P23" s="21" t="s">
        <v>16</v>
      </c>
      <c r="Q23" s="21"/>
      <c r="R23" s="21"/>
    </row>
    <row r="24" spans="16:18" x14ac:dyDescent="0.25">
      <c r="P24" s="5">
        <f>P18+(F2*Q18+F4*Q20)*B8+(G2*R18+G3*R19+G4*R20+G5*R21)*B9</f>
        <v>0.28130753675476117</v>
      </c>
    </row>
  </sheetData>
  <mergeCells count="1">
    <mergeCell ref="P23:R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2016-01-16T17:03:13Z</dcterms:modified>
</cp:coreProperties>
</file>