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olver_adj" localSheetId="0" hidden="1">Sheet1!$I$12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Sheet1!$F$26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0.9760606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M9" i="1" l="1"/>
  <c r="N14" i="1" s="1"/>
  <c r="N19" i="1" s="1"/>
  <c r="N16" i="1" l="1"/>
  <c r="N21" i="1" s="1"/>
  <c r="L15" i="1"/>
  <c r="K14" i="1"/>
  <c r="N15" i="1"/>
  <c r="N20" i="1" s="1"/>
  <c r="M14" i="1"/>
  <c r="M16" i="1"/>
  <c r="L14" i="1"/>
  <c r="N17" i="1"/>
  <c r="N22" i="1" s="1"/>
  <c r="M15" i="1"/>
  <c r="M21" i="1" l="1"/>
  <c r="M20" i="1"/>
  <c r="M19" i="1"/>
  <c r="L19" i="1" s="1"/>
  <c r="L20" i="1" l="1"/>
  <c r="K19" i="1" s="1"/>
  <c r="F2" i="1"/>
  <c r="B10" i="1"/>
  <c r="F14" i="1" l="1"/>
  <c r="B11" i="1"/>
  <c r="B12" i="1" s="1"/>
  <c r="G15" i="1" l="1"/>
  <c r="G14" i="1"/>
  <c r="B13" i="1"/>
  <c r="B14" i="1" s="1"/>
  <c r="H14" i="1" l="1"/>
  <c r="G19" i="1"/>
  <c r="F19" i="1" s="1"/>
  <c r="H16" i="1"/>
  <c r="G20" i="1"/>
  <c r="H15" i="1"/>
  <c r="H23" i="1" l="1"/>
  <c r="I15" i="1"/>
  <c r="I27" i="1" s="1"/>
  <c r="H27" i="1"/>
  <c r="H24" i="1"/>
  <c r="I17" i="1"/>
  <c r="I29" i="1" s="1"/>
  <c r="I16" i="1"/>
  <c r="I28" i="1" s="1"/>
  <c r="H28" i="1"/>
  <c r="I14" i="1"/>
  <c r="H22" i="1"/>
  <c r="G22" i="1" s="1"/>
  <c r="G27" i="1" l="1"/>
  <c r="I26" i="1"/>
  <c r="H26" i="1" s="1"/>
  <c r="G26" i="1" s="1"/>
  <c r="F26" i="1" s="1"/>
  <c r="F22" i="1"/>
  <c r="G23" i="1"/>
</calcChain>
</file>

<file path=xl/sharedStrings.xml><?xml version="1.0" encoding="utf-8"?>
<sst xmlns="http://schemas.openxmlformats.org/spreadsheetml/2006/main" count="30" uniqueCount="30">
  <si>
    <t>3 Month Libor</t>
  </si>
  <si>
    <t>Maturity</t>
  </si>
  <si>
    <t>Swap Rate</t>
  </si>
  <si>
    <t>Cap Price(x100)</t>
  </si>
  <si>
    <t>n</t>
  </si>
  <si>
    <t>1)</t>
  </si>
  <si>
    <t>Z(0,0.25)</t>
  </si>
  <si>
    <t>Z(0,0.5)</t>
  </si>
  <si>
    <t>Z(0,0.75)</t>
  </si>
  <si>
    <t>Z(0,1)</t>
  </si>
  <si>
    <t>Z(0,1.25)</t>
  </si>
  <si>
    <t>delta</t>
  </si>
  <si>
    <t>sigma</t>
  </si>
  <si>
    <t>Time</t>
  </si>
  <si>
    <t>period</t>
  </si>
  <si>
    <t>Interest Rate Tree</t>
  </si>
  <si>
    <t>ZCB(0,0.5)</t>
  </si>
  <si>
    <t>ZCB(0,0.75)</t>
  </si>
  <si>
    <t>Theta</t>
  </si>
  <si>
    <t xml:space="preserve">2) </t>
  </si>
  <si>
    <t>3)</t>
  </si>
  <si>
    <t>ZCB(0,1)</t>
  </si>
  <si>
    <t>rk</t>
  </si>
  <si>
    <t>notional</t>
  </si>
  <si>
    <t>CF(0)</t>
  </si>
  <si>
    <t>CF(1)</t>
  </si>
  <si>
    <t>CF(2)</t>
  </si>
  <si>
    <t>Cash flow tree</t>
  </si>
  <si>
    <t>CF(3)</t>
  </si>
  <si>
    <t>Cap Value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</si>
</sst>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L26" sqref="L26"/>
    </sheetView>
  </sheetViews>
  <sheetFormatPr defaultRowHeight="15" x14ac:dyDescent="0.25"/>
  <cols>
    <col min="1" max="1" width="13.28515625" bestFit="1" customWidth="1"/>
    <col min="2" max="2" width="10.140625" bestFit="1" customWidth="1"/>
    <col min="3" max="3" width="14.7109375" bestFit="1" customWidth="1"/>
    <col min="5" max="5" width="18.5703125" bestFit="1" customWidth="1"/>
  </cols>
  <sheetData>
    <row r="1" spans="1:14" x14ac:dyDescent="0.25">
      <c r="A1" s="1" t="s">
        <v>0</v>
      </c>
      <c r="B1" s="1">
        <v>2.8587999999999999E-2</v>
      </c>
      <c r="C1" s="1"/>
      <c r="E1" s="1" t="s">
        <v>4</v>
      </c>
      <c r="F1" s="1">
        <v>4</v>
      </c>
    </row>
    <row r="2" spans="1:14" x14ac:dyDescent="0.25">
      <c r="A2" s="1" t="s">
        <v>1</v>
      </c>
      <c r="B2" s="1" t="s">
        <v>2</v>
      </c>
      <c r="C2" s="1" t="s">
        <v>3</v>
      </c>
      <c r="E2" s="1" t="s">
        <v>11</v>
      </c>
      <c r="F2" s="1">
        <f>1/F1</f>
        <v>0.25</v>
      </c>
    </row>
    <row r="3" spans="1:14" x14ac:dyDescent="0.25">
      <c r="A3" s="1">
        <v>0.5</v>
      </c>
      <c r="B3" s="1">
        <v>2.6485999999999999E-2</v>
      </c>
      <c r="C3" s="1">
        <v>5.28E-2</v>
      </c>
      <c r="E3" s="1" t="s">
        <v>12</v>
      </c>
      <c r="F3" s="1">
        <v>7.7999999999999996E-3</v>
      </c>
    </row>
    <row r="4" spans="1:14" x14ac:dyDescent="0.25">
      <c r="A4" s="1">
        <v>0.75</v>
      </c>
      <c r="B4" s="1">
        <v>2.4929E-2</v>
      </c>
      <c r="C4" s="1">
        <v>0.1313</v>
      </c>
    </row>
    <row r="5" spans="1:14" x14ac:dyDescent="0.25">
      <c r="A5" s="1">
        <v>1</v>
      </c>
      <c r="B5" s="1">
        <v>2.4320000000000001E-2</v>
      </c>
      <c r="C5" s="1">
        <v>0.24010000000000001</v>
      </c>
    </row>
    <row r="6" spans="1:14" x14ac:dyDescent="0.25">
      <c r="A6" s="1">
        <v>1.25</v>
      </c>
      <c r="B6" s="1">
        <v>2.4490999999999999E-2</v>
      </c>
      <c r="C6" s="1">
        <v>0.3826</v>
      </c>
    </row>
    <row r="7" spans="1:14" x14ac:dyDescent="0.25">
      <c r="A7" s="1">
        <v>1.5</v>
      </c>
      <c r="B7" s="1">
        <v>0.24937999999999999</v>
      </c>
      <c r="C7" s="1">
        <v>0.54049999999999998</v>
      </c>
    </row>
    <row r="9" spans="1:14" x14ac:dyDescent="0.25">
      <c r="A9" s="2" t="s">
        <v>5</v>
      </c>
      <c r="B9" s="1"/>
      <c r="E9" s="2" t="s">
        <v>19</v>
      </c>
      <c r="K9" s="3" t="s">
        <v>20</v>
      </c>
      <c r="L9" s="1" t="s">
        <v>22</v>
      </c>
      <c r="M9" s="4">
        <f>0.02432</f>
        <v>2.4320000000000001E-2</v>
      </c>
    </row>
    <row r="10" spans="1:14" x14ac:dyDescent="0.25">
      <c r="A10" s="1" t="s">
        <v>6</v>
      </c>
      <c r="B10" s="1">
        <f>1/(1+B1/$F$1)</f>
        <v>0.99290371713364578</v>
      </c>
      <c r="E10" s="1" t="s">
        <v>13</v>
      </c>
      <c r="F10" s="1">
        <v>0.25</v>
      </c>
      <c r="G10" s="1">
        <v>0.5</v>
      </c>
      <c r="H10" s="1">
        <v>0.75</v>
      </c>
      <c r="I10" s="1">
        <v>1</v>
      </c>
      <c r="L10" s="1" t="s">
        <v>23</v>
      </c>
      <c r="M10" s="1">
        <v>100</v>
      </c>
    </row>
    <row r="11" spans="1:14" x14ac:dyDescent="0.25">
      <c r="A11" s="1" t="s">
        <v>7</v>
      </c>
      <c r="B11" s="1">
        <f>(1-(B3/$F$1)*B10)/(1+(B3/$F$1))</f>
        <v>0.98689079066660068</v>
      </c>
      <c r="E11" s="1" t="s">
        <v>14</v>
      </c>
      <c r="F11" s="1">
        <v>0</v>
      </c>
      <c r="G11" s="1">
        <v>1</v>
      </c>
      <c r="H11" s="1">
        <v>2</v>
      </c>
      <c r="I11" s="1">
        <v>3</v>
      </c>
    </row>
    <row r="12" spans="1:14" x14ac:dyDescent="0.25">
      <c r="A12" s="1" t="s">
        <v>8</v>
      </c>
      <c r="B12" s="1">
        <f>(1-(B4/$F$1)*(B10+B11))/(1+(B4/$F$1))</f>
        <v>0.98154419685789429</v>
      </c>
      <c r="E12" s="1" t="s">
        <v>18</v>
      </c>
      <c r="F12" s="1"/>
      <c r="G12" s="1">
        <v>-1.6764848087166925E-2</v>
      </c>
      <c r="H12" s="1">
        <v>-1.0232445424691632E-2</v>
      </c>
      <c r="I12" s="1">
        <v>2.7743916983487228E-3</v>
      </c>
      <c r="K12" t="s">
        <v>27</v>
      </c>
    </row>
    <row r="13" spans="1:14" x14ac:dyDescent="0.25">
      <c r="A13" s="1" t="s">
        <v>9</v>
      </c>
      <c r="B13" s="1">
        <f>(1-(B5/$F$1)*(B10+B11+B12))/(1+(B5/$F$1))</f>
        <v>0.97606061215378348</v>
      </c>
      <c r="E13" t="s">
        <v>15</v>
      </c>
      <c r="K13" s="5" t="s">
        <v>24</v>
      </c>
      <c r="L13" s="5" t="s">
        <v>25</v>
      </c>
      <c r="M13" s="5" t="s">
        <v>26</v>
      </c>
      <c r="N13" s="5" t="s">
        <v>28</v>
      </c>
    </row>
    <row r="14" spans="1:14" x14ac:dyDescent="0.25">
      <c r="A14" s="1" t="s">
        <v>10</v>
      </c>
      <c r="B14" s="1">
        <f>(1-(B6/$F$1)*(B10+B11+B12+B13))/(1+(B6/$F$1))</f>
        <v>0.96995350550714587</v>
      </c>
      <c r="E14" s="1"/>
      <c r="F14" s="1">
        <f>-LN(B10)*$F$1</f>
        <v>2.8486324942324091E-2</v>
      </c>
      <c r="G14" s="1">
        <f>F14+G12*$F$2+$F$3*SQRT($F$2)</f>
        <v>2.819511292053236E-2</v>
      </c>
      <c r="H14" s="1">
        <f>G14+H12*$F$2+$F$3*SQRT($F$2)</f>
        <v>2.9537001564359452E-2</v>
      </c>
      <c r="I14" s="1">
        <f>H14+I12*$F$2+$F$3*SQRT($F$2)</f>
        <v>3.4130599488946631E-2</v>
      </c>
      <c r="K14" s="1">
        <f>$M$10*MAX(F14-$M$9,0)</f>
        <v>0.41663249423240895</v>
      </c>
      <c r="L14" s="1">
        <f t="shared" ref="K14:M17" si="0">$M$10*MAX(G14-$M$9,0)</f>
        <v>0.38751129205323587</v>
      </c>
      <c r="M14" s="1">
        <f t="shared" si="0"/>
        <v>0.52170015643594503</v>
      </c>
      <c r="N14" s="1">
        <f>$M$10*MAX(I14-$M$9,0)</f>
        <v>0.98105994889466297</v>
      </c>
    </row>
    <row r="15" spans="1:14" x14ac:dyDescent="0.25">
      <c r="E15" s="1"/>
      <c r="F15" s="1"/>
      <c r="G15" s="1">
        <f>F14+G12*$F$2-$F$3*SQRT($F$2)</f>
        <v>2.0395112920532359E-2</v>
      </c>
      <c r="H15" s="1">
        <f>G15+H12*$F$2+$F$3*SQRT($F$2)</f>
        <v>2.173700156435945E-2</v>
      </c>
      <c r="I15" s="1">
        <f>H15+I12*$F$2+$F$3*SQRT($F$2)</f>
        <v>2.6330599488946633E-2</v>
      </c>
      <c r="K15" s="1"/>
      <c r="L15" s="1">
        <f t="shared" si="0"/>
        <v>0</v>
      </c>
      <c r="M15" s="1">
        <f t="shared" si="0"/>
        <v>0</v>
      </c>
      <c r="N15" s="1">
        <f t="shared" ref="N15:N17" si="1">$M$10*MAX(I15-$M$9,0)</f>
        <v>0.20105994889466317</v>
      </c>
    </row>
    <row r="16" spans="1:14" x14ac:dyDescent="0.25">
      <c r="E16" s="1"/>
      <c r="F16" s="1"/>
      <c r="G16" s="1"/>
      <c r="H16" s="1">
        <f>G15+H12*$F$2-$F$3*SQRT($F$2)</f>
        <v>1.3937001564359449E-2</v>
      </c>
      <c r="I16" s="1">
        <f>H16+I12*$F$2+$F$3*SQRT($F$2)</f>
        <v>1.8530599488946628E-2</v>
      </c>
      <c r="K16" s="1"/>
      <c r="L16" s="1"/>
      <c r="M16" s="1">
        <f t="shared" si="0"/>
        <v>0</v>
      </c>
      <c r="N16" s="1">
        <f t="shared" si="1"/>
        <v>0</v>
      </c>
    </row>
    <row r="17" spans="5:14" x14ac:dyDescent="0.25">
      <c r="E17" s="1"/>
      <c r="F17" s="1"/>
      <c r="G17" s="1"/>
      <c r="H17" s="1"/>
      <c r="I17" s="1">
        <f>H16+I12*$F$2-$F$3*SQRT($F$2)</f>
        <v>1.073059948894663E-2</v>
      </c>
      <c r="K17" s="1"/>
      <c r="L17" s="1"/>
      <c r="M17" s="1"/>
      <c r="N17" s="1">
        <f t="shared" si="1"/>
        <v>0</v>
      </c>
    </row>
    <row r="18" spans="5:14" x14ac:dyDescent="0.25">
      <c r="K18" t="s">
        <v>29</v>
      </c>
    </row>
    <row r="19" spans="5:14" x14ac:dyDescent="0.25">
      <c r="E19" s="1" t="s">
        <v>16</v>
      </c>
      <c r="F19" s="1">
        <f>EXP(-F14*$F$2)*0.5*(G19+G20)</f>
        <v>0.9868917867078365</v>
      </c>
      <c r="G19" s="1">
        <f>EXP(-G14*$F$2)</f>
        <v>0.99297600613977011</v>
      </c>
      <c r="K19" s="4">
        <f>EXP(-F14/$F$1)*(0.5*(L19+L20)+K14)</f>
        <v>0.92479575267275649</v>
      </c>
      <c r="L19" s="1">
        <f>EXP(-G14/$F$1)*(0.5*(M19+M20)+L14)</f>
        <v>0.98013355885720432</v>
      </c>
      <c r="M19" s="1">
        <f>EXP(-H14/$F$1)*(0.5*(N19+N20)+M14)</f>
        <v>1.0997816892771053</v>
      </c>
      <c r="N19" s="1">
        <f>EXP(-I14/$F$1)*N14</f>
        <v>0.97272452006738308</v>
      </c>
    </row>
    <row r="20" spans="5:14" x14ac:dyDescent="0.25">
      <c r="F20" s="1"/>
      <c r="G20" s="1">
        <f>EXP(-G15*$F$2)</f>
        <v>0.99491419847510487</v>
      </c>
      <c r="K20" s="1"/>
      <c r="L20" s="1">
        <f>EXP(-G15/$F$1)*(0.5*(M20+M21)+L15)</f>
        <v>4.9411988512195151E-2</v>
      </c>
      <c r="M20" s="1">
        <f>EXP(-H15/$F$1)*(0.5*(N20+N21)+M15)</f>
        <v>9.9329145343243497E-2</v>
      </c>
      <c r="N20" s="1">
        <f t="shared" ref="N20:N22" si="2">EXP(-I15/$F$1)*N15</f>
        <v>0.19974078819766319</v>
      </c>
    </row>
    <row r="21" spans="5:14" x14ac:dyDescent="0.25">
      <c r="K21" s="1"/>
      <c r="L21" s="1"/>
      <c r="M21" s="1">
        <f t="shared" ref="M20:M21" si="3">EXP(-H16/$F$1)*(0.5*(N21+N22)+M16)</f>
        <v>0</v>
      </c>
      <c r="N21" s="1">
        <f t="shared" si="2"/>
        <v>0</v>
      </c>
    </row>
    <row r="22" spans="5:14" x14ac:dyDescent="0.25">
      <c r="E22" s="1" t="s">
        <v>17</v>
      </c>
      <c r="F22" s="1">
        <f>EXP(-F14*$F$2)*0.5*(G22+G23)</f>
        <v>0.98154518141847824</v>
      </c>
      <c r="G22" s="1">
        <f>EXP(-G14*$F$2)*0.5*(H22+H23)</f>
        <v>0.98663259471800413</v>
      </c>
      <c r="H22" s="1">
        <f>EXP(-H14*$F$2)</f>
        <v>0.99264294620250415</v>
      </c>
      <c r="K22" s="1"/>
      <c r="L22" s="1"/>
      <c r="M22" s="1"/>
      <c r="N22" s="1">
        <f t="shared" si="2"/>
        <v>0</v>
      </c>
    </row>
    <row r="23" spans="5:14" x14ac:dyDescent="0.25">
      <c r="F23" s="1"/>
      <c r="G23" s="1">
        <f>EXP(-G15*$F$2)*0.5*(H23+H24)</f>
        <v>0.99048797494214824</v>
      </c>
      <c r="H23" s="1">
        <f>EXP(-H15*$F$2)</f>
        <v>0.99458048843731928</v>
      </c>
    </row>
    <row r="24" spans="5:14" x14ac:dyDescent="0.25">
      <c r="F24" s="1"/>
      <c r="G24" s="1"/>
      <c r="H24" s="1">
        <f>EXP(-H16*$F$2)</f>
        <v>0.99652181256564021</v>
      </c>
    </row>
    <row r="26" spans="5:14" x14ac:dyDescent="0.25">
      <c r="E26" s="1" t="s">
        <v>21</v>
      </c>
      <c r="F26" s="1">
        <f>EXP(-F14*$F$2)*0.5*(G26+G27)</f>
        <v>0.97606059899583253</v>
      </c>
      <c r="G26" s="1">
        <f>EXP(-G14*$F$2)*0.5*(H26+H27)</f>
        <v>0.98016113052257392</v>
      </c>
      <c r="H26" s="1">
        <f>EXP(-H14*$F$2)*0.5*(I26+I27)</f>
        <v>0.98516964427330256</v>
      </c>
      <c r="I26" s="1">
        <f>EXP(-I14*$F$2)</f>
        <v>0.99150364986699213</v>
      </c>
    </row>
    <row r="27" spans="5:14" x14ac:dyDescent="0.25">
      <c r="F27" s="1"/>
      <c r="G27" s="1">
        <f>EXP(-G15*$F$2)*0.5*(H27+H28)</f>
        <v>0.98591187767113775</v>
      </c>
      <c r="H27" s="1">
        <f>EXP(-H15*$F$2)*0.5*(I27+I28)</f>
        <v>0.98901930785049652</v>
      </c>
      <c r="I27" s="1">
        <f>EXP(-I15*$F$2)</f>
        <v>0.99343896830645728</v>
      </c>
    </row>
    <row r="28" spans="5:14" x14ac:dyDescent="0.25">
      <c r="F28" s="1"/>
      <c r="G28" s="1"/>
      <c r="H28" s="1">
        <f>EXP(-H16*$F$2)*0.5*(I28+I29)</f>
        <v>0.99288401443043006</v>
      </c>
      <c r="I28" s="1">
        <f>EXP(-I16*$F$2)</f>
        <v>0.99537806429879638</v>
      </c>
    </row>
    <row r="29" spans="5:14" x14ac:dyDescent="0.25">
      <c r="F29" s="1"/>
      <c r="G29" s="1"/>
      <c r="H29" s="1"/>
      <c r="I29" s="1">
        <f>EXP(-I17*$F$2)</f>
        <v>0.99732094521742432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2016-01-17T10:16:43Z</dcterms:modified>
</cp:coreProperties>
</file>