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6060" yWindow="460" windowWidth="12740" windowHeight="16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G64" i="1"/>
  <c r="F64" i="1"/>
  <c r="E64" i="1"/>
  <c r="D64" i="1"/>
  <c r="C64" i="1"/>
  <c r="B64" i="1"/>
  <c r="B66" i="1"/>
  <c r="G68" i="1"/>
  <c r="F68" i="1"/>
  <c r="E68" i="1"/>
  <c r="D68" i="1"/>
  <c r="C68" i="1"/>
  <c r="B68" i="1"/>
  <c r="G57" i="1"/>
  <c r="H57" i="1"/>
  <c r="I57" i="1"/>
  <c r="J57" i="1"/>
  <c r="K57" i="1"/>
  <c r="L57" i="1"/>
  <c r="M57" i="1"/>
  <c r="N57" i="1"/>
  <c r="O57" i="1"/>
  <c r="C57" i="1"/>
  <c r="D57" i="1"/>
  <c r="E57" i="1"/>
  <c r="G52" i="1"/>
  <c r="F52" i="1"/>
  <c r="E52" i="1"/>
  <c r="D52" i="1"/>
  <c r="C52" i="1"/>
  <c r="B52" i="1"/>
  <c r="B48" i="1"/>
  <c r="F48" i="1"/>
  <c r="E48" i="1"/>
  <c r="D48" i="1"/>
  <c r="D50" i="1"/>
  <c r="C50" i="1"/>
  <c r="B50" i="1"/>
  <c r="C48" i="1"/>
  <c r="G48" i="1"/>
  <c r="B36" i="1"/>
  <c r="B34" i="1"/>
  <c r="G36" i="1"/>
  <c r="F36" i="1"/>
  <c r="E36" i="1"/>
  <c r="D36" i="1"/>
  <c r="C36" i="1"/>
  <c r="G50" i="1"/>
  <c r="F50" i="1"/>
  <c r="E50" i="1"/>
  <c r="G41" i="1"/>
  <c r="H41" i="1"/>
  <c r="I41" i="1"/>
  <c r="J41" i="1"/>
  <c r="K41" i="1"/>
  <c r="L41" i="1"/>
  <c r="M41" i="1"/>
  <c r="N41" i="1"/>
  <c r="O41" i="1"/>
  <c r="C41" i="1"/>
  <c r="D41" i="1"/>
  <c r="E41" i="1"/>
  <c r="F32" i="1"/>
  <c r="F34" i="1"/>
  <c r="E32" i="1"/>
  <c r="E34" i="1"/>
  <c r="D32" i="1"/>
  <c r="D34" i="1"/>
  <c r="C32" i="1"/>
  <c r="C34" i="1"/>
  <c r="B32" i="1"/>
  <c r="G32" i="1"/>
  <c r="G34" i="1"/>
  <c r="C11" i="1"/>
  <c r="C14" i="1"/>
  <c r="C17" i="1"/>
  <c r="C25" i="1"/>
  <c r="D25" i="1"/>
  <c r="E25" i="1"/>
  <c r="G25" i="1"/>
  <c r="H25" i="1"/>
  <c r="I25" i="1"/>
  <c r="J25" i="1"/>
  <c r="K25" i="1"/>
  <c r="L25" i="1"/>
  <c r="M25" i="1"/>
  <c r="N25" i="1"/>
  <c r="O25" i="1"/>
  <c r="C20" i="1"/>
  <c r="B11" i="1"/>
  <c r="B14" i="1"/>
  <c r="B20" i="1"/>
  <c r="D20" i="1"/>
  <c r="H17" i="1"/>
  <c r="G17" i="1"/>
  <c r="I17" i="1"/>
  <c r="B17" i="1"/>
  <c r="D17" i="1"/>
  <c r="D2" i="1"/>
  <c r="H14" i="1"/>
  <c r="H11" i="1"/>
  <c r="H20" i="1"/>
  <c r="G14" i="1"/>
  <c r="G11" i="1"/>
  <c r="G20" i="1"/>
  <c r="I20" i="1"/>
  <c r="D8" i="1"/>
  <c r="D11" i="1"/>
  <c r="D14" i="1"/>
  <c r="D5" i="1"/>
</calcChain>
</file>

<file path=xl/sharedStrings.xml><?xml version="1.0" encoding="utf-8"?>
<sst xmlns="http://schemas.openxmlformats.org/spreadsheetml/2006/main" count="74" uniqueCount="27">
  <si>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</si>
  <si>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</si>
  <si>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</si>
  <si>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</si>
  <si>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</si>
  <si>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</si>
  <si>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</si>
  <si>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</si>
  <si>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</si>
  <si>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</si>
  <si>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</si>
  <si>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足够烂的垃圾债才能反应风险</t>
    <rPh sb="3" eb="4">
      <t>de</t>
    </rPh>
    <rPh sb="4" eb="5">
      <t>la ji zhai</t>
    </rPh>
    <rPh sb="7" eb="8">
      <t>cai neng</t>
    </rPh>
    <rPh sb="9" eb="10">
      <t>fan ying</t>
    </rPh>
    <rPh sb="11" eb="12">
      <t>feng xian</t>
    </rPh>
    <phoneticPr fontId="1" type="noConversion"/>
  </si>
  <si>
    <t>拿无风险利率+公司债券风险溢价</t>
    <rPh sb="0" eb="1">
      <t>na</t>
    </rPh>
    <rPh sb="1" eb="2">
      <t>wu feng xian li l</t>
    </rPh>
    <rPh sb="7" eb="8">
      <t>gogn si zhai quan</t>
    </rPh>
    <rPh sb="11" eb="12">
      <t>feng xian yi jia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</si>
  <si>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</si>
  <si>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</si>
  <si>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</si>
  <si>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创业板指数估值PE倒数（隐含回报率）</t>
    <rPh sb="0" eb="1">
      <t>chaung ye ban zhi shu</t>
    </rPh>
    <rPh sb="5" eb="6">
      <t>gu zhi</t>
    </rPh>
    <rPh sb="9" eb="10">
      <t>dao shu</t>
    </rPh>
    <rPh sb="12" eb="13">
      <t>yin han hui bao l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</si>
  <si>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</si>
  <si>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</si>
  <si>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创业板股权风险溢价（相对于债券）</t>
    <rPh sb="0" eb="1">
      <t>chuang ye ban</t>
    </rPh>
    <rPh sb="3" eb="4">
      <t>gu quan feng xian yi jia</t>
    </rPh>
    <rPh sb="10" eb="11">
      <t>xiang dui yu</t>
    </rPh>
    <rPh sb="13" eb="14">
      <t>zhai quan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</si>
  <si>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</si>
  <si>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工商银行估值PE倒数（隐含回报率）</t>
    <rPh sb="0" eb="1">
      <t>gong shang yin hang</t>
    </rPh>
    <rPh sb="4" eb="5">
      <t>gu zhi</t>
    </rPh>
    <rPh sb="8" eb="9">
      <t>dao shu</t>
    </rPh>
    <rPh sb="11" eb="12">
      <t>yin han hui bao l</t>
    </rPh>
    <phoneticPr fontId="1" type="noConversion"/>
  </si>
  <si>
    <t>工商银行股权风险溢价（相对于债券）</t>
    <rPh sb="4" eb="5">
      <t>gu quan feng xian yi jia</t>
    </rPh>
    <rPh sb="11" eb="12">
      <t>xiang dui yu</t>
    </rPh>
    <rPh sb="14" eb="15">
      <t>zhai quan</t>
    </rPh>
    <phoneticPr fontId="1" type="noConversion"/>
  </si>
  <si>
    <t>工商银行贴现率</t>
    <rPh sb="4" eb="5">
      <t>tie xian l</t>
    </rPh>
    <phoneticPr fontId="1" type="noConversion"/>
  </si>
  <si>
    <t>平安银行估值PE倒数（隐含回报率）</t>
    <rPh sb="0" eb="1">
      <t>ping an</t>
    </rPh>
    <rPh sb="4" eb="5">
      <t>gu zhi</t>
    </rPh>
    <rPh sb="8" eb="9">
      <t>dao shu</t>
    </rPh>
    <rPh sb="11" eb="12">
      <t>yin han hui bao l</t>
    </rPh>
    <phoneticPr fontId="1" type="noConversion"/>
  </si>
  <si>
    <t>平安银行股权风险溢价（相对于债券）</t>
    <rPh sb="0" eb="1">
      <t>ping an</t>
    </rPh>
    <rPh sb="4" eb="5">
      <t>gu quan feng xian yi jia</t>
    </rPh>
    <rPh sb="11" eb="12">
      <t>xiang dui yu</t>
    </rPh>
    <rPh sb="14" eb="15">
      <t>zhai quan</t>
    </rPh>
    <phoneticPr fontId="1" type="noConversion"/>
  </si>
  <si>
    <t>平安银行贴现率</t>
    <rPh sb="0" eb="1">
      <t>ping an</t>
    </rPh>
    <rPh sb="4" eb="5">
      <t>tie xian 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</si>
</sst>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_ 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7" fontId="0" fillId="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56" workbookViewId="0">
      <selection activeCell="B68" sqref="B68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7" width="12.5" style="1" bestFit="1" customWidth="1"/>
    <col min="8" max="16384" width="10.83203125" style="1"/>
  </cols>
  <sheetData>
    <row r="1" spans="1:9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13</v>
      </c>
      <c r="H1" s="1" t="s">
        <v>14</v>
      </c>
    </row>
    <row r="2" spans="1:9" ht="30" x14ac:dyDescent="0.15">
      <c r="A2" s="2" t="s">
        <v>3</v>
      </c>
      <c r="C2" s="1">
        <v>3.2534000000000001</v>
      </c>
      <c r="D2" s="1">
        <f>B2-C2</f>
        <v>-3.2534000000000001</v>
      </c>
      <c r="E2" s="1" t="s">
        <v>10</v>
      </c>
      <c r="G2" s="1">
        <v>3.6076000000000001</v>
      </c>
      <c r="H2" s="1">
        <v>3.5767000000000002</v>
      </c>
    </row>
    <row r="4" spans="1:9" ht="33" customHeight="1" x14ac:dyDescent="0.15">
      <c r="B4" s="1" t="s">
        <v>0</v>
      </c>
      <c r="C4" s="1" t="s">
        <v>1</v>
      </c>
      <c r="D4" s="1" t="s">
        <v>2</v>
      </c>
      <c r="E4" s="1" t="s">
        <v>6</v>
      </c>
      <c r="G4" s="1" t="s">
        <v>13</v>
      </c>
      <c r="H4" s="1" t="s">
        <v>14</v>
      </c>
    </row>
    <row r="5" spans="1:9" ht="30" x14ac:dyDescent="0.15">
      <c r="A5" s="2" t="s">
        <v>4</v>
      </c>
      <c r="C5" s="1">
        <v>2.6919</v>
      </c>
      <c r="D5" s="1">
        <f>B5-C5</f>
        <v>-2.6919</v>
      </c>
      <c r="E5" s="1" t="s">
        <v>10</v>
      </c>
      <c r="G5" s="1">
        <v>3.1877</v>
      </c>
      <c r="H5" s="1">
        <v>2.9159000000000002</v>
      </c>
    </row>
    <row r="7" spans="1:9" x14ac:dyDescent="0.15">
      <c r="B7" s="1" t="s">
        <v>0</v>
      </c>
      <c r="C7" s="1" t="s">
        <v>1</v>
      </c>
      <c r="D7" s="1" t="s">
        <v>2</v>
      </c>
      <c r="G7" s="1" t="s">
        <v>13</v>
      </c>
      <c r="H7" s="1" t="s">
        <v>14</v>
      </c>
    </row>
    <row r="8" spans="1:9" ht="60" x14ac:dyDescent="0.15">
      <c r="A8" s="2" t="s">
        <v>8</v>
      </c>
      <c r="C8" s="1">
        <v>5.5326000000000004</v>
      </c>
      <c r="D8" s="1">
        <f>B8-C8</f>
        <v>-5.5326000000000004</v>
      </c>
      <c r="E8" s="1" t="s">
        <v>11</v>
      </c>
      <c r="G8" s="1">
        <v>6.4371999999999998</v>
      </c>
      <c r="H8" s="1">
        <v>5.8418999999999999</v>
      </c>
    </row>
    <row r="10" spans="1:9" ht="33" customHeight="1" x14ac:dyDescent="0.15">
      <c r="B10" s="1" t="s">
        <v>0</v>
      </c>
      <c r="C10" s="1" t="s">
        <v>1</v>
      </c>
      <c r="D10" s="1" t="s">
        <v>2</v>
      </c>
      <c r="E10" s="1" t="s">
        <v>6</v>
      </c>
      <c r="G10" s="1" t="s">
        <v>13</v>
      </c>
      <c r="H10" s="1" t="s">
        <v>14</v>
      </c>
    </row>
    <row r="11" spans="1:9" ht="60" x14ac:dyDescent="0.15">
      <c r="A11" s="2" t="s">
        <v>5</v>
      </c>
      <c r="B11" s="1">
        <f>B2</f>
        <v>0</v>
      </c>
      <c r="C11" s="1">
        <f>C2</f>
        <v>3.2534000000000001</v>
      </c>
      <c r="D11" s="1">
        <f>C11-B11</f>
        <v>3.2534000000000001</v>
      </c>
      <c r="E11" s="1" t="s">
        <v>7</v>
      </c>
      <c r="G11" s="1">
        <f>G2</f>
        <v>3.6076000000000001</v>
      </c>
      <c r="H11" s="1">
        <f>H2</f>
        <v>3.5767000000000002</v>
      </c>
    </row>
    <row r="13" spans="1:9" ht="33" customHeight="1" x14ac:dyDescent="0.15">
      <c r="B13" s="1" t="s">
        <v>0</v>
      </c>
      <c r="C13" s="1" t="s">
        <v>1</v>
      </c>
      <c r="D13" s="1" t="s">
        <v>2</v>
      </c>
      <c r="E13" s="1" t="s">
        <v>6</v>
      </c>
      <c r="G13" s="1" t="s">
        <v>13</v>
      </c>
      <c r="H13" s="1" t="s">
        <v>14</v>
      </c>
    </row>
    <row r="14" spans="1:9" ht="60" x14ac:dyDescent="0.15">
      <c r="A14" s="2" t="s">
        <v>18</v>
      </c>
      <c r="B14" s="1">
        <f>B5</f>
        <v>0</v>
      </c>
      <c r="C14" s="1">
        <f>C8-C5</f>
        <v>2.8407000000000004</v>
      </c>
      <c r="D14" s="1">
        <f>C14-B14</f>
        <v>2.8407000000000004</v>
      </c>
      <c r="E14" s="1" t="s">
        <v>9</v>
      </c>
      <c r="G14" s="1">
        <f>G8-G5</f>
        <v>3.2494999999999998</v>
      </c>
      <c r="H14" s="1">
        <f>H8-H5</f>
        <v>2.9259999999999997</v>
      </c>
    </row>
    <row r="16" spans="1:9" ht="33" customHeight="1" x14ac:dyDescent="0.15">
      <c r="B16" s="1" t="s">
        <v>0</v>
      </c>
      <c r="C16" s="1" t="s">
        <v>1</v>
      </c>
      <c r="D16" s="1" t="s">
        <v>2</v>
      </c>
      <c r="E16" s="1" t="s">
        <v>6</v>
      </c>
      <c r="G16" s="1" t="s">
        <v>13</v>
      </c>
      <c r="H16" s="1" t="s">
        <v>14</v>
      </c>
      <c r="I16" s="1" t="s">
        <v>2</v>
      </c>
    </row>
    <row r="17" spans="1:16" ht="30" x14ac:dyDescent="0.15">
      <c r="A17" s="2" t="s">
        <v>15</v>
      </c>
      <c r="B17" s="1">
        <f>B9+B12</f>
        <v>0</v>
      </c>
      <c r="C17" s="1">
        <f>1/58.86*100-C11-C14</f>
        <v>-4.3951533469249071</v>
      </c>
      <c r="D17" s="1">
        <f>C17-B17</f>
        <v>-4.3951533469249071</v>
      </c>
      <c r="G17" s="1">
        <f>G12+G9</f>
        <v>0</v>
      </c>
      <c r="H17" s="1">
        <f>H12+H9</f>
        <v>0</v>
      </c>
      <c r="I17" s="1">
        <f>H17-G17</f>
        <v>0</v>
      </c>
    </row>
    <row r="19" spans="1:16" ht="33" customHeight="1" x14ac:dyDescent="0.15">
      <c r="B19" s="1" t="s">
        <v>0</v>
      </c>
      <c r="C19" s="1" t="s">
        <v>1</v>
      </c>
      <c r="D19" s="1" t="s">
        <v>2</v>
      </c>
      <c r="E19" s="1" t="s">
        <v>6</v>
      </c>
      <c r="G19" s="1" t="s">
        <v>13</v>
      </c>
      <c r="H19" s="1" t="s">
        <v>14</v>
      </c>
      <c r="I19" s="1" t="s">
        <v>2</v>
      </c>
    </row>
    <row r="20" spans="1:16" ht="45" x14ac:dyDescent="0.15">
      <c r="A20" s="2" t="s">
        <v>17</v>
      </c>
      <c r="B20" s="1">
        <f>B11+B14</f>
        <v>0</v>
      </c>
      <c r="C20" s="1">
        <f>C14+C11</f>
        <v>6.094100000000001</v>
      </c>
      <c r="D20" s="1">
        <f>C20-B20</f>
        <v>6.094100000000001</v>
      </c>
      <c r="E20" s="1" t="s">
        <v>12</v>
      </c>
      <c r="G20" s="1">
        <f>G14+G11</f>
        <v>6.8571</v>
      </c>
      <c r="H20" s="1">
        <f>H14+H11</f>
        <v>6.5026999999999999</v>
      </c>
      <c r="I20" s="1">
        <f>H20-G20</f>
        <v>-0.35440000000000005</v>
      </c>
    </row>
    <row r="22" spans="1:16" s="3" customFormat="1" x14ac:dyDescent="0.15"/>
    <row r="23" spans="1:16" x14ac:dyDescent="0.15">
      <c r="F23" s="4"/>
    </row>
    <row r="24" spans="1:16" x14ac:dyDescent="0.15">
      <c r="F24" s="4"/>
    </row>
    <row r="25" spans="1:16" x14ac:dyDescent="0.15">
      <c r="B25" s="5">
        <v>43833</v>
      </c>
      <c r="C25" s="5">
        <f>B25+7</f>
        <v>43840</v>
      </c>
      <c r="D25" s="5">
        <f>C25+7</f>
        <v>43847</v>
      </c>
      <c r="E25" s="5">
        <f>D25+6</f>
        <v>43853</v>
      </c>
      <c r="F25" s="5">
        <v>43868</v>
      </c>
      <c r="G25" s="5">
        <f>F25+7</f>
        <v>43875</v>
      </c>
      <c r="H25" s="5">
        <f>G25+7</f>
        <v>43882</v>
      </c>
      <c r="I25" s="5">
        <f>H25+7</f>
        <v>43889</v>
      </c>
      <c r="J25" s="5">
        <f>I25+7</f>
        <v>43896</v>
      </c>
      <c r="K25" s="5">
        <f t="shared" ref="K25:O25" si="0">J25+7</f>
        <v>43903</v>
      </c>
      <c r="L25" s="5">
        <f t="shared" si="0"/>
        <v>43910</v>
      </c>
      <c r="M25" s="5">
        <f t="shared" si="0"/>
        <v>43917</v>
      </c>
      <c r="N25" s="5">
        <f t="shared" si="0"/>
        <v>43924</v>
      </c>
      <c r="O25" s="5">
        <f t="shared" si="0"/>
        <v>43931</v>
      </c>
    </row>
    <row r="26" spans="1:16" ht="30" x14ac:dyDescent="0.3">
      <c r="A26" s="2" t="s">
        <v>3</v>
      </c>
      <c r="B26" s="1">
        <v>3.5865999999999998</v>
      </c>
      <c r="C26" s="1">
        <v>3.5295000000000001</v>
      </c>
      <c r="D26" s="1">
        <v>3.5299</v>
      </c>
      <c r="E26" s="1">
        <v>3.4127000000000001</v>
      </c>
      <c r="F26" s="1">
        <v>3.2218</v>
      </c>
      <c r="G26" s="1">
        <v>3.282</v>
      </c>
      <c r="I26" s="6"/>
      <c r="J26" s="6"/>
      <c r="K26" s="6"/>
      <c r="L26" s="6"/>
      <c r="M26" s="6"/>
      <c r="N26" s="6"/>
      <c r="O26" s="6"/>
      <c r="P26" s="6"/>
    </row>
    <row r="27" spans="1:16" x14ac:dyDescent="0.15">
      <c r="F27" s="1"/>
    </row>
    <row r="28" spans="1:16" ht="30" x14ac:dyDescent="0.3">
      <c r="A28" s="2" t="s">
        <v>4</v>
      </c>
      <c r="B28" s="1">
        <v>2.9662000000000002</v>
      </c>
      <c r="C28" s="1">
        <v>2.9502999999999999</v>
      </c>
      <c r="D28" s="1">
        <v>2.9798</v>
      </c>
      <c r="E28" s="1">
        <v>2.9759000000000002</v>
      </c>
      <c r="F28" s="1">
        <v>2.7452999999999999</v>
      </c>
      <c r="G28" s="1">
        <v>2.7046000000000001</v>
      </c>
      <c r="I28" s="6"/>
      <c r="J28" s="6"/>
      <c r="K28" s="6"/>
      <c r="L28" s="6"/>
      <c r="M28" s="6"/>
      <c r="N28" s="6"/>
      <c r="O28" s="6"/>
      <c r="P28" s="6"/>
    </row>
    <row r="29" spans="1:16" x14ac:dyDescent="0.15">
      <c r="F29" s="4"/>
    </row>
    <row r="30" spans="1:16" ht="60" x14ac:dyDescent="0.15">
      <c r="A30" s="2" t="s">
        <v>8</v>
      </c>
      <c r="B30" s="1">
        <v>5.8371000000000004</v>
      </c>
      <c r="C30" s="1">
        <v>5.7670000000000003</v>
      </c>
      <c r="D30" s="1">
        <v>5.7443</v>
      </c>
      <c r="E30" s="1">
        <v>5.7492000000000001</v>
      </c>
      <c r="F30" s="4">
        <v>5.6075999999999997</v>
      </c>
      <c r="G30" s="1">
        <v>5.5148000000000001</v>
      </c>
    </row>
    <row r="31" spans="1:16" x14ac:dyDescent="0.15">
      <c r="F31" s="4"/>
    </row>
    <row r="32" spans="1:16" s="8" customFormat="1" ht="60" x14ac:dyDescent="0.15">
      <c r="A32" s="7" t="s">
        <v>16</v>
      </c>
      <c r="B32" s="8">
        <f>1/51.03*100</f>
        <v>1.9596315892612188</v>
      </c>
      <c r="C32" s="8">
        <f>1/53.32*100</f>
        <v>1.8754688672168043</v>
      </c>
      <c r="D32" s="8">
        <f>1/54.13*100</f>
        <v>1.8474043968224643</v>
      </c>
      <c r="E32" s="8">
        <f>1/54.52*100</f>
        <v>1.8341892883345561</v>
      </c>
      <c r="F32" s="8">
        <f>1/58.38*100</f>
        <v>1.7129153819801302</v>
      </c>
      <c r="G32" s="8">
        <f>1/58.72*100</f>
        <v>1.7029972752043598</v>
      </c>
    </row>
    <row r="33" spans="1:16" x14ac:dyDescent="0.15">
      <c r="F33" s="4"/>
    </row>
    <row r="34" spans="1:16" ht="60" x14ac:dyDescent="0.15">
      <c r="A34" s="2" t="s">
        <v>19</v>
      </c>
      <c r="B34" s="8">
        <f>B32-B26-(B30-B28)*2</f>
        <v>-7.368768410738781</v>
      </c>
      <c r="C34" s="8">
        <f>C32-C26-(C30-C28)*2</f>
        <v>-7.2874311327831967</v>
      </c>
      <c r="D34" s="8">
        <f>D32-D26-(D30-D28)*2</f>
        <v>-7.2114956031775357</v>
      </c>
      <c r="E34" s="8">
        <f>E32-E26-(E30-E28)*2</f>
        <v>-7.1251107116654442</v>
      </c>
      <c r="F34" s="8">
        <f>F32-F26-(F30-F28)*2</f>
        <v>-7.2334846180198697</v>
      </c>
      <c r="G34" s="8">
        <f>G32-G26-(G30-G28)*2</f>
        <v>-7.1994027247956405</v>
      </c>
      <c r="I34" s="8"/>
      <c r="J34" s="8"/>
      <c r="K34" s="8"/>
      <c r="L34" s="8"/>
      <c r="M34" s="8"/>
      <c r="N34" s="8"/>
      <c r="O34" s="8"/>
      <c r="P34" s="8"/>
    </row>
    <row r="35" spans="1:16" x14ac:dyDescent="0.15">
      <c r="F35" s="4"/>
    </row>
    <row r="36" spans="1:16" ht="30" x14ac:dyDescent="0.15">
      <c r="A36" s="2" t="s">
        <v>20</v>
      </c>
      <c r="B36" s="1">
        <f>B26+(B30-B28)*2+B34</f>
        <v>1.9596315892612193</v>
      </c>
      <c r="C36" s="1">
        <f>C26+(C30-C28)*2+C34</f>
        <v>1.8754688672168038</v>
      </c>
      <c r="D36" s="1">
        <f>D26+(D30-D28)*2+D34</f>
        <v>1.8474043968224638</v>
      </c>
      <c r="E36" s="1">
        <f>E26+(E30-E28)*2+E34</f>
        <v>1.8341892883345547</v>
      </c>
      <c r="F36" s="1">
        <f>F26+(F30-F28)*2+F34</f>
        <v>1.7129153819801308</v>
      </c>
      <c r="G36" s="1">
        <f>G26+(G30-G28)*2+G34</f>
        <v>1.7029972752043596</v>
      </c>
    </row>
    <row r="37" spans="1:16" x14ac:dyDescent="0.15">
      <c r="F37" s="4"/>
    </row>
    <row r="38" spans="1:16" s="3" customFormat="1" x14ac:dyDescent="0.15"/>
    <row r="39" spans="1:16" x14ac:dyDescent="0.15">
      <c r="F39" s="4"/>
    </row>
    <row r="40" spans="1:16" x14ac:dyDescent="0.15">
      <c r="F40" s="4"/>
    </row>
    <row r="41" spans="1:16" x14ac:dyDescent="0.15">
      <c r="B41" s="5">
        <v>43833</v>
      </c>
      <c r="C41" s="5">
        <f>B41+7</f>
        <v>43840</v>
      </c>
      <c r="D41" s="5">
        <f>C41+7</f>
        <v>43847</v>
      </c>
      <c r="E41" s="5">
        <f>D41+6</f>
        <v>43853</v>
      </c>
      <c r="F41" s="5">
        <v>43868</v>
      </c>
      <c r="G41" s="5">
        <f>F41+7</f>
        <v>43875</v>
      </c>
      <c r="H41" s="5">
        <f>G41+7</f>
        <v>43882</v>
      </c>
      <c r="I41" s="5">
        <f>H41+7</f>
        <v>43889</v>
      </c>
      <c r="J41" s="5">
        <f>I41+7</f>
        <v>43896</v>
      </c>
      <c r="K41" s="5">
        <f t="shared" ref="K41:O41" si="1">J41+7</f>
        <v>43903</v>
      </c>
      <c r="L41" s="5">
        <f t="shared" si="1"/>
        <v>43910</v>
      </c>
      <c r="M41" s="5">
        <f t="shared" si="1"/>
        <v>43917</v>
      </c>
      <c r="N41" s="5">
        <f t="shared" si="1"/>
        <v>43924</v>
      </c>
      <c r="O41" s="5">
        <f t="shared" si="1"/>
        <v>43931</v>
      </c>
    </row>
    <row r="42" spans="1:16" ht="30" x14ac:dyDescent="0.3">
      <c r="A42" s="2" t="s">
        <v>3</v>
      </c>
      <c r="B42" s="1">
        <v>3.5865999999999998</v>
      </c>
      <c r="C42" s="1">
        <v>3.5295000000000001</v>
      </c>
      <c r="D42" s="1">
        <v>3.5299</v>
      </c>
      <c r="E42" s="1">
        <v>3.4127000000000001</v>
      </c>
      <c r="F42" s="1">
        <v>3.2218</v>
      </c>
      <c r="G42" s="1">
        <v>3.282</v>
      </c>
      <c r="I42" s="6"/>
      <c r="J42" s="6"/>
      <c r="K42" s="6"/>
      <c r="L42" s="6"/>
      <c r="M42" s="6"/>
      <c r="N42" s="6"/>
      <c r="O42" s="6"/>
      <c r="P42" s="6"/>
    </row>
    <row r="43" spans="1:16" x14ac:dyDescent="0.15">
      <c r="F43" s="1"/>
    </row>
    <row r="44" spans="1:16" ht="30" x14ac:dyDescent="0.3">
      <c r="A44" s="2" t="s">
        <v>4</v>
      </c>
      <c r="B44" s="1">
        <v>2.9662000000000002</v>
      </c>
      <c r="C44" s="1">
        <v>2.9502999999999999</v>
      </c>
      <c r="D44" s="1">
        <v>2.9798</v>
      </c>
      <c r="E44" s="1">
        <v>2.9759000000000002</v>
      </c>
      <c r="F44" s="1">
        <v>2.7452999999999999</v>
      </c>
      <c r="G44" s="1">
        <v>2.7046000000000001</v>
      </c>
      <c r="I44" s="6"/>
      <c r="J44" s="6"/>
      <c r="K44" s="6"/>
      <c r="L44" s="6"/>
      <c r="M44" s="6"/>
      <c r="N44" s="6"/>
      <c r="O44" s="6"/>
      <c r="P44" s="6"/>
    </row>
    <row r="45" spans="1:16" x14ac:dyDescent="0.15">
      <c r="F45" s="4"/>
    </row>
    <row r="46" spans="1:16" ht="60" x14ac:dyDescent="0.15">
      <c r="A46" s="2" t="s">
        <v>8</v>
      </c>
      <c r="B46" s="1">
        <v>5.8371000000000004</v>
      </c>
      <c r="C46" s="1">
        <v>5.7670000000000003</v>
      </c>
      <c r="D46" s="1">
        <v>5.7443</v>
      </c>
      <c r="E46" s="1">
        <v>5.7492000000000001</v>
      </c>
      <c r="F46" s="4">
        <v>5.6075999999999997</v>
      </c>
      <c r="G46" s="1">
        <v>5.5148000000000001</v>
      </c>
    </row>
    <row r="47" spans="1:16" x14ac:dyDescent="0.15">
      <c r="F47" s="4"/>
    </row>
    <row r="48" spans="1:16" s="8" customFormat="1" ht="60" x14ac:dyDescent="0.15">
      <c r="A48" s="7" t="s">
        <v>21</v>
      </c>
      <c r="B48" s="8">
        <f>1/6.892*100</f>
        <v>14.509576320371446</v>
      </c>
      <c r="C48" s="8">
        <f>1/6.8*100</f>
        <v>14.705882352941178</v>
      </c>
      <c r="D48" s="8">
        <f>1/6.696*100</f>
        <v>14.934289127837516</v>
      </c>
      <c r="E48" s="8">
        <f>1/6.581*100</f>
        <v>15.195259079167297</v>
      </c>
      <c r="F48" s="8">
        <f>1/6.259*100</f>
        <v>15.976993129892952</v>
      </c>
      <c r="G48" s="8">
        <f>1/6.248*100</f>
        <v>16.005121638924454</v>
      </c>
    </row>
    <row r="49" spans="1:16" x14ac:dyDescent="0.15">
      <c r="F49" s="4"/>
    </row>
    <row r="50" spans="1:16" ht="60" x14ac:dyDescent="0.15">
      <c r="A50" s="2" t="s">
        <v>22</v>
      </c>
      <c r="B50" s="8">
        <f>B48-B42-(B46-B44)*2</f>
        <v>5.1811763203714465</v>
      </c>
      <c r="C50" s="8">
        <f>C48-C42-(C46-C44)*2</f>
        <v>5.5429823529411761</v>
      </c>
      <c r="D50" s="8">
        <f>D48-D42-(D46-D44)*2</f>
        <v>5.8753891278375168</v>
      </c>
      <c r="E50" s="8">
        <f>E48-E42-(E46-E44)*2</f>
        <v>6.2359590791672961</v>
      </c>
      <c r="F50" s="8">
        <f>F48-F42-(F46-F44)*2</f>
        <v>7.030593129892952</v>
      </c>
      <c r="G50" s="8">
        <f>G48-G42-(G46-G44)*2</f>
        <v>7.1027216389244536</v>
      </c>
      <c r="I50" s="8"/>
      <c r="J50" s="8"/>
      <c r="K50" s="8"/>
      <c r="L50" s="8"/>
      <c r="M50" s="8"/>
      <c r="N50" s="8"/>
      <c r="O50" s="8"/>
      <c r="P50" s="8"/>
    </row>
    <row r="51" spans="1:16" x14ac:dyDescent="0.15">
      <c r="F51" s="4"/>
    </row>
    <row r="52" spans="1:16" ht="30" x14ac:dyDescent="0.15">
      <c r="A52" s="2" t="s">
        <v>23</v>
      </c>
      <c r="B52" s="1">
        <f>B42+(B46-B44)*2+B50</f>
        <v>14.509576320371448</v>
      </c>
      <c r="C52" s="1">
        <f t="shared" ref="C52:G52" si="2">C42+(C46-C44)*2+C50</f>
        <v>14.705882352941178</v>
      </c>
      <c r="D52" s="1">
        <f t="shared" si="2"/>
        <v>14.934289127837516</v>
      </c>
      <c r="E52" s="1">
        <f t="shared" si="2"/>
        <v>15.195259079167295</v>
      </c>
      <c r="F52" s="1">
        <f t="shared" si="2"/>
        <v>15.976993129892954</v>
      </c>
      <c r="G52" s="1">
        <f t="shared" si="2"/>
        <v>16.005121638924454</v>
      </c>
    </row>
    <row r="53" spans="1:16" x14ac:dyDescent="0.15">
      <c r="F53" s="4"/>
    </row>
    <row r="54" spans="1:16" s="3" customFormat="1" x14ac:dyDescent="0.15"/>
    <row r="55" spans="1:16" x14ac:dyDescent="0.15">
      <c r="F55" s="4"/>
    </row>
    <row r="56" spans="1:16" x14ac:dyDescent="0.15">
      <c r="F56" s="4"/>
    </row>
    <row r="57" spans="1:16" x14ac:dyDescent="0.15">
      <c r="B57" s="5">
        <v>43833</v>
      </c>
      <c r="C57" s="5">
        <f>B57+7</f>
        <v>43840</v>
      </c>
      <c r="D57" s="5">
        <f>C57+7</f>
        <v>43847</v>
      </c>
      <c r="E57" s="5">
        <f>D57+6</f>
        <v>43853</v>
      </c>
      <c r="F57" s="5">
        <v>43868</v>
      </c>
      <c r="G57" s="5">
        <f>F57+7</f>
        <v>43875</v>
      </c>
      <c r="H57" s="5">
        <f>G57+7</f>
        <v>43882</v>
      </c>
      <c r="I57" s="5">
        <f>H57+7</f>
        <v>43889</v>
      </c>
      <c r="J57" s="5">
        <f>I57+7</f>
        <v>43896</v>
      </c>
      <c r="K57" s="5">
        <f t="shared" ref="K57:O57" si="3">J57+7</f>
        <v>43903</v>
      </c>
      <c r="L57" s="5">
        <f t="shared" si="3"/>
        <v>43910</v>
      </c>
      <c r="M57" s="5">
        <f t="shared" si="3"/>
        <v>43917</v>
      </c>
      <c r="N57" s="5">
        <f t="shared" si="3"/>
        <v>43924</v>
      </c>
      <c r="O57" s="5">
        <f t="shared" si="3"/>
        <v>43931</v>
      </c>
    </row>
    <row r="58" spans="1:16" ht="30" x14ac:dyDescent="0.3">
      <c r="A58" s="2" t="s">
        <v>3</v>
      </c>
      <c r="B58" s="1">
        <v>3.5865999999999998</v>
      </c>
      <c r="C58" s="1">
        <v>3.5295000000000001</v>
      </c>
      <c r="D58" s="1">
        <v>3.5299</v>
      </c>
      <c r="E58" s="1">
        <v>3.4127000000000001</v>
      </c>
      <c r="F58" s="1">
        <v>3.2218</v>
      </c>
      <c r="G58" s="1">
        <v>3.282</v>
      </c>
      <c r="I58" s="6"/>
      <c r="J58" s="6"/>
      <c r="K58" s="6"/>
      <c r="L58" s="6"/>
      <c r="M58" s="6"/>
      <c r="N58" s="6"/>
      <c r="O58" s="6"/>
      <c r="P58" s="6"/>
    </row>
    <row r="59" spans="1:16" x14ac:dyDescent="0.15">
      <c r="F59" s="1"/>
    </row>
    <row r="60" spans="1:16" ht="30" x14ac:dyDescent="0.3">
      <c r="A60" s="2" t="s">
        <v>4</v>
      </c>
      <c r="B60" s="1">
        <v>2.9662000000000002</v>
      </c>
      <c r="C60" s="1">
        <v>2.9502999999999999</v>
      </c>
      <c r="D60" s="1">
        <v>2.9798</v>
      </c>
      <c r="E60" s="1">
        <v>2.9759000000000002</v>
      </c>
      <c r="F60" s="1">
        <v>2.7452999999999999</v>
      </c>
      <c r="G60" s="1">
        <v>2.7046000000000001</v>
      </c>
      <c r="I60" s="6"/>
      <c r="J60" s="6"/>
      <c r="K60" s="6"/>
      <c r="L60" s="6"/>
      <c r="M60" s="6"/>
      <c r="N60" s="6"/>
      <c r="O60" s="6"/>
      <c r="P60" s="6"/>
    </row>
    <row r="61" spans="1:16" x14ac:dyDescent="0.15">
      <c r="F61" s="4"/>
    </row>
    <row r="62" spans="1:16" ht="60" x14ac:dyDescent="0.15">
      <c r="A62" s="2" t="s">
        <v>8</v>
      </c>
      <c r="B62" s="1">
        <v>5.8371000000000004</v>
      </c>
      <c r="C62" s="1">
        <v>5.7670000000000003</v>
      </c>
      <c r="D62" s="1">
        <v>5.7443</v>
      </c>
      <c r="E62" s="1">
        <v>5.7492000000000001</v>
      </c>
      <c r="F62" s="4">
        <v>5.6075999999999997</v>
      </c>
      <c r="G62" s="1">
        <v>5.5148000000000001</v>
      </c>
    </row>
    <row r="63" spans="1:16" x14ac:dyDescent="0.15">
      <c r="F63" s="4"/>
    </row>
    <row r="64" spans="1:16" s="8" customFormat="1" ht="60" x14ac:dyDescent="0.15">
      <c r="A64" s="7" t="s">
        <v>24</v>
      </c>
      <c r="B64" s="8">
        <f>1/11.914*100</f>
        <v>8.3934866543562201</v>
      </c>
      <c r="C64" s="8">
        <f>1/11.574*100</f>
        <v>8.6400552963538964</v>
      </c>
      <c r="D64" s="8">
        <f>1/11.281*100</f>
        <v>8.8644623703572378</v>
      </c>
      <c r="E64" s="8">
        <f>1/10.696*100</f>
        <v>9.3492894540014948</v>
      </c>
      <c r="F64" s="8">
        <f>1/9.98*100</f>
        <v>10.020040080160319</v>
      </c>
      <c r="G64" s="8">
        <f>1/10.345*100</f>
        <v>9.6665055582406954</v>
      </c>
    </row>
    <row r="65" spans="1:16" x14ac:dyDescent="0.15">
      <c r="F65" s="4"/>
    </row>
    <row r="66" spans="1:16" ht="60" x14ac:dyDescent="0.15">
      <c r="A66" s="2" t="s">
        <v>25</v>
      </c>
      <c r="B66" s="8">
        <f>B64-B58-(B62-B60)*2</f>
        <v>-0.93491334564378015</v>
      </c>
      <c r="C66" s="8">
        <f>C64-C58-(C62-C60)*2</f>
        <v>-0.52284470364610502</v>
      </c>
      <c r="D66" s="8">
        <f>D64-D58-(D62-D60)*2</f>
        <v>-0.19443762964276168</v>
      </c>
      <c r="E66" s="8">
        <f>E64-E58-(E62-E60)*2</f>
        <v>0.38998945400149498</v>
      </c>
      <c r="F66" s="8">
        <f>F64-F58-(F62-F60)*2</f>
        <v>1.0736400801603194</v>
      </c>
      <c r="G66" s="8">
        <f>G64-G58-(G62-G60)*2</f>
        <v>0.76410555824069526</v>
      </c>
      <c r="I66" s="8"/>
      <c r="J66" s="8"/>
      <c r="K66" s="8"/>
      <c r="L66" s="8"/>
      <c r="M66" s="8"/>
      <c r="N66" s="8"/>
      <c r="O66" s="8"/>
      <c r="P66" s="8"/>
    </row>
    <row r="67" spans="1:16" x14ac:dyDescent="0.15">
      <c r="F67" s="4"/>
    </row>
    <row r="68" spans="1:16" ht="30" x14ac:dyDescent="0.15">
      <c r="A68" s="2" t="s">
        <v>26</v>
      </c>
      <c r="B68" s="1">
        <f>B58+(B62-B60)*2+B66</f>
        <v>8.3934866543562201</v>
      </c>
      <c r="C68" s="1">
        <f t="shared" ref="C68:G68" si="4">C58+(C62-C60)*2+C66</f>
        <v>8.6400552963538964</v>
      </c>
      <c r="D68" s="1">
        <f t="shared" si="4"/>
        <v>8.8644623703572378</v>
      </c>
      <c r="E68" s="1">
        <f t="shared" si="4"/>
        <v>9.349289454001493</v>
      </c>
      <c r="F68" s="1">
        <f t="shared" si="4"/>
        <v>10.020040080160321</v>
      </c>
      <c r="G68" s="1">
        <f t="shared" si="4"/>
        <v>9.6665055582406954</v>
      </c>
    </row>
    <row r="69" spans="1:16" x14ac:dyDescent="0.15">
      <c r="F69" s="4"/>
    </row>
    <row r="70" spans="1:16" x14ac:dyDescent="0.15">
      <c r="F70" s="4"/>
    </row>
    <row r="71" spans="1:16" x14ac:dyDescent="0.15">
      <c r="F71" s="4"/>
    </row>
    <row r="72" spans="1:16" x14ac:dyDescent="0.15">
      <c r="F72" s="4"/>
    </row>
    <row r="73" spans="1:16" x14ac:dyDescent="0.15">
      <c r="F73" s="4"/>
    </row>
    <row r="74" spans="1:16" x14ac:dyDescent="0.15">
      <c r="F74" s="4"/>
    </row>
    <row r="75" spans="1:16" x14ac:dyDescent="0.15">
      <c r="F75" s="4"/>
    </row>
    <row r="76" spans="1:16" x14ac:dyDescent="0.15">
      <c r="F76" s="4"/>
    </row>
    <row r="77" spans="1:16" x14ac:dyDescent="0.15">
      <c r="F77" s="4"/>
    </row>
    <row r="78" spans="1:16" x14ac:dyDescent="0.15">
      <c r="F78" s="4"/>
    </row>
    <row r="79" spans="1:16" x14ac:dyDescent="0.15">
      <c r="F79" s="4"/>
    </row>
    <row r="80" spans="1:1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2020-02-16T11:46:10Z</dcterms:modified>
</cp:coreProperties>
</file>