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6215"/>
  <workbookPr/>
  <mc:AlternateContent xmlns:mc="http://schemas.openxmlformats.org/markup-compatibility/2006">
    <mc:Choice Requires="x15">
      <x15ac:absPath xmlns:x15ac="http://schemas.microsoft.com/office/spreadsheetml/2010/11/ac" url="/Users/zpw/Desktop/Financial-market-experience/投资心得/"/>
    </mc:Choice>
  </mc:AlternateContent>
  <bookViews>
    <workbookView xWindow="0" yWindow="500" windowWidth="15160" windowHeight="16560"/>
  </bookViews>
  <sheets>
    <sheet name="当下测算" sheetId="3" r:id="rId1"/>
  </sheet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56" i="3" l="1"/>
  <c r="Q55" i="3"/>
  <c r="K55" i="3"/>
  <c r="J56" i="3"/>
  <c r="G56" i="3"/>
  <c r="E57" i="3"/>
  <c r="D54" i="3"/>
  <c r="G55" i="3"/>
  <c r="F55" i="3"/>
  <c r="E56" i="3"/>
  <c r="F56" i="3"/>
  <c r="H55" i="3"/>
  <c r="H56" i="3"/>
  <c r="I55" i="3"/>
  <c r="I56" i="3"/>
  <c r="J55" i="3"/>
  <c r="K56" i="3"/>
  <c r="L55" i="3"/>
  <c r="L56" i="3"/>
  <c r="M55" i="3"/>
  <c r="M56" i="3"/>
  <c r="N55" i="3"/>
  <c r="N56" i="3"/>
  <c r="O55" i="3"/>
  <c r="O56" i="3"/>
  <c r="P55" i="3"/>
  <c r="P56" i="3"/>
  <c r="R55" i="3"/>
  <c r="R56" i="3"/>
  <c r="S55" i="3"/>
  <c r="S56" i="3"/>
  <c r="T55" i="3"/>
  <c r="T56" i="3"/>
  <c r="U55" i="3"/>
  <c r="U56" i="3"/>
  <c r="V55" i="3"/>
  <c r="V56" i="3"/>
  <c r="W55" i="3"/>
  <c r="W56" i="3"/>
  <c r="X55" i="3"/>
  <c r="X56" i="3"/>
  <c r="Y55" i="3"/>
  <c r="Y56" i="3"/>
  <c r="D55" i="3"/>
  <c r="F51" i="3"/>
  <c r="Y54" i="3"/>
  <c r="G51" i="3"/>
  <c r="H51" i="3"/>
  <c r="I51" i="3"/>
  <c r="J51" i="3"/>
  <c r="V54" i="3"/>
  <c r="W54" i="3"/>
  <c r="X54" i="3"/>
  <c r="J54" i="3"/>
  <c r="K54" i="3"/>
  <c r="L54" i="3"/>
  <c r="M54" i="3"/>
  <c r="N54" i="3"/>
  <c r="O54" i="3"/>
  <c r="P54" i="3"/>
  <c r="Q54" i="3"/>
  <c r="R54" i="3"/>
  <c r="S54" i="3"/>
  <c r="T54" i="3"/>
  <c r="U54" i="3"/>
  <c r="F54" i="3"/>
  <c r="G54" i="3"/>
  <c r="H54" i="3"/>
  <c r="I54" i="3"/>
  <c r="B50" i="3"/>
  <c r="J52" i="3"/>
  <c r="J45" i="3"/>
  <c r="I50" i="3"/>
  <c r="I52" i="3"/>
  <c r="J50" i="3"/>
  <c r="I45" i="3"/>
  <c r="I44" i="3"/>
  <c r="I46" i="3"/>
  <c r="J44" i="3"/>
  <c r="J46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AH2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X4" i="3"/>
  <c r="F45" i="3"/>
  <c r="G45" i="3"/>
  <c r="H45" i="3"/>
  <c r="F70" i="3"/>
  <c r="B69" i="3"/>
  <c r="G70" i="3"/>
  <c r="H70" i="3"/>
  <c r="I70" i="3"/>
  <c r="J70" i="3"/>
  <c r="K70" i="3"/>
  <c r="L70" i="3"/>
  <c r="M70" i="3"/>
  <c r="M71" i="3"/>
  <c r="F85" i="3"/>
  <c r="G85" i="3"/>
  <c r="H85" i="3"/>
  <c r="I85" i="3"/>
  <c r="J85" i="3"/>
  <c r="K85" i="3"/>
  <c r="L85" i="3"/>
  <c r="M85" i="3"/>
  <c r="N85" i="3"/>
  <c r="O85" i="3"/>
  <c r="P85" i="3"/>
  <c r="Q85" i="3"/>
  <c r="R85" i="3"/>
  <c r="S85" i="3"/>
  <c r="B85" i="3"/>
  <c r="F86" i="3"/>
  <c r="G86" i="3"/>
  <c r="H86" i="3"/>
  <c r="I86" i="3"/>
  <c r="J86" i="3"/>
  <c r="K86" i="3"/>
  <c r="L86" i="3"/>
  <c r="M86" i="3"/>
  <c r="N86" i="3"/>
  <c r="O86" i="3"/>
  <c r="P86" i="3"/>
  <c r="Q86" i="3"/>
  <c r="R86" i="3"/>
  <c r="S86" i="3"/>
  <c r="S87" i="3"/>
  <c r="F79" i="3"/>
  <c r="G79" i="3"/>
  <c r="H79" i="3"/>
  <c r="I79" i="3"/>
  <c r="J79" i="3"/>
  <c r="K79" i="3"/>
  <c r="L79" i="3"/>
  <c r="M79" i="3"/>
  <c r="N79" i="3"/>
  <c r="O79" i="3"/>
  <c r="P79" i="3"/>
  <c r="Q79" i="3"/>
  <c r="R79" i="3"/>
  <c r="S79" i="3"/>
  <c r="F80" i="3"/>
  <c r="G80" i="3"/>
  <c r="H80" i="3"/>
  <c r="I80" i="3"/>
  <c r="J80" i="3"/>
  <c r="K80" i="3"/>
  <c r="L80" i="3"/>
  <c r="M80" i="3"/>
  <c r="N80" i="3"/>
  <c r="O80" i="3"/>
  <c r="P80" i="3"/>
  <c r="Q80" i="3"/>
  <c r="R80" i="3"/>
  <c r="S80" i="3"/>
  <c r="S81" i="3"/>
  <c r="E87" i="3"/>
  <c r="F87" i="3"/>
  <c r="G87" i="3"/>
  <c r="H87" i="3"/>
  <c r="I87" i="3"/>
  <c r="J87" i="3"/>
  <c r="K87" i="3"/>
  <c r="L87" i="3"/>
  <c r="M87" i="3"/>
  <c r="N87" i="3"/>
  <c r="O87" i="3"/>
  <c r="P87" i="3"/>
  <c r="Q87" i="3"/>
  <c r="R87" i="3"/>
  <c r="D86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D80" i="3"/>
  <c r="C90" i="3"/>
  <c r="F95" i="3"/>
  <c r="G95" i="3"/>
  <c r="H95" i="3"/>
  <c r="I95" i="3"/>
  <c r="J95" i="3"/>
  <c r="K95" i="3"/>
  <c r="L95" i="3"/>
  <c r="M95" i="3"/>
  <c r="N95" i="3"/>
  <c r="O95" i="3"/>
  <c r="P95" i="3"/>
  <c r="Q95" i="3"/>
  <c r="R95" i="3"/>
  <c r="S95" i="3"/>
  <c r="T95" i="3"/>
  <c r="U95" i="3"/>
  <c r="V95" i="3"/>
  <c r="W95" i="3"/>
  <c r="F96" i="3"/>
  <c r="G96" i="3"/>
  <c r="H96" i="3"/>
  <c r="I96" i="3"/>
  <c r="J96" i="3"/>
  <c r="K96" i="3"/>
  <c r="L96" i="3"/>
  <c r="M96" i="3"/>
  <c r="N96" i="3"/>
  <c r="O96" i="3"/>
  <c r="P96" i="3"/>
  <c r="Q96" i="3"/>
  <c r="R96" i="3"/>
  <c r="S96" i="3"/>
  <c r="T96" i="3"/>
  <c r="U96" i="3"/>
  <c r="V96" i="3"/>
  <c r="W96" i="3"/>
  <c r="S97" i="3"/>
  <c r="T97" i="3"/>
  <c r="U97" i="3"/>
  <c r="V97" i="3"/>
  <c r="W97" i="3"/>
  <c r="F101" i="3"/>
  <c r="G101" i="3"/>
  <c r="H101" i="3"/>
  <c r="I101" i="3"/>
  <c r="J101" i="3"/>
  <c r="K101" i="3"/>
  <c r="L101" i="3"/>
  <c r="M101" i="3"/>
  <c r="N101" i="3"/>
  <c r="O101" i="3"/>
  <c r="P101" i="3"/>
  <c r="Q101" i="3"/>
  <c r="R101" i="3"/>
  <c r="S101" i="3"/>
  <c r="T101" i="3"/>
  <c r="U101" i="3"/>
  <c r="V101" i="3"/>
  <c r="W101" i="3"/>
  <c r="B101" i="3"/>
  <c r="F102" i="3"/>
  <c r="G102" i="3"/>
  <c r="H102" i="3"/>
  <c r="I102" i="3"/>
  <c r="J102" i="3"/>
  <c r="K102" i="3"/>
  <c r="L102" i="3"/>
  <c r="M102" i="3"/>
  <c r="N102" i="3"/>
  <c r="O102" i="3"/>
  <c r="P102" i="3"/>
  <c r="Q102" i="3"/>
  <c r="R102" i="3"/>
  <c r="S102" i="3"/>
  <c r="T102" i="3"/>
  <c r="U102" i="3"/>
  <c r="V102" i="3"/>
  <c r="W102" i="3"/>
  <c r="S103" i="3"/>
  <c r="T103" i="3"/>
  <c r="U103" i="3"/>
  <c r="V103" i="3"/>
  <c r="W103" i="3"/>
  <c r="X101" i="3"/>
  <c r="X102" i="3"/>
  <c r="X103" i="3"/>
  <c r="R103" i="3"/>
  <c r="Q103" i="3"/>
  <c r="P103" i="3"/>
  <c r="O103" i="3"/>
  <c r="N103" i="3"/>
  <c r="M103" i="3"/>
  <c r="L103" i="3"/>
  <c r="K103" i="3"/>
  <c r="J103" i="3"/>
  <c r="I103" i="3"/>
  <c r="H103" i="3"/>
  <c r="G103" i="3"/>
  <c r="F103" i="3"/>
  <c r="E103" i="3"/>
  <c r="X95" i="3"/>
  <c r="X96" i="3"/>
  <c r="X97" i="3"/>
  <c r="F64" i="3"/>
  <c r="G64" i="3"/>
  <c r="H64" i="3"/>
  <c r="I64" i="3"/>
  <c r="J64" i="3"/>
  <c r="K64" i="3"/>
  <c r="L64" i="3"/>
  <c r="M64" i="3"/>
  <c r="N97" i="3"/>
  <c r="O97" i="3"/>
  <c r="P97" i="3"/>
  <c r="Q97" i="3"/>
  <c r="R97" i="3"/>
  <c r="M97" i="3"/>
  <c r="D102" i="3"/>
  <c r="E97" i="3"/>
  <c r="F97" i="3"/>
  <c r="G97" i="3"/>
  <c r="H97" i="3"/>
  <c r="I97" i="3"/>
  <c r="J97" i="3"/>
  <c r="K97" i="3"/>
  <c r="L97" i="3"/>
  <c r="D96" i="3"/>
  <c r="C106" i="3"/>
  <c r="F63" i="3"/>
  <c r="G63" i="3"/>
  <c r="H63" i="3"/>
  <c r="I63" i="3"/>
  <c r="J63" i="3"/>
  <c r="K63" i="3"/>
  <c r="L63" i="3"/>
  <c r="M63" i="3"/>
  <c r="M65" i="3"/>
  <c r="F69" i="3"/>
  <c r="G69" i="3"/>
  <c r="H69" i="3"/>
  <c r="I69" i="3"/>
  <c r="J69" i="3"/>
  <c r="K69" i="3"/>
  <c r="L69" i="3"/>
  <c r="M69" i="3"/>
  <c r="L71" i="3"/>
  <c r="K71" i="3"/>
  <c r="J71" i="3"/>
  <c r="I71" i="3"/>
  <c r="H71" i="3"/>
  <c r="G71" i="3"/>
  <c r="F71" i="3"/>
  <c r="E71" i="3"/>
  <c r="L65" i="3"/>
  <c r="K65" i="3"/>
  <c r="J65" i="3"/>
  <c r="I65" i="3"/>
  <c r="H65" i="3"/>
  <c r="G65" i="3"/>
  <c r="F65" i="3"/>
  <c r="E65" i="3"/>
  <c r="D70" i="3"/>
  <c r="F50" i="3"/>
  <c r="G50" i="3"/>
  <c r="H50" i="3"/>
  <c r="H52" i="3"/>
  <c r="G52" i="3"/>
  <c r="F52" i="3"/>
  <c r="E52" i="3"/>
  <c r="F44" i="3"/>
  <c r="G44" i="3"/>
  <c r="H44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AG29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H30" i="3"/>
  <c r="B8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AH35" i="3"/>
  <c r="H46" i="3"/>
  <c r="G46" i="3"/>
  <c r="F46" i="3"/>
  <c r="E46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AH34" i="3"/>
  <c r="AH36" i="3"/>
  <c r="AG36" i="3"/>
  <c r="AF36" i="3"/>
  <c r="AE36" i="3"/>
  <c r="AD36" i="3"/>
  <c r="AC36" i="3"/>
  <c r="AB36" i="3"/>
  <c r="AA36" i="3"/>
  <c r="Z36" i="3"/>
  <c r="Y36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F30" i="3"/>
  <c r="AG30" i="3"/>
  <c r="AF30" i="3"/>
  <c r="AE30" i="3"/>
  <c r="AD30" i="3"/>
  <c r="AC30" i="3"/>
  <c r="AB30" i="3"/>
  <c r="AA30" i="3"/>
  <c r="Z30" i="3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8" i="3"/>
  <c r="G8" i="3"/>
  <c r="H8" i="3"/>
  <c r="I8" i="3"/>
  <c r="J8" i="3"/>
  <c r="K8" i="3"/>
  <c r="L8" i="3"/>
  <c r="M8" i="3"/>
  <c r="M10" i="3"/>
  <c r="K10" i="3"/>
  <c r="E30" i="3"/>
  <c r="D29" i="3"/>
  <c r="D35" i="3"/>
  <c r="C39" i="3"/>
  <c r="D51" i="3"/>
  <c r="D45" i="3"/>
  <c r="C58" i="3"/>
  <c r="B34" i="3"/>
  <c r="F2" i="3"/>
  <c r="G2" i="3"/>
  <c r="G4" i="3"/>
  <c r="H2" i="3"/>
  <c r="H4" i="3"/>
  <c r="I2" i="3"/>
  <c r="I4" i="3"/>
  <c r="J2" i="3"/>
  <c r="J4" i="3"/>
  <c r="K2" i="3"/>
  <c r="K4" i="3"/>
  <c r="L2" i="3"/>
  <c r="L4" i="3"/>
  <c r="M2" i="3"/>
  <c r="M4" i="3"/>
  <c r="N2" i="3"/>
  <c r="N4" i="3"/>
  <c r="O2" i="3"/>
  <c r="O4" i="3"/>
  <c r="P2" i="3"/>
  <c r="P4" i="3"/>
  <c r="Q2" i="3"/>
  <c r="Q4" i="3"/>
  <c r="R2" i="3"/>
  <c r="R4" i="3"/>
  <c r="S2" i="3"/>
  <c r="S4" i="3"/>
  <c r="T2" i="3"/>
  <c r="T4" i="3"/>
  <c r="U2" i="3"/>
  <c r="U4" i="3"/>
  <c r="V2" i="3"/>
  <c r="V4" i="3"/>
  <c r="W2" i="3"/>
  <c r="W4" i="3"/>
  <c r="X2" i="3"/>
  <c r="Y2" i="3"/>
  <c r="Y4" i="3"/>
  <c r="E4" i="3"/>
  <c r="F4" i="3"/>
  <c r="D3" i="3"/>
  <c r="Y9" i="3"/>
  <c r="N8" i="3"/>
  <c r="O8" i="3"/>
  <c r="P8" i="3"/>
  <c r="Q8" i="3"/>
  <c r="R8" i="3"/>
  <c r="S8" i="3"/>
  <c r="T8" i="3"/>
  <c r="U8" i="3"/>
  <c r="V8" i="3"/>
  <c r="W8" i="3"/>
  <c r="X8" i="3"/>
  <c r="Y8" i="3"/>
  <c r="Y10" i="3"/>
  <c r="E10" i="3"/>
  <c r="F10" i="3"/>
  <c r="G10" i="3"/>
  <c r="H10" i="3"/>
  <c r="I10" i="3"/>
  <c r="J10" i="3"/>
  <c r="L10" i="3"/>
  <c r="N10" i="3"/>
  <c r="O10" i="3"/>
  <c r="P10" i="3"/>
  <c r="Q10" i="3"/>
  <c r="R10" i="3"/>
  <c r="S10" i="3"/>
  <c r="T10" i="3"/>
  <c r="U10" i="3"/>
  <c r="V10" i="3"/>
  <c r="W10" i="3"/>
  <c r="X10" i="3"/>
  <c r="D9" i="3"/>
  <c r="C13" i="3"/>
  <c r="D64" i="3"/>
  <c r="C74" i="3"/>
</calcChain>
</file>

<file path=xl/sharedStrings.xml><?xml version="1.0" encoding="utf-8"?>
<sst xmlns="http://schemas.openxmlformats.org/spreadsheetml/2006/main" count="57" uniqueCount="21">
  <si>
    <t>利率</t>
    <phoneticPr fontId="2" type="noConversion"/>
  </si>
  <si>
    <t>现值</t>
    <phoneticPr fontId="2" type="noConversion"/>
  </si>
  <si>
    <t>增长率</t>
    <phoneticPr fontId="2" type="noConversion"/>
  </si>
  <si>
    <t>PV 是一个财务函数，用于根据固定利率计算贷款或投资的现值。</t>
  </si>
  <si>
    <t>PV(rate, nper, pmt, [fv], [type])</t>
  </si>
  <si>
    <t>PV 函数语法具有下列参数：</t>
  </si>
  <si>
    <t>type    可选。 数字 0 或 1，用以指定各期的付款时间是在期初还是期末。</t>
    <phoneticPr fontId="2" type="noConversion"/>
  </si>
  <si>
    <t>Rate    必需。 各期利率（10年国开债利率的两倍）。 例如，如果您获得年利率为 10% 的汽车贷款，并且每月还款一次，则每月的利率为 10%/12（即 0.83%）。 您需要在公式中输入 10%/12（即 0.83%）或 0.0083 作为利率。</t>
    <rPh sb="19" eb="20">
      <t>nian</t>
    </rPh>
    <rPh sb="20" eb="21">
      <t>guo kai zhai</t>
    </rPh>
    <rPh sb="23" eb="24">
      <t>li lü</t>
    </rPh>
    <rPh sb="25" eb="26">
      <t>de</t>
    </rPh>
    <rPh sb="26" eb="27">
      <t>liang bei</t>
    </rPh>
    <phoneticPr fontId="2" type="noConversion"/>
  </si>
  <si>
    <t>Pmt    必需。 每期的付款金额，在年金周期内不能更改（公司分红）。 通常，pmt 包括本金和利息，但不含其他费用或税金。 例如，对于金额为 ￥100,000、利率为 12% 的四年期汽车贷款，每月付款为 ￥2633.30。 您需要在公式中输入 -2633.30 作为 pmt。 如果省略 pmt，则必须包括 fv 参数。</t>
    <rPh sb="30" eb="31">
      <t>gong si</t>
    </rPh>
    <rPh sb="32" eb="33">
      <t>fen hong</t>
    </rPh>
    <phoneticPr fontId="2" type="noConversion"/>
  </si>
  <si>
    <t>Nper    必需。 年金的付款总期数（公司财年）。 例如，如果您获得为期四年的汽车贷款，每月还款一次，则贷款期数为 4*12（即 48）期。 您需要在公式中输入 48 作为 nper。</t>
    <rPh sb="21" eb="22">
      <t>gong si</t>
    </rPh>
    <rPh sb="23" eb="24">
      <t>cai nian</t>
    </rPh>
    <phoneticPr fontId="2" type="noConversion"/>
  </si>
  <si>
    <t>fv    可选。 未来值，或在最后一次付款后希望得到的现金余额（公司财年的现金流）。 如果省略 fv，则假定其值为 0（例如，贷款的未来值是 0）。 例如，如果要在 18 年中为支付某个特殊项目而储蓄 ￥500,000，则 ￥500,000 就是未来值。 然后，您可以对利率进行保守的猜测，并确定每月必须储蓄的金额。 如果省略 fv，则必须包括 pmt 参数。</t>
    <rPh sb="33" eb="34">
      <t>gong si</t>
    </rPh>
    <rPh sb="35" eb="36">
      <t>cai nian</t>
    </rPh>
    <rPh sb="37" eb="38">
      <t>de</t>
    </rPh>
    <rPh sb="38" eb="39">
      <t>xian jin liu</t>
    </rPh>
    <phoneticPr fontId="2" type="noConversion"/>
  </si>
  <si>
    <t>增长率</t>
    <phoneticPr fontId="2" type="noConversion"/>
  </si>
  <si>
    <t>增长率</t>
    <phoneticPr fontId="2" type="noConversion"/>
  </si>
  <si>
    <t>利率</t>
    <phoneticPr fontId="2" type="noConversion"/>
  </si>
  <si>
    <t>现值</t>
    <phoneticPr fontId="2" type="noConversion"/>
  </si>
  <si>
    <t>增长率</t>
    <rPh sb="0" eb="1">
      <t>zeng zhang l</t>
    </rPh>
    <phoneticPr fontId="2" type="noConversion"/>
  </si>
  <si>
    <t>纳斯达克估值（现金流久期30年）</t>
    <rPh sb="0" eb="1">
      <t>na si da ke</t>
    </rPh>
    <rPh sb="4" eb="5">
      <t>gu zhi</t>
    </rPh>
    <rPh sb="7" eb="8">
      <t>xian jin liu</t>
    </rPh>
    <rPh sb="10" eb="11">
      <t>jiu qi</t>
    </rPh>
    <rPh sb="14" eb="15">
      <t>nian</t>
    </rPh>
    <phoneticPr fontId="2" type="noConversion"/>
  </si>
  <si>
    <t>工商银行估值（现金流久期5年）</t>
    <rPh sb="0" eb="1">
      <t>gong shang yin hang</t>
    </rPh>
    <rPh sb="4" eb="5">
      <t>gu zhi</t>
    </rPh>
    <rPh sb="7" eb="8">
      <t>xian jin liu</t>
    </rPh>
    <rPh sb="10" eb="11">
      <t>jiu qi</t>
    </rPh>
    <rPh sb="13" eb="14">
      <t>nian</t>
    </rPh>
    <phoneticPr fontId="2" type="noConversion"/>
  </si>
  <si>
    <t>平安银行估值（现金流久期9年）</t>
    <rPh sb="0" eb="1">
      <t>ping an</t>
    </rPh>
    <rPh sb="4" eb="5">
      <t>gu zhi</t>
    </rPh>
    <rPh sb="7" eb="8">
      <t>xian jin liu</t>
    </rPh>
    <rPh sb="10" eb="11">
      <t>jiu qi</t>
    </rPh>
    <rPh sb="13" eb="14">
      <t>nian</t>
    </rPh>
    <phoneticPr fontId="2" type="noConversion"/>
  </si>
  <si>
    <t>华兰生物估值（现金流久期20年）</t>
    <rPh sb="0" eb="1">
      <t>hua lan sheng wu</t>
    </rPh>
    <rPh sb="4" eb="5">
      <t>gu zhi</t>
    </rPh>
    <rPh sb="7" eb="8">
      <t>xian jin liu</t>
    </rPh>
    <rPh sb="10" eb="11">
      <t>jiu qi</t>
    </rPh>
    <rPh sb="14" eb="15">
      <t>nian</t>
    </rPh>
    <phoneticPr fontId="2" type="noConversion"/>
  </si>
  <si>
    <t>华兰生物估值（现金流久期15年）</t>
    <rPh sb="0" eb="1">
      <t>hua lan sheng wu</t>
    </rPh>
    <rPh sb="4" eb="5">
      <t>gu zhi</t>
    </rPh>
    <rPh sb="7" eb="8">
      <t>xian jin liu</t>
    </rPh>
    <rPh sb="10" eb="11">
      <t>jiu qi</t>
    </rPh>
    <rPh sb="14" eb="15">
      <t>nian</t>
    </rPh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</si>
</sst>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8" formatCode="&quot;¥&quot;#,##0.00;[Red]\-&quot;¥&quot;#,##0.00"/>
    <numFmt numFmtId="176" formatCode="&quot;¥&quot;#,##0.00;[Red]&quot;¥&quot;\-#,##0.00"/>
    <numFmt numFmtId="177" formatCode="_ * #,##0.00_ ;_ * \-#,##0.00_ ;_ * &quot;-&quot;??_ ;_ @_ "/>
    <numFmt numFmtId="178" formatCode="0.0%"/>
  </numFmts>
  <fonts count="3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177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9" fontId="0" fillId="0" borderId="0" xfId="0" applyNumberFormat="1">
      <alignment vertical="center"/>
    </xf>
    <xf numFmtId="176" fontId="0" fillId="0" borderId="0" xfId="0" applyNumberFormat="1">
      <alignment vertical="center"/>
    </xf>
    <xf numFmtId="177" fontId="0" fillId="0" borderId="0" xfId="1" applyFont="1">
      <alignment vertical="center"/>
    </xf>
    <xf numFmtId="178" fontId="0" fillId="0" borderId="0" xfId="2" applyNumberFormat="1" applyFont="1">
      <alignment vertical="center"/>
    </xf>
    <xf numFmtId="10" fontId="0" fillId="0" borderId="0" xfId="2" applyNumberFormat="1" applyFont="1">
      <alignment vertical="center"/>
    </xf>
    <xf numFmtId="177" fontId="0" fillId="0" borderId="0" xfId="0" applyNumberFormat="1">
      <alignment vertical="center"/>
    </xf>
    <xf numFmtId="10" fontId="0" fillId="0" borderId="0" xfId="0" applyNumberFormat="1">
      <alignment vertical="center"/>
    </xf>
    <xf numFmtId="0" fontId="0" fillId="2" borderId="0" xfId="0" applyFill="1" applyAlignment="1">
      <alignment horizontal="center" vertical="center" wrapText="1"/>
    </xf>
    <xf numFmtId="0" fontId="0" fillId="3" borderId="0" xfId="0" applyFill="1">
      <alignment vertical="center"/>
    </xf>
    <xf numFmtId="8" fontId="0" fillId="0" borderId="0" xfId="0" applyNumberFormat="1">
      <alignment vertical="center"/>
    </xf>
  </cellXfs>
  <cellStyles count="3">
    <cellStyle name="百分比" xfId="2" builtinId="5"/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T106"/>
  <sheetViews>
    <sheetView tabSelected="1" topLeftCell="A66" workbookViewId="0">
      <selection activeCell="Q57" sqref="Q57"/>
    </sheetView>
  </sheetViews>
  <sheetFormatPr baseColWidth="10" defaultColWidth="8.83203125" defaultRowHeight="15" x14ac:dyDescent="0.2"/>
  <cols>
    <col min="4" max="4" width="10" bestFit="1" customWidth="1"/>
    <col min="34" max="34" width="9" bestFit="1" customWidth="1"/>
  </cols>
  <sheetData>
    <row r="2" spans="1:46" x14ac:dyDescent="0.2">
      <c r="A2" t="s">
        <v>2</v>
      </c>
      <c r="B2">
        <v>1.2</v>
      </c>
      <c r="C2" t="s">
        <v>0</v>
      </c>
      <c r="D2" s="1">
        <v>7.4899999999999994E-2</v>
      </c>
      <c r="E2">
        <v>1</v>
      </c>
      <c r="F2">
        <f>+E2+1</f>
        <v>2</v>
      </c>
      <c r="G2">
        <f t="shared" ref="G2:X2" si="0">+F2+1</f>
        <v>3</v>
      </c>
      <c r="H2">
        <f t="shared" si="0"/>
        <v>4</v>
      </c>
      <c r="I2">
        <f t="shared" si="0"/>
        <v>5</v>
      </c>
      <c r="J2">
        <f t="shared" si="0"/>
        <v>6</v>
      </c>
      <c r="K2">
        <f t="shared" si="0"/>
        <v>7</v>
      </c>
      <c r="L2">
        <f t="shared" si="0"/>
        <v>8</v>
      </c>
      <c r="M2">
        <f t="shared" si="0"/>
        <v>9</v>
      </c>
      <c r="N2">
        <f t="shared" si="0"/>
        <v>10</v>
      </c>
      <c r="O2">
        <f t="shared" si="0"/>
        <v>11</v>
      </c>
      <c r="P2">
        <f t="shared" si="0"/>
        <v>12</v>
      </c>
      <c r="Q2">
        <f t="shared" si="0"/>
        <v>13</v>
      </c>
      <c r="R2">
        <f t="shared" si="0"/>
        <v>14</v>
      </c>
      <c r="S2">
        <f t="shared" si="0"/>
        <v>15</v>
      </c>
      <c r="T2">
        <f t="shared" si="0"/>
        <v>16</v>
      </c>
      <c r="U2">
        <f t="shared" si="0"/>
        <v>17</v>
      </c>
      <c r="V2">
        <f t="shared" si="0"/>
        <v>18</v>
      </c>
      <c r="W2">
        <f t="shared" si="0"/>
        <v>19</v>
      </c>
      <c r="X2">
        <f t="shared" si="0"/>
        <v>20</v>
      </c>
      <c r="Y2">
        <f>+X2+1</f>
        <v>21</v>
      </c>
    </row>
    <row r="3" spans="1:46" x14ac:dyDescent="0.2">
      <c r="C3" t="s">
        <v>1</v>
      </c>
      <c r="D3" s="2">
        <f>SUM(4:4)</f>
        <v>49.114689360077477</v>
      </c>
      <c r="E3">
        <v>-1</v>
      </c>
      <c r="F3" s="3">
        <v>-1</v>
      </c>
      <c r="G3" s="3">
        <v>-1</v>
      </c>
      <c r="H3" s="3">
        <v>-1</v>
      </c>
      <c r="I3" s="3">
        <v>-1</v>
      </c>
      <c r="J3" s="3">
        <v>1</v>
      </c>
      <c r="K3" s="3">
        <f t="shared" ref="K3:W3" si="1">+J3*$B$2</f>
        <v>1.2</v>
      </c>
      <c r="L3" s="3">
        <f t="shared" si="1"/>
        <v>1.44</v>
      </c>
      <c r="M3" s="3">
        <f t="shared" si="1"/>
        <v>1.728</v>
      </c>
      <c r="N3" s="3">
        <f t="shared" si="1"/>
        <v>2.0735999999999999</v>
      </c>
      <c r="O3" s="3">
        <f t="shared" si="1"/>
        <v>2.4883199999999999</v>
      </c>
      <c r="P3" s="3">
        <f t="shared" si="1"/>
        <v>2.9859839999999997</v>
      </c>
      <c r="Q3" s="3">
        <f t="shared" si="1"/>
        <v>3.5831807999999996</v>
      </c>
      <c r="R3" s="3">
        <f t="shared" si="1"/>
        <v>4.2998169599999994</v>
      </c>
      <c r="S3" s="3">
        <f t="shared" si="1"/>
        <v>5.1597803519999994</v>
      </c>
      <c r="T3" s="3">
        <f t="shared" si="1"/>
        <v>6.1917364223999991</v>
      </c>
      <c r="U3" s="3">
        <f t="shared" si="1"/>
        <v>7.4300837068799988</v>
      </c>
      <c r="V3" s="3">
        <f t="shared" si="1"/>
        <v>8.9161004482559978</v>
      </c>
      <c r="W3" s="3">
        <f t="shared" si="1"/>
        <v>10.699320537907196</v>
      </c>
      <c r="X3" s="3">
        <f>+W3*$B$2</f>
        <v>12.839184645488634</v>
      </c>
      <c r="Y3" s="6">
        <f>X3/(D2+2%)</f>
        <v>135.29172439924798</v>
      </c>
      <c r="Z3" s="3"/>
      <c r="AA3" s="3"/>
      <c r="AB3" s="3"/>
      <c r="AC3" s="3"/>
      <c r="AD3" s="3"/>
      <c r="AE3" s="3"/>
      <c r="AF3" s="3"/>
      <c r="AG3" s="3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</row>
    <row r="4" spans="1:46" x14ac:dyDescent="0.2">
      <c r="E4" s="2">
        <f>-PV($D$2,E2,0,E3)</f>
        <v>-0.9303190994511118</v>
      </c>
      <c r="F4" s="2">
        <f>-PV($D$2,F2,0,F3)</f>
        <v>-0.86549362680352748</v>
      </c>
      <c r="G4" s="2">
        <f>-PV($D$2,G2,0,G3)</f>
        <v>-0.80518525146853426</v>
      </c>
      <c r="H4" s="2">
        <f>-PV($D$2,H2,0,H3)</f>
        <v>-0.74907921803752375</v>
      </c>
      <c r="I4" s="2">
        <f>-PV($D$2,I2,0,I3)</f>
        <v>-0.69688270354221216</v>
      </c>
      <c r="J4" s="2">
        <f t="shared" ref="J4" si="2">-PV($D$2,J2,0,J3)</f>
        <v>0.64832328918244686</v>
      </c>
      <c r="K4" s="2">
        <f t="shared" ref="K4:W4" si="3">-PV($D$2,K2,0,K3)</f>
        <v>0.72377704625447592</v>
      </c>
      <c r="L4" s="2">
        <f t="shared" si="3"/>
        <v>0.80801233184981969</v>
      </c>
      <c r="M4" s="2">
        <f t="shared" si="3"/>
        <v>0.90205116589430057</v>
      </c>
      <c r="N4" s="2">
        <f t="shared" si="3"/>
        <v>1.0070345139763333</v>
      </c>
      <c r="O4" s="2">
        <f t="shared" si="3"/>
        <v>1.1242361305903803</v>
      </c>
      <c r="P4" s="2">
        <f t="shared" si="3"/>
        <v>1.2550780134974941</v>
      </c>
      <c r="Q4" s="2">
        <f t="shared" si="3"/>
        <v>1.4011476567094547</v>
      </c>
      <c r="R4" s="2">
        <f t="shared" si="3"/>
        <v>1.5642173114255704</v>
      </c>
      <c r="S4" s="2">
        <f t="shared" si="3"/>
        <v>1.7462654886135311</v>
      </c>
      <c r="T4" s="2">
        <f t="shared" si="3"/>
        <v>1.9495009641233949</v>
      </c>
      <c r="U4" s="2">
        <f t="shared" si="3"/>
        <v>2.1763895775868209</v>
      </c>
      <c r="V4" s="2">
        <f t="shared" si="3"/>
        <v>2.4296841502504281</v>
      </c>
      <c r="W4" s="2">
        <f t="shared" si="3"/>
        <v>2.7124578847339409</v>
      </c>
      <c r="X4" s="2">
        <f>-PV($D$2,X2,0,X3)</f>
        <v>3.0281416519496966</v>
      </c>
      <c r="Y4" s="2">
        <f>-PV($D$2,Y2,0,Y3)</f>
        <v>29.685332082742296</v>
      </c>
      <c r="Z4" s="2"/>
      <c r="AA4" s="2"/>
      <c r="AB4" s="2"/>
      <c r="AC4" s="2"/>
      <c r="AD4" s="2"/>
      <c r="AE4" s="2"/>
      <c r="AF4" s="2"/>
      <c r="AG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</row>
    <row r="8" spans="1:46" x14ac:dyDescent="0.2">
      <c r="A8" t="s">
        <v>2</v>
      </c>
      <c r="B8">
        <f>B2</f>
        <v>1.2</v>
      </c>
      <c r="C8" t="s">
        <v>0</v>
      </c>
      <c r="D8" s="4">
        <v>6.08E-2</v>
      </c>
      <c r="E8">
        <v>1</v>
      </c>
      <c r="F8">
        <f>+E8+1</f>
        <v>2</v>
      </c>
      <c r="G8">
        <f t="shared" ref="G8:X8" si="4">+F8+1</f>
        <v>3</v>
      </c>
      <c r="H8">
        <f t="shared" si="4"/>
        <v>4</v>
      </c>
      <c r="I8">
        <f t="shared" si="4"/>
        <v>5</v>
      </c>
      <c r="J8">
        <f t="shared" si="4"/>
        <v>6</v>
      </c>
      <c r="K8">
        <f t="shared" si="4"/>
        <v>7</v>
      </c>
      <c r="L8">
        <f t="shared" si="4"/>
        <v>8</v>
      </c>
      <c r="M8">
        <f t="shared" si="4"/>
        <v>9</v>
      </c>
      <c r="N8">
        <f t="shared" si="4"/>
        <v>10</v>
      </c>
      <c r="O8">
        <f t="shared" si="4"/>
        <v>11</v>
      </c>
      <c r="P8">
        <f t="shared" si="4"/>
        <v>12</v>
      </c>
      <c r="Q8">
        <f t="shared" si="4"/>
        <v>13</v>
      </c>
      <c r="R8">
        <f t="shared" si="4"/>
        <v>14</v>
      </c>
      <c r="S8">
        <f t="shared" si="4"/>
        <v>15</v>
      </c>
      <c r="T8">
        <f t="shared" si="4"/>
        <v>16</v>
      </c>
      <c r="U8">
        <f t="shared" si="4"/>
        <v>17</v>
      </c>
      <c r="V8">
        <f t="shared" si="4"/>
        <v>18</v>
      </c>
      <c r="W8">
        <f t="shared" si="4"/>
        <v>19</v>
      </c>
      <c r="X8">
        <f t="shared" si="4"/>
        <v>20</v>
      </c>
      <c r="Y8">
        <f>+X8+1</f>
        <v>21</v>
      </c>
    </row>
    <row r="9" spans="1:46" x14ac:dyDescent="0.2">
      <c r="C9" t="s">
        <v>1</v>
      </c>
      <c r="D9" s="2">
        <f>SUM(10:10)</f>
        <v>63.61456696839668</v>
      </c>
      <c r="E9">
        <v>-1</v>
      </c>
      <c r="F9" s="3">
        <v>-1</v>
      </c>
      <c r="G9" s="3">
        <v>-1</v>
      </c>
      <c r="H9" s="3">
        <v>-1</v>
      </c>
      <c r="I9" s="3">
        <v>-1</v>
      </c>
      <c r="J9" s="3">
        <v>1</v>
      </c>
      <c r="K9" s="3">
        <f t="shared" ref="K9:W9" si="5">+J9*$B$8</f>
        <v>1.2</v>
      </c>
      <c r="L9" s="3">
        <f t="shared" si="5"/>
        <v>1.44</v>
      </c>
      <c r="M9" s="3">
        <f t="shared" si="5"/>
        <v>1.728</v>
      </c>
      <c r="N9" s="3">
        <f t="shared" si="5"/>
        <v>2.0735999999999999</v>
      </c>
      <c r="O9" s="3">
        <f t="shared" si="5"/>
        <v>2.4883199999999999</v>
      </c>
      <c r="P9" s="3">
        <f t="shared" si="5"/>
        <v>2.9859839999999997</v>
      </c>
      <c r="Q9" s="3">
        <f t="shared" si="5"/>
        <v>3.5831807999999996</v>
      </c>
      <c r="R9" s="3">
        <f t="shared" si="5"/>
        <v>4.2998169599999994</v>
      </c>
      <c r="S9" s="3">
        <f t="shared" si="5"/>
        <v>5.1597803519999994</v>
      </c>
      <c r="T9" s="3">
        <f t="shared" si="5"/>
        <v>6.1917364223999991</v>
      </c>
      <c r="U9" s="3">
        <f t="shared" si="5"/>
        <v>7.4300837068799988</v>
      </c>
      <c r="V9" s="3">
        <f t="shared" si="5"/>
        <v>8.9161004482559978</v>
      </c>
      <c r="W9" s="3">
        <f t="shared" si="5"/>
        <v>10.699320537907196</v>
      </c>
      <c r="X9" s="3">
        <f>+W9*$B$8</f>
        <v>12.839184645488634</v>
      </c>
      <c r="Y9" s="6">
        <f>X9/($D$2+2%)</f>
        <v>135.29172439924798</v>
      </c>
      <c r="Z9" s="3"/>
      <c r="AA9" s="3"/>
      <c r="AB9" s="3"/>
      <c r="AC9" s="3"/>
      <c r="AD9" s="3"/>
      <c r="AE9" s="3"/>
      <c r="AF9" s="3"/>
      <c r="AG9" s="3"/>
    </row>
    <row r="10" spans="1:46" x14ac:dyDescent="0.2">
      <c r="E10" s="2">
        <f>-PV($D$8,E8,0,E9)</f>
        <v>-0.94268476621417796</v>
      </c>
      <c r="F10" s="2">
        <f t="shared" ref="F10:X10" si="6">-PV($D$8,F8,0,F9)</f>
        <v>-0.88865456845227941</v>
      </c>
      <c r="G10" s="2">
        <f t="shared" si="6"/>
        <v>-0.83772112410659827</v>
      </c>
      <c r="H10" s="2">
        <f t="shared" si="6"/>
        <v>-0.78970694203110703</v>
      </c>
      <c r="I10" s="2">
        <f t="shared" si="6"/>
        <v>-0.74444470402630747</v>
      </c>
      <c r="J10" s="2">
        <f t="shared" si="6"/>
        <v>0.70177668177442265</v>
      </c>
      <c r="K10" s="2">
        <f>-PV($D$8,K8,0,K9)</f>
        <v>0.79386502463169983</v>
      </c>
      <c r="L10" s="2">
        <f t="shared" si="6"/>
        <v>0.89803735818065589</v>
      </c>
      <c r="M10" s="2">
        <f>-PV($D$8,M8,0,M9)</f>
        <v>1.0158793644577555</v>
      </c>
      <c r="N10" s="2">
        <f t="shared" si="6"/>
        <v>1.1491848014228003</v>
      </c>
      <c r="O10" s="2">
        <f t="shared" si="6"/>
        <v>1.2999828070393671</v>
      </c>
      <c r="P10" s="2">
        <f t="shared" si="6"/>
        <v>1.4705687862436279</v>
      </c>
      <c r="Q10" s="2">
        <f t="shared" si="6"/>
        <v>1.6635393509543299</v>
      </c>
      <c r="R10" s="2">
        <f t="shared" si="6"/>
        <v>1.8818318449709617</v>
      </c>
      <c r="S10" s="2">
        <f t="shared" si="6"/>
        <v>2.1287690553970156</v>
      </c>
      <c r="T10" s="2">
        <f t="shared" si="6"/>
        <v>2.4081097911730946</v>
      </c>
      <c r="U10" s="2">
        <f t="shared" si="6"/>
        <v>2.724106098612098</v>
      </c>
      <c r="V10" s="2">
        <f t="shared" si="6"/>
        <v>3.0815679848553144</v>
      </c>
      <c r="W10" s="2">
        <f t="shared" si="6"/>
        <v>3.4859366344517131</v>
      </c>
      <c r="X10" s="2">
        <f t="shared" si="6"/>
        <v>3.9433672335426611</v>
      </c>
      <c r="Y10" s="2">
        <f>-PV($D$8,Y8,0,Y9)</f>
        <v>39.171256255519637</v>
      </c>
      <c r="Z10" s="2"/>
      <c r="AA10" s="2"/>
      <c r="AB10" s="2"/>
      <c r="AC10" s="2"/>
      <c r="AD10" s="2"/>
      <c r="AE10" s="2"/>
      <c r="AF10" s="2"/>
      <c r="AG10" s="2"/>
    </row>
    <row r="13" spans="1:46" x14ac:dyDescent="0.2">
      <c r="C13" s="5">
        <f>+D9/D3-1</f>
        <v>0.29522486647559498</v>
      </c>
    </row>
    <row r="16" spans="1:46" x14ac:dyDescent="0.2">
      <c r="A16" t="s">
        <v>3</v>
      </c>
    </row>
    <row r="17" spans="1:46" x14ac:dyDescent="0.2">
      <c r="A17" t="s">
        <v>4</v>
      </c>
    </row>
    <row r="18" spans="1:46" x14ac:dyDescent="0.2">
      <c r="A18" t="s">
        <v>5</v>
      </c>
    </row>
    <row r="19" spans="1:46" x14ac:dyDescent="0.2">
      <c r="A19" t="s">
        <v>7</v>
      </c>
    </row>
    <row r="20" spans="1:46" x14ac:dyDescent="0.2">
      <c r="A20" t="s">
        <v>9</v>
      </c>
    </row>
    <row r="21" spans="1:46" x14ac:dyDescent="0.2">
      <c r="A21" t="s">
        <v>8</v>
      </c>
    </row>
    <row r="22" spans="1:46" x14ac:dyDescent="0.2">
      <c r="A22" t="s">
        <v>10</v>
      </c>
    </row>
    <row r="23" spans="1:46" x14ac:dyDescent="0.2">
      <c r="A23" t="s">
        <v>6</v>
      </c>
    </row>
    <row r="25" spans="1:46" s="9" customFormat="1" x14ac:dyDescent="0.2"/>
    <row r="27" spans="1:46" ht="65" customHeight="1" x14ac:dyDescent="0.2">
      <c r="A27" s="8" t="s">
        <v>16</v>
      </c>
    </row>
    <row r="28" spans="1:46" x14ac:dyDescent="0.2">
      <c r="A28" s="8" t="s">
        <v>11</v>
      </c>
      <c r="B28">
        <v>1.2</v>
      </c>
      <c r="C28" s="8" t="s">
        <v>0</v>
      </c>
      <c r="D28" s="7">
        <v>9.3284000000000006E-2</v>
      </c>
      <c r="E28">
        <v>1</v>
      </c>
      <c r="F28">
        <f>+E28+1</f>
        <v>2</v>
      </c>
      <c r="G28">
        <f t="shared" ref="G28" si="7">+F28+1</f>
        <v>3</v>
      </c>
      <c r="H28">
        <f t="shared" ref="H28" si="8">+G28+1</f>
        <v>4</v>
      </c>
      <c r="I28">
        <f t="shared" ref="I28" si="9">+H28+1</f>
        <v>5</v>
      </c>
      <c r="J28">
        <f t="shared" ref="J28" si="10">+I28+1</f>
        <v>6</v>
      </c>
      <c r="K28">
        <f t="shared" ref="K28" si="11">+J28+1</f>
        <v>7</v>
      </c>
      <c r="L28">
        <f t="shared" ref="L28" si="12">+K28+1</f>
        <v>8</v>
      </c>
      <c r="M28">
        <f t="shared" ref="M28" si="13">+L28+1</f>
        <v>9</v>
      </c>
      <c r="N28">
        <f t="shared" ref="N28" si="14">+M28+1</f>
        <v>10</v>
      </c>
      <c r="O28">
        <f t="shared" ref="O28" si="15">+N28+1</f>
        <v>11</v>
      </c>
      <c r="P28">
        <f t="shared" ref="P28" si="16">+O28+1</f>
        <v>12</v>
      </c>
      <c r="Q28">
        <f t="shared" ref="Q28" si="17">+P28+1</f>
        <v>13</v>
      </c>
      <c r="R28">
        <f t="shared" ref="R28" si="18">+Q28+1</f>
        <v>14</v>
      </c>
      <c r="S28">
        <f t="shared" ref="S28" si="19">+R28+1</f>
        <v>15</v>
      </c>
      <c r="T28">
        <f t="shared" ref="T28" si="20">+S28+1</f>
        <v>16</v>
      </c>
      <c r="U28">
        <f t="shared" ref="U28" si="21">+T28+1</f>
        <v>17</v>
      </c>
      <c r="V28">
        <f t="shared" ref="V28" si="22">+U28+1</f>
        <v>18</v>
      </c>
      <c r="W28">
        <f t="shared" ref="W28" si="23">+V28+1</f>
        <v>19</v>
      </c>
      <c r="X28">
        <f t="shared" ref="X28:AG28" si="24">+W28+1</f>
        <v>20</v>
      </c>
      <c r="Y28">
        <f t="shared" si="24"/>
        <v>21</v>
      </c>
      <c r="Z28">
        <f t="shared" si="24"/>
        <v>22</v>
      </c>
      <c r="AA28">
        <f t="shared" si="24"/>
        <v>23</v>
      </c>
      <c r="AB28">
        <f t="shared" si="24"/>
        <v>24</v>
      </c>
      <c r="AC28">
        <f t="shared" si="24"/>
        <v>25</v>
      </c>
      <c r="AD28">
        <f t="shared" si="24"/>
        <v>26</v>
      </c>
      <c r="AE28">
        <f t="shared" si="24"/>
        <v>27</v>
      </c>
      <c r="AF28">
        <f t="shared" si="24"/>
        <v>28</v>
      </c>
      <c r="AG28">
        <f t="shared" si="24"/>
        <v>29</v>
      </c>
      <c r="AH28">
        <f>+AG28+1</f>
        <v>30</v>
      </c>
    </row>
    <row r="29" spans="1:46" x14ac:dyDescent="0.2">
      <c r="C29" s="8" t="s">
        <v>1</v>
      </c>
      <c r="D29" s="2">
        <f>SUM(30:30)</f>
        <v>86.503737187602397</v>
      </c>
      <c r="E29">
        <v>-1</v>
      </c>
      <c r="F29" s="3">
        <v>-1</v>
      </c>
      <c r="G29" s="3">
        <v>-1</v>
      </c>
      <c r="H29" s="3">
        <v>-1</v>
      </c>
      <c r="I29" s="3">
        <v>-1</v>
      </c>
      <c r="J29" s="3">
        <v>1</v>
      </c>
      <c r="K29" s="3">
        <f>+J29*$B$2</f>
        <v>1.2</v>
      </c>
      <c r="L29" s="3">
        <f t="shared" ref="L29" si="25">+K29*$B$2</f>
        <v>1.44</v>
      </c>
      <c r="M29" s="3">
        <f t="shared" ref="M29" si="26">+L29*$B$2</f>
        <v>1.728</v>
      </c>
      <c r="N29" s="3">
        <f t="shared" ref="N29" si="27">+M29*$B$2</f>
        <v>2.0735999999999999</v>
      </c>
      <c r="O29" s="3">
        <f t="shared" ref="O29" si="28">+N29*$B$2</f>
        <v>2.4883199999999999</v>
      </c>
      <c r="P29" s="3">
        <f t="shared" ref="P29" si="29">+O29*$B$2</f>
        <v>2.9859839999999997</v>
      </c>
      <c r="Q29" s="3">
        <f t="shared" ref="Q29" si="30">+P29*$B$2</f>
        <v>3.5831807999999996</v>
      </c>
      <c r="R29" s="3">
        <f t="shared" ref="R29" si="31">+Q29*$B$2</f>
        <v>4.2998169599999994</v>
      </c>
      <c r="S29" s="3">
        <f t="shared" ref="S29" si="32">+R29*$B$2</f>
        <v>5.1597803519999994</v>
      </c>
      <c r="T29" s="3">
        <f t="shared" ref="T29" si="33">+S29*$B$2</f>
        <v>6.1917364223999991</v>
      </c>
      <c r="U29" s="3">
        <f t="shared" ref="U29" si="34">+T29*$B$2</f>
        <v>7.4300837068799988</v>
      </c>
      <c r="V29" s="3">
        <f t="shared" ref="V29" si="35">+U29*$B$2</f>
        <v>8.9161004482559978</v>
      </c>
      <c r="W29" s="3">
        <f t="shared" ref="W29" si="36">+V29*$B$2</f>
        <v>10.699320537907196</v>
      </c>
      <c r="X29" s="3">
        <f t="shared" ref="X29:AG29" si="37">+W29*$B$2</f>
        <v>12.839184645488634</v>
      </c>
      <c r="Y29" s="3">
        <f t="shared" si="37"/>
        <v>15.407021574586361</v>
      </c>
      <c r="Z29" s="3">
        <f t="shared" si="37"/>
        <v>18.488425889503631</v>
      </c>
      <c r="AA29" s="3">
        <f t="shared" si="37"/>
        <v>22.186111067404358</v>
      </c>
      <c r="AB29" s="3">
        <f t="shared" si="37"/>
        <v>26.62333328088523</v>
      </c>
      <c r="AC29" s="3">
        <f t="shared" si="37"/>
        <v>31.947999937062274</v>
      </c>
      <c r="AD29" s="3">
        <f t="shared" si="37"/>
        <v>38.337599924474731</v>
      </c>
      <c r="AE29" s="3">
        <f t="shared" si="37"/>
        <v>46.005119909369675</v>
      </c>
      <c r="AF29" s="3">
        <f t="shared" si="37"/>
        <v>55.206143891243606</v>
      </c>
      <c r="AG29" s="3">
        <f t="shared" si="37"/>
        <v>66.247372669492322</v>
      </c>
      <c r="AH29" s="6">
        <f>AG29/(D28+2%)</f>
        <v>584.79019693418593</v>
      </c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</row>
    <row r="30" spans="1:46" x14ac:dyDescent="0.2">
      <c r="E30" s="2">
        <f>-PV($D$28,E28,0,E29)</f>
        <v>-0.9146754182810688</v>
      </c>
      <c r="F30" s="2">
        <f>-PV($D$28,F28,0,F29)</f>
        <v>-0.83663112080764823</v>
      </c>
      <c r="G30" s="2">
        <f t="shared" ref="G30:AG30" si="38">-PV($D$28,G28,0,G29)</f>
        <v>-0.76524592037169514</v>
      </c>
      <c r="H30" s="2">
        <f t="shared" si="38"/>
        <v>-0.69995163230386181</v>
      </c>
      <c r="I30" s="2">
        <f t="shared" si="38"/>
        <v>-0.6402285520540516</v>
      </c>
      <c r="J30" s="2">
        <f t="shared" si="38"/>
        <v>0.58560131864552278</v>
      </c>
      <c r="K30" s="2">
        <f t="shared" si="38"/>
        <v>0.64276215729364683</v>
      </c>
      <c r="L30" s="2">
        <f t="shared" si="38"/>
        <v>0.70550249409337029</v>
      </c>
      <c r="M30" s="2">
        <f t="shared" si="38"/>
        <v>0.77436694665982886</v>
      </c>
      <c r="N30" s="2">
        <f t="shared" si="38"/>
        <v>0.84995329300693578</v>
      </c>
      <c r="O30" s="2">
        <f t="shared" si="38"/>
        <v>0.93291766056058911</v>
      </c>
      <c r="P30" s="2">
        <f t="shared" si="38"/>
        <v>1.0239802216740634</v>
      </c>
      <c r="Q30" s="2">
        <f t="shared" si="38"/>
        <v>1.1239314450855187</v>
      </c>
      <c r="R30" s="2">
        <f t="shared" si="38"/>
        <v>1.2336389575834117</v>
      </c>
      <c r="S30" s="2">
        <f t="shared" si="38"/>
        <v>1.3540550754425147</v>
      </c>
      <c r="T30" s="2">
        <f t="shared" si="38"/>
        <v>1.4862250710071834</v>
      </c>
      <c r="U30" s="2">
        <f t="shared" si="38"/>
        <v>1.631296246179968</v>
      </c>
      <c r="V30" s="2">
        <f t="shared" si="38"/>
        <v>1.7905278915779996</v>
      </c>
      <c r="W30" s="2">
        <f t="shared" si="38"/>
        <v>1.9653022178076327</v>
      </c>
      <c r="X30" s="2">
        <f t="shared" si="38"/>
        <v>2.15713635374629</v>
      </c>
      <c r="Y30" s="2">
        <f t="shared" si="38"/>
        <v>2.367695515982625</v>
      </c>
      <c r="Z30" s="2">
        <f t="shared" si="38"/>
        <v>2.5988074637323422</v>
      </c>
      <c r="AA30" s="2">
        <f t="shared" si="38"/>
        <v>2.8524783647056124</v>
      </c>
      <c r="AB30" s="2">
        <f t="shared" si="38"/>
        <v>3.1309102096497665</v>
      </c>
      <c r="AC30" s="2">
        <f t="shared" si="38"/>
        <v>3.4365199267342419</v>
      </c>
      <c r="AD30" s="2">
        <f t="shared" si="38"/>
        <v>3.7719603617002462</v>
      </c>
      <c r="AE30" s="2">
        <f t="shared" si="38"/>
        <v>4.140143305893341</v>
      </c>
      <c r="AF30" s="2">
        <f t="shared" si="38"/>
        <v>4.5442647720738698</v>
      </c>
      <c r="AG30" s="2">
        <f t="shared" si="38"/>
        <v>4.987832737411912</v>
      </c>
      <c r="AH30" s="2">
        <f>-PV($D$28,AH28,0,AH29)</f>
        <v>40.272659823172283</v>
      </c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</row>
    <row r="34" spans="1:46" x14ac:dyDescent="0.2">
      <c r="A34" s="8" t="s">
        <v>12</v>
      </c>
      <c r="B34">
        <f>B28</f>
        <v>1.2</v>
      </c>
      <c r="C34" s="8" t="s">
        <v>13</v>
      </c>
      <c r="D34" s="7">
        <v>8.6717000000000002E-2</v>
      </c>
      <c r="E34">
        <v>1</v>
      </c>
      <c r="F34">
        <f>+E34+1</f>
        <v>2</v>
      </c>
      <c r="G34">
        <f t="shared" ref="G34" si="39">+F34+1</f>
        <v>3</v>
      </c>
      <c r="H34">
        <f t="shared" ref="H34" si="40">+G34+1</f>
        <v>4</v>
      </c>
      <c r="I34">
        <f t="shared" ref="I34" si="41">+H34+1</f>
        <v>5</v>
      </c>
      <c r="J34">
        <f t="shared" ref="J34" si="42">+I34+1</f>
        <v>6</v>
      </c>
      <c r="K34">
        <f t="shared" ref="K34" si="43">+J34+1</f>
        <v>7</v>
      </c>
      <c r="L34">
        <f t="shared" ref="L34" si="44">+K34+1</f>
        <v>8</v>
      </c>
      <c r="M34">
        <f t="shared" ref="M34" si="45">+L34+1</f>
        <v>9</v>
      </c>
      <c r="N34">
        <f t="shared" ref="N34" si="46">+M34+1</f>
        <v>10</v>
      </c>
      <c r="O34">
        <f t="shared" ref="O34" si="47">+N34+1</f>
        <v>11</v>
      </c>
      <c r="P34">
        <f t="shared" ref="P34" si="48">+O34+1</f>
        <v>12</v>
      </c>
      <c r="Q34">
        <f t="shared" ref="Q34" si="49">+P34+1</f>
        <v>13</v>
      </c>
      <c r="R34">
        <f t="shared" ref="R34" si="50">+Q34+1</f>
        <v>14</v>
      </c>
      <c r="S34">
        <f t="shared" ref="S34" si="51">+R34+1</f>
        <v>15</v>
      </c>
      <c r="T34">
        <f t="shared" ref="T34" si="52">+S34+1</f>
        <v>16</v>
      </c>
      <c r="U34">
        <f t="shared" ref="U34" si="53">+T34+1</f>
        <v>17</v>
      </c>
      <c r="V34">
        <f t="shared" ref="V34" si="54">+U34+1</f>
        <v>18</v>
      </c>
      <c r="W34">
        <f t="shared" ref="W34" si="55">+V34+1</f>
        <v>19</v>
      </c>
      <c r="X34">
        <f t="shared" ref="X34:AG34" si="56">+W34+1</f>
        <v>20</v>
      </c>
      <c r="Y34">
        <f t="shared" si="56"/>
        <v>21</v>
      </c>
      <c r="Z34">
        <f t="shared" si="56"/>
        <v>22</v>
      </c>
      <c r="AA34">
        <f t="shared" si="56"/>
        <v>23</v>
      </c>
      <c r="AB34">
        <f t="shared" si="56"/>
        <v>24</v>
      </c>
      <c r="AC34">
        <f t="shared" si="56"/>
        <v>25</v>
      </c>
      <c r="AD34">
        <f t="shared" si="56"/>
        <v>26</v>
      </c>
      <c r="AE34">
        <f t="shared" si="56"/>
        <v>27</v>
      </c>
      <c r="AF34">
        <f t="shared" si="56"/>
        <v>28</v>
      </c>
      <c r="AG34">
        <f t="shared" si="56"/>
        <v>29</v>
      </c>
      <c r="AH34">
        <f>+AG34+1</f>
        <v>30</v>
      </c>
    </row>
    <row r="35" spans="1:46" x14ac:dyDescent="0.2">
      <c r="C35" s="8" t="s">
        <v>14</v>
      </c>
      <c r="D35" s="2">
        <f>SUM(36:36)</f>
        <v>104.39552337236313</v>
      </c>
      <c r="E35">
        <v>-1</v>
      </c>
      <c r="F35" s="3">
        <v>-1</v>
      </c>
      <c r="G35" s="3">
        <v>-1</v>
      </c>
      <c r="H35" s="3">
        <v>-1</v>
      </c>
      <c r="I35" s="3">
        <v>-1</v>
      </c>
      <c r="J35" s="3">
        <v>1</v>
      </c>
      <c r="K35" s="3">
        <f>+J35*$B$8</f>
        <v>1.2</v>
      </c>
      <c r="L35" s="3">
        <f>+K35*$B$8</f>
        <v>1.44</v>
      </c>
      <c r="M35" s="3">
        <f t="shared" ref="M35" si="57">+L35*$B$8</f>
        <v>1.728</v>
      </c>
      <c r="N35" s="3">
        <f t="shared" ref="N35" si="58">+M35*$B$8</f>
        <v>2.0735999999999999</v>
      </c>
      <c r="O35" s="3">
        <f t="shared" ref="O35" si="59">+N35*$B$8</f>
        <v>2.4883199999999999</v>
      </c>
      <c r="P35" s="3">
        <f t="shared" ref="P35" si="60">+O35*$B$8</f>
        <v>2.9859839999999997</v>
      </c>
      <c r="Q35" s="3">
        <f t="shared" ref="Q35" si="61">+P35*$B$8</f>
        <v>3.5831807999999996</v>
      </c>
      <c r="R35" s="3">
        <f t="shared" ref="R35" si="62">+Q35*$B$8</f>
        <v>4.2998169599999994</v>
      </c>
      <c r="S35" s="3">
        <f t="shared" ref="S35" si="63">+R35*$B$8</f>
        <v>5.1597803519999994</v>
      </c>
      <c r="T35" s="3">
        <f t="shared" ref="T35" si="64">+S35*$B$8</f>
        <v>6.1917364223999991</v>
      </c>
      <c r="U35" s="3">
        <f t="shared" ref="U35" si="65">+T35*$B$8</f>
        <v>7.4300837068799988</v>
      </c>
      <c r="V35" s="3">
        <f t="shared" ref="V35" si="66">+U35*$B$8</f>
        <v>8.9161004482559978</v>
      </c>
      <c r="W35" s="3">
        <f t="shared" ref="W35" si="67">+V35*$B$8</f>
        <v>10.699320537907196</v>
      </c>
      <c r="X35" s="3">
        <f t="shared" ref="X35:AG35" si="68">+W35*$B$8</f>
        <v>12.839184645488634</v>
      </c>
      <c r="Y35" s="3">
        <f t="shared" si="68"/>
        <v>15.407021574586361</v>
      </c>
      <c r="Z35" s="3">
        <f t="shared" si="68"/>
        <v>18.488425889503631</v>
      </c>
      <c r="AA35" s="3">
        <f t="shared" si="68"/>
        <v>22.186111067404358</v>
      </c>
      <c r="AB35" s="3">
        <f t="shared" si="68"/>
        <v>26.62333328088523</v>
      </c>
      <c r="AC35" s="3">
        <f t="shared" si="68"/>
        <v>31.947999937062274</v>
      </c>
      <c r="AD35" s="3">
        <f t="shared" si="68"/>
        <v>38.337599924474731</v>
      </c>
      <c r="AE35" s="3">
        <f t="shared" si="68"/>
        <v>46.005119909369675</v>
      </c>
      <c r="AF35" s="3">
        <f t="shared" si="68"/>
        <v>55.206143891243606</v>
      </c>
      <c r="AG35" s="3">
        <f t="shared" si="68"/>
        <v>66.247372669492322</v>
      </c>
      <c r="AH35" s="6">
        <f>AG35/($D$34+2%)</f>
        <v>620.77619001182859</v>
      </c>
    </row>
    <row r="36" spans="1:46" x14ac:dyDescent="0.2">
      <c r="E36" s="2">
        <f>-PV($D$34,E34,0,E35)</f>
        <v>-0.92020277588369381</v>
      </c>
      <c r="F36" s="2">
        <f t="shared" ref="F36:AF36" si="69">-PV($D$34,F34,0,F35)</f>
        <v>-0.84677314874405551</v>
      </c>
      <c r="G36" s="2">
        <f t="shared" si="69"/>
        <v>-0.77920300201805592</v>
      </c>
      <c r="H36" s="2">
        <f t="shared" si="69"/>
        <v>-0.71702476543392235</v>
      </c>
      <c r="I36" s="2">
        <f t="shared" si="69"/>
        <v>-0.65980817952964987</v>
      </c>
      <c r="J36" s="2">
        <f t="shared" si="69"/>
        <v>0.60715731835395026</v>
      </c>
      <c r="K36" s="2">
        <f t="shared" si="69"/>
        <v>0.67044941969688554</v>
      </c>
      <c r="L36" s="2">
        <f t="shared" si="69"/>
        <v>0.74033930051362284</v>
      </c>
      <c r="M36" s="2">
        <f t="shared" si="69"/>
        <v>0.81751473531411345</v>
      </c>
      <c r="N36" s="2">
        <f t="shared" si="69"/>
        <v>0.90273519451424444</v>
      </c>
      <c r="O36" s="2">
        <f t="shared" si="69"/>
        <v>0.99683931825589678</v>
      </c>
      <c r="P36" s="2">
        <f t="shared" si="69"/>
        <v>1.100753169322902</v>
      </c>
      <c r="Q36" s="2">
        <f t="shared" si="69"/>
        <v>1.2154993463684496</v>
      </c>
      <c r="R36" s="2">
        <f t="shared" si="69"/>
        <v>1.3422070471356751</v>
      </c>
      <c r="S36" s="2">
        <f t="shared" si="69"/>
        <v>1.4821231807018851</v>
      </c>
      <c r="T36" s="2">
        <f t="shared" si="69"/>
        <v>1.6366246381001326</v>
      </c>
      <c r="U36" s="2">
        <f t="shared" si="69"/>
        <v>1.8072318420712652</v>
      </c>
      <c r="V36" s="2">
        <f t="shared" si="69"/>
        <v>1.9956237092872551</v>
      </c>
      <c r="W36" s="2">
        <f t="shared" si="69"/>
        <v>2.203654172286535</v>
      </c>
      <c r="X36" s="2">
        <f t="shared" si="69"/>
        <v>2.4333704237109033</v>
      </c>
      <c r="Y36" s="2">
        <f t="shared" si="69"/>
        <v>2.6870330623824641</v>
      </c>
      <c r="Z36" s="2">
        <f t="shared" si="69"/>
        <v>2.9671383394747264</v>
      </c>
      <c r="AA36" s="2">
        <f t="shared" si="69"/>
        <v>3.2764427236986924</v>
      </c>
      <c r="AB36" s="2">
        <f t="shared" si="69"/>
        <v>3.6179900272457606</v>
      </c>
      <c r="AC36" s="2">
        <f t="shared" si="69"/>
        <v>3.9951413594292835</v>
      </c>
      <c r="AD36" s="2">
        <f t="shared" si="69"/>
        <v>4.4116082027934969</v>
      </c>
      <c r="AE36" s="2">
        <f t="shared" si="69"/>
        <v>4.8714889371862187</v>
      </c>
      <c r="AF36" s="2">
        <f t="shared" si="69"/>
        <v>5.3793091712225554</v>
      </c>
      <c r="AG36" s="2">
        <f>-PV($D$34,AG34,0,AG35)</f>
        <v>5.9400662780347293</v>
      </c>
      <c r="AH36" s="2">
        <f>-PV($D$34,AH34,0,AH35)</f>
        <v>51.22019432687086</v>
      </c>
    </row>
    <row r="39" spans="1:46" x14ac:dyDescent="0.2">
      <c r="B39" s="8" t="s">
        <v>15</v>
      </c>
      <c r="C39" s="5">
        <f>+D35/D29-1</f>
        <v>0.20683252269157415</v>
      </c>
    </row>
    <row r="41" spans="1:46" s="9" customFormat="1" x14ac:dyDescent="0.2"/>
    <row r="43" spans="1:46" ht="65" customHeight="1" x14ac:dyDescent="0.2">
      <c r="A43" s="8" t="s">
        <v>17</v>
      </c>
    </row>
    <row r="44" spans="1:46" x14ac:dyDescent="0.2">
      <c r="A44" s="8" t="s">
        <v>11</v>
      </c>
      <c r="B44">
        <v>1.02</v>
      </c>
      <c r="C44" s="8" t="s">
        <v>0</v>
      </c>
      <c r="D44" s="7">
        <v>9.3284000000000006E-2</v>
      </c>
      <c r="E44">
        <v>1</v>
      </c>
      <c r="F44">
        <f>+E44+1</f>
        <v>2</v>
      </c>
      <c r="G44">
        <f t="shared" ref="G44" si="70">+F44+1</f>
        <v>3</v>
      </c>
      <c r="H44">
        <f t="shared" ref="H44:I44" si="71">+G44+1</f>
        <v>4</v>
      </c>
      <c r="I44">
        <f t="shared" si="71"/>
        <v>5</v>
      </c>
      <c r="J44">
        <f>+I44+1</f>
        <v>6</v>
      </c>
    </row>
    <row r="45" spans="1:46" x14ac:dyDescent="0.2">
      <c r="C45" s="8" t="s">
        <v>1</v>
      </c>
      <c r="D45" s="2">
        <f>SUM(46:46)</f>
        <v>10.075210070541054</v>
      </c>
      <c r="E45">
        <v>1.05</v>
      </c>
      <c r="F45" s="3">
        <f>+E45*B44</f>
        <v>1.0710000000000002</v>
      </c>
      <c r="G45" s="3">
        <f>+F45*B44</f>
        <v>1.0924200000000002</v>
      </c>
      <c r="H45" s="3">
        <f>+G45*B44</f>
        <v>1.1142684000000003</v>
      </c>
      <c r="I45" s="3">
        <f>+H45*B44</f>
        <v>1.1365537680000002</v>
      </c>
      <c r="J45" s="6">
        <f>I45/(D44+2%)</f>
        <v>10.032782811341407</v>
      </c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</row>
    <row r="46" spans="1:46" x14ac:dyDescent="0.2">
      <c r="E46" s="2">
        <f>-PV($D$44,E44,0,E45)</f>
        <v>0.9604091891951223</v>
      </c>
      <c r="F46" s="2">
        <f t="shared" ref="F46:H46" si="72">-PV($D$44,F44,0,F45)</f>
        <v>0.8960319303849914</v>
      </c>
      <c r="G46" s="2">
        <f t="shared" si="72"/>
        <v>0.83596994833244731</v>
      </c>
      <c r="H46" s="2">
        <f t="shared" si="72"/>
        <v>0.77993398540461256</v>
      </c>
      <c r="I46" s="2">
        <f t="shared" ref="I46" si="73">-PV($D$44,I44,0,I45)</f>
        <v>0.72765417321821668</v>
      </c>
      <c r="J46" s="2">
        <f t="shared" ref="J46" si="74">-PV($D$44,J44,0,J45)</f>
        <v>5.8752108440056636</v>
      </c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</row>
    <row r="50" spans="1:34" x14ac:dyDescent="0.2">
      <c r="A50" s="8" t="s">
        <v>12</v>
      </c>
      <c r="B50">
        <f>B44</f>
        <v>1.02</v>
      </c>
      <c r="C50" s="8" t="s">
        <v>13</v>
      </c>
      <c r="D50" s="7">
        <v>0.03</v>
      </c>
      <c r="E50">
        <v>1</v>
      </c>
      <c r="F50">
        <f>+E50+1</f>
        <v>2</v>
      </c>
      <c r="G50">
        <f t="shared" ref="G50" si="75">+F50+1</f>
        <v>3</v>
      </c>
      <c r="H50">
        <f t="shared" ref="H50:I50" si="76">+G50+1</f>
        <v>4</v>
      </c>
      <c r="I50">
        <f t="shared" si="76"/>
        <v>5</v>
      </c>
      <c r="J50">
        <f>+I50+1</f>
        <v>6</v>
      </c>
    </row>
    <row r="51" spans="1:34" x14ac:dyDescent="0.2">
      <c r="C51" s="8" t="s">
        <v>14</v>
      </c>
      <c r="D51" s="2">
        <f>SUM(52:52)</f>
        <v>5.7228544768843275</v>
      </c>
      <c r="E51">
        <v>0.25</v>
      </c>
      <c r="F51" s="3">
        <f>+E51*B50</f>
        <v>0.255</v>
      </c>
      <c r="G51" s="3">
        <f>+F51*B50</f>
        <v>0.2601</v>
      </c>
      <c r="H51" s="3">
        <f>+G51*B50</f>
        <v>0.26530199999999998</v>
      </c>
      <c r="I51" s="3">
        <f>+H51*B50</f>
        <v>0.27060803999999999</v>
      </c>
      <c r="J51" s="6">
        <f>I51/(D50+2%)</f>
        <v>5.4121607999999997</v>
      </c>
      <c r="K51" s="3"/>
      <c r="L51" s="3"/>
      <c r="M51" s="3"/>
      <c r="N51" s="6"/>
      <c r="P51" s="3"/>
      <c r="Q51" s="3"/>
      <c r="R51" s="3"/>
      <c r="S51" s="6"/>
      <c r="U51" s="3"/>
      <c r="V51" s="3"/>
      <c r="W51" s="3"/>
      <c r="X51" s="6"/>
      <c r="Z51" s="3"/>
      <c r="AA51" s="3"/>
      <c r="AB51" s="3"/>
      <c r="AC51" s="6"/>
      <c r="AE51" s="3"/>
      <c r="AF51" s="3"/>
      <c r="AG51" s="3"/>
      <c r="AH51" s="6"/>
    </row>
    <row r="52" spans="1:34" x14ac:dyDescent="0.2">
      <c r="E52" s="2">
        <f>-PV($D$50,E50,0,E51)</f>
        <v>0.24271844660194175</v>
      </c>
      <c r="F52" s="2">
        <f t="shared" ref="F52:H52" si="77">-PV($D$50,F50,0,F51)</f>
        <v>0.24036195682910738</v>
      </c>
      <c r="G52" s="2">
        <f t="shared" si="77"/>
        <v>0.23802834559775679</v>
      </c>
      <c r="H52" s="2">
        <f t="shared" si="77"/>
        <v>0.23571739078612811</v>
      </c>
      <c r="I52" s="2">
        <f t="shared" ref="I52" si="78">-PV($D$50,I50,0,I51)</f>
        <v>0.23342887242898125</v>
      </c>
      <c r="J52" s="2">
        <f>-PV($D$50,J50,0,J51)</f>
        <v>4.5325994646404117</v>
      </c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</row>
    <row r="54" spans="1:34" x14ac:dyDescent="0.2">
      <c r="A54" s="8" t="s">
        <v>11</v>
      </c>
      <c r="B54">
        <v>1.1000000000000001</v>
      </c>
      <c r="C54" s="8" t="s">
        <v>13</v>
      </c>
      <c r="D54" s="7">
        <f>D50</f>
        <v>0.03</v>
      </c>
      <c r="E54">
        <v>1</v>
      </c>
      <c r="F54">
        <f>+E54+1</f>
        <v>2</v>
      </c>
      <c r="G54">
        <f t="shared" ref="G54" si="79">+F54+1</f>
        <v>3</v>
      </c>
      <c r="H54">
        <f t="shared" ref="H54" si="80">+G54+1</f>
        <v>4</v>
      </c>
      <c r="I54">
        <f t="shared" ref="I54" si="81">+H54+1</f>
        <v>5</v>
      </c>
      <c r="J54">
        <f t="shared" ref="J54" si="82">+I54+1</f>
        <v>6</v>
      </c>
      <c r="K54">
        <f t="shared" ref="K54" si="83">+J54+1</f>
        <v>7</v>
      </c>
      <c r="L54">
        <f t="shared" ref="L54" si="84">+K54+1</f>
        <v>8</v>
      </c>
      <c r="M54">
        <f t="shared" ref="M54" si="85">+L54+1</f>
        <v>9</v>
      </c>
      <c r="N54">
        <f t="shared" ref="N54" si="86">+M54+1</f>
        <v>10</v>
      </c>
      <c r="O54">
        <f t="shared" ref="O54" si="87">+N54+1</f>
        <v>11</v>
      </c>
      <c r="P54">
        <f t="shared" ref="P54" si="88">+O54+1</f>
        <v>12</v>
      </c>
      <c r="Q54">
        <f t="shared" ref="Q54" si="89">+P54+1</f>
        <v>13</v>
      </c>
      <c r="R54">
        <f t="shared" ref="R54" si="90">+Q54+1</f>
        <v>14</v>
      </c>
      <c r="S54">
        <f t="shared" ref="S54" si="91">+R54+1</f>
        <v>15</v>
      </c>
      <c r="T54">
        <f t="shared" ref="T54" si="92">+S54+1</f>
        <v>16</v>
      </c>
      <c r="U54">
        <f t="shared" ref="U54" si="93">+T54+1</f>
        <v>17</v>
      </c>
      <c r="V54">
        <f t="shared" ref="V54" si="94">+U54+1</f>
        <v>18</v>
      </c>
      <c r="W54">
        <f t="shared" ref="W54" si="95">+V54+1</f>
        <v>19</v>
      </c>
      <c r="X54">
        <f t="shared" ref="X54" si="96">+W54+1</f>
        <v>20</v>
      </c>
      <c r="Y54">
        <f>+X54+1</f>
        <v>21</v>
      </c>
    </row>
    <row r="55" spans="1:34" x14ac:dyDescent="0.2">
      <c r="C55" s="8" t="s">
        <v>14</v>
      </c>
      <c r="D55" s="2">
        <f>SUM(56:56)</f>
        <v>15.701779453379338</v>
      </c>
      <c r="E55">
        <v>0.15</v>
      </c>
      <c r="F55" s="3">
        <f>+E55*B54</f>
        <v>0.16500000000000001</v>
      </c>
      <c r="G55" s="3">
        <f>+F55*B54</f>
        <v>0.18150000000000002</v>
      </c>
      <c r="H55" s="3">
        <f>+G55*B54</f>
        <v>0.19965000000000005</v>
      </c>
      <c r="I55" s="3">
        <f>+H55*B54</f>
        <v>0.21961500000000006</v>
      </c>
      <c r="J55" s="3">
        <f>+I55*B54</f>
        <v>0.24157650000000008</v>
      </c>
      <c r="K55" s="3">
        <f>+J55*B54</f>
        <v>0.26573415000000011</v>
      </c>
      <c r="L55" s="3">
        <f>+K55*B54</f>
        <v>0.29230756500000016</v>
      </c>
      <c r="M55" s="3">
        <f>+L55*B54</f>
        <v>0.32153832150000022</v>
      </c>
      <c r="N55" s="3">
        <f>+M55*B54</f>
        <v>0.35369215365000028</v>
      </c>
      <c r="O55" s="3">
        <f>+N55*B54</f>
        <v>0.38906136901500032</v>
      </c>
      <c r="P55" s="3">
        <f>+O55*B54</f>
        <v>0.4279675059165004</v>
      </c>
      <c r="Q55" s="3">
        <f>+P55*B54</f>
        <v>0.47076425650815046</v>
      </c>
      <c r="R55" s="3">
        <f>+Q55*B54</f>
        <v>0.5178406821589655</v>
      </c>
      <c r="S55" s="3">
        <f>+R55*B54</f>
        <v>0.56962475037486215</v>
      </c>
      <c r="T55" s="3">
        <f>+S55*B54</f>
        <v>0.62658722541234846</v>
      </c>
      <c r="U55" s="3">
        <f>+T55*B54</f>
        <v>0.6892459479535834</v>
      </c>
      <c r="V55" s="3">
        <f>+U55*B54</f>
        <v>0.7581705427489418</v>
      </c>
      <c r="W55" s="3">
        <f>+V55*B54</f>
        <v>0.83398759702383607</v>
      </c>
      <c r="X55" s="3">
        <f>+W55*B54</f>
        <v>0.91738635672621971</v>
      </c>
      <c r="Y55" s="6">
        <f>X55/(D54+2%)</f>
        <v>18.347727134524394</v>
      </c>
      <c r="Z55" s="3"/>
      <c r="AA55" s="3"/>
      <c r="AB55" s="3"/>
      <c r="AC55" s="6"/>
      <c r="AE55" s="3"/>
      <c r="AF55" s="3"/>
      <c r="AG55" s="3"/>
      <c r="AH55" s="6"/>
    </row>
    <row r="56" spans="1:34" x14ac:dyDescent="0.2">
      <c r="E56" s="2">
        <f>-PV($D$50,E54,0,E55)</f>
        <v>0.14563106796116504</v>
      </c>
      <c r="F56" s="2">
        <f>-PV($D$50,F54,0,F55)</f>
        <v>0.15552832500706948</v>
      </c>
      <c r="G56" s="2">
        <f>-PV($D$50,G54,0,G55)</f>
        <v>0.16609821117259849</v>
      </c>
      <c r="H56" s="2">
        <f t="shared" ref="H56:X56" si="97">-PV($D$50,H54,0,H55)</f>
        <v>0.17738643911636734</v>
      </c>
      <c r="I56" s="2">
        <f t="shared" si="97"/>
        <v>0.18944182818252825</v>
      </c>
      <c r="J56" s="2">
        <f>-PV($D$50,J54,0,J55)</f>
        <v>0.20231651553473892</v>
      </c>
      <c r="K56" s="2">
        <f t="shared" si="97"/>
        <v>0.21606618163904157</v>
      </c>
      <c r="L56" s="2">
        <f t="shared" si="97"/>
        <v>0.23075029107082115</v>
      </c>
      <c r="M56" s="2">
        <f t="shared" si="97"/>
        <v>0.24643234968728475</v>
      </c>
      <c r="N56" s="2">
        <f t="shared" si="97"/>
        <v>0.26318017927768278</v>
      </c>
      <c r="O56" s="2">
        <f t="shared" si="97"/>
        <v>0.28106621087907868</v>
      </c>
      <c r="P56" s="2">
        <f t="shared" si="97"/>
        <v>0.30016779802620058</v>
      </c>
      <c r="Q56" s="2">
        <f>-PV($D$50,Q54,0,Q55)</f>
        <v>0.32056755129011716</v>
      </c>
      <c r="R56" s="2">
        <f t="shared" si="97"/>
        <v>0.3423536955525523</v>
      </c>
      <c r="S56" s="2">
        <f t="shared" si="97"/>
        <v>0.36562045156097822</v>
      </c>
      <c r="T56" s="2">
        <f t="shared" si="97"/>
        <v>0.39046844341463705</v>
      </c>
      <c r="U56" s="2">
        <f t="shared" si="97"/>
        <v>0.41700513374378723</v>
      </c>
      <c r="V56" s="2">
        <f t="shared" si="97"/>
        <v>0.44534528846423876</v>
      </c>
      <c r="W56" s="2">
        <f t="shared" si="97"/>
        <v>0.4756114731171483</v>
      </c>
      <c r="X56" s="2">
        <f t="shared" si="97"/>
        <v>0.50793458294064386</v>
      </c>
      <c r="Y56" s="2">
        <f>-PV($D$50,Y54,0,Y55)</f>
        <v>9.8628074357406579</v>
      </c>
      <c r="Z56" s="2"/>
      <c r="AA56" s="2"/>
      <c r="AB56" s="2"/>
      <c r="AC56" s="2"/>
      <c r="AD56" s="2"/>
      <c r="AE56" s="2"/>
      <c r="AF56" s="2"/>
      <c r="AG56" s="2"/>
      <c r="AH56" s="2"/>
    </row>
    <row r="57" spans="1:34" x14ac:dyDescent="0.2">
      <c r="E57" s="10">
        <f>SUM(E56:M56)</f>
        <v>1.729651209371615</v>
      </c>
    </row>
    <row r="58" spans="1:34" x14ac:dyDescent="0.2">
      <c r="B58" s="8" t="s">
        <v>15</v>
      </c>
      <c r="C58" s="5">
        <f>+D51/D45-1</f>
        <v>-0.43198658521102162</v>
      </c>
    </row>
    <row r="60" spans="1:34" s="9" customFormat="1" x14ac:dyDescent="0.2"/>
    <row r="62" spans="1:34" ht="60" x14ac:dyDescent="0.2">
      <c r="A62" s="8" t="s">
        <v>18</v>
      </c>
    </row>
    <row r="63" spans="1:34" x14ac:dyDescent="0.2">
      <c r="A63" s="8" t="s">
        <v>11</v>
      </c>
      <c r="B63">
        <v>1.1000000000000001</v>
      </c>
      <c r="C63" s="8" t="s">
        <v>0</v>
      </c>
      <c r="D63" s="7">
        <v>9.3284000000000006E-2</v>
      </c>
      <c r="E63">
        <v>1</v>
      </c>
      <c r="F63">
        <f>+E63+1</f>
        <v>2</v>
      </c>
      <c r="G63">
        <f t="shared" ref="G63" si="98">+F63+1</f>
        <v>3</v>
      </c>
      <c r="H63">
        <f t="shared" ref="H63" si="99">+G63+1</f>
        <v>4</v>
      </c>
      <c r="I63">
        <f t="shared" ref="I63" si="100">+H63+1</f>
        <v>5</v>
      </c>
      <c r="J63">
        <f t="shared" ref="J63" si="101">+I63+1</f>
        <v>6</v>
      </c>
      <c r="K63">
        <f t="shared" ref="K63" si="102">+J63+1</f>
        <v>7</v>
      </c>
      <c r="L63">
        <f t="shared" ref="L63" si="103">+K63+1</f>
        <v>8</v>
      </c>
      <c r="M63">
        <f>+L63+1</f>
        <v>9</v>
      </c>
    </row>
    <row r="64" spans="1:34" x14ac:dyDescent="0.2">
      <c r="C64" s="8" t="s">
        <v>1</v>
      </c>
      <c r="D64" s="2">
        <f>SUM(65:65)</f>
        <v>23.385540721505137</v>
      </c>
      <c r="E64">
        <v>1.54</v>
      </c>
      <c r="F64" s="3">
        <f>+E64*B63</f>
        <v>1.6940000000000002</v>
      </c>
      <c r="G64" s="3">
        <f>+F64*B63</f>
        <v>1.8634000000000004</v>
      </c>
      <c r="H64" s="3">
        <f>+G64*B63</f>
        <v>2.0497400000000008</v>
      </c>
      <c r="I64" s="3">
        <f>+H64*B63</f>
        <v>2.2547140000000012</v>
      </c>
      <c r="J64" s="3">
        <f>+I64*B63</f>
        <v>2.4801854000000016</v>
      </c>
      <c r="K64" s="3">
        <f>+J64*B63</f>
        <v>2.728203940000002</v>
      </c>
      <c r="L64" s="3">
        <f>+K64*B63</f>
        <v>3.0010243340000025</v>
      </c>
      <c r="M64" s="6">
        <f>L64/(D63+2%)</f>
        <v>26.491157921683577</v>
      </c>
    </row>
    <row r="65" spans="1:25" x14ac:dyDescent="0.2">
      <c r="E65" s="2">
        <f>-PV($D$63,E63,0,E64)</f>
        <v>1.408600144152846</v>
      </c>
      <c r="F65" s="2">
        <f t="shared" ref="F65:L65" si="104">-PV($D$63,F63,0,F64)</f>
        <v>1.4172531186481563</v>
      </c>
      <c r="G65" s="2">
        <f t="shared" si="104"/>
        <v>1.4259592480206171</v>
      </c>
      <c r="H65" s="2">
        <f t="shared" si="104"/>
        <v>1.4347188587985182</v>
      </c>
      <c r="I65" s="2">
        <f t="shared" si="104"/>
        <v>1.4435322795159997</v>
      </c>
      <c r="J65" s="2">
        <f t="shared" si="104"/>
        <v>1.4523998407253744</v>
      </c>
      <c r="K65" s="2">
        <f t="shared" si="104"/>
        <v>1.4613218750095236</v>
      </c>
      <c r="L65" s="2">
        <f t="shared" si="104"/>
        <v>1.4702987169943731</v>
      </c>
      <c r="M65" s="2">
        <f>-PV($D$63,M63,0,M64)</f>
        <v>11.871456639639728</v>
      </c>
    </row>
    <row r="69" spans="1:25" x14ac:dyDescent="0.2">
      <c r="A69" s="8" t="s">
        <v>12</v>
      </c>
      <c r="B69">
        <f>B63</f>
        <v>1.1000000000000001</v>
      </c>
      <c r="C69" s="8" t="s">
        <v>13</v>
      </c>
      <c r="D69" s="7">
        <v>8.6717000000000002E-2</v>
      </c>
      <c r="E69">
        <v>1</v>
      </c>
      <c r="F69">
        <f>+E69+1</f>
        <v>2</v>
      </c>
      <c r="G69">
        <f t="shared" ref="G69:L69" si="105">+F69+1</f>
        <v>3</v>
      </c>
      <c r="H69">
        <f t="shared" si="105"/>
        <v>4</v>
      </c>
      <c r="I69">
        <f t="shared" si="105"/>
        <v>5</v>
      </c>
      <c r="J69">
        <f t="shared" si="105"/>
        <v>6</v>
      </c>
      <c r="K69">
        <f t="shared" si="105"/>
        <v>7</v>
      </c>
      <c r="L69">
        <f t="shared" si="105"/>
        <v>8</v>
      </c>
      <c r="M69">
        <f>+L69+1</f>
        <v>9</v>
      </c>
    </row>
    <row r="70" spans="1:25" x14ac:dyDescent="0.2">
      <c r="C70" s="8" t="s">
        <v>14</v>
      </c>
      <c r="D70" s="2">
        <f>SUM(71:71)</f>
        <v>25.138107016781504</v>
      </c>
      <c r="E70">
        <v>1.54</v>
      </c>
      <c r="F70" s="3">
        <f>+E70*B69</f>
        <v>1.6940000000000002</v>
      </c>
      <c r="G70" s="3">
        <f>+F70*B69</f>
        <v>1.8634000000000004</v>
      </c>
      <c r="H70" s="3">
        <f>+G70*B69</f>
        <v>2.0497400000000008</v>
      </c>
      <c r="I70" s="3">
        <f>+H70*B69</f>
        <v>2.2547140000000012</v>
      </c>
      <c r="J70" s="3">
        <f>+I70*B69</f>
        <v>2.4801854000000016</v>
      </c>
      <c r="K70" s="3">
        <f>+J70*B69</f>
        <v>2.728203940000002</v>
      </c>
      <c r="L70" s="3">
        <f>+K70*B69</f>
        <v>3.0010243340000025</v>
      </c>
      <c r="M70" s="6">
        <f>L70/(D69+2%)</f>
        <v>28.121333377062719</v>
      </c>
    </row>
    <row r="71" spans="1:25" x14ac:dyDescent="0.2">
      <c r="E71" s="2">
        <f>-PV($D$69,E69,0,E70)</f>
        <v>1.4171122748608884</v>
      </c>
      <c r="F71" s="2">
        <f t="shared" ref="F71:G71" si="106">-PV($D$69,F69,0,F70)</f>
        <v>1.4344337139724301</v>
      </c>
      <c r="G71" s="2">
        <f t="shared" si="106"/>
        <v>1.4519668739604457</v>
      </c>
      <c r="H71" s="2">
        <f t="shared" ref="H71" si="107">-PV($D$69,H69,0,H70)</f>
        <v>1.4697143427005286</v>
      </c>
      <c r="I71" s="2">
        <f t="shared" ref="I71" si="108">-PV($D$69,I69,0,I70)</f>
        <v>1.4876787397000157</v>
      </c>
      <c r="J71" s="2">
        <f t="shared" ref="J71" si="109">-PV($D$69,J69,0,J70)</f>
        <v>1.5058627164846206</v>
      </c>
      <c r="K71" s="2">
        <f t="shared" ref="K71" si="110">-PV($D$69,K69,0,K70)</f>
        <v>1.5242689569897985</v>
      </c>
      <c r="L71" s="2">
        <f t="shared" ref="L71" si="111">-PV($D$69,L69,0,L70)</f>
        <v>1.5429001779568907</v>
      </c>
      <c r="M71" s="2">
        <f>-PV($D$69,M69,0,M70)</f>
        <v>13.304169220155888</v>
      </c>
    </row>
    <row r="74" spans="1:25" x14ac:dyDescent="0.2">
      <c r="B74" s="8" t="s">
        <v>15</v>
      </c>
      <c r="C74" s="5">
        <f>+D70/D64-1</f>
        <v>7.4942303714393921E-2</v>
      </c>
    </row>
    <row r="76" spans="1:25" s="9" customFormat="1" x14ac:dyDescent="0.2"/>
    <row r="78" spans="1:25" ht="60" x14ac:dyDescent="0.2">
      <c r="A78" s="8" t="s">
        <v>20</v>
      </c>
    </row>
    <row r="79" spans="1:25" x14ac:dyDescent="0.2">
      <c r="A79" s="8" t="s">
        <v>11</v>
      </c>
      <c r="B79">
        <v>1.1499999999999999</v>
      </c>
      <c r="C79" s="8" t="s">
        <v>0</v>
      </c>
      <c r="D79" s="7">
        <v>9.3284000000000006E-2</v>
      </c>
      <c r="E79">
        <v>1</v>
      </c>
      <c r="F79">
        <f>+E79+1</f>
        <v>2</v>
      </c>
      <c r="G79">
        <f t="shared" ref="G79" si="112">+F79+1</f>
        <v>3</v>
      </c>
      <c r="H79">
        <f t="shared" ref="H79" si="113">+G79+1</f>
        <v>4</v>
      </c>
      <c r="I79">
        <f t="shared" ref="I79" si="114">+H79+1</f>
        <v>5</v>
      </c>
      <c r="J79">
        <f t="shared" ref="J79" si="115">+I79+1</f>
        <v>6</v>
      </c>
      <c r="K79">
        <f t="shared" ref="K79" si="116">+J79+1</f>
        <v>7</v>
      </c>
      <c r="L79">
        <f t="shared" ref="L79" si="117">+K79+1</f>
        <v>8</v>
      </c>
      <c r="M79">
        <f t="shared" ref="M79" si="118">+L79+1</f>
        <v>9</v>
      </c>
      <c r="N79">
        <f t="shared" ref="N79" si="119">+M79+1</f>
        <v>10</v>
      </c>
      <c r="O79">
        <f t="shared" ref="O79" si="120">+N79+1</f>
        <v>11</v>
      </c>
      <c r="P79">
        <f t="shared" ref="P79" si="121">+O79+1</f>
        <v>12</v>
      </c>
      <c r="Q79">
        <f t="shared" ref="Q79" si="122">+P79+1</f>
        <v>13</v>
      </c>
      <c r="R79">
        <f t="shared" ref="R79" si="123">+Q79+1</f>
        <v>14</v>
      </c>
      <c r="S79">
        <f>+R79+1</f>
        <v>15</v>
      </c>
    </row>
    <row r="80" spans="1:25" x14ac:dyDescent="0.2">
      <c r="C80" s="8" t="s">
        <v>1</v>
      </c>
      <c r="D80" s="2">
        <f>SUM(81:81)</f>
        <v>37.276913034688853</v>
      </c>
      <c r="E80">
        <v>1.1499999999999999</v>
      </c>
      <c r="F80" s="3">
        <f>+E80*B79</f>
        <v>1.3224999999999998</v>
      </c>
      <c r="G80" s="3">
        <f>+F80*B79</f>
        <v>1.5208749999999995</v>
      </c>
      <c r="H80" s="3">
        <f>+G80*B79</f>
        <v>1.7490062499999994</v>
      </c>
      <c r="I80" s="3">
        <f>+H80*B79</f>
        <v>2.0113571874999994</v>
      </c>
      <c r="J80" s="3">
        <f>+I80*B79</f>
        <v>2.3130607656249991</v>
      </c>
      <c r="K80" s="3">
        <f>+J80*B79</f>
        <v>2.6600198804687487</v>
      </c>
      <c r="L80" s="3">
        <f>+K80*B79</f>
        <v>3.0590228625390607</v>
      </c>
      <c r="M80" s="3">
        <f>+L80*B79</f>
        <v>3.5178762919199196</v>
      </c>
      <c r="N80" s="3">
        <f>+M80*B79</f>
        <v>4.0455577357079076</v>
      </c>
      <c r="O80" s="3">
        <f>+N80*B79</f>
        <v>4.6523913960640932</v>
      </c>
      <c r="P80" s="3">
        <f>+O80*B79</f>
        <v>5.3502501054737071</v>
      </c>
      <c r="Q80" s="3">
        <f>+P80*B79</f>
        <v>6.1527876212947623</v>
      </c>
      <c r="R80" s="3">
        <f>+Q80*B79</f>
        <v>7.0757057644889763</v>
      </c>
      <c r="S80" s="6">
        <f>R80/(D79+2%)</f>
        <v>62.459886343075596</v>
      </c>
      <c r="T80" s="3"/>
      <c r="U80" s="3"/>
      <c r="V80" s="3"/>
      <c r="W80" s="3"/>
      <c r="Y80" s="3"/>
    </row>
    <row r="81" spans="1:25" x14ac:dyDescent="0.2">
      <c r="E81" s="2">
        <f>-PV($D$63,E79,0,E80)</f>
        <v>1.0518767310232291</v>
      </c>
      <c r="F81" s="2">
        <f t="shared" ref="F81:R81" si="124">-PV($D$63,F79,0,F80)</f>
        <v>1.1064446572681146</v>
      </c>
      <c r="G81" s="2">
        <f t="shared" si="124"/>
        <v>1.1638433891453015</v>
      </c>
      <c r="H81" s="2">
        <f t="shared" si="124"/>
        <v>1.2242197795971557</v>
      </c>
      <c r="I81" s="2">
        <f t="shared" si="124"/>
        <v>1.2877282998166342</v>
      </c>
      <c r="J81" s="2">
        <f t="shared" si="124"/>
        <v>1.3545314344572219</v>
      </c>
      <c r="K81" s="2">
        <f t="shared" si="124"/>
        <v>1.4248000973450681</v>
      </c>
      <c r="L81" s="2">
        <f t="shared" si="124"/>
        <v>1.4987140687569085</v>
      </c>
      <c r="M81" s="2">
        <f t="shared" si="124"/>
        <v>1.5764624553825399</v>
      </c>
      <c r="N81" s="2">
        <f t="shared" si="124"/>
        <v>1.6582441741486396</v>
      </c>
      <c r="O81" s="2">
        <f t="shared" si="124"/>
        <v>1.7442684611417854</v>
      </c>
      <c r="P81" s="2">
        <f t="shared" si="124"/>
        <v>1.8347554069327392</v>
      </c>
      <c r="Q81" s="2">
        <f t="shared" si="124"/>
        <v>1.9299365196716043</v>
      </c>
      <c r="R81" s="2">
        <f t="shared" si="124"/>
        <v>2.0300553173945151</v>
      </c>
      <c r="S81" s="2">
        <f>-PV($D$79,S79,0,S80)</f>
        <v>16.391032242607395</v>
      </c>
      <c r="T81" s="2"/>
      <c r="U81" s="2"/>
      <c r="V81" s="2"/>
      <c r="W81" s="2"/>
      <c r="Y81" s="2"/>
    </row>
    <row r="85" spans="1:25" x14ac:dyDescent="0.2">
      <c r="A85" s="8" t="s">
        <v>12</v>
      </c>
      <c r="B85">
        <f>B79</f>
        <v>1.1499999999999999</v>
      </c>
      <c r="C85" s="8" t="s">
        <v>13</v>
      </c>
      <c r="D85" s="7">
        <v>8.6717000000000002E-2</v>
      </c>
      <c r="E85">
        <v>1</v>
      </c>
      <c r="F85">
        <f>+E85+1</f>
        <v>2</v>
      </c>
      <c r="G85">
        <f t="shared" ref="G85" si="125">+F85+1</f>
        <v>3</v>
      </c>
      <c r="H85">
        <f t="shared" ref="H85" si="126">+G85+1</f>
        <v>4</v>
      </c>
      <c r="I85">
        <f t="shared" ref="I85" si="127">+H85+1</f>
        <v>5</v>
      </c>
      <c r="J85">
        <f t="shared" ref="J85" si="128">+I85+1</f>
        <v>6</v>
      </c>
      <c r="K85">
        <f t="shared" ref="K85" si="129">+J85+1</f>
        <v>7</v>
      </c>
      <c r="L85">
        <f t="shared" ref="L85" si="130">+K85+1</f>
        <v>8</v>
      </c>
      <c r="M85">
        <f t="shared" ref="M85" si="131">+L85+1</f>
        <v>9</v>
      </c>
      <c r="N85">
        <f t="shared" ref="N85" si="132">+M85+1</f>
        <v>10</v>
      </c>
      <c r="O85">
        <f t="shared" ref="O85" si="133">+N85+1</f>
        <v>11</v>
      </c>
      <c r="P85">
        <f t="shared" ref="P85" si="134">+O85+1</f>
        <v>12</v>
      </c>
      <c r="Q85">
        <f t="shared" ref="Q85" si="135">+P85+1</f>
        <v>13</v>
      </c>
      <c r="R85">
        <f t="shared" ref="R85" si="136">+Q85+1</f>
        <v>14</v>
      </c>
      <c r="S85">
        <f>+R85+1</f>
        <v>15</v>
      </c>
    </row>
    <row r="86" spans="1:25" x14ac:dyDescent="0.2">
      <c r="C86" s="8" t="s">
        <v>14</v>
      </c>
      <c r="D86" s="2">
        <f>SUM(87:87)</f>
        <v>39.931243252978035</v>
      </c>
      <c r="E86">
        <v>1.1499999999999999</v>
      </c>
      <c r="F86" s="3">
        <f>+E86*B85</f>
        <v>1.3224999999999998</v>
      </c>
      <c r="G86" s="3">
        <f>+F86*B85</f>
        <v>1.5208749999999995</v>
      </c>
      <c r="H86" s="3">
        <f>+G86*B85</f>
        <v>1.7490062499999994</v>
      </c>
      <c r="I86" s="3">
        <f>+H86*B85</f>
        <v>2.0113571874999994</v>
      </c>
      <c r="J86" s="3">
        <f>+I86*B85</f>
        <v>2.3130607656249991</v>
      </c>
      <c r="K86" s="3">
        <f>+J86*B85</f>
        <v>2.6600198804687487</v>
      </c>
      <c r="L86" s="3">
        <f>+K86*B85</f>
        <v>3.0590228625390607</v>
      </c>
      <c r="M86" s="3">
        <f>+L86*B85</f>
        <v>3.5178762919199196</v>
      </c>
      <c r="N86" s="3">
        <f>+M86*B85</f>
        <v>4.0455577357079076</v>
      </c>
      <c r="O86" s="3">
        <f>+N86*B85</f>
        <v>4.6523913960640932</v>
      </c>
      <c r="P86" s="3">
        <f>+O86*B85</f>
        <v>5.3502501054737071</v>
      </c>
      <c r="Q86" s="3">
        <f>+P86*B85</f>
        <v>6.1527876212947623</v>
      </c>
      <c r="R86" s="3">
        <f>+Q86*B85</f>
        <v>7.0757057644889763</v>
      </c>
      <c r="S86" s="6">
        <f>R86/(D85+2%)</f>
        <v>66.303454599445033</v>
      </c>
      <c r="T86" s="3"/>
      <c r="U86" s="3"/>
      <c r="V86" s="3"/>
      <c r="W86" s="3"/>
      <c r="X86" s="6"/>
    </row>
    <row r="87" spans="1:25" x14ac:dyDescent="0.2">
      <c r="E87" s="2">
        <f>-PV($D$63,E85,0,E86)</f>
        <v>1.0518767310232291</v>
      </c>
      <c r="F87" s="2">
        <f t="shared" ref="F87:R87" si="137">-PV($D$63,F85,0,F86)</f>
        <v>1.1064446572681146</v>
      </c>
      <c r="G87" s="2">
        <f t="shared" si="137"/>
        <v>1.1638433891453015</v>
      </c>
      <c r="H87" s="2">
        <f t="shared" si="137"/>
        <v>1.2242197795971557</v>
      </c>
      <c r="I87" s="2">
        <f t="shared" si="137"/>
        <v>1.2877282998166342</v>
      </c>
      <c r="J87" s="2">
        <f t="shared" si="137"/>
        <v>1.3545314344572219</v>
      </c>
      <c r="K87" s="2">
        <f t="shared" si="137"/>
        <v>1.4248000973450681</v>
      </c>
      <c r="L87" s="2">
        <f t="shared" si="137"/>
        <v>1.4987140687569085</v>
      </c>
      <c r="M87" s="2">
        <f t="shared" si="137"/>
        <v>1.5764624553825399</v>
      </c>
      <c r="N87" s="2">
        <f t="shared" si="137"/>
        <v>1.6582441741486396</v>
      </c>
      <c r="O87" s="2">
        <f t="shared" si="137"/>
        <v>1.7442684611417854</v>
      </c>
      <c r="P87" s="2">
        <f t="shared" si="137"/>
        <v>1.8347554069327392</v>
      </c>
      <c r="Q87" s="2">
        <f t="shared" si="137"/>
        <v>1.9299365196716043</v>
      </c>
      <c r="R87" s="2">
        <f t="shared" si="137"/>
        <v>2.0300553173945151</v>
      </c>
      <c r="S87" s="2">
        <f>-PV($D$85,S85,0,S86)</f>
        <v>19.045362460896573</v>
      </c>
      <c r="T87" s="2"/>
      <c r="U87" s="2"/>
      <c r="V87" s="2"/>
      <c r="W87" s="2"/>
      <c r="X87" s="2"/>
    </row>
    <row r="90" spans="1:25" x14ac:dyDescent="0.2">
      <c r="B90" s="8" t="s">
        <v>15</v>
      </c>
      <c r="C90" s="5">
        <f>+D86/D80-1</f>
        <v>7.1205741092861929E-2</v>
      </c>
    </row>
    <row r="92" spans="1:25" s="9" customFormat="1" x14ac:dyDescent="0.2"/>
    <row r="94" spans="1:25" ht="60" x14ac:dyDescent="0.2">
      <c r="A94" s="8" t="s">
        <v>19</v>
      </c>
    </row>
    <row r="95" spans="1:25" x14ac:dyDescent="0.2">
      <c r="A95" s="8" t="s">
        <v>11</v>
      </c>
      <c r="B95">
        <v>1.1499999999999999</v>
      </c>
      <c r="C95" s="8" t="s">
        <v>0</v>
      </c>
      <c r="D95" s="7">
        <v>9.3284000000000006E-2</v>
      </c>
      <c r="E95">
        <v>1</v>
      </c>
      <c r="F95">
        <f>+E95+1</f>
        <v>2</v>
      </c>
      <c r="G95">
        <f t="shared" ref="G95" si="138">+F95+1</f>
        <v>3</v>
      </c>
      <c r="H95">
        <f t="shared" ref="H95" si="139">+G95+1</f>
        <v>4</v>
      </c>
      <c r="I95">
        <f t="shared" ref="I95" si="140">+H95+1</f>
        <v>5</v>
      </c>
      <c r="J95">
        <f t="shared" ref="J95" si="141">+I95+1</f>
        <v>6</v>
      </c>
      <c r="K95">
        <f t="shared" ref="K95" si="142">+J95+1</f>
        <v>7</v>
      </c>
      <c r="L95">
        <f t="shared" ref="L95" si="143">+K95+1</f>
        <v>8</v>
      </c>
      <c r="M95">
        <f t="shared" ref="M95" si="144">+L95+1</f>
        <v>9</v>
      </c>
      <c r="N95">
        <f t="shared" ref="N95" si="145">+M95+1</f>
        <v>10</v>
      </c>
      <c r="O95">
        <f t="shared" ref="O95" si="146">+N95+1</f>
        <v>11</v>
      </c>
      <c r="P95">
        <f t="shared" ref="P95" si="147">+O95+1</f>
        <v>12</v>
      </c>
      <c r="Q95">
        <f t="shared" ref="Q95" si="148">+P95+1</f>
        <v>13</v>
      </c>
      <c r="R95">
        <f t="shared" ref="R95" si="149">+Q95+1</f>
        <v>14</v>
      </c>
      <c r="S95">
        <f t="shared" ref="S95" si="150">+R95+1</f>
        <v>15</v>
      </c>
      <c r="T95">
        <f t="shared" ref="T95" si="151">+S95+1</f>
        <v>16</v>
      </c>
      <c r="U95">
        <f t="shared" ref="U95" si="152">+T95+1</f>
        <v>17</v>
      </c>
      <c r="V95">
        <f t="shared" ref="V95" si="153">+U95+1</f>
        <v>18</v>
      </c>
      <c r="W95">
        <f t="shared" ref="W95" si="154">+V95+1</f>
        <v>19</v>
      </c>
      <c r="X95">
        <f>+W95+1</f>
        <v>20</v>
      </c>
    </row>
    <row r="96" spans="1:25" x14ac:dyDescent="0.2">
      <c r="C96" s="8" t="s">
        <v>1</v>
      </c>
      <c r="D96" s="2">
        <f>SUM(97:97)</f>
        <v>53.836648701422838</v>
      </c>
      <c r="E96">
        <v>1.1499999999999999</v>
      </c>
      <c r="F96" s="3">
        <f>+E96*B95</f>
        <v>1.3224999999999998</v>
      </c>
      <c r="G96" s="3">
        <f>+F96*B95</f>
        <v>1.5208749999999995</v>
      </c>
      <c r="H96" s="3">
        <f>+G96*B95</f>
        <v>1.7490062499999994</v>
      </c>
      <c r="I96" s="3">
        <f>+H96*B95</f>
        <v>2.0113571874999994</v>
      </c>
      <c r="J96" s="3">
        <f>+I96*B95</f>
        <v>2.3130607656249991</v>
      </c>
      <c r="K96" s="3">
        <f>+J96*B95</f>
        <v>2.6600198804687487</v>
      </c>
      <c r="L96" s="3">
        <f>+K96*B95</f>
        <v>3.0590228625390607</v>
      </c>
      <c r="M96" s="3">
        <f>+L96*B95</f>
        <v>3.5178762919199196</v>
      </c>
      <c r="N96" s="3">
        <f>+M96*B95</f>
        <v>4.0455577357079076</v>
      </c>
      <c r="O96" s="3">
        <f>+N96*B95</f>
        <v>4.6523913960640932</v>
      </c>
      <c r="P96" s="3">
        <f>+O96*B95</f>
        <v>5.3502501054737071</v>
      </c>
      <c r="Q96" s="3">
        <f>+P96*B95</f>
        <v>6.1527876212947623</v>
      </c>
      <c r="R96" s="3">
        <f>+Q96*B95</f>
        <v>7.0757057644889763</v>
      </c>
      <c r="S96" s="3">
        <f>+R96*B95</f>
        <v>8.1370616291623215</v>
      </c>
      <c r="T96" s="3">
        <f>+S96*B95</f>
        <v>9.3576208735366695</v>
      </c>
      <c r="U96" s="3">
        <f>+T96*B95</f>
        <v>10.761264004567169</v>
      </c>
      <c r="V96" s="3">
        <f>+U96*B95</f>
        <v>12.375453605252243</v>
      </c>
      <c r="W96" s="3">
        <f>+V96*B95</f>
        <v>14.231771646040078</v>
      </c>
      <c r="X96" s="6">
        <f>W96/(D95+2%)</f>
        <v>125.62914132657814</v>
      </c>
      <c r="Y96" s="3"/>
    </row>
    <row r="97" spans="1:25" x14ac:dyDescent="0.2">
      <c r="E97" s="2">
        <f>-PV($D$63,E95,0,E96)</f>
        <v>1.0518767310232291</v>
      </c>
      <c r="F97" s="2">
        <f t="shared" ref="F97:L97" si="155">-PV($D$63,F95,0,F96)</f>
        <v>1.1064446572681146</v>
      </c>
      <c r="G97" s="2">
        <f t="shared" si="155"/>
        <v>1.1638433891453015</v>
      </c>
      <c r="H97" s="2">
        <f t="shared" si="155"/>
        <v>1.2242197795971557</v>
      </c>
      <c r="I97" s="2">
        <f t="shared" si="155"/>
        <v>1.2877282998166342</v>
      </c>
      <c r="J97" s="2">
        <f t="shared" si="155"/>
        <v>1.3545314344572219</v>
      </c>
      <c r="K97" s="2">
        <f t="shared" si="155"/>
        <v>1.4248000973450681</v>
      </c>
      <c r="L97" s="2">
        <f t="shared" si="155"/>
        <v>1.4987140687569085</v>
      </c>
      <c r="M97" s="2">
        <f t="shared" ref="M97:W97" si="156">-PV($D$63,M95,0,M96)</f>
        <v>1.5764624553825399</v>
      </c>
      <c r="N97" s="2">
        <f t="shared" si="156"/>
        <v>1.6582441741486396</v>
      </c>
      <c r="O97" s="2">
        <f t="shared" si="156"/>
        <v>1.7442684611417854</v>
      </c>
      <c r="P97" s="2">
        <f t="shared" si="156"/>
        <v>1.8347554069327392</v>
      </c>
      <c r="Q97" s="2">
        <f t="shared" si="156"/>
        <v>1.9299365196716043</v>
      </c>
      <c r="R97" s="2">
        <f t="shared" si="156"/>
        <v>2.0300553173945151</v>
      </c>
      <c r="S97" s="2">
        <f t="shared" si="156"/>
        <v>2.1353679510572663</v>
      </c>
      <c r="T97" s="2">
        <f t="shared" si="156"/>
        <v>2.2461438598898877</v>
      </c>
      <c r="U97" s="2">
        <f t="shared" si="156"/>
        <v>2.3626664607488728</v>
      </c>
      <c r="V97" s="2">
        <f t="shared" si="156"/>
        <v>2.4852338732307468</v>
      </c>
      <c r="W97" s="2">
        <f t="shared" si="156"/>
        <v>2.6141596824021565</v>
      </c>
      <c r="X97" s="2">
        <f>-PV($D$95,X95,0,X96)</f>
        <v>21.10719608201245</v>
      </c>
      <c r="Y97" s="2"/>
    </row>
    <row r="101" spans="1:25" x14ac:dyDescent="0.2">
      <c r="A101" s="8" t="s">
        <v>12</v>
      </c>
      <c r="B101">
        <f>B95</f>
        <v>1.1499999999999999</v>
      </c>
      <c r="C101" s="8" t="s">
        <v>13</v>
      </c>
      <c r="D101" s="7">
        <v>8.6717000000000002E-2</v>
      </c>
      <c r="E101">
        <v>1</v>
      </c>
      <c r="F101">
        <f>+E101+1</f>
        <v>2</v>
      </c>
      <c r="G101">
        <f t="shared" ref="G101" si="157">+F101+1</f>
        <v>3</v>
      </c>
      <c r="H101">
        <f t="shared" ref="H101" si="158">+G101+1</f>
        <v>4</v>
      </c>
      <c r="I101">
        <f t="shared" ref="I101" si="159">+H101+1</f>
        <v>5</v>
      </c>
      <c r="J101">
        <f t="shared" ref="J101" si="160">+I101+1</f>
        <v>6</v>
      </c>
      <c r="K101">
        <f t="shared" ref="K101" si="161">+J101+1</f>
        <v>7</v>
      </c>
      <c r="L101">
        <f t="shared" ref="L101" si="162">+K101+1</f>
        <v>8</v>
      </c>
      <c r="M101">
        <f t="shared" ref="M101" si="163">+L101+1</f>
        <v>9</v>
      </c>
      <c r="N101">
        <f t="shared" ref="N101" si="164">+M101+1</f>
        <v>10</v>
      </c>
      <c r="O101">
        <f t="shared" ref="O101" si="165">+N101+1</f>
        <v>11</v>
      </c>
      <c r="P101">
        <f t="shared" ref="P101" si="166">+O101+1</f>
        <v>12</v>
      </c>
      <c r="Q101">
        <f t="shared" ref="Q101" si="167">+P101+1</f>
        <v>13</v>
      </c>
      <c r="R101">
        <f t="shared" ref="R101" si="168">+Q101+1</f>
        <v>14</v>
      </c>
      <c r="S101">
        <f t="shared" ref="S101" si="169">+R101+1</f>
        <v>15</v>
      </c>
      <c r="T101">
        <f t="shared" ref="T101" si="170">+S101+1</f>
        <v>16</v>
      </c>
      <c r="U101">
        <f t="shared" ref="U101" si="171">+T101+1</f>
        <v>17</v>
      </c>
      <c r="V101">
        <f t="shared" ref="V101" si="172">+U101+1</f>
        <v>18</v>
      </c>
      <c r="W101">
        <f t="shared" ref="W101" si="173">+V101+1</f>
        <v>19</v>
      </c>
      <c r="X101">
        <f>+W101+1</f>
        <v>20</v>
      </c>
    </row>
    <row r="102" spans="1:25" x14ac:dyDescent="0.2">
      <c r="C102" s="8" t="s">
        <v>14</v>
      </c>
      <c r="D102" s="2">
        <f>SUM(103:103)</f>
        <v>58.004742152552225</v>
      </c>
      <c r="E102">
        <v>1.1499999999999999</v>
      </c>
      <c r="F102" s="3">
        <f>+E102*B101</f>
        <v>1.3224999999999998</v>
      </c>
      <c r="G102" s="3">
        <f>+F102*B101</f>
        <v>1.5208749999999995</v>
      </c>
      <c r="H102" s="3">
        <f>+G102*B101</f>
        <v>1.7490062499999994</v>
      </c>
      <c r="I102" s="3">
        <f>+H102*B101</f>
        <v>2.0113571874999994</v>
      </c>
      <c r="J102" s="3">
        <f>+I102*B101</f>
        <v>2.3130607656249991</v>
      </c>
      <c r="K102" s="3">
        <f>+J102*B101</f>
        <v>2.6600198804687487</v>
      </c>
      <c r="L102" s="3">
        <f>+K102*B101</f>
        <v>3.0590228625390607</v>
      </c>
      <c r="M102" s="3">
        <f>+L102*B101</f>
        <v>3.5178762919199196</v>
      </c>
      <c r="N102" s="3">
        <f>+M102*B101</f>
        <v>4.0455577357079076</v>
      </c>
      <c r="O102" s="3">
        <f>+N102*B101</f>
        <v>4.6523913960640932</v>
      </c>
      <c r="P102" s="3">
        <f>+O102*B101</f>
        <v>5.3502501054737071</v>
      </c>
      <c r="Q102" s="3">
        <f>+P102*B101</f>
        <v>6.1527876212947623</v>
      </c>
      <c r="R102" s="3">
        <f>+Q102*B101</f>
        <v>7.0757057644889763</v>
      </c>
      <c r="S102" s="3">
        <f>+R102*B101</f>
        <v>8.1370616291623215</v>
      </c>
      <c r="T102" s="3">
        <f>+S102*B101</f>
        <v>9.3576208735366695</v>
      </c>
      <c r="U102" s="3">
        <f>+T102*B101</f>
        <v>10.761264004567169</v>
      </c>
      <c r="V102" s="3">
        <f>+U102*B101</f>
        <v>12.375453605252243</v>
      </c>
      <c r="W102" s="3">
        <f>+V102*B101</f>
        <v>14.231771646040078</v>
      </c>
      <c r="X102" s="6">
        <f>W102/(D101+2%)</f>
        <v>133.35992996467365</v>
      </c>
    </row>
    <row r="103" spans="1:25" x14ac:dyDescent="0.2">
      <c r="E103" s="2">
        <f>-PV($D$63,E101,0,E102)</f>
        <v>1.0518767310232291</v>
      </c>
      <c r="F103" s="2">
        <f t="shared" ref="F103:W103" si="174">-PV($D$63,F101,0,F102)</f>
        <v>1.1064446572681146</v>
      </c>
      <c r="G103" s="2">
        <f t="shared" si="174"/>
        <v>1.1638433891453015</v>
      </c>
      <c r="H103" s="2">
        <f t="shared" si="174"/>
        <v>1.2242197795971557</v>
      </c>
      <c r="I103" s="2">
        <f t="shared" si="174"/>
        <v>1.2877282998166342</v>
      </c>
      <c r="J103" s="2">
        <f t="shared" si="174"/>
        <v>1.3545314344572219</v>
      </c>
      <c r="K103" s="2">
        <f t="shared" si="174"/>
        <v>1.4248000973450681</v>
      </c>
      <c r="L103" s="2">
        <f t="shared" si="174"/>
        <v>1.4987140687569085</v>
      </c>
      <c r="M103" s="2">
        <f t="shared" si="174"/>
        <v>1.5764624553825399</v>
      </c>
      <c r="N103" s="2">
        <f t="shared" si="174"/>
        <v>1.6582441741486396</v>
      </c>
      <c r="O103" s="2">
        <f t="shared" si="174"/>
        <v>1.7442684611417854</v>
      </c>
      <c r="P103" s="2">
        <f t="shared" si="174"/>
        <v>1.8347554069327392</v>
      </c>
      <c r="Q103" s="2">
        <f t="shared" si="174"/>
        <v>1.9299365196716043</v>
      </c>
      <c r="R103" s="2">
        <f t="shared" si="174"/>
        <v>2.0300553173945151</v>
      </c>
      <c r="S103" s="2">
        <f t="shared" si="174"/>
        <v>2.1353679510572663</v>
      </c>
      <c r="T103" s="2">
        <f t="shared" si="174"/>
        <v>2.2461438598898877</v>
      </c>
      <c r="U103" s="2">
        <f t="shared" si="174"/>
        <v>2.3626664607488728</v>
      </c>
      <c r="V103" s="2">
        <f t="shared" si="174"/>
        <v>2.4852338732307468</v>
      </c>
      <c r="W103" s="2">
        <f t="shared" si="174"/>
        <v>2.6141596824021565</v>
      </c>
      <c r="X103" s="2">
        <f>-PV($D$101,X101,0,X102)</f>
        <v>25.275289533141841</v>
      </c>
    </row>
    <row r="106" spans="1:25" x14ac:dyDescent="0.2">
      <c r="B106" s="8" t="s">
        <v>15</v>
      </c>
      <c r="C106" s="5">
        <f>+D102/D96-1</f>
        <v>7.7421116500872245E-2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当下测算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zhp</dc:creator>
  <cp:lastModifiedBy>Microsoft Office 用户</cp:lastModifiedBy>
  <dcterms:created xsi:type="dcterms:W3CDTF">2020-02-06T11:21:51Z</dcterms:created>
  <dcterms:modified xsi:type="dcterms:W3CDTF">2020-02-24T10:56:02Z</dcterms:modified>
</cp:coreProperties>
</file>