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a\Documents\Curso Excel DIO\"/>
    </mc:Choice>
  </mc:AlternateContent>
  <xr:revisionPtr revIDLastSave="0" documentId="13_ncr:1_{C72F137C-3FBB-40DA-8BC4-2AB509900418}" xr6:coauthVersionLast="47" xr6:coauthVersionMax="47" xr10:uidLastSave="{00000000-0000-0000-0000-000000000000}"/>
  <bookViews>
    <workbookView xWindow="-120" yWindow="-120" windowWidth="20730" windowHeight="11040" tabRatio="0" xr2:uid="{7A0D2C98-A098-42D4-AE2A-07C3659E2DAD}"/>
  </bookViews>
  <sheets>
    <sheet name="Hoja1" sheetId="1" r:id="rId1"/>
    <sheet name="Hoja2" sheetId="2" r:id="rId2"/>
  </sheets>
  <definedNames>
    <definedName name="aporte">Hoja1!$D$19</definedName>
    <definedName name="patrimonio">Hoja1!$D$22</definedName>
    <definedName name="qtdd_anos">Hoja1!$D$20</definedName>
    <definedName name="rendimento_carteira">Hoja1!$D$14</definedName>
    <definedName name="salario">Hoja1!$D$13</definedName>
    <definedName name="sugestao_investimento">Hoja1!$D$15</definedName>
    <definedName name="taxa_mensal">Hoja1!$D$21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1" i="1" l="1"/>
  <c r="C72" i="1"/>
  <c r="C73" i="1"/>
  <c r="D73" i="1" s="1"/>
  <c r="C74" i="1"/>
  <c r="D74" i="1" s="1"/>
  <c r="C75" i="1"/>
  <c r="C70" i="1"/>
  <c r="D70" i="1" s="1"/>
  <c r="C67" i="1"/>
  <c r="D75" i="1"/>
  <c r="D72" i="1"/>
  <c r="D71" i="1"/>
  <c r="C34" i="1"/>
  <c r="C38" i="1"/>
  <c r="C39" i="1"/>
  <c r="C40" i="1"/>
  <c r="C41" i="1"/>
  <c r="C42" i="1"/>
  <c r="C37" i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4" i="2"/>
  <c r="D15" i="1"/>
  <c r="C30" i="1"/>
  <c r="D30" i="1" s="1"/>
  <c r="C27" i="1"/>
  <c r="D27" i="1" s="1"/>
  <c r="C28" i="1"/>
  <c r="D28" i="1" s="1"/>
  <c r="C29" i="1"/>
  <c r="C26" i="1"/>
  <c r="D26" i="1" s="1"/>
  <c r="D22" i="1"/>
  <c r="D23" i="1" s="1"/>
  <c r="D29" i="1"/>
  <c r="D76" i="1" l="1"/>
  <c r="C76" i="1"/>
  <c r="D42" i="1"/>
  <c r="D41" i="1"/>
  <c r="D40" i="1"/>
  <c r="D37" i="1"/>
  <c r="D39" i="1"/>
  <c r="D38" i="1"/>
  <c r="C43" i="1"/>
  <c r="D43" i="1" l="1"/>
</calcChain>
</file>

<file path=xl/sharedStrings.xml><?xml version="1.0" encoding="utf-8"?>
<sst xmlns="http://schemas.openxmlformats.org/spreadsheetml/2006/main" count="81" uniqueCount="35">
  <si>
    <t>Quanto investir por mes?</t>
  </si>
  <si>
    <t>Por quantos anos?</t>
  </si>
  <si>
    <t>Taxa de rendimento mensal?</t>
  </si>
  <si>
    <t>Quantos sao os dividendos mensais?</t>
  </si>
  <si>
    <t>INVESTIMENTO MENSAL</t>
  </si>
  <si>
    <t>Cenários</t>
  </si>
  <si>
    <t>Quanto em 2 anos?</t>
  </si>
  <si>
    <t>Quanto em 5 anos?</t>
  </si>
  <si>
    <t>Quanto em 10 anos?</t>
  </si>
  <si>
    <t>Quanto em 20 anos?</t>
  </si>
  <si>
    <t>Quanto em 30 anos?</t>
  </si>
  <si>
    <t>Dividendos</t>
  </si>
  <si>
    <t>Configuraçoes</t>
  </si>
  <si>
    <t>Salário</t>
  </si>
  <si>
    <t>Rendimento Carteira</t>
  </si>
  <si>
    <t>Perfil</t>
  </si>
  <si>
    <t>Agressivo</t>
  </si>
  <si>
    <t>Moderado</t>
  </si>
  <si>
    <t>TIPO DE FIIS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</si>
  <si>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</si>
  <si>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</si>
  <si>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</si>
  <si>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</si>
  <si>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</si>
  <si>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</si>
  <si>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</si>
  <si>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</si>
  <si>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PERFIL</t>
  </si>
  <si>
    <t>Conservador</t>
  </si>
  <si>
    <t>CHAVE COMPOSTA</t>
  </si>
  <si>
    <t>%</t>
  </si>
  <si>
    <t>Sugestao Investimento (30%)</t>
  </si>
  <si>
    <t>Quanto de patrimônio acumulado terei</t>
  </si>
  <si>
    <t>Valor recomendado a ser investido por més</t>
  </si>
  <si>
    <t>Valor real a ser investido por més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</si>
</sst>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9" formatCode="0.000%"/>
    <numFmt numFmtId="172" formatCode="[$R$-416]\ #,##0.0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2"/>
      <color theme="1"/>
      <name val="Segoe UI"/>
      <family val="2"/>
    </font>
    <font>
      <b/>
      <sz val="20"/>
      <color theme="0"/>
      <name val="Segoe UI"/>
      <family val="2"/>
    </font>
    <font>
      <b/>
      <sz val="12"/>
      <color theme="1"/>
      <name val="Segoe UI"/>
      <family val="2"/>
    </font>
    <font>
      <b/>
      <sz val="14"/>
      <color theme="0"/>
      <name val="Segoe UI"/>
      <family val="2"/>
    </font>
    <font>
      <sz val="12"/>
      <color rgb="FF9C5700"/>
      <name val="Segoe UI"/>
      <family val="2"/>
    </font>
    <font>
      <b/>
      <sz val="12"/>
      <color rgb="FF9C5700"/>
      <name val="Segoe UI"/>
      <family val="2"/>
    </font>
    <font>
      <b/>
      <sz val="12"/>
      <color theme="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29">
    <border>
      <left/>
      <right/>
      <top/>
      <bottom/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 style="medium">
        <color theme="9"/>
      </right>
      <top style="medium">
        <color theme="9"/>
      </top>
      <bottom/>
      <diagonal/>
    </border>
    <border>
      <left/>
      <right style="medium">
        <color theme="9"/>
      </right>
      <top/>
      <bottom/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theme="9"/>
      </left>
      <right style="thin">
        <color theme="9"/>
      </right>
      <top/>
      <bottom/>
      <diagonal/>
    </border>
    <border>
      <left style="medium">
        <color theme="9"/>
      </left>
      <right style="thin">
        <color theme="9"/>
      </right>
      <top/>
      <bottom style="medium">
        <color theme="9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/>
      <right style="thin">
        <color theme="9"/>
      </right>
      <top/>
      <bottom style="medium">
        <color theme="9"/>
      </bottom>
      <diagonal/>
    </border>
    <border>
      <left/>
      <right style="thin">
        <color rgb="FFFFC000"/>
      </right>
      <top/>
      <bottom/>
      <diagonal/>
    </border>
    <border>
      <left style="thin">
        <color rgb="FFFFC000"/>
      </left>
      <right style="medium">
        <color rgb="FFFFC000"/>
      </right>
      <top/>
      <bottom/>
      <diagonal/>
    </border>
    <border>
      <left style="thin">
        <color rgb="FFFFC000"/>
      </left>
      <right style="medium">
        <color rgb="FFFFC000"/>
      </right>
      <top/>
      <bottom style="medium">
        <color rgb="FFFFC000"/>
      </bottom>
      <diagonal/>
    </border>
    <border>
      <left style="medium">
        <color rgb="FFFFC000"/>
      </left>
      <right/>
      <top/>
      <bottom/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 style="thin">
        <color rgb="FFFFC000"/>
      </right>
      <top/>
      <bottom style="medium">
        <color rgb="FFFFC000"/>
      </bottom>
      <diagonal/>
    </border>
    <border>
      <left/>
      <right/>
      <top style="medium">
        <color rgb="FFFFC000"/>
      </top>
      <bottom/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/>
      <right/>
      <top/>
      <bottom style="medium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7">
    <xf numFmtId="0" fontId="0" fillId="0" borderId="0" xfId="0"/>
    <xf numFmtId="0" fontId="4" fillId="0" borderId="0" xfId="0" applyFont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0" borderId="0" xfId="0" applyFont="1"/>
    <xf numFmtId="0" fontId="8" fillId="3" borderId="7" xfId="0" applyFont="1" applyFill="1" applyBorder="1" applyAlignment="1">
      <alignment horizontal="center" vertical="center"/>
    </xf>
    <xf numFmtId="172" fontId="7" fillId="4" borderId="9" xfId="0" applyNumberFormat="1" applyFont="1" applyFill="1" applyBorder="1" applyAlignment="1">
      <alignment horizontal="center" vertical="center"/>
    </xf>
    <xf numFmtId="172" fontId="7" fillId="4" borderId="3" xfId="0" applyNumberFormat="1" applyFont="1" applyFill="1" applyBorder="1" applyAlignment="1">
      <alignment horizontal="center" vertical="center"/>
    </xf>
    <xf numFmtId="172" fontId="7" fillId="4" borderId="10" xfId="0" applyNumberFormat="1" applyFont="1" applyFill="1" applyBorder="1" applyAlignment="1">
      <alignment horizontal="center" vertical="center"/>
    </xf>
    <xf numFmtId="172" fontId="7" fillId="4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172" fontId="5" fillId="0" borderId="12" xfId="0" applyNumberFormat="1" applyFont="1" applyBorder="1" applyAlignment="1">
      <alignment horizontal="center" vertical="center"/>
    </xf>
    <xf numFmtId="10" fontId="5" fillId="0" borderId="12" xfId="1" applyNumberFormat="1" applyFont="1" applyBorder="1" applyAlignment="1">
      <alignment horizontal="center" vertical="center"/>
    </xf>
    <xf numFmtId="0" fontId="6" fillId="5" borderId="15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172" fontId="7" fillId="0" borderId="22" xfId="0" applyNumberFormat="1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169" fontId="7" fillId="0" borderId="22" xfId="1" applyNumberFormat="1" applyFont="1" applyBorder="1" applyAlignment="1">
      <alignment horizontal="center" vertical="center"/>
    </xf>
    <xf numFmtId="8" fontId="7" fillId="4" borderId="22" xfId="0" applyNumberFormat="1" applyFont="1" applyFill="1" applyBorder="1" applyAlignment="1">
      <alignment horizontal="center" vertical="center"/>
    </xf>
    <xf numFmtId="8" fontId="7" fillId="4" borderId="25" xfId="0" applyNumberFormat="1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left" vertical="center" indent="3"/>
    </xf>
    <xf numFmtId="0" fontId="5" fillId="4" borderId="5" xfId="0" applyFont="1" applyFill="1" applyBorder="1" applyAlignment="1">
      <alignment horizontal="left" vertical="center" indent="3"/>
    </xf>
    <xf numFmtId="0" fontId="5" fillId="4" borderId="6" xfId="0" applyFont="1" applyFill="1" applyBorder="1" applyAlignment="1">
      <alignment horizontal="left" vertical="center" indent="3"/>
    </xf>
    <xf numFmtId="0" fontId="7" fillId="4" borderId="21" xfId="0" applyFont="1" applyFill="1" applyBorder="1" applyAlignment="1">
      <alignment horizontal="left" vertical="center" indent="3"/>
    </xf>
    <xf numFmtId="0" fontId="7" fillId="4" borderId="0" xfId="0" applyFont="1" applyFill="1" applyBorder="1" applyAlignment="1">
      <alignment horizontal="left" vertical="center" indent="3"/>
    </xf>
    <xf numFmtId="0" fontId="7" fillId="4" borderId="23" xfId="0" applyFont="1" applyFill="1" applyBorder="1" applyAlignment="1">
      <alignment horizontal="left" vertical="center" indent="3"/>
    </xf>
    <xf numFmtId="0" fontId="7" fillId="4" borderId="24" xfId="0" applyFont="1" applyFill="1" applyBorder="1" applyAlignment="1">
      <alignment horizontal="left" vertical="center" indent="3"/>
    </xf>
    <xf numFmtId="0" fontId="6" fillId="5" borderId="18" xfId="0" applyFont="1" applyFill="1" applyBorder="1" applyAlignment="1">
      <alignment horizontal="center"/>
    </xf>
    <xf numFmtId="0" fontId="6" fillId="5" borderId="27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left" vertical="center" indent="3"/>
    </xf>
    <xf numFmtId="0" fontId="5" fillId="4" borderId="11" xfId="0" applyFont="1" applyFill="1" applyBorder="1" applyAlignment="1">
      <alignment horizontal="left" vertical="center" indent="3"/>
    </xf>
    <xf numFmtId="0" fontId="5" fillId="4" borderId="16" xfId="0" applyFont="1" applyFill="1" applyBorder="1" applyAlignment="1">
      <alignment horizontal="left" vertical="center" indent="3"/>
    </xf>
    <xf numFmtId="0" fontId="5" fillId="4" borderId="17" xfId="0" applyFont="1" applyFill="1" applyBorder="1" applyAlignment="1">
      <alignment horizontal="left" vertical="center" indent="3"/>
    </xf>
    <xf numFmtId="0" fontId="5" fillId="4" borderId="21" xfId="0" applyFont="1" applyFill="1" applyBorder="1" applyAlignment="1">
      <alignment horizontal="left" vertical="center" indent="3"/>
    </xf>
    <xf numFmtId="0" fontId="5" fillId="4" borderId="0" xfId="0" applyFont="1" applyFill="1" applyBorder="1" applyAlignment="1">
      <alignment horizontal="left" vertical="center" indent="3"/>
    </xf>
    <xf numFmtId="172" fontId="5" fillId="4" borderId="13" xfId="0" applyNumberFormat="1" applyFont="1" applyFill="1" applyBorder="1" applyAlignment="1">
      <alignment horizontal="center" vertical="center"/>
    </xf>
    <xf numFmtId="0" fontId="9" fillId="2" borderId="0" xfId="2" applyFont="1"/>
    <xf numFmtId="0" fontId="5" fillId="4" borderId="0" xfId="0" applyFont="1" applyFill="1"/>
    <xf numFmtId="0" fontId="10" fillId="2" borderId="0" xfId="2" applyFont="1" applyAlignment="1">
      <alignment horizontal="center" vertical="center"/>
    </xf>
    <xf numFmtId="0" fontId="10" fillId="2" borderId="0" xfId="2" applyFont="1" applyBorder="1" applyAlignment="1">
      <alignment horizontal="left" vertical="center" indent="3"/>
    </xf>
    <xf numFmtId="0" fontId="7" fillId="4" borderId="0" xfId="0" applyFont="1" applyFill="1" applyAlignment="1">
      <alignment horizontal="left" indent="3"/>
    </xf>
    <xf numFmtId="172" fontId="7" fillId="4" borderId="0" xfId="0" applyNumberFormat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8" xfId="0" applyBorder="1" applyAlignment="1">
      <alignment horizontal="center" vertical="center"/>
    </xf>
    <xf numFmtId="9" fontId="0" fillId="0" borderId="28" xfId="1" applyFont="1" applyBorder="1" applyAlignment="1">
      <alignment horizontal="center" vertical="center"/>
    </xf>
    <xf numFmtId="9" fontId="11" fillId="6" borderId="0" xfId="0" applyNumberFormat="1" applyFont="1" applyFill="1" applyAlignment="1">
      <alignment horizontal="center" vertical="center"/>
    </xf>
    <xf numFmtId="172" fontId="11" fillId="6" borderId="0" xfId="0" applyNumberFormat="1" applyFont="1" applyFill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172" fontId="5" fillId="0" borderId="0" xfId="0" applyNumberFormat="1" applyFont="1" applyAlignment="1">
      <alignment horizontal="center" vertical="center"/>
    </xf>
    <xf numFmtId="0" fontId="5" fillId="6" borderId="0" xfId="0" applyFont="1" applyFill="1"/>
  </cellXfs>
  <cellStyles count="3">
    <cellStyle name="Neutral" xfId="2" builtinId="28"/>
    <cellStyle name="Normal" xfId="0" builtinId="0"/>
    <cellStyle name="Porcentaje" xfId="1" builtinId="5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/>
              <a:t>Tipos</a:t>
            </a:r>
            <a:r>
              <a:rPr lang="es-ES" sz="1600" b="1" baseline="0"/>
              <a:t> de FIIS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Hoja1!$B$37:$B$42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Hoja1!$C$37:$C$42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3-44F1-A10A-58736CEEADE1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Hoja1!$B$37:$B$42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Hoja1!$D$37:$D$42</c:f>
              <c:numCache>
                <c:formatCode>[$R$-416]\ #,##0.00</c:formatCode>
                <c:ptCount val="6"/>
                <c:pt idx="0">
                  <c:v>125</c:v>
                </c:pt>
                <c:pt idx="1">
                  <c:v>25</c:v>
                </c:pt>
                <c:pt idx="2">
                  <c:v>12.5</c:v>
                </c:pt>
                <c:pt idx="3">
                  <c:v>12.5</c:v>
                </c:pt>
                <c:pt idx="4">
                  <c:v>50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23-44F1-A10A-58736CEEA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/>
              <a:t>Tipos</a:t>
            </a:r>
            <a:r>
              <a:rPr lang="es-ES" sz="1600" b="1" baseline="0"/>
              <a:t> de FIIS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17-4323-9607-0BE33A8C81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17-4323-9607-0BE33A8C81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17-4323-9607-0BE33A8C81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17-4323-9607-0BE33A8C81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617-4323-9607-0BE33A8C81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617-4323-9607-0BE33A8C81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Hoja1!$B$70:$B$75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Hoja1!$C$70:$C$75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617-4323-9607-0BE33A8C810F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B617-4323-9607-0BE33A8C81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B617-4323-9607-0BE33A8C81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B617-4323-9607-0BE33A8C81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B617-4323-9607-0BE33A8C81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B617-4323-9607-0BE33A8C81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B617-4323-9607-0BE33A8C810F}"/>
              </c:ext>
            </c:extLst>
          </c:dPt>
          <c:cat>
            <c:strRef>
              <c:f>Hoja1!$B$70:$B$75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Hoja1!$D$70:$D$75</c:f>
              <c:numCache>
                <c:formatCode>[$R$-416]\ #,##0.00</c:formatCode>
                <c:ptCount val="6"/>
                <c:pt idx="0">
                  <c:v>300</c:v>
                </c:pt>
                <c:pt idx="1">
                  <c:v>60</c:v>
                </c:pt>
                <c:pt idx="2">
                  <c:v>30</c:v>
                </c:pt>
                <c:pt idx="3">
                  <c:v>30</c:v>
                </c:pt>
                <c:pt idx="4">
                  <c:v>120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617-4323-9607-0BE33A8C8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3</xdr:col>
      <xdr:colOff>1047750</xdr:colOff>
      <xdr:row>49</xdr:row>
      <xdr:rowOff>64078</xdr:rowOff>
    </xdr:to>
    <xdr:sp macro="" textlink="">
      <xdr:nvSpPr>
        <xdr:cNvPr id="1026" name="AutoShape 2" descr="Generated image">
          <a:extLst>
            <a:ext uri="{FF2B5EF4-FFF2-40B4-BE49-F238E27FC236}">
              <a16:creationId xmlns:a16="http://schemas.microsoft.com/office/drawing/2014/main" id="{7758213E-C4D0-8C57-E072-EAA021E75016}"/>
            </a:ext>
          </a:extLst>
        </xdr:cNvPr>
        <xdr:cNvSpPr>
          <a:spLocks noChangeAspect="1" noChangeArrowheads="1"/>
        </xdr:cNvSpPr>
      </xdr:nvSpPr>
      <xdr:spPr bwMode="auto">
        <a:xfrm>
          <a:off x="3876675" y="952500"/>
          <a:ext cx="2971800" cy="975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3</xdr:col>
      <xdr:colOff>580159</xdr:colOff>
      <xdr:row>47</xdr:row>
      <xdr:rowOff>64078</xdr:rowOff>
    </xdr:to>
    <xdr:sp macro="" textlink="">
      <xdr:nvSpPr>
        <xdr:cNvPr id="1027" name="AutoShape 3" descr="Generated image">
          <a:extLst>
            <a:ext uri="{FF2B5EF4-FFF2-40B4-BE49-F238E27FC236}">
              <a16:creationId xmlns:a16="http://schemas.microsoft.com/office/drawing/2014/main" id="{8E1F9B7C-ADA3-A1EC-6203-A177F7228233}"/>
            </a:ext>
          </a:extLst>
        </xdr:cNvPr>
        <xdr:cNvSpPr>
          <a:spLocks noChangeAspect="1" noChangeArrowheads="1"/>
        </xdr:cNvSpPr>
      </xdr:nvSpPr>
      <xdr:spPr bwMode="auto">
        <a:xfrm>
          <a:off x="762000" y="571500"/>
          <a:ext cx="6086475" cy="975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3</xdr:col>
      <xdr:colOff>580159</xdr:colOff>
      <xdr:row>44</xdr:row>
      <xdr:rowOff>64078</xdr:rowOff>
    </xdr:to>
    <xdr:sp macro="" textlink="">
      <xdr:nvSpPr>
        <xdr:cNvPr id="1028" name="AutoShape 4" descr="Generated image">
          <a:extLst>
            <a:ext uri="{FF2B5EF4-FFF2-40B4-BE49-F238E27FC236}">
              <a16:creationId xmlns:a16="http://schemas.microsoft.com/office/drawing/2014/main" id="{75735EFB-B648-5753-FDC9-D6436E753508}"/>
            </a:ext>
          </a:extLst>
        </xdr:cNvPr>
        <xdr:cNvSpPr>
          <a:spLocks noChangeAspect="1" noChangeArrowheads="1"/>
        </xdr:cNvSpPr>
      </xdr:nvSpPr>
      <xdr:spPr bwMode="auto">
        <a:xfrm>
          <a:off x="762000" y="0"/>
          <a:ext cx="6086475" cy="975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4328</xdr:colOff>
      <xdr:row>44</xdr:row>
      <xdr:rowOff>65809</xdr:rowOff>
    </xdr:from>
    <xdr:to>
      <xdr:col>3</xdr:col>
      <xdr:colOff>502226</xdr:colOff>
      <xdr:row>63</xdr:row>
      <xdr:rowOff>8659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FBC60B0-5C6D-F8CF-FCEF-CFF18DD0D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761999</xdr:colOff>
      <xdr:row>76</xdr:row>
      <xdr:rowOff>190499</xdr:rowOff>
    </xdr:from>
    <xdr:to>
      <xdr:col>4</xdr:col>
      <xdr:colOff>86590</xdr:colOff>
      <xdr:row>98</xdr:row>
      <xdr:rowOff>181840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1E55763-A13B-4164-86AD-AB942345E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355024</xdr:colOff>
      <xdr:row>0</xdr:row>
      <xdr:rowOff>138546</xdr:rowOff>
    </xdr:from>
    <xdr:to>
      <xdr:col>3</xdr:col>
      <xdr:colOff>775513</xdr:colOff>
      <xdr:row>9</xdr:row>
      <xdr:rowOff>103910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777FF68E-D956-4CC2-BBD0-F5D8A16378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645" t="31212" r="7839" b="30540"/>
        <a:stretch>
          <a:fillRect/>
        </a:stretch>
      </xdr:blipFill>
      <xdr:spPr>
        <a:xfrm>
          <a:off x="736024" y="138546"/>
          <a:ext cx="5927671" cy="167986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7C827A-6B18-43C1-9798-542D70063270}" name="TB_APOIO" displayName="TB_APOIO" ref="B3:E21" totalsRowShown="0" headerRowDxfId="0">
  <autoFilter ref="B3:E21" xr:uid="{E77C827A-6B18-43C1-9798-542D70063270}"/>
  <tableColumns count="4">
    <tableColumn id="1" xr3:uid="{78618C7A-07F2-4A1C-A68D-FF70C7DCFA99}" name="CHAVE COMPOSTA" dataDxfId="4">
      <calculatedColumnFormula>C4&amp;"-"&amp;D4</calculatedColumnFormula>
    </tableColumn>
    <tableColumn id="2" xr3:uid="{E48E87D3-1FCD-4498-B566-8BF5D625DF64}" name="PERFIL" dataDxfId="3"/>
    <tableColumn id="3" xr3:uid="{56AAC836-C269-4AF2-A327-7167B373AC19}" name="TIPO DE FIIS" dataDxfId="2"/>
    <tableColumn id="4" xr3:uid="{314B2CBF-A4D7-4B4B-8C82-DE66C179296B}" name="%" dataDxfId="1" dataCellStyle="Porcentaj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4FCD9-675D-437D-8F14-9D4F01E3CA87}">
  <dimension ref="A11:F76"/>
  <sheetViews>
    <sheetView showGridLines="0" tabSelected="1" topLeftCell="A77" zoomScale="110" zoomScaleNormal="110" workbookViewId="0">
      <selection activeCell="E7" sqref="E7"/>
    </sheetView>
  </sheetViews>
  <sheetFormatPr baseColWidth="10" defaultColWidth="0" defaultRowHeight="15" x14ac:dyDescent="0.25"/>
  <cols>
    <col min="1" max="1" width="5.7109375" customWidth="1"/>
    <col min="2" max="2" width="53.7109375" bestFit="1" customWidth="1"/>
    <col min="3" max="3" width="28.85546875" bestFit="1" customWidth="1"/>
    <col min="4" max="4" width="16.28515625" bestFit="1" customWidth="1"/>
    <col min="5" max="5" width="10.42578125" customWidth="1"/>
    <col min="6" max="6" width="14" hidden="1"/>
    <col min="7" max="16384" width="11.42578125" hidden="1"/>
  </cols>
  <sheetData>
    <row r="11" spans="2:4" ht="15.75" thickBot="1" x14ac:dyDescent="0.3"/>
    <row r="12" spans="2:4" ht="30.75" x14ac:dyDescent="0.55000000000000004">
      <c r="B12" s="14" t="s">
        <v>12</v>
      </c>
      <c r="C12" s="29"/>
      <c r="D12" s="30"/>
    </row>
    <row r="13" spans="2:4" ht="17.25" x14ac:dyDescent="0.25">
      <c r="B13" s="32" t="s">
        <v>13</v>
      </c>
      <c r="C13" s="33"/>
      <c r="D13" s="12">
        <v>2000</v>
      </c>
    </row>
    <row r="14" spans="2:4" ht="17.25" x14ac:dyDescent="0.25">
      <c r="B14" s="32" t="s">
        <v>14</v>
      </c>
      <c r="C14" s="33"/>
      <c r="D14" s="13">
        <v>6.0000000000000001E-3</v>
      </c>
    </row>
    <row r="15" spans="2:4" ht="18" thickBot="1" x14ac:dyDescent="0.3">
      <c r="B15" s="34" t="s">
        <v>31</v>
      </c>
      <c r="C15" s="35"/>
      <c r="D15" s="38">
        <f>salario*30%</f>
        <v>600</v>
      </c>
    </row>
    <row r="17" spans="1:6" ht="15.75" thickBot="1" x14ac:dyDescent="0.3"/>
    <row r="18" spans="1:6" ht="30.75" x14ac:dyDescent="0.25">
      <c r="B18" s="15" t="s">
        <v>4</v>
      </c>
      <c r="C18" s="16"/>
      <c r="D18" s="31"/>
    </row>
    <row r="19" spans="1:6" ht="17.25" customHeight="1" x14ac:dyDescent="0.25">
      <c r="B19" s="36" t="s">
        <v>0</v>
      </c>
      <c r="C19" s="37"/>
      <c r="D19" s="17">
        <v>250</v>
      </c>
    </row>
    <row r="20" spans="1:6" ht="17.25" customHeight="1" x14ac:dyDescent="0.25">
      <c r="B20" s="36" t="s">
        <v>1</v>
      </c>
      <c r="C20" s="37"/>
      <c r="D20" s="18">
        <v>5</v>
      </c>
    </row>
    <row r="21" spans="1:6" ht="17.25" customHeight="1" x14ac:dyDescent="0.25">
      <c r="B21" s="36" t="s">
        <v>2</v>
      </c>
      <c r="C21" s="37"/>
      <c r="D21" s="19">
        <v>1.0789999999999999E-2</v>
      </c>
    </row>
    <row r="22" spans="1:6" ht="17.25" customHeight="1" x14ac:dyDescent="0.25">
      <c r="B22" s="25" t="s">
        <v>32</v>
      </c>
      <c r="C22" s="26"/>
      <c r="D22" s="20">
        <f>FV(taxa_mensal,qtdd_anos*12,aporte*-1)</f>
        <v>20944.22849962191</v>
      </c>
      <c r="E22" s="11"/>
      <c r="F22" s="11"/>
    </row>
    <row r="23" spans="1:6" ht="18" customHeight="1" thickBot="1" x14ac:dyDescent="0.3">
      <c r="B23" s="27" t="s">
        <v>3</v>
      </c>
      <c r="C23" s="28"/>
      <c r="D23" s="21">
        <f>patrimonio*rendimento_carteira</f>
        <v>125.66537099773146</v>
      </c>
    </row>
    <row r="24" spans="1:6" ht="17.25" thickBot="1" x14ac:dyDescent="0.35">
      <c r="B24" s="1"/>
      <c r="C24" s="1"/>
      <c r="D24" s="1"/>
    </row>
    <row r="25" spans="1:6" ht="30.75" x14ac:dyDescent="0.25">
      <c r="B25" s="2" t="s">
        <v>5</v>
      </c>
      <c r="C25" s="3"/>
      <c r="D25" s="5" t="s">
        <v>11</v>
      </c>
    </row>
    <row r="26" spans="1:6" ht="17.25" x14ac:dyDescent="0.25">
      <c r="A26" s="4">
        <v>2</v>
      </c>
      <c r="B26" s="22" t="s">
        <v>6</v>
      </c>
      <c r="C26" s="6">
        <f>FV(taxa_mensal,$A26*12,aporte*-1)</f>
        <v>6806.9068244113041</v>
      </c>
      <c r="D26" s="7">
        <f>C26*rendimento_carteira</f>
        <v>40.841440946467827</v>
      </c>
    </row>
    <row r="27" spans="1:6" ht="17.25" x14ac:dyDescent="0.25">
      <c r="A27" s="4">
        <v>5</v>
      </c>
      <c r="B27" s="23" t="s">
        <v>7</v>
      </c>
      <c r="C27" s="6">
        <f>FV(taxa_mensal,$A27*12,aporte*-1)</f>
        <v>20944.22849962191</v>
      </c>
      <c r="D27" s="7">
        <f>C27*rendimento_carteira</f>
        <v>125.66537099773146</v>
      </c>
    </row>
    <row r="28" spans="1:6" ht="17.25" x14ac:dyDescent="0.25">
      <c r="A28" s="4">
        <v>10</v>
      </c>
      <c r="B28" s="23" t="s">
        <v>8</v>
      </c>
      <c r="C28" s="6">
        <f>FV(taxa_mensal,$A28*12,aporte*-1)</f>
        <v>60821.053132543049</v>
      </c>
      <c r="D28" s="7">
        <f>C28*rendimento_carteira</f>
        <v>364.92631879525828</v>
      </c>
    </row>
    <row r="29" spans="1:6" ht="17.25" x14ac:dyDescent="0.25">
      <c r="A29" s="4">
        <v>20</v>
      </c>
      <c r="B29" s="23" t="s">
        <v>9</v>
      </c>
      <c r="C29" s="6">
        <f>FV(taxa_mensal,$A29*12,aporte*-1)</f>
        <v>281299.60002427013</v>
      </c>
      <c r="D29" s="7">
        <f>C29*rendimento_carteira</f>
        <v>1687.7976001456209</v>
      </c>
    </row>
    <row r="30" spans="1:6" ht="18" thickBot="1" x14ac:dyDescent="0.3">
      <c r="A30" s="4">
        <v>30</v>
      </c>
      <c r="B30" s="24" t="s">
        <v>10</v>
      </c>
      <c r="C30" s="8">
        <f>FV(taxa_mensal,$A30*12,aporte*-1)</f>
        <v>1080542.4137511787</v>
      </c>
      <c r="D30" s="9">
        <f>C30*rendimento_carteira</f>
        <v>6483.2544825070718</v>
      </c>
    </row>
    <row r="33" spans="2:4" ht="17.25" x14ac:dyDescent="0.3">
      <c r="B33" s="42" t="s">
        <v>15</v>
      </c>
      <c r="C33" s="41" t="s">
        <v>16</v>
      </c>
      <c r="D33" s="39"/>
    </row>
    <row r="34" spans="2:4" ht="17.25" x14ac:dyDescent="0.3">
      <c r="B34" s="43" t="s">
        <v>34</v>
      </c>
      <c r="C34" s="44">
        <f>aporte</f>
        <v>250</v>
      </c>
      <c r="D34" s="40"/>
    </row>
    <row r="36" spans="2:4" ht="17.25" x14ac:dyDescent="0.25">
      <c r="B36" s="47" t="s">
        <v>18</v>
      </c>
      <c r="C36" s="47" t="s">
        <v>19</v>
      </c>
      <c r="D36" s="47" t="s">
        <v>20</v>
      </c>
    </row>
    <row r="37" spans="2:4" ht="17.25" x14ac:dyDescent="0.25">
      <c r="B37" s="11" t="s">
        <v>21</v>
      </c>
      <c r="C37" s="54">
        <f>VLOOKUP($C$33&amp;"-"&amp;B37,Hoja2!B4:E21,4,FALSE)</f>
        <v>0.5</v>
      </c>
      <c r="D37" s="55">
        <f>C37*C34</f>
        <v>125</v>
      </c>
    </row>
    <row r="38" spans="2:4" ht="17.25" x14ac:dyDescent="0.25">
      <c r="B38" s="11" t="s">
        <v>22</v>
      </c>
      <c r="C38" s="54">
        <f>VLOOKUP($C$33&amp;"-"&amp;B38,Hoja2!B5:E22,4,FALSE)</f>
        <v>0.1</v>
      </c>
      <c r="D38" s="55">
        <f>C38*C34</f>
        <v>25</v>
      </c>
    </row>
    <row r="39" spans="2:4" ht="17.25" x14ac:dyDescent="0.25">
      <c r="B39" s="11" t="s">
        <v>23</v>
      </c>
      <c r="C39" s="54">
        <f>VLOOKUP($C$33&amp;"-"&amp;B39,Hoja2!B6:E23,4,FALSE)</f>
        <v>0.05</v>
      </c>
      <c r="D39" s="55">
        <f>C39*C34</f>
        <v>12.5</v>
      </c>
    </row>
    <row r="40" spans="2:4" ht="17.25" x14ac:dyDescent="0.25">
      <c r="B40" s="11" t="s">
        <v>24</v>
      </c>
      <c r="C40" s="54">
        <f>VLOOKUP($C$33&amp;"-"&amp;B40,Hoja2!B7:E24,4,FALSE)</f>
        <v>0.05</v>
      </c>
      <c r="D40" s="55">
        <f>C40*C34</f>
        <v>12.5</v>
      </c>
    </row>
    <row r="41" spans="2:4" ht="17.25" x14ac:dyDescent="0.25">
      <c r="B41" s="11" t="s">
        <v>25</v>
      </c>
      <c r="C41" s="54">
        <f>VLOOKUP($C$33&amp;"-"&amp;B41,Hoja2!B8:E25,4,FALSE)</f>
        <v>0.2</v>
      </c>
      <c r="D41" s="55">
        <f>C41*C34</f>
        <v>50</v>
      </c>
    </row>
    <row r="42" spans="2:4" ht="17.25" x14ac:dyDescent="0.25">
      <c r="B42" s="11" t="s">
        <v>26</v>
      </c>
      <c r="C42" s="54">
        <f>VLOOKUP($C$33&amp;"-"&amp;B42,Hoja2!B9:E26,4,FALSE)</f>
        <v>0.1</v>
      </c>
      <c r="D42" s="55">
        <f>C42*C34</f>
        <v>25</v>
      </c>
    </row>
    <row r="43" spans="2:4" ht="17.25" x14ac:dyDescent="0.3">
      <c r="B43" s="56"/>
      <c r="C43" s="52">
        <f>SUM(C37:C42)</f>
        <v>1.0000000000000002</v>
      </c>
      <c r="D43" s="53">
        <f>SUM(D37:D42)</f>
        <v>250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6" spans="2:4" ht="17.25" x14ac:dyDescent="0.3">
      <c r="B66" s="42" t="s">
        <v>15</v>
      </c>
      <c r="C66" s="41" t="s">
        <v>16</v>
      </c>
      <c r="D66" s="39"/>
    </row>
    <row r="67" spans="2:4" ht="17.25" x14ac:dyDescent="0.3">
      <c r="B67" s="43" t="s">
        <v>33</v>
      </c>
      <c r="C67" s="44">
        <f>sugestao_investimento</f>
        <v>600</v>
      </c>
      <c r="D67" s="40"/>
    </row>
    <row r="69" spans="2:4" ht="17.25" x14ac:dyDescent="0.25">
      <c r="B69" s="47" t="s">
        <v>18</v>
      </c>
      <c r="C69" s="47" t="s">
        <v>19</v>
      </c>
      <c r="D69" s="47" t="s">
        <v>20</v>
      </c>
    </row>
    <row r="70" spans="2:4" ht="17.25" x14ac:dyDescent="0.25">
      <c r="B70" s="11" t="s">
        <v>21</v>
      </c>
      <c r="C70" s="54">
        <f>VLOOKUP($C$66&amp;"-"&amp;B70,TB_APOIO[#All],4,FALSE)</f>
        <v>0.5</v>
      </c>
      <c r="D70" s="55">
        <f>C70*C67</f>
        <v>300</v>
      </c>
    </row>
    <row r="71" spans="2:4" ht="17.25" x14ac:dyDescent="0.25">
      <c r="B71" s="11" t="s">
        <v>22</v>
      </c>
      <c r="C71" s="54">
        <f>VLOOKUP($C$66&amp;"-"&amp;B71,TB_APOIO[#All],4,FALSE)</f>
        <v>0.1</v>
      </c>
      <c r="D71" s="55">
        <f>C71*C67</f>
        <v>60</v>
      </c>
    </row>
    <row r="72" spans="2:4" ht="17.25" x14ac:dyDescent="0.25">
      <c r="B72" s="11" t="s">
        <v>23</v>
      </c>
      <c r="C72" s="54">
        <f>VLOOKUP($C$66&amp;"-"&amp;B72,TB_APOIO[#All],4,FALSE)</f>
        <v>0.05</v>
      </c>
      <c r="D72" s="55">
        <f>C72*C67</f>
        <v>30</v>
      </c>
    </row>
    <row r="73" spans="2:4" ht="17.25" x14ac:dyDescent="0.25">
      <c r="B73" s="11" t="s">
        <v>24</v>
      </c>
      <c r="C73" s="54">
        <f>VLOOKUP($C$66&amp;"-"&amp;B73,TB_APOIO[#All],4,FALSE)</f>
        <v>0.05</v>
      </c>
      <c r="D73" s="55">
        <f>C73*C67</f>
        <v>30</v>
      </c>
    </row>
    <row r="74" spans="2:4" ht="17.25" x14ac:dyDescent="0.25">
      <c r="B74" s="11" t="s">
        <v>25</v>
      </c>
      <c r="C74" s="54">
        <f>VLOOKUP($C$66&amp;"-"&amp;B74,TB_APOIO[#All],4,FALSE)</f>
        <v>0.2</v>
      </c>
      <c r="D74" s="55">
        <f>C74*C67</f>
        <v>120</v>
      </c>
    </row>
    <row r="75" spans="2:4" ht="17.25" x14ac:dyDescent="0.25">
      <c r="B75" s="11" t="s">
        <v>26</v>
      </c>
      <c r="C75" s="54">
        <f>VLOOKUP($C$66&amp;"-"&amp;B75,TB_APOIO[#All],4,FALSE)</f>
        <v>0.1</v>
      </c>
      <c r="D75" s="55">
        <f>C75*C67</f>
        <v>60</v>
      </c>
    </row>
    <row r="76" spans="2:4" ht="17.25" x14ac:dyDescent="0.3">
      <c r="B76" s="56"/>
      <c r="C76" s="52">
        <f>SUM(C70:C75)</f>
        <v>1.0000000000000002</v>
      </c>
      <c r="D76" s="53">
        <f>SUM(D70:D75)</f>
        <v>600</v>
      </c>
    </row>
  </sheetData>
  <mergeCells count="11">
    <mergeCell ref="B23:C23"/>
    <mergeCell ref="B13:C13"/>
    <mergeCell ref="B14:C14"/>
    <mergeCell ref="B15:C15"/>
    <mergeCell ref="B12:D12"/>
    <mergeCell ref="B18:D18"/>
    <mergeCell ref="B25:C25"/>
    <mergeCell ref="B19:C19"/>
    <mergeCell ref="B20:C20"/>
    <mergeCell ref="B21:C21"/>
    <mergeCell ref="B22:C22"/>
  </mergeCells>
  <dataValidations count="1">
    <dataValidation type="list" allowBlank="1" showInputMessage="1" showErrorMessage="1" sqref="C33 C66" xr:uid="{3D1A57AA-C9F2-4CE3-88DB-2D78B50900CE}">
      <formula1>"Agressivo,Moderado,Conservador"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AD08D-A4FB-4539-AA2B-49160E4285E4}">
  <dimension ref="B3:E21"/>
  <sheetViews>
    <sheetView topLeftCell="A4" zoomScale="110" zoomScaleNormal="110" workbookViewId="0">
      <selection activeCell="G10" sqref="G10"/>
    </sheetView>
  </sheetViews>
  <sheetFormatPr baseColWidth="10" defaultRowHeight="15" x14ac:dyDescent="0.25"/>
  <cols>
    <col min="2" max="2" width="30.5703125" bestFit="1" customWidth="1"/>
    <col min="3" max="3" width="12.140625" bestFit="1" customWidth="1"/>
    <col min="4" max="4" width="18.42578125" bestFit="1" customWidth="1"/>
    <col min="5" max="5" width="28.85546875" bestFit="1" customWidth="1"/>
  </cols>
  <sheetData>
    <row r="3" spans="2:5" ht="17.25" x14ac:dyDescent="0.25">
      <c r="B3" s="47" t="s">
        <v>29</v>
      </c>
      <c r="C3" s="47" t="s">
        <v>27</v>
      </c>
      <c r="D3" s="47" t="s">
        <v>18</v>
      </c>
      <c r="E3" s="47" t="s">
        <v>30</v>
      </c>
    </row>
    <row r="4" spans="2:5" x14ac:dyDescent="0.25">
      <c r="B4" s="48" t="str">
        <f>C4&amp;"-"&amp;D4</f>
        <v>Conservador-PAPEL</v>
      </c>
      <c r="C4" s="10" t="s">
        <v>28</v>
      </c>
      <c r="D4" s="10" t="s">
        <v>21</v>
      </c>
      <c r="E4" s="45">
        <v>0.3</v>
      </c>
    </row>
    <row r="5" spans="2:5" x14ac:dyDescent="0.25">
      <c r="B5" s="48" t="str">
        <f t="shared" ref="B5:B21" si="0">C5&amp;"-"&amp;D5</f>
        <v>Conservador-TIJOLO</v>
      </c>
      <c r="C5" s="10" t="s">
        <v>28</v>
      </c>
      <c r="D5" s="10" t="s">
        <v>22</v>
      </c>
      <c r="E5" s="46">
        <v>0.5</v>
      </c>
    </row>
    <row r="6" spans="2:5" x14ac:dyDescent="0.25">
      <c r="B6" s="48" t="str">
        <f t="shared" si="0"/>
        <v>Conservador-HÍBRIDOS</v>
      </c>
      <c r="C6" s="10" t="s">
        <v>28</v>
      </c>
      <c r="D6" s="10" t="s">
        <v>23</v>
      </c>
      <c r="E6" s="46">
        <v>0.1</v>
      </c>
    </row>
    <row r="7" spans="2:5" x14ac:dyDescent="0.25">
      <c r="B7" s="48" t="str">
        <f t="shared" si="0"/>
        <v>Conservador-FOFs</v>
      </c>
      <c r="C7" s="10" t="s">
        <v>28</v>
      </c>
      <c r="D7" s="10" t="s">
        <v>24</v>
      </c>
      <c r="E7" s="46">
        <v>0.1</v>
      </c>
    </row>
    <row r="8" spans="2:5" x14ac:dyDescent="0.25">
      <c r="B8" s="48" t="str">
        <f t="shared" si="0"/>
        <v>Conservador-DESENVOLVIMENTO</v>
      </c>
      <c r="C8" s="10" t="s">
        <v>28</v>
      </c>
      <c r="D8" s="10" t="s">
        <v>25</v>
      </c>
      <c r="E8" s="46">
        <v>0</v>
      </c>
    </row>
    <row r="9" spans="2:5" ht="15.75" thickBot="1" x14ac:dyDescent="0.3">
      <c r="B9" s="49" t="str">
        <f t="shared" si="0"/>
        <v>Conservador-HOTELARIAS</v>
      </c>
      <c r="C9" s="50" t="s">
        <v>28</v>
      </c>
      <c r="D9" s="50" t="s">
        <v>26</v>
      </c>
      <c r="E9" s="51">
        <v>0</v>
      </c>
    </row>
    <row r="10" spans="2:5" x14ac:dyDescent="0.25">
      <c r="B10" s="48" t="str">
        <f t="shared" si="0"/>
        <v>Moderado-PAPEL</v>
      </c>
      <c r="C10" s="10" t="s">
        <v>17</v>
      </c>
      <c r="D10" s="10" t="s">
        <v>21</v>
      </c>
      <c r="E10" s="45">
        <v>0.32</v>
      </c>
    </row>
    <row r="11" spans="2:5" x14ac:dyDescent="0.25">
      <c r="B11" s="48" t="str">
        <f t="shared" si="0"/>
        <v>Moderado-TIJOLO</v>
      </c>
      <c r="C11" s="10" t="s">
        <v>17</v>
      </c>
      <c r="D11" s="10" t="s">
        <v>22</v>
      </c>
      <c r="E11" s="46">
        <v>0.35</v>
      </c>
    </row>
    <row r="12" spans="2:5" x14ac:dyDescent="0.25">
      <c r="B12" s="48" t="str">
        <f t="shared" si="0"/>
        <v>Moderado-HÍBRIDOS</v>
      </c>
      <c r="C12" s="10" t="s">
        <v>17</v>
      </c>
      <c r="D12" s="10" t="s">
        <v>23</v>
      </c>
      <c r="E12" s="46">
        <v>0.08</v>
      </c>
    </row>
    <row r="13" spans="2:5" x14ac:dyDescent="0.25">
      <c r="B13" s="48" t="str">
        <f t="shared" si="0"/>
        <v>Moderado-FOFs</v>
      </c>
      <c r="C13" s="10" t="s">
        <v>17</v>
      </c>
      <c r="D13" s="10" t="s">
        <v>24</v>
      </c>
      <c r="E13" s="46">
        <v>0.05</v>
      </c>
    </row>
    <row r="14" spans="2:5" x14ac:dyDescent="0.25">
      <c r="B14" s="48" t="str">
        <f t="shared" si="0"/>
        <v>Moderado-DESENVOLVIMENTO</v>
      </c>
      <c r="C14" s="10" t="s">
        <v>17</v>
      </c>
      <c r="D14" s="10" t="s">
        <v>25</v>
      </c>
      <c r="E14" s="46">
        <v>0.1</v>
      </c>
    </row>
    <row r="15" spans="2:5" ht="15.75" thickBot="1" x14ac:dyDescent="0.3">
      <c r="B15" s="49" t="str">
        <f t="shared" si="0"/>
        <v>Moderado-HOTELARIAS</v>
      </c>
      <c r="C15" s="50" t="s">
        <v>17</v>
      </c>
      <c r="D15" s="50" t="s">
        <v>26</v>
      </c>
      <c r="E15" s="51">
        <v>0.1</v>
      </c>
    </row>
    <row r="16" spans="2:5" x14ac:dyDescent="0.25">
      <c r="B16" s="48" t="str">
        <f t="shared" si="0"/>
        <v>Agressivo-PAPEL</v>
      </c>
      <c r="C16" s="10" t="s">
        <v>16</v>
      </c>
      <c r="D16" s="10" t="s">
        <v>21</v>
      </c>
      <c r="E16" s="45">
        <v>0.5</v>
      </c>
    </row>
    <row r="17" spans="2:5" x14ac:dyDescent="0.25">
      <c r="B17" s="48" t="str">
        <f t="shared" si="0"/>
        <v>Agressivo-TIJOLO</v>
      </c>
      <c r="C17" s="10" t="s">
        <v>16</v>
      </c>
      <c r="D17" s="10" t="s">
        <v>22</v>
      </c>
      <c r="E17" s="46">
        <v>0.1</v>
      </c>
    </row>
    <row r="18" spans="2:5" x14ac:dyDescent="0.25">
      <c r="B18" s="48" t="str">
        <f t="shared" si="0"/>
        <v>Agressivo-HÍBRIDOS</v>
      </c>
      <c r="C18" s="10" t="s">
        <v>16</v>
      </c>
      <c r="D18" s="10" t="s">
        <v>23</v>
      </c>
      <c r="E18" s="46">
        <v>0.05</v>
      </c>
    </row>
    <row r="19" spans="2:5" x14ac:dyDescent="0.25">
      <c r="B19" s="48" t="str">
        <f t="shared" si="0"/>
        <v>Agressivo-FOFs</v>
      </c>
      <c r="C19" s="10" t="s">
        <v>16</v>
      </c>
      <c r="D19" s="10" t="s">
        <v>24</v>
      </c>
      <c r="E19" s="46">
        <v>0.05</v>
      </c>
    </row>
    <row r="20" spans="2:5" x14ac:dyDescent="0.25">
      <c r="B20" s="48" t="str">
        <f t="shared" si="0"/>
        <v>Agressivo-DESENVOLVIMENTO</v>
      </c>
      <c r="C20" s="10" t="s">
        <v>16</v>
      </c>
      <c r="D20" s="10" t="s">
        <v>25</v>
      </c>
      <c r="E20" s="46">
        <v>0.2</v>
      </c>
    </row>
    <row r="21" spans="2:5" x14ac:dyDescent="0.25">
      <c r="B21" s="48" t="str">
        <f t="shared" si="0"/>
        <v>Agressivo-HOTELARIAS</v>
      </c>
      <c r="C21" s="10" t="s">
        <v>16</v>
      </c>
      <c r="D21" s="10" t="s">
        <v>26</v>
      </c>
      <c r="E21" s="46">
        <v>0.1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Hoja1</vt:lpstr>
      <vt:lpstr>Hoja2</vt:lpstr>
      <vt:lpstr>aporte</vt:lpstr>
      <vt:lpstr>patrimonio</vt:lpstr>
      <vt:lpstr>qtdd_anos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calero</dc:creator>
  <cp:lastModifiedBy>jose calero</cp:lastModifiedBy>
  <dcterms:created xsi:type="dcterms:W3CDTF">2025-06-08T15:37:24Z</dcterms:created>
  <dcterms:modified xsi:type="dcterms:W3CDTF">2025-06-09T01:00:59Z</dcterms:modified>
</cp:coreProperties>
</file>