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150" windowWidth="18195" windowHeight="10230"/>
  </bookViews>
  <sheets>
    <sheet name="2015 Q3 Expense Form" sheetId="2" r:id="rId1"/>
    <sheet name="Example" sheetId="6" r:id="rId2"/>
    <sheet name="Control" sheetId="3" state="hidden" r:id="rId3"/>
  </sheets>
  <definedNames>
    <definedName name="_xlnm.Print_Area" localSheetId="0">'2015 Q3 Expense Form'!$A$1:$V$65</definedName>
    <definedName name="_xlnm.Print_Area" localSheetId="1">Example!$A$1:$V$65</definedName>
  </definedNames>
  <calcPr calcId="145621" calcOnSave="0"/>
</workbook>
</file>

<file path=xl/calcChain.xml><?xml version="1.0" encoding="utf-8"?>
<calcChain xmlns="http://schemas.openxmlformats.org/spreadsheetml/2006/main">
  <c r="L28" i="2" l="1"/>
  <c r="T47" i="2" l="1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L19" i="6" l="1"/>
  <c r="O48" i="6"/>
  <c r="S47" i="6"/>
  <c r="R47" i="6" s="1"/>
  <c r="Q47" i="6"/>
  <c r="S46" i="6"/>
  <c r="R46" i="6"/>
  <c r="Q46" i="6"/>
  <c r="S45" i="6"/>
  <c r="R45" i="6" s="1"/>
  <c r="Q45" i="6"/>
  <c r="S44" i="6"/>
  <c r="R44" i="6"/>
  <c r="Q44" i="6"/>
  <c r="S43" i="6"/>
  <c r="R43" i="6" s="1"/>
  <c r="Q43" i="6"/>
  <c r="S42" i="6"/>
  <c r="R42" i="6"/>
  <c r="Q42" i="6"/>
  <c r="S41" i="6"/>
  <c r="R41" i="6"/>
  <c r="Q41" i="6"/>
  <c r="S40" i="6"/>
  <c r="R40" i="6"/>
  <c r="Q40" i="6"/>
  <c r="S39" i="6"/>
  <c r="R39" i="6" s="1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O27" i="6"/>
  <c r="Q27" i="6" s="1"/>
  <c r="L27" i="6"/>
  <c r="R27" i="6" s="1"/>
  <c r="S27" i="6" s="1"/>
  <c r="O26" i="6"/>
  <c r="Q26" i="6" s="1"/>
  <c r="L26" i="6"/>
  <c r="R26" i="6" s="1"/>
  <c r="R25" i="6"/>
  <c r="Q25" i="6"/>
  <c r="O25" i="6"/>
  <c r="L25" i="6"/>
  <c r="R24" i="6"/>
  <c r="S24" i="6" s="1"/>
  <c r="Q24" i="6"/>
  <c r="O24" i="6"/>
  <c r="L24" i="6"/>
  <c r="O23" i="6"/>
  <c r="Q23" i="6" s="1"/>
  <c r="L23" i="6"/>
  <c r="R23" i="6" s="1"/>
  <c r="S23" i="6" s="1"/>
  <c r="O22" i="6"/>
  <c r="Q22" i="6" s="1"/>
  <c r="L22" i="6"/>
  <c r="R22" i="6" s="1"/>
  <c r="R21" i="6"/>
  <c r="Q21" i="6"/>
  <c r="O21" i="6"/>
  <c r="L21" i="6"/>
  <c r="R20" i="6"/>
  <c r="L20" i="6"/>
  <c r="O20" i="6" s="1"/>
  <c r="O19" i="6"/>
  <c r="O13" i="6"/>
  <c r="S21" i="6" l="1"/>
  <c r="S25" i="6"/>
  <c r="S20" i="6"/>
  <c r="Q20" i="6"/>
  <c r="Q19" i="6"/>
  <c r="O28" i="6"/>
  <c r="O51" i="6" s="1"/>
  <c r="R48" i="6"/>
  <c r="S48" i="6"/>
  <c r="R19" i="6"/>
  <c r="R28" i="6" s="1"/>
  <c r="S22" i="6"/>
  <c r="S26" i="6"/>
  <c r="S34" i="2"/>
  <c r="O13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P48" i="2"/>
  <c r="S47" i="2"/>
  <c r="S46" i="2"/>
  <c r="S45" i="2"/>
  <c r="S44" i="2"/>
  <c r="S43" i="2"/>
  <c r="S42" i="2"/>
  <c r="S41" i="2"/>
  <c r="S40" i="2"/>
  <c r="S39" i="2"/>
  <c r="S38" i="2"/>
  <c r="S37" i="2"/>
  <c r="S36" i="2"/>
  <c r="L27" i="2"/>
  <c r="P27" i="2" s="1"/>
  <c r="L26" i="2"/>
  <c r="S26" i="2" s="1"/>
  <c r="L25" i="2"/>
  <c r="L24" i="2"/>
  <c r="S24" i="2" s="1"/>
  <c r="L23" i="2"/>
  <c r="P23" i="2" s="1"/>
  <c r="R23" i="2" s="1"/>
  <c r="L22" i="2"/>
  <c r="S22" i="2" s="1"/>
  <c r="L21" i="2"/>
  <c r="S21" i="2" s="1"/>
  <c r="L20" i="2"/>
  <c r="L19" i="2"/>
  <c r="P19" i="2" s="1"/>
  <c r="R19" i="2" s="1"/>
  <c r="P20" i="2" l="1"/>
  <c r="R20" i="2" s="1"/>
  <c r="S20" i="2"/>
  <c r="R51" i="6"/>
  <c r="S19" i="6"/>
  <c r="S28" i="6" s="1"/>
  <c r="S51" i="6" s="1"/>
  <c r="S19" i="2"/>
  <c r="T19" i="2" s="1"/>
  <c r="S27" i="2"/>
  <c r="S23" i="2"/>
  <c r="T23" i="2" s="1"/>
  <c r="P22" i="2"/>
  <c r="R22" i="2" s="1"/>
  <c r="P26" i="2"/>
  <c r="R26" i="2" s="1"/>
  <c r="P24" i="2"/>
  <c r="R24" i="2" s="1"/>
  <c r="P21" i="2"/>
  <c r="R21" i="2" s="1"/>
  <c r="P25" i="2"/>
  <c r="R25" i="2" s="1"/>
  <c r="S25" i="2"/>
  <c r="R27" i="2"/>
  <c r="T20" i="2" l="1"/>
  <c r="T24" i="2"/>
  <c r="T25" i="2"/>
  <c r="T26" i="2"/>
  <c r="T21" i="2"/>
  <c r="T22" i="2"/>
  <c r="S28" i="2"/>
  <c r="T27" i="2"/>
  <c r="P28" i="2"/>
  <c r="P51" i="2" s="1"/>
  <c r="T28" i="2" l="1"/>
  <c r="S33" i="2" l="1"/>
  <c r="S35" i="2"/>
  <c r="S48" i="2" l="1"/>
  <c r="S51" i="2" s="1"/>
  <c r="T48" i="2" l="1"/>
  <c r="T51" i="2" s="1"/>
</calcChain>
</file>

<file path=xl/comments1.xml><?xml version="1.0" encoding="utf-8"?>
<comments xmlns="http://schemas.openxmlformats.org/spreadsheetml/2006/main">
  <authors>
    <author>Daniel Walsh</author>
    <author>James Barber</author>
  </authors>
  <commentList>
    <comment ref="L18" authorId="0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Total Mileage Less your usual commute to work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Please select the closest engine size to your vehicle from the drop down menu. 
This does not effect your claim but assists us in applying the correct VAT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Please select the appropriate pence per mile rate. You can confirm what this is with HR if you are unsure</t>
        </r>
      </text>
    </comment>
    <comment ref="O32" authorId="1">
      <text>
        <r>
          <rPr>
            <sz val="10"/>
            <color indexed="81"/>
            <rFont val="Tahoma"/>
            <family val="2"/>
          </rPr>
          <t xml:space="preserve">
If you have a VAT receipt you must select YES. 
If you do not have a VAT receipt you must select NO</t>
        </r>
      </text>
    </comment>
  </commentList>
</comments>
</file>

<file path=xl/comments2.xml><?xml version="1.0" encoding="utf-8"?>
<comments xmlns="http://schemas.openxmlformats.org/spreadsheetml/2006/main">
  <authors>
    <author>Daniel Walsh</author>
    <author>James Barber</author>
  </authors>
  <commentList>
    <comment ref="L18" authorId="0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Total Mileage Less your usual commute to work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Please select the closest engine size to your vehicle from the drop down menu. 
This does not effect your claim but assists us in applying the correct VAT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Please select the appropriate pence per mile rate. You can confirm what this is with HR if you are unsure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Include your manager's name here (whoever signs it off before being submitted)</t>
        </r>
      </text>
    </comment>
    <comment ref="N32" authorId="1">
      <text>
        <r>
          <rPr>
            <b/>
            <sz val="9"/>
            <color indexed="81"/>
            <rFont val="Tahoma"/>
            <family val="2"/>
          </rPr>
          <t>James Barber: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If you have a VAT receipt you must select YES. 
If you do not have a VAT receipt you must select NO</t>
        </r>
      </text>
    </comment>
  </commentList>
</comments>
</file>

<file path=xl/sharedStrings.xml><?xml version="1.0" encoding="utf-8"?>
<sst xmlns="http://schemas.openxmlformats.org/spreadsheetml/2006/main" count="207" uniqueCount="106">
  <si>
    <t>Name:</t>
  </si>
  <si>
    <t>Department:</t>
  </si>
  <si>
    <t>Month:</t>
  </si>
  <si>
    <t>Mileage</t>
  </si>
  <si>
    <t>Date</t>
  </si>
  <si>
    <t>Postcode To</t>
  </si>
  <si>
    <t>Postcode From</t>
  </si>
  <si>
    <t>Purpose of Journey</t>
  </si>
  <si>
    <t>Total Mileage</t>
  </si>
  <si>
    <t>Usual Commute to Work</t>
  </si>
  <si>
    <t>Claimable Mileage</t>
  </si>
  <si>
    <t>Engine Size</t>
  </si>
  <si>
    <t>RATE</t>
  </si>
  <si>
    <t>NET</t>
  </si>
  <si>
    <t>VAT</t>
  </si>
  <si>
    <t>GROSS</t>
  </si>
  <si>
    <t xml:space="preserve"> CODE</t>
  </si>
  <si>
    <t>cw6 0nd</t>
  </si>
  <si>
    <t>m1 6fq</t>
  </si>
  <si>
    <t>Petrol ≤ 1400</t>
  </si>
  <si>
    <t>Other Expenses</t>
  </si>
  <si>
    <t>Nature of Expense</t>
  </si>
  <si>
    <t>Description</t>
  </si>
  <si>
    <t>Pre-Approved By</t>
  </si>
  <si>
    <t>CODE</t>
  </si>
  <si>
    <t>Miscellaneous Motor Expenses</t>
  </si>
  <si>
    <t>NO</t>
  </si>
  <si>
    <t>Training</t>
  </si>
  <si>
    <t>Jon Parton</t>
  </si>
  <si>
    <t>Amount in Words:</t>
  </si>
  <si>
    <t>DECLARATION:</t>
  </si>
  <si>
    <t>I declare that my car is roadworthy and insured for work purposes.</t>
  </si>
  <si>
    <t>Signed:</t>
  </si>
  <si>
    <t>Date:</t>
  </si>
  <si>
    <t>Nominal Code</t>
  </si>
  <si>
    <t>Mileage Rate</t>
  </si>
  <si>
    <t>Engine size</t>
  </si>
  <si>
    <t>Mean</t>
  </si>
  <si>
    <t>Applied</t>
  </si>
  <si>
    <t>Fuel price</t>
  </si>
  <si>
    <t>Pence</t>
  </si>
  <si>
    <t>AFR</t>
  </si>
  <si>
    <t>(cc)</t>
  </si>
  <si>
    <t>MPG</t>
  </si>
  <si>
    <t>(per litre)</t>
  </si>
  <si>
    <t>(per gallon)</t>
  </si>
  <si>
    <t>per mile</t>
  </si>
  <si>
    <t>Air Travel</t>
  </si>
  <si>
    <t>Food/Drink</t>
  </si>
  <si>
    <t>Petrol 1401 - 2000</t>
  </si>
  <si>
    <t>Medical Expenses</t>
  </si>
  <si>
    <t>Petrol &gt; 2000</t>
  </si>
  <si>
    <t>UK Entertainment</t>
  </si>
  <si>
    <t>VAT Fraction</t>
  </si>
  <si>
    <t>20/120</t>
  </si>
  <si>
    <t>Rail/Tube Travel</t>
  </si>
  <si>
    <t>Taxi Fare</t>
  </si>
  <si>
    <t>Diesel ≤ 1600</t>
  </si>
  <si>
    <t>Accommodation</t>
  </si>
  <si>
    <t>Diesel 1601 - 2000</t>
  </si>
  <si>
    <t>Car Hire</t>
  </si>
  <si>
    <t>Diesel &gt; 2000</t>
  </si>
  <si>
    <t>Clothing</t>
  </si>
  <si>
    <t>Miscellaneous</t>
  </si>
  <si>
    <t>Telephone</t>
  </si>
  <si>
    <t xml:space="preserve">VAT = Business Mileage x HMRC Advisory Fuel Rate* x VAT Fraction  </t>
  </si>
  <si>
    <t>Office Stationary</t>
  </si>
  <si>
    <t>Postage</t>
  </si>
  <si>
    <t>Parking</t>
  </si>
  <si>
    <r>
      <t xml:space="preserve">Petrol </t>
    </r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1400</t>
    </r>
  </si>
  <si>
    <r>
      <t xml:space="preserve">Diesel </t>
    </r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1600</t>
    </r>
  </si>
  <si>
    <t>Payroll Number:</t>
  </si>
  <si>
    <t>Joe Bloggs</t>
  </si>
  <si>
    <t>Finance</t>
  </si>
  <si>
    <t>YES</t>
  </si>
  <si>
    <t>M6 Toll</t>
  </si>
  <si>
    <t>Dinner Allowance - Tesco</t>
  </si>
  <si>
    <t>Travelodge - Piccadilly</t>
  </si>
  <si>
    <t>Breakfast Allowance - Costa</t>
  </si>
  <si>
    <t>Training weekend tuition- Sun</t>
  </si>
  <si>
    <t>VAT Receipt included?</t>
  </si>
  <si>
    <t>Total</t>
  </si>
  <si>
    <t>Travel</t>
  </si>
  <si>
    <t>EMPLOYEE</t>
  </si>
  <si>
    <t>LINE MANAGER</t>
  </si>
  <si>
    <t>Your payroll number can be found on your monthly payslip. This is essential to ensure you are paid correctly.</t>
  </si>
  <si>
    <t>One hundred and eighty two pounds and fifty four pence</t>
  </si>
  <si>
    <t>(Your payroll number can be found on your monthly payslip. This is essential to ensure you are paid correctly.)</t>
  </si>
  <si>
    <t>Company Or Personal Car</t>
  </si>
  <si>
    <t>Company Car</t>
  </si>
  <si>
    <t>Personal Car</t>
  </si>
  <si>
    <t>Engine &gt;2.0L</t>
  </si>
  <si>
    <t>Petrol</t>
  </si>
  <si>
    <t>Diesel</t>
  </si>
  <si>
    <t>Engine 1.4L- 2.0L</t>
  </si>
  <si>
    <t>Engine &lt;1.4L</t>
  </si>
  <si>
    <t>Rate</t>
  </si>
  <si>
    <t>Gross</t>
  </si>
  <si>
    <t>Company Car Rate Choices</t>
  </si>
  <si>
    <t>Personal Car Rate = 30p</t>
  </si>
  <si>
    <t>Engine 1.6L- 2.0L</t>
  </si>
  <si>
    <t>Engine &lt;1.6L</t>
  </si>
  <si>
    <t>12p</t>
  </si>
  <si>
    <t>14p</t>
  </si>
  <si>
    <t>21p</t>
  </si>
  <si>
    <t>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</si>
</sst>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.0000_-;\-&quot;£&quot;* #,##0.0000_-;_-&quot;£&quot;* &quot;-&quot;??_-;_-@_-"/>
  </numFmts>
  <fonts count="24" x14ac:knownFonts="1">
    <font>
      <sz val="10"/>
      <name val="Arial"/>
      <family val="2"/>
    </font>
    <font>
      <sz val="10"/>
      <name val="Arial"/>
      <family val="2"/>
    </font>
    <font>
      <sz val="11"/>
      <name val="Lucida Bright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Lucida Bright"/>
      <family val="1"/>
    </font>
    <font>
      <sz val="12"/>
      <name val="Calibri"/>
      <family val="2"/>
      <scheme val="minor"/>
    </font>
    <font>
      <b/>
      <sz val="12"/>
      <name val="Lucida Bright"/>
      <family val="1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name val="Calibri"/>
      <family val="2"/>
    </font>
    <font>
      <sz val="10"/>
      <color indexed="81"/>
      <name val="Tahoma"/>
      <family val="2"/>
    </font>
    <font>
      <b/>
      <sz val="11"/>
      <name val="Lucida Bright"/>
      <family val="1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Lucida Bright"/>
      <family val="1"/>
    </font>
    <font>
      <sz val="10"/>
      <name val="Lucida Brigh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" fillId="0" borderId="6" xfId="0" applyFont="1" applyBorder="1" applyAlignment="1" applyProtection="1"/>
    <xf numFmtId="0" fontId="4" fillId="0" borderId="7" xfId="0" applyFont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protection locked="0"/>
    </xf>
    <xf numFmtId="0" fontId="5" fillId="0" borderId="0" xfId="0" applyFont="1" applyBorder="1" applyProtection="1">
      <protection locked="0"/>
    </xf>
    <xf numFmtId="164" fontId="5" fillId="0" borderId="0" xfId="1" applyNumberFormat="1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13" fontId="6" fillId="0" borderId="0" xfId="1" applyNumberFormat="1" applyFont="1" applyBorder="1" applyProtection="1">
      <protection locked="0"/>
    </xf>
    <xf numFmtId="164" fontId="6" fillId="0" borderId="0" xfId="0" applyNumberFormat="1" applyFont="1" applyBorder="1" applyProtection="1">
      <protection locked="0"/>
    </xf>
    <xf numFmtId="44" fontId="6" fillId="0" borderId="0" xfId="0" applyNumberFormat="1" applyFont="1" applyBorder="1" applyProtection="1"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15" fontId="6" fillId="0" borderId="10" xfId="0" applyNumberFormat="1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2" borderId="10" xfId="0" applyFont="1" applyFill="1" applyBorder="1" applyProtection="1"/>
    <xf numFmtId="0" fontId="6" fillId="0" borderId="10" xfId="0" applyFont="1" applyFill="1" applyBorder="1" applyProtection="1">
      <protection locked="0"/>
    </xf>
    <xf numFmtId="44" fontId="6" fillId="0" borderId="10" xfId="0" applyNumberFormat="1" applyFont="1" applyBorder="1" applyProtection="1">
      <protection locked="0"/>
    </xf>
    <xf numFmtId="43" fontId="6" fillId="2" borderId="10" xfId="1" applyFont="1" applyFill="1" applyBorder="1" applyProtection="1"/>
    <xf numFmtId="44" fontId="4" fillId="4" borderId="11" xfId="2" applyFont="1" applyFill="1" applyBorder="1" applyProtection="1"/>
    <xf numFmtId="44" fontId="4" fillId="4" borderId="12" xfId="2" applyFont="1" applyFill="1" applyBorder="1" applyProtection="1"/>
    <xf numFmtId="44" fontId="4" fillId="4" borderId="13" xfId="2" applyFont="1" applyFill="1" applyBorder="1" applyProtection="1"/>
    <xf numFmtId="2" fontId="7" fillId="0" borderId="0" xfId="0" applyNumberFormat="1" applyFont="1" applyBorder="1" applyProtection="1"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10" xfId="0" applyFont="1" applyBorder="1" applyAlignment="1" applyProtection="1">
      <protection locked="0"/>
    </xf>
    <xf numFmtId="43" fontId="6" fillId="2" borderId="10" xfId="1" applyFont="1" applyFill="1" applyBorder="1" applyAlignment="1" applyProtection="1">
      <alignment horizontal="center"/>
    </xf>
    <xf numFmtId="43" fontId="6" fillId="0" borderId="10" xfId="1" applyFont="1" applyFill="1" applyBorder="1" applyProtection="1">
      <protection locked="0"/>
    </xf>
    <xf numFmtId="0" fontId="6" fillId="0" borderId="17" xfId="0" applyFont="1" applyFill="1" applyBorder="1" applyProtection="1">
      <protection locked="0"/>
    </xf>
    <xf numFmtId="44" fontId="6" fillId="4" borderId="18" xfId="2" applyFont="1" applyFill="1" applyBorder="1" applyProtection="1"/>
    <xf numFmtId="44" fontId="6" fillId="4" borderId="19" xfId="2" applyFont="1" applyFill="1" applyBorder="1" applyProtection="1"/>
    <xf numFmtId="44" fontId="6" fillId="4" borderId="13" xfId="2" applyFont="1" applyFill="1" applyBorder="1" applyProtection="1"/>
    <xf numFmtId="0" fontId="6" fillId="2" borderId="10" xfId="0" applyFont="1" applyFill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2" fontId="4" fillId="4" borderId="20" xfId="2" applyNumberFormat="1" applyFont="1" applyFill="1" applyBorder="1" applyProtection="1"/>
    <xf numFmtId="0" fontId="8" fillId="0" borderId="0" xfId="0" applyFont="1" applyBorder="1" applyProtection="1">
      <protection locked="0"/>
    </xf>
    <xf numFmtId="0" fontId="9" fillId="0" borderId="14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9" fillId="0" borderId="21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21" xfId="0" applyFont="1" applyBorder="1" applyProtection="1">
      <protection locked="0"/>
    </xf>
    <xf numFmtId="0" fontId="8" fillId="0" borderId="0" xfId="0" quotePrefix="1" applyFont="1" applyBorder="1" applyProtection="1">
      <protection locked="0"/>
    </xf>
    <xf numFmtId="0" fontId="8" fillId="0" borderId="22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8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12" fillId="0" borderId="0" xfId="0" applyFont="1"/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vertical="center" wrapText="1"/>
    </xf>
    <xf numFmtId="43" fontId="13" fillId="0" borderId="0" xfId="0" applyNumberFormat="1" applyFont="1"/>
    <xf numFmtId="43" fontId="12" fillId="0" borderId="0" xfId="0" applyNumberFormat="1" applyFont="1" applyAlignment="1">
      <alignment horizontal="left"/>
    </xf>
    <xf numFmtId="0" fontId="15" fillId="0" borderId="0" xfId="0" applyFont="1"/>
    <xf numFmtId="2" fontId="13" fillId="0" borderId="0" xfId="0" applyNumberFormat="1" applyFont="1"/>
    <xf numFmtId="0" fontId="14" fillId="0" borderId="0" xfId="0" applyFont="1"/>
    <xf numFmtId="0" fontId="16" fillId="0" borderId="0" xfId="0" applyFont="1"/>
    <xf numFmtId="0" fontId="4" fillId="0" borderId="7" xfId="0" applyFont="1" applyBorder="1" applyAlignment="1" applyProtection="1">
      <protection locked="0"/>
    </xf>
    <xf numFmtId="0" fontId="8" fillId="0" borderId="7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protection locked="0"/>
    </xf>
    <xf numFmtId="0" fontId="4" fillId="0" borderId="7" xfId="0" applyFont="1" applyBorder="1" applyAlignment="1" applyProtection="1"/>
    <xf numFmtId="0" fontId="4" fillId="4" borderId="20" xfId="0" applyFont="1" applyFill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9" fillId="0" borderId="21" xfId="0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8" fillId="0" borderId="9" xfId="0" quotePrefix="1" applyFont="1" applyBorder="1" applyProtection="1">
      <protection locked="0"/>
    </xf>
    <xf numFmtId="0" fontId="6" fillId="0" borderId="7" xfId="0" applyFont="1" applyBorder="1" applyAlignment="1" applyProtection="1"/>
    <xf numFmtId="0" fontId="21" fillId="0" borderId="0" xfId="0" applyFont="1"/>
    <xf numFmtId="0" fontId="0" fillId="0" borderId="0" xfId="0" applyFont="1" applyAlignment="1">
      <alignment vertical="center" wrapText="1"/>
    </xf>
    <xf numFmtId="0" fontId="2" fillId="0" borderId="10" xfId="0" applyFont="1" applyBorder="1" applyAlignment="1" applyProtection="1">
      <alignment horizontal="center" vertical="center"/>
    </xf>
    <xf numFmtId="0" fontId="4" fillId="4" borderId="20" xfId="0" applyFont="1" applyFill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0" fillId="0" borderId="21" xfId="0" applyBorder="1" applyProtection="1"/>
    <xf numFmtId="0" fontId="0" fillId="0" borderId="0" xfId="0" applyBorder="1" applyProtection="1"/>
    <xf numFmtId="0" fontId="0" fillId="0" borderId="17" xfId="0" applyBorder="1" applyProtection="1"/>
    <xf numFmtId="0" fontId="2" fillId="0" borderId="9" xfId="0" applyFont="1" applyBorder="1" applyProtection="1"/>
    <xf numFmtId="0" fontId="2" fillId="0" borderId="27" xfId="0" applyFont="1" applyBorder="1" applyProtection="1">
      <protection locked="0"/>
    </xf>
    <xf numFmtId="0" fontId="6" fillId="3" borderId="10" xfId="0" applyFont="1" applyFill="1" applyBorder="1" applyProtection="1">
      <protection locked="0"/>
    </xf>
    <xf numFmtId="0" fontId="23" fillId="0" borderId="10" xfId="0" applyFont="1" applyBorder="1" applyAlignment="1" applyProtection="1">
      <alignment horizontal="left" vertical="center"/>
    </xf>
    <xf numFmtId="0" fontId="6" fillId="2" borderId="30" xfId="0" applyFont="1" applyFill="1" applyBorder="1" applyProtection="1"/>
    <xf numFmtId="0" fontId="6" fillId="2" borderId="18" xfId="0" applyFont="1" applyFill="1" applyBorder="1" applyProtection="1">
      <protection locked="0"/>
    </xf>
    <xf numFmtId="0" fontId="22" fillId="0" borderId="28" xfId="0" applyFont="1" applyBorder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/>
    </xf>
    <xf numFmtId="0" fontId="19" fillId="0" borderId="7" xfId="0" applyFont="1" applyBorder="1" applyAlignment="1" applyProtection="1">
      <alignment horizontal="center"/>
    </xf>
    <xf numFmtId="0" fontId="19" fillId="0" borderId="8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6" fillId="0" borderId="6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7" xfId="0" applyFont="1" applyBorder="1" applyAlignment="1" applyProtection="1">
      <alignment horizontal="left"/>
    </xf>
    <xf numFmtId="0" fontId="8" fillId="0" borderId="7" xfId="0" applyFont="1" applyBorder="1" applyAlignment="1" applyProtection="1">
      <alignment horizontal="left"/>
    </xf>
    <xf numFmtId="0" fontId="8" fillId="0" borderId="8" xfId="0" applyFont="1" applyBorder="1" applyAlignment="1" applyProtection="1">
      <alignment horizontal="left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17" fontId="4" fillId="2" borderId="7" xfId="0" applyNumberFormat="1" applyFont="1" applyFill="1" applyBorder="1" applyAlignment="1" applyProtection="1">
      <alignment horizontal="center"/>
    </xf>
    <xf numFmtId="17" fontId="4" fillId="2" borderId="8" xfId="0" applyNumberFormat="1" applyFont="1" applyFill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DDD0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956696</xdr:colOff>
      <xdr:row>3</xdr:row>
      <xdr:rowOff>125739</xdr:rowOff>
    </xdr:from>
    <xdr:to>
      <xdr:col>8</xdr:col>
      <xdr:colOff>3395689</xdr:colOff>
      <xdr:row>7</xdr:row>
      <xdr:rowOff>166996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3496" y="678189"/>
          <a:ext cx="6333396" cy="936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956696</xdr:colOff>
      <xdr:row>3</xdr:row>
      <xdr:rowOff>125739</xdr:rowOff>
    </xdr:from>
    <xdr:to>
      <xdr:col>8</xdr:col>
      <xdr:colOff>3395689</xdr:colOff>
      <xdr:row>7</xdr:row>
      <xdr:rowOff>71746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8771" y="678189"/>
          <a:ext cx="2438993" cy="755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showGridLines="0" tabSelected="1" view="pageBreakPreview" topLeftCell="B1" zoomScale="60" zoomScaleNormal="70" workbookViewId="0">
      <selection activeCell="I29" sqref="I29"/>
    </sheetView>
  </sheetViews>
  <sheetFormatPr defaultRowHeight="12.75" x14ac:dyDescent="0.2"/>
  <cols>
    <col min="1" max="1" width="4.5703125" customWidth="1"/>
    <col min="3" max="3" width="13.5703125" customWidth="1"/>
    <col min="9" max="9" width="58.5703125" customWidth="1"/>
    <col min="10" max="10" width="14.85546875" customWidth="1"/>
    <col min="11" max="11" width="14.42578125" customWidth="1"/>
    <col min="12" max="12" width="15.140625" customWidth="1"/>
    <col min="13" max="13" width="14.85546875" customWidth="1"/>
    <col min="14" max="14" width="12.5703125" customWidth="1"/>
    <col min="15" max="15" width="17.5703125" customWidth="1"/>
    <col min="16" max="16" width="17.7109375" customWidth="1"/>
    <col min="17" max="17" width="12.5703125" customWidth="1"/>
    <col min="18" max="18" width="17.7109375" customWidth="1"/>
    <col min="19" max="19" width="13.28515625" customWidth="1"/>
    <col min="20" max="20" width="16.85546875" customWidth="1"/>
  </cols>
  <sheetData>
    <row r="1" spans="1:22" ht="15" thickBot="1" x14ac:dyDescent="0.25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00"/>
      <c r="P1" s="100"/>
      <c r="Q1" s="100"/>
      <c r="R1" s="100"/>
      <c r="S1" s="100"/>
      <c r="T1" s="2"/>
      <c r="U1" s="2"/>
      <c r="V1" s="2"/>
    </row>
    <row r="2" spans="1:22" ht="14.25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05" t="s">
        <v>98</v>
      </c>
      <c r="P2" s="106"/>
      <c r="Q2" s="106"/>
      <c r="R2" s="106"/>
      <c r="S2" s="107"/>
      <c r="T2" s="4"/>
      <c r="U2" s="5"/>
      <c r="V2" s="2"/>
    </row>
    <row r="3" spans="1:22" ht="14.25" x14ac:dyDescent="0.2">
      <c r="A3" s="2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96" t="s">
        <v>92</v>
      </c>
      <c r="P3" s="97"/>
      <c r="Q3" s="97"/>
      <c r="R3" s="97" t="s">
        <v>93</v>
      </c>
      <c r="S3" s="98"/>
      <c r="T3" s="1"/>
      <c r="U3" s="7"/>
      <c r="V3" s="2"/>
    </row>
    <row r="4" spans="1:22" ht="14.25" x14ac:dyDescent="0.2">
      <c r="A4" s="2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02" t="s">
        <v>95</v>
      </c>
      <c r="P4" s="88" t="s">
        <v>102</v>
      </c>
      <c r="Q4" s="97"/>
      <c r="R4" s="102" t="s">
        <v>101</v>
      </c>
      <c r="S4" s="88" t="s">
        <v>105</v>
      </c>
      <c r="T4" s="1"/>
      <c r="U4" s="7"/>
      <c r="V4" s="2"/>
    </row>
    <row r="5" spans="1:22" ht="14.25" x14ac:dyDescent="0.2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02" t="s">
        <v>94</v>
      </c>
      <c r="P5" s="88" t="s">
        <v>103</v>
      </c>
      <c r="Q5" s="97"/>
      <c r="R5" s="102" t="s">
        <v>100</v>
      </c>
      <c r="S5" s="88" t="s">
        <v>102</v>
      </c>
      <c r="T5" s="1"/>
      <c r="U5" s="7"/>
      <c r="V5" s="2"/>
    </row>
    <row r="6" spans="1:22" ht="14.25" x14ac:dyDescent="0.2">
      <c r="A6" s="2"/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02" t="s">
        <v>91</v>
      </c>
      <c r="P6" s="88" t="s">
        <v>104</v>
      </c>
      <c r="Q6" s="99"/>
      <c r="R6" s="102" t="s">
        <v>91</v>
      </c>
      <c r="S6" s="88" t="s">
        <v>103</v>
      </c>
      <c r="T6" s="1"/>
      <c r="U6" s="7"/>
      <c r="V6" s="2"/>
    </row>
    <row r="7" spans="1:22" ht="14.25" x14ac:dyDescent="0.2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7"/>
      <c r="V7" s="2"/>
    </row>
    <row r="8" spans="1:22" ht="14.25" x14ac:dyDescent="0.2">
      <c r="A8" s="2"/>
      <c r="B8" s="6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08" t="s">
        <v>99</v>
      </c>
      <c r="P8" s="109"/>
      <c r="Q8" s="109"/>
      <c r="R8" s="109"/>
      <c r="S8" s="110"/>
      <c r="T8" s="1"/>
      <c r="U8" s="7"/>
      <c r="V8" s="2"/>
    </row>
    <row r="9" spans="1:22" ht="15" x14ac:dyDescent="0.25">
      <c r="A9" s="2"/>
      <c r="B9" s="6"/>
      <c r="C9" s="2"/>
      <c r="D9" s="1"/>
      <c r="E9" s="1"/>
      <c r="F9" s="1"/>
      <c r="G9" s="1"/>
      <c r="H9" s="1"/>
      <c r="I9" s="1"/>
      <c r="J9" s="1"/>
      <c r="K9" s="1"/>
      <c r="L9" s="1"/>
      <c r="M9" s="86"/>
      <c r="N9" s="1"/>
      <c r="O9" s="2"/>
      <c r="P9" s="1"/>
      <c r="Q9" s="1"/>
      <c r="R9" s="1"/>
      <c r="S9" s="1"/>
      <c r="T9" s="1"/>
      <c r="U9" s="7"/>
      <c r="V9" s="2"/>
    </row>
    <row r="10" spans="1:22" ht="14.25" x14ac:dyDescent="0.2">
      <c r="A10" s="2"/>
      <c r="B10" s="6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7"/>
      <c r="V10" s="2"/>
    </row>
    <row r="11" spans="1:22" ht="15.75" x14ac:dyDescent="0.25">
      <c r="A11" s="2"/>
      <c r="B11" s="6"/>
      <c r="C11" s="126" t="s">
        <v>71</v>
      </c>
      <c r="D11" s="127"/>
      <c r="E11" s="117"/>
      <c r="F11" s="118"/>
      <c r="G11" s="128" t="s">
        <v>87</v>
      </c>
      <c r="H11" s="128"/>
      <c r="I11" s="128"/>
      <c r="J11" s="128"/>
      <c r="K11" s="129"/>
      <c r="L11" s="1"/>
      <c r="M11" s="1"/>
      <c r="N11" s="1"/>
      <c r="O11" s="1"/>
      <c r="P11" s="1"/>
      <c r="Q11" s="1"/>
      <c r="R11" s="1"/>
      <c r="S11" s="1"/>
      <c r="T11" s="1"/>
      <c r="U11" s="7"/>
      <c r="V11" s="2"/>
    </row>
    <row r="12" spans="1:22" ht="15.75" x14ac:dyDescent="0.25">
      <c r="A12" s="2"/>
      <c r="B12" s="6"/>
      <c r="C12" s="85"/>
      <c r="D12" s="76"/>
      <c r="E12" s="10"/>
      <c r="F12" s="10"/>
      <c r="G12" s="73"/>
      <c r="H12" s="73"/>
      <c r="I12" s="73"/>
      <c r="J12" s="73"/>
      <c r="K12" s="73"/>
      <c r="L12" s="1"/>
      <c r="M12" s="1"/>
      <c r="N12" s="1"/>
      <c r="O12" s="1"/>
      <c r="P12" s="1"/>
      <c r="Q12" s="1"/>
      <c r="R12" s="1"/>
      <c r="S12" s="1"/>
      <c r="T12" s="1"/>
      <c r="U12" s="7"/>
      <c r="V12" s="2"/>
    </row>
    <row r="13" spans="1:22" ht="15.75" x14ac:dyDescent="0.25">
      <c r="A13" s="2"/>
      <c r="B13" s="6"/>
      <c r="C13" s="9" t="s">
        <v>0</v>
      </c>
      <c r="D13" s="131"/>
      <c r="E13" s="131"/>
      <c r="F13" s="118"/>
      <c r="G13" s="9" t="s">
        <v>1</v>
      </c>
      <c r="H13" s="76"/>
      <c r="I13" s="130"/>
      <c r="J13" s="130"/>
      <c r="K13" s="130"/>
      <c r="L13" s="130"/>
      <c r="M13" s="72"/>
      <c r="N13" s="11" t="s">
        <v>2</v>
      </c>
      <c r="O13" s="138">
        <f ca="1">TODAY()</f>
        <v>42213</v>
      </c>
      <c r="P13" s="138"/>
      <c r="Q13" s="139"/>
      <c r="S13" s="75"/>
      <c r="T13" s="1"/>
      <c r="U13" s="7"/>
      <c r="V13" s="2"/>
    </row>
    <row r="14" spans="1:22" ht="15.75" x14ac:dyDescent="0.25">
      <c r="A14" s="2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"/>
      <c r="U14" s="7"/>
      <c r="V14" s="2"/>
    </row>
    <row r="15" spans="1:22" ht="15.75" x14ac:dyDescent="0.25">
      <c r="A15" s="2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"/>
      <c r="U15" s="7"/>
      <c r="V15" s="2"/>
    </row>
    <row r="16" spans="1:22" ht="15.75" x14ac:dyDescent="0.25">
      <c r="A16" s="2"/>
      <c r="B16" s="6"/>
      <c r="C16" s="14" t="s">
        <v>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"/>
      <c r="U16" s="7"/>
      <c r="V16" s="2"/>
    </row>
    <row r="17" spans="1:22" ht="15.75" x14ac:dyDescent="0.25">
      <c r="A17" s="2"/>
      <c r="B17" s="6"/>
      <c r="C17" s="15"/>
      <c r="D17" s="140"/>
      <c r="E17" s="140"/>
      <c r="F17" s="140"/>
      <c r="G17" s="140"/>
      <c r="H17" s="15"/>
      <c r="I17" s="15"/>
      <c r="J17" s="15"/>
      <c r="K17" s="15"/>
      <c r="L17" s="15"/>
      <c r="M17" s="15"/>
      <c r="N17" s="17"/>
      <c r="O17" s="18"/>
      <c r="P17" s="15"/>
      <c r="Q17" s="15"/>
      <c r="R17" s="15"/>
      <c r="S17" s="15"/>
      <c r="T17" s="1"/>
      <c r="U17" s="7"/>
      <c r="V17" s="2"/>
    </row>
    <row r="18" spans="1:22" ht="47.25" x14ac:dyDescent="0.25">
      <c r="A18" s="2"/>
      <c r="B18" s="6"/>
      <c r="C18" s="90" t="s">
        <v>4</v>
      </c>
      <c r="D18" s="114" t="s">
        <v>5</v>
      </c>
      <c r="E18" s="116"/>
      <c r="F18" s="114" t="s">
        <v>6</v>
      </c>
      <c r="G18" s="116"/>
      <c r="H18" s="114" t="s">
        <v>7</v>
      </c>
      <c r="I18" s="116"/>
      <c r="J18" s="91" t="s">
        <v>8</v>
      </c>
      <c r="K18" s="92" t="s">
        <v>9</v>
      </c>
      <c r="L18" s="93" t="s">
        <v>10</v>
      </c>
      <c r="M18" s="93" t="s">
        <v>88</v>
      </c>
      <c r="N18" s="93" t="s">
        <v>11</v>
      </c>
      <c r="O18" s="94" t="s">
        <v>96</v>
      </c>
      <c r="P18" s="90" t="s">
        <v>97</v>
      </c>
      <c r="Q18" s="15"/>
      <c r="R18" s="95" t="s">
        <v>16</v>
      </c>
      <c r="S18" s="90" t="s">
        <v>14</v>
      </c>
      <c r="T18" s="90" t="s">
        <v>13</v>
      </c>
      <c r="U18" s="7"/>
      <c r="V18" s="2"/>
    </row>
    <row r="19" spans="1:22" ht="15.75" x14ac:dyDescent="0.25">
      <c r="A19" s="2"/>
      <c r="B19" s="6"/>
      <c r="C19" s="24"/>
      <c r="D19" s="117"/>
      <c r="E19" s="118"/>
      <c r="F19" s="131"/>
      <c r="G19" s="118"/>
      <c r="H19" s="132"/>
      <c r="I19" s="133"/>
      <c r="J19" s="25"/>
      <c r="K19" s="25">
        <v>0</v>
      </c>
      <c r="L19" s="26">
        <f t="shared" ref="L19:L27" si="0">J19-K19</f>
        <v>0</v>
      </c>
      <c r="M19" s="101"/>
      <c r="N19" s="27"/>
      <c r="O19" s="28">
        <v>0.3</v>
      </c>
      <c r="P19" s="29">
        <f t="shared" ref="P19:P27" si="1">IF(N19&gt;0,SUM(L19*O19),0)</f>
        <v>0</v>
      </c>
      <c r="Q19" s="15"/>
      <c r="R19" s="26">
        <f>IF(P19&gt;0,VLOOKUP($C$16,Control!A:B,2,0),0)</f>
        <v>0</v>
      </c>
      <c r="S19" s="29">
        <f>IFERROR((L19)*(VLOOKUP(N19,Control!K:Q,7,0))*(20/120),0)</f>
        <v>0</v>
      </c>
      <c r="T19" s="29">
        <f t="shared" ref="T19:T27" si="2">P19-S19</f>
        <v>0</v>
      </c>
      <c r="U19" s="7"/>
      <c r="V19" s="2"/>
    </row>
    <row r="20" spans="1:22" ht="15.75" x14ac:dyDescent="0.25">
      <c r="A20" s="2"/>
      <c r="B20" s="6"/>
      <c r="C20" s="24"/>
      <c r="D20" s="131"/>
      <c r="E20" s="118"/>
      <c r="F20" s="131"/>
      <c r="G20" s="118"/>
      <c r="H20" s="132"/>
      <c r="I20" s="133"/>
      <c r="J20" s="25"/>
      <c r="K20" s="25">
        <v>0</v>
      </c>
      <c r="L20" s="26">
        <f t="shared" si="0"/>
        <v>0</v>
      </c>
      <c r="M20" s="101"/>
      <c r="N20" s="27"/>
      <c r="O20" s="28">
        <v>0.3</v>
      </c>
      <c r="P20" s="29">
        <f t="shared" si="1"/>
        <v>0</v>
      </c>
      <c r="Q20" s="15"/>
      <c r="R20" s="26">
        <f>IF(P20&gt;0,VLOOKUP($C$16,Control!A:B,2,0),0)</f>
        <v>0</v>
      </c>
      <c r="S20" s="29">
        <f>IFERROR((L20)*(VLOOKUP(N20,Control!K:Q,7,0))*(20/120),0)</f>
        <v>0</v>
      </c>
      <c r="T20" s="29">
        <f t="shared" si="2"/>
        <v>0</v>
      </c>
      <c r="U20" s="7"/>
      <c r="V20" s="2"/>
    </row>
    <row r="21" spans="1:22" ht="15.75" x14ac:dyDescent="0.25">
      <c r="A21" s="2"/>
      <c r="B21" s="6"/>
      <c r="C21" s="24"/>
      <c r="D21" s="117"/>
      <c r="E21" s="118"/>
      <c r="F21" s="131"/>
      <c r="G21" s="118"/>
      <c r="H21" s="132"/>
      <c r="I21" s="133"/>
      <c r="J21" s="25"/>
      <c r="K21" s="25"/>
      <c r="L21" s="26">
        <f t="shared" si="0"/>
        <v>0</v>
      </c>
      <c r="M21" s="101"/>
      <c r="N21" s="27"/>
      <c r="O21" s="28">
        <v>0.3</v>
      </c>
      <c r="P21" s="29">
        <f t="shared" si="1"/>
        <v>0</v>
      </c>
      <c r="Q21" s="15"/>
      <c r="R21" s="26">
        <f>IF(P21&gt;0,VLOOKUP($C$16,Control!A:B,2,0),0)</f>
        <v>0</v>
      </c>
      <c r="S21" s="29">
        <f>IFERROR((L21)*(VLOOKUP(N21,Control!K:Q,7,0))*(20/120),0)</f>
        <v>0</v>
      </c>
      <c r="T21" s="29">
        <f t="shared" si="2"/>
        <v>0</v>
      </c>
      <c r="U21" s="7"/>
      <c r="V21" s="2"/>
    </row>
    <row r="22" spans="1:22" ht="15.75" x14ac:dyDescent="0.25">
      <c r="A22" s="2"/>
      <c r="B22" s="6"/>
      <c r="C22" s="24"/>
      <c r="D22" s="131"/>
      <c r="E22" s="118"/>
      <c r="F22" s="131"/>
      <c r="G22" s="118"/>
      <c r="H22" s="132"/>
      <c r="I22" s="133"/>
      <c r="J22" s="25"/>
      <c r="K22" s="25"/>
      <c r="L22" s="26">
        <f t="shared" si="0"/>
        <v>0</v>
      </c>
      <c r="M22" s="101"/>
      <c r="N22" s="27"/>
      <c r="O22" s="28">
        <v>0.3</v>
      </c>
      <c r="P22" s="29">
        <f t="shared" si="1"/>
        <v>0</v>
      </c>
      <c r="Q22" s="15"/>
      <c r="R22" s="26">
        <f>IF(P22&gt;0,VLOOKUP($C$16,Control!A:B,2,0),0)</f>
        <v>0</v>
      </c>
      <c r="S22" s="29">
        <f>IFERROR((L22)*(VLOOKUP(N22,Control!K:Q,7,0))*(20/120),0)</f>
        <v>0</v>
      </c>
      <c r="T22" s="29">
        <f t="shared" si="2"/>
        <v>0</v>
      </c>
      <c r="U22" s="7"/>
      <c r="V22" s="2"/>
    </row>
    <row r="23" spans="1:22" ht="15.75" x14ac:dyDescent="0.25">
      <c r="A23" s="2"/>
      <c r="B23" s="6"/>
      <c r="C23" s="24"/>
      <c r="D23" s="117"/>
      <c r="E23" s="118"/>
      <c r="F23" s="117"/>
      <c r="G23" s="118"/>
      <c r="H23" s="132"/>
      <c r="I23" s="133"/>
      <c r="J23" s="25"/>
      <c r="K23" s="25"/>
      <c r="L23" s="26">
        <f t="shared" si="0"/>
        <v>0</v>
      </c>
      <c r="M23" s="101"/>
      <c r="N23" s="27"/>
      <c r="O23" s="28">
        <v>0.3</v>
      </c>
      <c r="P23" s="29">
        <f t="shared" si="1"/>
        <v>0</v>
      </c>
      <c r="Q23" s="15"/>
      <c r="R23" s="26">
        <f>IF(P23&gt;0,VLOOKUP($C$16,Control!A:B,2,0),0)</f>
        <v>0</v>
      </c>
      <c r="S23" s="29">
        <f>IFERROR((L23)*(VLOOKUP(N23,Control!K:Q,7,0))*(20/120),0)</f>
        <v>0</v>
      </c>
      <c r="T23" s="29">
        <f t="shared" si="2"/>
        <v>0</v>
      </c>
      <c r="U23" s="7"/>
      <c r="V23" s="2"/>
    </row>
    <row r="24" spans="1:22" ht="15.75" x14ac:dyDescent="0.25">
      <c r="A24" s="2"/>
      <c r="B24" s="6"/>
      <c r="C24" s="24"/>
      <c r="D24" s="131"/>
      <c r="E24" s="118"/>
      <c r="F24" s="117"/>
      <c r="G24" s="118"/>
      <c r="H24" s="132"/>
      <c r="I24" s="133"/>
      <c r="J24" s="25"/>
      <c r="K24" s="25"/>
      <c r="L24" s="26">
        <f t="shared" si="0"/>
        <v>0</v>
      </c>
      <c r="M24" s="101"/>
      <c r="N24" s="27"/>
      <c r="O24" s="28">
        <v>0.3</v>
      </c>
      <c r="P24" s="29">
        <f t="shared" si="1"/>
        <v>0</v>
      </c>
      <c r="Q24" s="15"/>
      <c r="R24" s="26">
        <f>IF(P24&gt;0,VLOOKUP($C$16,Control!A:B,2,0),0)</f>
        <v>0</v>
      </c>
      <c r="S24" s="29">
        <f>IFERROR((L24)*(VLOOKUP(N24,Control!K:Q,7,0))*(20/120),0)</f>
        <v>0</v>
      </c>
      <c r="T24" s="29">
        <f t="shared" si="2"/>
        <v>0</v>
      </c>
      <c r="U24" s="7"/>
      <c r="V24" s="2"/>
    </row>
    <row r="25" spans="1:22" ht="15.75" x14ac:dyDescent="0.25">
      <c r="A25" s="2"/>
      <c r="B25" s="6"/>
      <c r="C25" s="24"/>
      <c r="D25" s="117"/>
      <c r="E25" s="118"/>
      <c r="F25" s="117"/>
      <c r="G25" s="118"/>
      <c r="H25" s="132"/>
      <c r="I25" s="133"/>
      <c r="J25" s="25"/>
      <c r="K25" s="25"/>
      <c r="L25" s="26">
        <f t="shared" si="0"/>
        <v>0</v>
      </c>
      <c r="M25" s="101"/>
      <c r="N25" s="27"/>
      <c r="O25" s="28">
        <v>0.3</v>
      </c>
      <c r="P25" s="29">
        <f t="shared" si="1"/>
        <v>0</v>
      </c>
      <c r="Q25" s="15"/>
      <c r="R25" s="26">
        <f>IF(P25&gt;0,VLOOKUP($C$16,Control!A:B,2,0),0)</f>
        <v>0</v>
      </c>
      <c r="S25" s="29">
        <f>IFERROR((L25)*(VLOOKUP(N25,Control!K:Q,7,0))*(20/120),0)</f>
        <v>0</v>
      </c>
      <c r="T25" s="29">
        <f t="shared" si="2"/>
        <v>0</v>
      </c>
      <c r="U25" s="7"/>
      <c r="V25" s="2"/>
    </row>
    <row r="26" spans="1:22" ht="15.75" x14ac:dyDescent="0.25">
      <c r="A26" s="2"/>
      <c r="B26" s="6"/>
      <c r="C26" s="24"/>
      <c r="D26" s="131"/>
      <c r="E26" s="118"/>
      <c r="F26" s="117"/>
      <c r="G26" s="118"/>
      <c r="H26" s="132"/>
      <c r="I26" s="133"/>
      <c r="J26" s="25"/>
      <c r="K26" s="25"/>
      <c r="L26" s="26">
        <f t="shared" si="0"/>
        <v>0</v>
      </c>
      <c r="M26" s="101"/>
      <c r="N26" s="27"/>
      <c r="O26" s="28">
        <v>0.3</v>
      </c>
      <c r="P26" s="29">
        <f t="shared" si="1"/>
        <v>0</v>
      </c>
      <c r="Q26" s="15"/>
      <c r="R26" s="26">
        <f>IF(P26&gt;0,VLOOKUP($C$16,Control!A:B,2,0),0)</f>
        <v>0</v>
      </c>
      <c r="S26" s="29">
        <f>IFERROR((L26)*(VLOOKUP(N26,Control!K:Q,7,0))*(20/120),0)</f>
        <v>0</v>
      </c>
      <c r="T26" s="29">
        <f t="shared" si="2"/>
        <v>0</v>
      </c>
      <c r="U26" s="7"/>
      <c r="V26" s="2"/>
    </row>
    <row r="27" spans="1:22" ht="16.5" thickBot="1" x14ac:dyDescent="0.3">
      <c r="A27" s="2"/>
      <c r="B27" s="6"/>
      <c r="C27" s="24"/>
      <c r="D27" s="131"/>
      <c r="E27" s="118"/>
      <c r="F27" s="117"/>
      <c r="G27" s="118"/>
      <c r="H27" s="132"/>
      <c r="I27" s="133"/>
      <c r="J27" s="25"/>
      <c r="K27" s="25"/>
      <c r="L27" s="103">
        <f t="shared" si="0"/>
        <v>0</v>
      </c>
      <c r="M27" s="101"/>
      <c r="N27" s="27"/>
      <c r="O27" s="28">
        <v>0.3</v>
      </c>
      <c r="P27" s="29">
        <f t="shared" si="1"/>
        <v>0</v>
      </c>
      <c r="Q27" s="15"/>
      <c r="R27" s="26">
        <f>IF(P27&gt;0,VLOOKUP($C$16,Control!A:B,2,0),0)</f>
        <v>0</v>
      </c>
      <c r="S27" s="29">
        <f>IFERROR((L27)*(VLOOKUP(N27,Control!K:Q,7,0))*(20/120),0)</f>
        <v>0</v>
      </c>
      <c r="T27" s="29">
        <f t="shared" si="2"/>
        <v>0</v>
      </c>
      <c r="U27" s="7"/>
      <c r="V27" s="2"/>
    </row>
    <row r="28" spans="1:22" ht="16.5" thickBot="1" x14ac:dyDescent="0.3">
      <c r="A28" s="2"/>
      <c r="B28" s="6"/>
      <c r="C28" s="15"/>
      <c r="D28" s="15"/>
      <c r="E28" s="15"/>
      <c r="F28" s="15"/>
      <c r="G28" s="15"/>
      <c r="H28" s="15"/>
      <c r="I28" s="15"/>
      <c r="J28" s="15"/>
      <c r="K28" s="15"/>
      <c r="L28" s="104">
        <f>SUM(L19:L27)</f>
        <v>0</v>
      </c>
      <c r="M28" s="15"/>
      <c r="N28" s="15"/>
      <c r="O28" s="15"/>
      <c r="P28" s="32">
        <f>SUM(P19:P27)</f>
        <v>0</v>
      </c>
      <c r="Q28" s="15"/>
      <c r="R28" s="15"/>
      <c r="S28" s="31">
        <f>SUM(S19:S27)</f>
        <v>0</v>
      </c>
      <c r="T28" s="30">
        <f>SUM(T19:T27)</f>
        <v>0</v>
      </c>
      <c r="U28" s="7"/>
      <c r="V28" s="2"/>
    </row>
    <row r="29" spans="1:22" ht="15.75" x14ac:dyDescent="0.25">
      <c r="A29" s="2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3"/>
      <c r="P29" s="12"/>
      <c r="Q29" s="12"/>
      <c r="R29" s="33"/>
      <c r="S29" s="33"/>
      <c r="T29" s="1"/>
      <c r="U29" s="7"/>
      <c r="V29" s="2"/>
    </row>
    <row r="30" spans="1:22" ht="15.75" x14ac:dyDescent="0.25">
      <c r="A30" s="2"/>
      <c r="B30" s="6"/>
      <c r="C30" s="134" t="s">
        <v>20</v>
      </c>
      <c r="D30" s="13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"/>
      <c r="U30" s="7"/>
      <c r="V30" s="2"/>
    </row>
    <row r="31" spans="1:22" ht="15.75" x14ac:dyDescent="0.25">
      <c r="A31" s="2"/>
      <c r="B31" s="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"/>
      <c r="U31" s="7"/>
      <c r="V31" s="2"/>
    </row>
    <row r="32" spans="1:22" ht="31.5" x14ac:dyDescent="0.2">
      <c r="A32" s="2"/>
      <c r="B32" s="6"/>
      <c r="C32" s="90" t="s">
        <v>4</v>
      </c>
      <c r="D32" s="135" t="s">
        <v>21</v>
      </c>
      <c r="E32" s="136"/>
      <c r="F32" s="136"/>
      <c r="G32" s="137"/>
      <c r="H32" s="114" t="s">
        <v>22</v>
      </c>
      <c r="I32" s="115"/>
      <c r="J32" s="115"/>
      <c r="K32" s="115"/>
      <c r="L32" s="116"/>
      <c r="M32" s="119" t="s">
        <v>23</v>
      </c>
      <c r="N32" s="120"/>
      <c r="O32" s="91" t="s">
        <v>80</v>
      </c>
      <c r="P32" s="90" t="s">
        <v>97</v>
      </c>
      <c r="Q32" s="34"/>
      <c r="R32" s="95" t="s">
        <v>24</v>
      </c>
      <c r="S32" s="90" t="s">
        <v>14</v>
      </c>
      <c r="T32" s="90" t="s">
        <v>13</v>
      </c>
      <c r="U32" s="7"/>
      <c r="V32" s="2"/>
    </row>
    <row r="33" spans="1:22" ht="15.75" x14ac:dyDescent="0.25">
      <c r="A33" s="2"/>
      <c r="B33" s="6"/>
      <c r="C33" s="24"/>
      <c r="D33" s="121"/>
      <c r="E33" s="122"/>
      <c r="F33" s="122"/>
      <c r="G33" s="123"/>
      <c r="H33" s="111"/>
      <c r="I33" s="112"/>
      <c r="J33" s="112"/>
      <c r="K33" s="112"/>
      <c r="L33" s="113"/>
      <c r="M33" s="117"/>
      <c r="N33" s="118"/>
      <c r="O33" s="74" t="s">
        <v>26</v>
      </c>
      <c r="P33" s="37"/>
      <c r="Q33" s="15"/>
      <c r="R33" s="26">
        <f>IFERROR(VLOOKUP(D33,Control!A:B,2,0),0)</f>
        <v>0</v>
      </c>
      <c r="S33" s="36" t="str">
        <f t="shared" ref="S33:S47" si="3">IF(O33="NO","-",(P33-T33))</f>
        <v>-</v>
      </c>
      <c r="T33" s="36">
        <f t="shared" ref="T33:T47" si="4">IF(O33="Yes",P33/120*100,P33)</f>
        <v>0</v>
      </c>
      <c r="U33" s="7"/>
      <c r="V33" s="2"/>
    </row>
    <row r="34" spans="1:22" ht="15.75" x14ac:dyDescent="0.25">
      <c r="A34" s="2"/>
      <c r="B34" s="6"/>
      <c r="C34" s="24"/>
      <c r="D34" s="121"/>
      <c r="E34" s="122"/>
      <c r="F34" s="122"/>
      <c r="G34" s="123"/>
      <c r="H34" s="111"/>
      <c r="I34" s="112"/>
      <c r="J34" s="112"/>
      <c r="K34" s="112"/>
      <c r="L34" s="113"/>
      <c r="M34" s="117"/>
      <c r="N34" s="118"/>
      <c r="O34" s="74" t="s">
        <v>74</v>
      </c>
      <c r="P34" s="37"/>
      <c r="Q34" s="15"/>
      <c r="R34" s="26">
        <f>IFERROR(VLOOKUP(D34,Control!A:B,2,0),0)</f>
        <v>0</v>
      </c>
      <c r="S34" s="36">
        <f t="shared" si="3"/>
        <v>0</v>
      </c>
      <c r="T34" s="36">
        <f t="shared" si="4"/>
        <v>0</v>
      </c>
      <c r="U34" s="7"/>
      <c r="V34" s="2"/>
    </row>
    <row r="35" spans="1:22" ht="15.75" x14ac:dyDescent="0.25">
      <c r="A35" s="2"/>
      <c r="B35" s="6"/>
      <c r="C35" s="24"/>
      <c r="D35" s="121"/>
      <c r="E35" s="122"/>
      <c r="F35" s="122"/>
      <c r="G35" s="123"/>
      <c r="H35" s="111"/>
      <c r="I35" s="112"/>
      <c r="J35" s="112"/>
      <c r="K35" s="112"/>
      <c r="L35" s="113"/>
      <c r="M35" s="117"/>
      <c r="N35" s="118"/>
      <c r="O35" s="74" t="s">
        <v>26</v>
      </c>
      <c r="P35" s="37"/>
      <c r="Q35" s="15"/>
      <c r="R35" s="26">
        <f>IFERROR(VLOOKUP(D35,Control!A:B,2,0),0)</f>
        <v>0</v>
      </c>
      <c r="S35" s="36" t="str">
        <f t="shared" si="3"/>
        <v>-</v>
      </c>
      <c r="T35" s="36">
        <f t="shared" si="4"/>
        <v>0</v>
      </c>
      <c r="U35" s="7"/>
      <c r="V35" s="2"/>
    </row>
    <row r="36" spans="1:22" ht="15.75" x14ac:dyDescent="0.25">
      <c r="A36" s="2"/>
      <c r="B36" s="6"/>
      <c r="C36" s="24"/>
      <c r="D36" s="121"/>
      <c r="E36" s="122"/>
      <c r="F36" s="122"/>
      <c r="G36" s="123"/>
      <c r="H36" s="111"/>
      <c r="I36" s="112"/>
      <c r="J36" s="112"/>
      <c r="K36" s="112"/>
      <c r="L36" s="113"/>
      <c r="M36" s="117"/>
      <c r="N36" s="118"/>
      <c r="O36" s="74" t="s">
        <v>26</v>
      </c>
      <c r="P36" s="37"/>
      <c r="Q36" s="15"/>
      <c r="R36" s="26">
        <f>IFERROR(VLOOKUP(D36,Control!A:B,2,0),0)</f>
        <v>0</v>
      </c>
      <c r="S36" s="36" t="str">
        <f t="shared" si="3"/>
        <v>-</v>
      </c>
      <c r="T36" s="36">
        <f t="shared" si="4"/>
        <v>0</v>
      </c>
      <c r="U36" s="7"/>
      <c r="V36" s="2"/>
    </row>
    <row r="37" spans="1:22" ht="15.75" x14ac:dyDescent="0.25">
      <c r="A37" s="2"/>
      <c r="B37" s="6"/>
      <c r="C37" s="24"/>
      <c r="D37" s="121"/>
      <c r="E37" s="122"/>
      <c r="F37" s="122"/>
      <c r="G37" s="123"/>
      <c r="H37" s="111"/>
      <c r="I37" s="112"/>
      <c r="J37" s="112"/>
      <c r="K37" s="112"/>
      <c r="L37" s="113"/>
      <c r="M37" s="117"/>
      <c r="N37" s="118"/>
      <c r="O37" s="74" t="s">
        <v>26</v>
      </c>
      <c r="P37" s="37"/>
      <c r="Q37" s="38"/>
      <c r="R37" s="26">
        <f>IFERROR(VLOOKUP(D37,Control!A:B,2,0),0)</f>
        <v>0</v>
      </c>
      <c r="S37" s="36" t="str">
        <f t="shared" si="3"/>
        <v>-</v>
      </c>
      <c r="T37" s="36">
        <f t="shared" si="4"/>
        <v>0</v>
      </c>
      <c r="U37" s="7"/>
      <c r="V37" s="2"/>
    </row>
    <row r="38" spans="1:22" ht="15.75" x14ac:dyDescent="0.25">
      <c r="A38" s="2"/>
      <c r="B38" s="6"/>
      <c r="C38" s="24"/>
      <c r="D38" s="121"/>
      <c r="E38" s="122"/>
      <c r="F38" s="122"/>
      <c r="G38" s="123"/>
      <c r="H38" s="111"/>
      <c r="I38" s="112"/>
      <c r="J38" s="112"/>
      <c r="K38" s="112"/>
      <c r="L38" s="113"/>
      <c r="M38" s="117"/>
      <c r="N38" s="118"/>
      <c r="O38" s="74" t="s">
        <v>74</v>
      </c>
      <c r="P38" s="37"/>
      <c r="Q38" s="15"/>
      <c r="R38" s="26">
        <f>IFERROR(VLOOKUP(D38,Control!A:B,2,0),0)</f>
        <v>0</v>
      </c>
      <c r="S38" s="36">
        <f t="shared" si="3"/>
        <v>0</v>
      </c>
      <c r="T38" s="36">
        <f t="shared" si="4"/>
        <v>0</v>
      </c>
      <c r="U38" s="7"/>
      <c r="V38" s="2"/>
    </row>
    <row r="39" spans="1:22" ht="15.75" x14ac:dyDescent="0.25">
      <c r="A39" s="2"/>
      <c r="B39" s="6"/>
      <c r="C39" s="24"/>
      <c r="D39" s="121"/>
      <c r="E39" s="122"/>
      <c r="F39" s="122"/>
      <c r="G39" s="123"/>
      <c r="H39" s="111"/>
      <c r="I39" s="112"/>
      <c r="J39" s="112"/>
      <c r="K39" s="112"/>
      <c r="L39" s="113"/>
      <c r="M39" s="117"/>
      <c r="N39" s="118"/>
      <c r="O39" s="74" t="s">
        <v>74</v>
      </c>
      <c r="P39" s="37"/>
      <c r="Q39" s="15"/>
      <c r="R39" s="26">
        <f>IFERROR(VLOOKUP(D39,Control!A:B,2,0),0)</f>
        <v>0</v>
      </c>
      <c r="S39" s="36">
        <f t="shared" si="3"/>
        <v>0</v>
      </c>
      <c r="T39" s="36">
        <f t="shared" si="4"/>
        <v>0</v>
      </c>
      <c r="U39" s="7"/>
      <c r="V39" s="2"/>
    </row>
    <row r="40" spans="1:22" ht="15.75" x14ac:dyDescent="0.25">
      <c r="A40" s="2"/>
      <c r="B40" s="6"/>
      <c r="C40" s="24"/>
      <c r="D40" s="121"/>
      <c r="E40" s="122"/>
      <c r="F40" s="122"/>
      <c r="G40" s="123"/>
      <c r="H40" s="111"/>
      <c r="I40" s="112"/>
      <c r="J40" s="112"/>
      <c r="K40" s="112"/>
      <c r="L40" s="113"/>
      <c r="M40" s="117"/>
      <c r="N40" s="118"/>
      <c r="O40" s="74" t="s">
        <v>74</v>
      </c>
      <c r="P40" s="37"/>
      <c r="Q40" s="15"/>
      <c r="R40" s="26">
        <f>IFERROR(VLOOKUP(D40,Control!A:B,2,0),0)</f>
        <v>0</v>
      </c>
      <c r="S40" s="36">
        <f t="shared" si="3"/>
        <v>0</v>
      </c>
      <c r="T40" s="36">
        <f t="shared" si="4"/>
        <v>0</v>
      </c>
      <c r="U40" s="7"/>
      <c r="V40" s="2"/>
    </row>
    <row r="41" spans="1:22" ht="15.75" x14ac:dyDescent="0.25">
      <c r="A41" s="2"/>
      <c r="B41" s="6"/>
      <c r="C41" s="24"/>
      <c r="D41" s="121"/>
      <c r="E41" s="122"/>
      <c r="F41" s="122"/>
      <c r="G41" s="123"/>
      <c r="H41" s="111"/>
      <c r="I41" s="112"/>
      <c r="J41" s="112"/>
      <c r="K41" s="112"/>
      <c r="L41" s="113"/>
      <c r="M41" s="117"/>
      <c r="N41" s="118"/>
      <c r="O41" s="74" t="s">
        <v>74</v>
      </c>
      <c r="P41" s="37"/>
      <c r="Q41" s="15"/>
      <c r="R41" s="26">
        <f>IFERROR(VLOOKUP(D41,Control!A:B,2,0),0)</f>
        <v>0</v>
      </c>
      <c r="S41" s="36">
        <f t="shared" si="3"/>
        <v>0</v>
      </c>
      <c r="T41" s="36">
        <f t="shared" si="4"/>
        <v>0</v>
      </c>
      <c r="U41" s="7"/>
      <c r="V41" s="2"/>
    </row>
    <row r="42" spans="1:22" ht="15.75" x14ac:dyDescent="0.25">
      <c r="A42" s="2"/>
      <c r="B42" s="6"/>
      <c r="C42" s="24"/>
      <c r="D42" s="121"/>
      <c r="E42" s="122"/>
      <c r="F42" s="122"/>
      <c r="G42" s="123"/>
      <c r="H42" s="111"/>
      <c r="I42" s="112"/>
      <c r="J42" s="112"/>
      <c r="K42" s="112"/>
      <c r="L42" s="113"/>
      <c r="M42" s="117"/>
      <c r="N42" s="118"/>
      <c r="O42" s="74" t="s">
        <v>74</v>
      </c>
      <c r="P42" s="37"/>
      <c r="Q42" s="15"/>
      <c r="R42" s="26">
        <f>IFERROR(VLOOKUP(D42,Control!A:B,2,0),0)</f>
        <v>0</v>
      </c>
      <c r="S42" s="36">
        <f t="shared" si="3"/>
        <v>0</v>
      </c>
      <c r="T42" s="36">
        <f t="shared" si="4"/>
        <v>0</v>
      </c>
      <c r="U42" s="7"/>
      <c r="V42" s="2"/>
    </row>
    <row r="43" spans="1:22" ht="15.75" x14ac:dyDescent="0.25">
      <c r="A43" s="2"/>
      <c r="B43" s="6"/>
      <c r="C43" s="24"/>
      <c r="D43" s="121"/>
      <c r="E43" s="122"/>
      <c r="F43" s="122"/>
      <c r="G43" s="123"/>
      <c r="H43" s="111"/>
      <c r="I43" s="112"/>
      <c r="J43" s="112"/>
      <c r="K43" s="112"/>
      <c r="L43" s="113"/>
      <c r="M43" s="117"/>
      <c r="N43" s="118"/>
      <c r="O43" s="74" t="s">
        <v>74</v>
      </c>
      <c r="P43" s="37"/>
      <c r="Q43" s="15"/>
      <c r="R43" s="26">
        <f>IFERROR(VLOOKUP(D43,Control!A:B,2,0),0)</f>
        <v>0</v>
      </c>
      <c r="S43" s="36">
        <f t="shared" si="3"/>
        <v>0</v>
      </c>
      <c r="T43" s="36">
        <f t="shared" si="4"/>
        <v>0</v>
      </c>
      <c r="U43" s="7"/>
      <c r="V43" s="2"/>
    </row>
    <row r="44" spans="1:22" ht="15.75" x14ac:dyDescent="0.25">
      <c r="A44" s="2"/>
      <c r="B44" s="6"/>
      <c r="C44" s="24"/>
      <c r="D44" s="121"/>
      <c r="E44" s="122"/>
      <c r="F44" s="122"/>
      <c r="G44" s="123"/>
      <c r="H44" s="111"/>
      <c r="I44" s="112"/>
      <c r="J44" s="112"/>
      <c r="K44" s="112"/>
      <c r="L44" s="113"/>
      <c r="M44" s="117"/>
      <c r="N44" s="118"/>
      <c r="O44" s="74" t="s">
        <v>74</v>
      </c>
      <c r="P44" s="37"/>
      <c r="Q44" s="15"/>
      <c r="R44" s="26">
        <f>IFERROR(VLOOKUP(D44,Control!A:B,2,0),0)</f>
        <v>0</v>
      </c>
      <c r="S44" s="36">
        <f t="shared" si="3"/>
        <v>0</v>
      </c>
      <c r="T44" s="36">
        <f t="shared" si="4"/>
        <v>0</v>
      </c>
      <c r="U44" s="7"/>
      <c r="V44" s="2"/>
    </row>
    <row r="45" spans="1:22" ht="15.75" x14ac:dyDescent="0.25">
      <c r="A45" s="2"/>
      <c r="B45" s="6"/>
      <c r="C45" s="24"/>
      <c r="D45" s="121"/>
      <c r="E45" s="122"/>
      <c r="F45" s="122"/>
      <c r="G45" s="123"/>
      <c r="H45" s="111"/>
      <c r="I45" s="112"/>
      <c r="J45" s="112"/>
      <c r="K45" s="112"/>
      <c r="L45" s="113"/>
      <c r="M45" s="117"/>
      <c r="N45" s="118"/>
      <c r="O45" s="74" t="s">
        <v>74</v>
      </c>
      <c r="P45" s="37"/>
      <c r="Q45" s="15"/>
      <c r="R45" s="26">
        <f>IFERROR(VLOOKUP(D45,Control!A:B,2,0),0)</f>
        <v>0</v>
      </c>
      <c r="S45" s="36">
        <f t="shared" si="3"/>
        <v>0</v>
      </c>
      <c r="T45" s="36">
        <f t="shared" si="4"/>
        <v>0</v>
      </c>
      <c r="U45" s="7"/>
      <c r="V45" s="2"/>
    </row>
    <row r="46" spans="1:22" ht="15.75" x14ac:dyDescent="0.25">
      <c r="A46" s="2"/>
      <c r="B46" s="6"/>
      <c r="C46" s="24"/>
      <c r="D46" s="121"/>
      <c r="E46" s="122"/>
      <c r="F46" s="122"/>
      <c r="G46" s="123"/>
      <c r="H46" s="111"/>
      <c r="I46" s="112"/>
      <c r="J46" s="112"/>
      <c r="K46" s="112"/>
      <c r="L46" s="113"/>
      <c r="M46" s="117"/>
      <c r="N46" s="118"/>
      <c r="O46" s="74" t="s">
        <v>74</v>
      </c>
      <c r="P46" s="37"/>
      <c r="Q46" s="15"/>
      <c r="R46" s="26">
        <f>IFERROR(VLOOKUP(D46,Control!A:B,2,0),0)</f>
        <v>0</v>
      </c>
      <c r="S46" s="36">
        <f t="shared" si="3"/>
        <v>0</v>
      </c>
      <c r="T46" s="36">
        <f t="shared" si="4"/>
        <v>0</v>
      </c>
      <c r="U46" s="7"/>
      <c r="V46" s="2"/>
    </row>
    <row r="47" spans="1:22" ht="16.5" thickBot="1" x14ac:dyDescent="0.3">
      <c r="A47" s="2"/>
      <c r="B47" s="6"/>
      <c r="C47" s="24"/>
      <c r="D47" s="121"/>
      <c r="E47" s="122"/>
      <c r="F47" s="122"/>
      <c r="G47" s="123"/>
      <c r="H47" s="111"/>
      <c r="I47" s="112"/>
      <c r="J47" s="112"/>
      <c r="K47" s="112"/>
      <c r="L47" s="113"/>
      <c r="M47" s="117"/>
      <c r="N47" s="118"/>
      <c r="O47" s="74" t="s">
        <v>74</v>
      </c>
      <c r="P47" s="37"/>
      <c r="Q47" s="15"/>
      <c r="R47" s="26">
        <f>IFERROR(VLOOKUP(D47,Control!A:B,2,0),0)</f>
        <v>0</v>
      </c>
      <c r="S47" s="36">
        <f t="shared" si="3"/>
        <v>0</v>
      </c>
      <c r="T47" s="36">
        <f t="shared" si="4"/>
        <v>0</v>
      </c>
      <c r="U47" s="7"/>
      <c r="V47" s="2"/>
    </row>
    <row r="48" spans="1:22" ht="16.5" thickBot="1" x14ac:dyDescent="0.3">
      <c r="A48" s="2"/>
      <c r="B48" s="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41">
        <f>SUM(P33:P47)</f>
        <v>0</v>
      </c>
      <c r="Q48" s="15"/>
      <c r="R48" s="42"/>
      <c r="S48" s="40">
        <f>SUM(S33:S47)</f>
        <v>0</v>
      </c>
      <c r="T48" s="39">
        <f>SUM(P48-S48)</f>
        <v>0</v>
      </c>
      <c r="U48" s="7"/>
      <c r="V48" s="2"/>
    </row>
    <row r="49" spans="1:22" ht="15.75" x14ac:dyDescent="0.25">
      <c r="A49" s="2"/>
      <c r="B49" s="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2"/>
    </row>
    <row r="50" spans="1:22" ht="15.75" x14ac:dyDescent="0.25">
      <c r="A50" s="2"/>
      <c r="B50" s="6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15"/>
      <c r="P50" s="43"/>
      <c r="Q50" s="15"/>
      <c r="R50" s="15"/>
      <c r="S50" s="43"/>
      <c r="T50" s="43"/>
      <c r="U50" s="7"/>
      <c r="V50" s="2"/>
    </row>
    <row r="51" spans="1:22" ht="16.5" thickBot="1" x14ac:dyDescent="0.3">
      <c r="A51" s="2"/>
      <c r="B51" s="6"/>
      <c r="C51" s="124" t="s">
        <v>29</v>
      </c>
      <c r="D51" s="125"/>
      <c r="E51" s="122"/>
      <c r="F51" s="122"/>
      <c r="G51" s="122"/>
      <c r="H51" s="122"/>
      <c r="I51" s="122"/>
      <c r="J51" s="123"/>
      <c r="K51" s="44"/>
      <c r="L51" s="44"/>
      <c r="M51" s="44"/>
      <c r="N51" s="44"/>
      <c r="O51" s="89" t="s">
        <v>81</v>
      </c>
      <c r="P51" s="45">
        <f>SUM($P$48)+$P$28</f>
        <v>0</v>
      </c>
      <c r="Q51" s="15"/>
      <c r="R51" s="15"/>
      <c r="S51" s="45">
        <f>SUM($S$48)+$S$28</f>
        <v>0</v>
      </c>
      <c r="T51" s="45">
        <f>SUM($T$48)+$T$28</f>
        <v>0</v>
      </c>
      <c r="U51" s="7"/>
      <c r="V51" s="2"/>
    </row>
    <row r="52" spans="1:22" ht="15.75" thickTop="1" x14ac:dyDescent="0.25">
      <c r="A52" s="2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6"/>
      <c r="O52" s="46"/>
      <c r="P52" s="46"/>
      <c r="Q52" s="46"/>
      <c r="R52" s="46"/>
      <c r="S52" s="46"/>
      <c r="T52" s="1"/>
      <c r="U52" s="7"/>
      <c r="V52" s="2"/>
    </row>
    <row r="53" spans="1:22" ht="15" x14ac:dyDescent="0.25">
      <c r="A53" s="2"/>
      <c r="B53" s="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1"/>
      <c r="U53" s="7"/>
      <c r="V53" s="2"/>
    </row>
    <row r="54" spans="1:22" ht="15" x14ac:dyDescent="0.25">
      <c r="A54" s="2"/>
      <c r="B54" s="6"/>
      <c r="C54" s="47" t="s">
        <v>30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9"/>
      <c r="O54" s="46"/>
      <c r="P54" s="46"/>
      <c r="Q54" s="46"/>
      <c r="R54" s="46"/>
      <c r="S54" s="46"/>
      <c r="T54" s="1"/>
      <c r="U54" s="7"/>
      <c r="V54" s="2"/>
    </row>
    <row r="55" spans="1:22" ht="15" x14ac:dyDescent="0.25">
      <c r="A55" s="2"/>
      <c r="B55" s="6"/>
      <c r="C55" s="50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51"/>
      <c r="O55" s="46"/>
      <c r="P55" s="46"/>
      <c r="Q55" s="46"/>
      <c r="R55" s="46"/>
      <c r="S55" s="46"/>
      <c r="T55" s="1"/>
      <c r="U55" s="7"/>
      <c r="V55" s="2"/>
    </row>
    <row r="56" spans="1:22" ht="15" x14ac:dyDescent="0.25">
      <c r="A56" s="2"/>
      <c r="B56" s="6"/>
      <c r="C56" s="52" t="s">
        <v>31</v>
      </c>
      <c r="D56" s="53"/>
      <c r="E56" s="46"/>
      <c r="F56" s="46"/>
      <c r="G56" s="46"/>
      <c r="H56" s="46"/>
      <c r="I56" s="46"/>
      <c r="J56" s="53"/>
      <c r="K56" s="53"/>
      <c r="L56" s="53"/>
      <c r="M56" s="53"/>
      <c r="N56" s="51"/>
      <c r="O56" s="46"/>
      <c r="P56" s="46"/>
      <c r="Q56" s="46"/>
      <c r="R56" s="46"/>
      <c r="S56" s="46"/>
      <c r="T56" s="1"/>
      <c r="U56" s="7"/>
      <c r="V56" s="2"/>
    </row>
    <row r="57" spans="1:22" ht="15" x14ac:dyDescent="0.25">
      <c r="A57" s="2"/>
      <c r="B57" s="6"/>
      <c r="C57" s="52"/>
      <c r="D57" s="53"/>
      <c r="E57" s="46"/>
      <c r="F57" s="46"/>
      <c r="G57" s="46"/>
      <c r="H57" s="46"/>
      <c r="I57" s="46"/>
      <c r="J57" s="53"/>
      <c r="K57" s="53"/>
      <c r="L57" s="53"/>
      <c r="M57" s="53"/>
      <c r="N57" s="51"/>
      <c r="O57" s="46"/>
      <c r="P57" s="46"/>
      <c r="Q57" s="46"/>
      <c r="R57" s="46"/>
      <c r="S57" s="46"/>
      <c r="T57" s="1"/>
      <c r="U57" s="7"/>
      <c r="V57" s="2"/>
    </row>
    <row r="58" spans="1:22" ht="15" x14ac:dyDescent="0.25">
      <c r="A58" s="2"/>
      <c r="B58" s="6"/>
      <c r="C58" s="82" t="s">
        <v>83</v>
      </c>
      <c r="D58" s="46"/>
      <c r="E58" s="46"/>
      <c r="F58" s="46"/>
      <c r="G58" s="46"/>
      <c r="H58" s="46"/>
      <c r="I58" s="46"/>
      <c r="J58" s="83" t="s">
        <v>84</v>
      </c>
      <c r="K58" s="46"/>
      <c r="L58" s="46"/>
      <c r="M58" s="46"/>
      <c r="N58" s="51"/>
      <c r="O58" s="46"/>
      <c r="P58" s="46"/>
      <c r="Q58" s="46"/>
      <c r="R58" s="46"/>
      <c r="S58" s="46"/>
      <c r="T58" s="1"/>
      <c r="U58" s="7"/>
      <c r="V58" s="2"/>
    </row>
    <row r="59" spans="1:22" ht="15" x14ac:dyDescent="0.25">
      <c r="A59" s="2"/>
      <c r="B59" s="6"/>
      <c r="C59" s="52" t="s">
        <v>32</v>
      </c>
      <c r="D59" s="84"/>
      <c r="E59" s="55"/>
      <c r="F59" s="55"/>
      <c r="G59" s="55"/>
      <c r="H59" s="55"/>
      <c r="I59" s="46"/>
      <c r="J59" s="53" t="s">
        <v>32</v>
      </c>
      <c r="K59" s="84"/>
      <c r="L59" s="84"/>
      <c r="M59" s="84"/>
      <c r="N59" s="51"/>
      <c r="O59" s="46"/>
      <c r="P59" s="46"/>
      <c r="Q59" s="46"/>
      <c r="R59" s="46"/>
      <c r="S59" s="46"/>
      <c r="T59" s="1"/>
      <c r="U59" s="7"/>
      <c r="V59" s="2"/>
    </row>
    <row r="60" spans="1:22" ht="15" x14ac:dyDescent="0.25">
      <c r="A60" s="2"/>
      <c r="B60" s="6"/>
      <c r="C60" s="52"/>
      <c r="D60" s="53"/>
      <c r="E60" s="46"/>
      <c r="F60" s="46"/>
      <c r="G60" s="46"/>
      <c r="H60" s="46"/>
      <c r="I60" s="46"/>
      <c r="J60" s="53"/>
      <c r="K60" s="53"/>
      <c r="L60" s="53"/>
      <c r="M60" s="53"/>
      <c r="N60" s="51"/>
      <c r="O60" s="46"/>
      <c r="P60" s="46"/>
      <c r="Q60" s="46"/>
      <c r="R60" s="46"/>
      <c r="S60" s="46"/>
      <c r="T60" s="1"/>
      <c r="U60" s="7"/>
      <c r="V60" s="2"/>
    </row>
    <row r="61" spans="1:22" ht="15" x14ac:dyDescent="0.25">
      <c r="A61" s="2"/>
      <c r="B61" s="6"/>
      <c r="C61" s="52" t="s">
        <v>33</v>
      </c>
      <c r="D61" s="84"/>
      <c r="E61" s="55"/>
      <c r="F61" s="55"/>
      <c r="G61" s="55"/>
      <c r="H61" s="55"/>
      <c r="I61" s="2"/>
      <c r="J61" s="81" t="s">
        <v>33</v>
      </c>
      <c r="K61" s="84"/>
      <c r="L61" s="84"/>
      <c r="M61" s="84"/>
      <c r="N61" s="51"/>
      <c r="O61" s="46"/>
      <c r="P61" s="46"/>
      <c r="Q61" s="46"/>
      <c r="R61" s="46"/>
      <c r="S61" s="46"/>
      <c r="T61" s="1"/>
      <c r="U61" s="7"/>
      <c r="V61" s="2"/>
    </row>
    <row r="62" spans="1:22" ht="15" x14ac:dyDescent="0.25">
      <c r="A62" s="2"/>
      <c r="B62" s="6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6"/>
      <c r="O62" s="46"/>
      <c r="P62" s="46"/>
      <c r="Q62" s="46"/>
      <c r="R62" s="46"/>
      <c r="S62" s="46"/>
      <c r="T62" s="1"/>
      <c r="U62" s="7"/>
      <c r="V62" s="2"/>
    </row>
    <row r="63" spans="1:22" ht="14.25" x14ac:dyDescent="0.2">
      <c r="A63" s="2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7"/>
      <c r="V63" s="2"/>
    </row>
    <row r="64" spans="1:22" ht="14.25" x14ac:dyDescent="0.2">
      <c r="A64" s="2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"/>
      <c r="V64" s="2"/>
    </row>
    <row r="65" spans="1:22" ht="15" thickBot="1" x14ac:dyDescent="0.25">
      <c r="A65" s="2"/>
      <c r="B65" s="57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9"/>
      <c r="V65" s="2"/>
    </row>
    <row r="66" spans="1:22" ht="14.25" x14ac:dyDescent="0.2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</sheetData>
  <sheetProtection password="F46E" sheet="1" objects="1" scenarios="1" selectLockedCells="1"/>
  <mergeCells count="90">
    <mergeCell ref="D13:F13"/>
    <mergeCell ref="O13:Q13"/>
    <mergeCell ref="D17:G17"/>
    <mergeCell ref="D18:E18"/>
    <mergeCell ref="F18:G18"/>
    <mergeCell ref="H18:I18"/>
    <mergeCell ref="D19:E19"/>
    <mergeCell ref="F19:G19"/>
    <mergeCell ref="H19:I19"/>
    <mergeCell ref="D20:E20"/>
    <mergeCell ref="F20:G20"/>
    <mergeCell ref="H20:I20"/>
    <mergeCell ref="D21:E21"/>
    <mergeCell ref="F21:G21"/>
    <mergeCell ref="H21:I21"/>
    <mergeCell ref="D22:E22"/>
    <mergeCell ref="F22:G22"/>
    <mergeCell ref="H22:I22"/>
    <mergeCell ref="D23:E23"/>
    <mergeCell ref="F23:G23"/>
    <mergeCell ref="H23:I23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D33:G33"/>
    <mergeCell ref="M33:N33"/>
    <mergeCell ref="D34:G34"/>
    <mergeCell ref="M34:N34"/>
    <mergeCell ref="H27:I27"/>
    <mergeCell ref="C30:D30"/>
    <mergeCell ref="D32:G32"/>
    <mergeCell ref="D35:G35"/>
    <mergeCell ref="M35:N35"/>
    <mergeCell ref="D36:G36"/>
    <mergeCell ref="M36:N36"/>
    <mergeCell ref="H36:L36"/>
    <mergeCell ref="C11:D11"/>
    <mergeCell ref="E11:F11"/>
    <mergeCell ref="G11:K11"/>
    <mergeCell ref="I13:L13"/>
    <mergeCell ref="D47:G47"/>
    <mergeCell ref="D43:G43"/>
    <mergeCell ref="D44:G44"/>
    <mergeCell ref="D46:G46"/>
    <mergeCell ref="D39:G39"/>
    <mergeCell ref="D40:G40"/>
    <mergeCell ref="H39:L39"/>
    <mergeCell ref="H40:L40"/>
    <mergeCell ref="D37:G37"/>
    <mergeCell ref="D38:G38"/>
    <mergeCell ref="D27:E27"/>
    <mergeCell ref="F27:G27"/>
    <mergeCell ref="D41:G41"/>
    <mergeCell ref="M41:N41"/>
    <mergeCell ref="C51:D51"/>
    <mergeCell ref="E51:J51"/>
    <mergeCell ref="D45:G45"/>
    <mergeCell ref="M42:N42"/>
    <mergeCell ref="D42:G42"/>
    <mergeCell ref="M44:N44"/>
    <mergeCell ref="M47:N47"/>
    <mergeCell ref="M43:N43"/>
    <mergeCell ref="M45:N45"/>
    <mergeCell ref="M46:N46"/>
    <mergeCell ref="H46:L46"/>
    <mergeCell ref="H47:L47"/>
    <mergeCell ref="H44:L44"/>
    <mergeCell ref="H45:L45"/>
    <mergeCell ref="O2:S2"/>
    <mergeCell ref="O8:S8"/>
    <mergeCell ref="H41:L41"/>
    <mergeCell ref="H42:L42"/>
    <mergeCell ref="H43:L43"/>
    <mergeCell ref="H32:L32"/>
    <mergeCell ref="H33:L33"/>
    <mergeCell ref="H34:L34"/>
    <mergeCell ref="H35:L35"/>
    <mergeCell ref="M39:N39"/>
    <mergeCell ref="M40:N40"/>
    <mergeCell ref="M37:N37"/>
    <mergeCell ref="M38:N38"/>
    <mergeCell ref="H37:L37"/>
    <mergeCell ref="H38:L38"/>
    <mergeCell ref="M32:N32"/>
  </mergeCells>
  <dataValidations count="6">
    <dataValidation allowBlank="1" showInputMessage="1" showErrorMessage="1" error="Enter date in the format MM-YYYY" prompt="DD-MM-YYYY" sqref="C19:C27 C37"/>
    <dataValidation allowBlank="1" showInputMessage="1" showErrorMessage="1" prompt="Insert Postcode" sqref="G27 G19:G22 F19:F27 E27 D19:D27 E19:E22"/>
    <dataValidation allowBlank="1" showErrorMessage="1" prompt="Select from Dropdown" sqref="H33:H47"/>
    <dataValidation allowBlank="1" showInputMessage="1" showErrorMessage="1" prompt="DD-MM-YYYY" sqref="C38:C47 C34:C36"/>
    <dataValidation allowBlank="1" showInputMessage="1" showErrorMessage="1" prompt="Enter your line manager's name" sqref="M33:N47"/>
    <dataValidation allowBlank="1" showInputMessage="1" showErrorMessage="1" prompt="Enter your payroll number here." sqref="E11:F11"/>
  </dataValidations>
  <pageMargins left="0.70866141732283472" right="0.70866141732283472" top="0.74803149606299213" bottom="0.74803149606299213" header="0.31496062992125984" footer="0.31496062992125984"/>
  <pageSetup paperSize="9" scale="42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from Dropdown">
          <x14:formula1>
            <xm:f>Control!$A$2:$A$19</xm:f>
          </x14:formula1>
          <xm:sqref>D33:G47</xm:sqref>
        </x14:dataValidation>
        <x14:dataValidation type="list" allowBlank="1" showInputMessage="1" showErrorMessage="1" prompt="Compulsory. Please select engine size from drop down menu.">
          <x14:formula1>
            <xm:f>Control!$A$22:$A$28</xm:f>
          </x14:formula1>
          <xm:sqref>N19:N27</xm:sqref>
        </x14:dataValidation>
        <x14:dataValidation type="list" allowBlank="1" showInputMessage="1" showErrorMessage="1" prompt="Do you have a VAT receipt?">
          <x14:formula1>
            <xm:f>Control!$H$3:$H$4</xm:f>
          </x14:formula1>
          <xm:sqref>O33:O47</xm:sqref>
        </x14:dataValidation>
        <x14:dataValidation type="list" allowBlank="1" showInputMessage="1" showErrorMessage="1" prompt="Please select from drop down menu">
          <x14:formula1>
            <xm:f>Control!$A$30:$A$32</xm:f>
          </x14:formula1>
          <xm:sqref>M19:M27</xm:sqref>
        </x14:dataValidation>
        <x14:dataValidation type="list" allowBlank="1" showInputMessage="1" showErrorMessage="1" prompt="Insert Applicable Rate">
          <x14:formula1>
            <xm:f>Control!$E$2:$E$8</xm:f>
          </x14:formula1>
          <xm:sqref>O19:O27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showGridLines="0" view="pageBreakPreview" topLeftCell="E1" zoomScale="70" zoomScaleNormal="70" zoomScaleSheetLayoutView="70" workbookViewId="0">
      <selection activeCell="H46" sqref="H46:K46"/>
    </sheetView>
  </sheetViews>
  <sheetFormatPr defaultRowHeight="12.75" x14ac:dyDescent="0.2"/>
  <cols>
    <col min="3" max="3" width="13.5703125" customWidth="1"/>
    <col min="9" max="9" width="60.42578125" customWidth="1"/>
    <col min="10" max="10" width="14.85546875" customWidth="1"/>
    <col min="11" max="11" width="14.42578125" customWidth="1"/>
    <col min="12" max="12" width="17" customWidth="1"/>
    <col min="13" max="13" width="19" customWidth="1"/>
    <col min="14" max="14" width="13" customWidth="1"/>
    <col min="15" max="15" width="14.28515625" customWidth="1"/>
    <col min="18" max="18" width="12.140625" customWidth="1"/>
    <col min="19" max="19" width="13.28515625" customWidth="1"/>
  </cols>
  <sheetData>
    <row r="1" spans="1:22" ht="15" thickBot="1" x14ac:dyDescent="0.25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2"/>
    </row>
    <row r="3" spans="1:22" ht="14.25" x14ac:dyDescent="0.2">
      <c r="A3" s="2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7"/>
      <c r="V3" s="2"/>
    </row>
    <row r="4" spans="1:22" ht="14.25" x14ac:dyDescent="0.2">
      <c r="A4" s="2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7"/>
      <c r="V4" s="2"/>
    </row>
    <row r="5" spans="1:22" ht="14.25" x14ac:dyDescent="0.2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/>
      <c r="U5" s="7"/>
      <c r="V5" s="2"/>
    </row>
    <row r="6" spans="1:22" ht="21" x14ac:dyDescent="0.35">
      <c r="A6" s="2"/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8"/>
      <c r="T6" s="1"/>
      <c r="U6" s="7"/>
      <c r="V6" s="2"/>
    </row>
    <row r="7" spans="1:22" ht="14.25" x14ac:dyDescent="0.2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7"/>
      <c r="V7" s="2"/>
    </row>
    <row r="8" spans="1:22" ht="14.25" x14ac:dyDescent="0.2">
      <c r="A8" s="2"/>
      <c r="B8" s="6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7"/>
      <c r="V8" s="2"/>
    </row>
    <row r="9" spans="1:22" ht="14.25" x14ac:dyDescent="0.2">
      <c r="A9" s="2"/>
      <c r="B9" s="6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7"/>
      <c r="V9" s="2"/>
    </row>
    <row r="10" spans="1:22" ht="14.25" x14ac:dyDescent="0.2">
      <c r="A10" s="2"/>
      <c r="B10" s="6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7"/>
      <c r="V10" s="2"/>
    </row>
    <row r="11" spans="1:22" ht="15.75" x14ac:dyDescent="0.25">
      <c r="A11" s="2"/>
      <c r="B11" s="6"/>
      <c r="C11" s="9" t="s">
        <v>71</v>
      </c>
      <c r="D11" s="9"/>
      <c r="E11" s="131">
        <v>9999</v>
      </c>
      <c r="F11" s="131"/>
      <c r="G11" s="128" t="s">
        <v>85</v>
      </c>
      <c r="H11" s="128"/>
      <c r="I11" s="128"/>
      <c r="J11" s="128"/>
      <c r="K11" s="129"/>
      <c r="L11" s="1"/>
      <c r="M11" s="1"/>
      <c r="N11" s="1"/>
      <c r="O11" s="1"/>
      <c r="P11" s="1"/>
      <c r="Q11" s="1"/>
      <c r="R11" s="1"/>
      <c r="S11" s="1"/>
      <c r="T11" s="1"/>
      <c r="U11" s="7"/>
      <c r="V11" s="2"/>
    </row>
    <row r="12" spans="1:22" ht="15.75" x14ac:dyDescent="0.25">
      <c r="A12" s="2"/>
      <c r="B12" s="6"/>
      <c r="C12" s="85"/>
      <c r="D12" s="76"/>
      <c r="E12" s="78"/>
      <c r="F12" s="78"/>
      <c r="G12" s="79"/>
      <c r="H12" s="79"/>
      <c r="I12" s="79"/>
      <c r="J12" s="79"/>
      <c r="K12" s="79"/>
      <c r="L12" s="1"/>
      <c r="M12" s="1"/>
      <c r="N12" s="1"/>
      <c r="O12" s="1"/>
      <c r="P12" s="1"/>
      <c r="Q12" s="1"/>
      <c r="R12" s="1"/>
      <c r="S12" s="1"/>
      <c r="T12" s="1"/>
      <c r="U12" s="7"/>
      <c r="V12" s="2"/>
    </row>
    <row r="13" spans="1:22" ht="15.75" x14ac:dyDescent="0.25">
      <c r="A13" s="2"/>
      <c r="B13" s="6"/>
      <c r="C13" s="9" t="s">
        <v>0</v>
      </c>
      <c r="D13" s="131" t="s">
        <v>72</v>
      </c>
      <c r="E13" s="131"/>
      <c r="F13" s="118"/>
      <c r="G13" s="9" t="s">
        <v>1</v>
      </c>
      <c r="H13" s="76"/>
      <c r="I13" s="130" t="s">
        <v>73</v>
      </c>
      <c r="J13" s="130"/>
      <c r="K13" s="130"/>
      <c r="L13" s="130"/>
      <c r="M13" s="72"/>
      <c r="N13" s="11" t="s">
        <v>2</v>
      </c>
      <c r="O13" s="138">
        <f ca="1">TODAY()</f>
        <v>42213</v>
      </c>
      <c r="P13" s="138"/>
      <c r="Q13" s="139"/>
      <c r="S13" s="75"/>
      <c r="T13" s="1"/>
      <c r="U13" s="7"/>
      <c r="V13" s="2"/>
    </row>
    <row r="14" spans="1:22" ht="15.75" x14ac:dyDescent="0.25">
      <c r="A14" s="2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"/>
      <c r="U14" s="7"/>
      <c r="V14" s="2"/>
    </row>
    <row r="15" spans="1:22" ht="15.75" x14ac:dyDescent="0.25">
      <c r="A15" s="2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"/>
      <c r="U15" s="7"/>
      <c r="V15" s="2"/>
    </row>
    <row r="16" spans="1:22" ht="15.75" x14ac:dyDescent="0.25">
      <c r="A16" s="2"/>
      <c r="B16" s="6"/>
      <c r="C16" s="14" t="s">
        <v>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"/>
      <c r="U16" s="7"/>
      <c r="V16" s="2"/>
    </row>
    <row r="17" spans="1:22" ht="15.75" x14ac:dyDescent="0.25">
      <c r="A17" s="2"/>
      <c r="B17" s="6"/>
      <c r="C17" s="15"/>
      <c r="D17" s="140"/>
      <c r="E17" s="140"/>
      <c r="F17" s="140"/>
      <c r="G17" s="140"/>
      <c r="H17" s="15"/>
      <c r="I17" s="15"/>
      <c r="J17" s="15"/>
      <c r="K17" s="15"/>
      <c r="L17" s="15"/>
      <c r="M17" s="15"/>
      <c r="N17" s="17"/>
      <c r="O17" s="18"/>
      <c r="P17" s="15"/>
      <c r="Q17" s="15"/>
      <c r="R17" s="15"/>
      <c r="S17" s="15"/>
      <c r="T17" s="1"/>
      <c r="U17" s="7"/>
      <c r="V17" s="2"/>
    </row>
    <row r="18" spans="1:22" ht="47.25" x14ac:dyDescent="0.25">
      <c r="A18" s="2"/>
      <c r="B18" s="6"/>
      <c r="C18" s="19" t="s">
        <v>4</v>
      </c>
      <c r="D18" s="144" t="s">
        <v>5</v>
      </c>
      <c r="E18" s="146"/>
      <c r="F18" s="144" t="s">
        <v>6</v>
      </c>
      <c r="G18" s="146"/>
      <c r="H18" s="144" t="s">
        <v>7</v>
      </c>
      <c r="I18" s="146"/>
      <c r="J18" s="20" t="s">
        <v>8</v>
      </c>
      <c r="K18" s="21" t="s">
        <v>9</v>
      </c>
      <c r="L18" s="22" t="s">
        <v>10</v>
      </c>
      <c r="M18" s="22" t="s">
        <v>11</v>
      </c>
      <c r="N18" s="80" t="s">
        <v>12</v>
      </c>
      <c r="O18" s="19" t="s">
        <v>15</v>
      </c>
      <c r="P18" s="15"/>
      <c r="Q18" s="23" t="s">
        <v>16</v>
      </c>
      <c r="R18" s="19" t="s">
        <v>14</v>
      </c>
      <c r="S18" s="19" t="s">
        <v>13</v>
      </c>
      <c r="T18" s="1"/>
      <c r="U18" s="7"/>
      <c r="V18" s="2"/>
    </row>
    <row r="19" spans="1:22" ht="15.75" x14ac:dyDescent="0.25">
      <c r="A19" s="2"/>
      <c r="B19" s="6"/>
      <c r="C19" s="24">
        <v>41643</v>
      </c>
      <c r="D19" s="117" t="s">
        <v>17</v>
      </c>
      <c r="E19" s="118"/>
      <c r="F19" s="131" t="s">
        <v>18</v>
      </c>
      <c r="G19" s="118"/>
      <c r="H19" s="132" t="s">
        <v>82</v>
      </c>
      <c r="I19" s="133"/>
      <c r="J19" s="25">
        <v>28</v>
      </c>
      <c r="K19" s="25">
        <v>10</v>
      </c>
      <c r="L19" s="26">
        <f>J19-K19</f>
        <v>18</v>
      </c>
      <c r="M19" s="27" t="s">
        <v>49</v>
      </c>
      <c r="N19" s="28">
        <v>0.3</v>
      </c>
      <c r="O19" s="29">
        <f t="shared" ref="O19:O27" si="0">IF(M19&gt;0,SUM(L19*N19),0)</f>
        <v>5.3999999999999995</v>
      </c>
      <c r="P19" s="15"/>
      <c r="Q19" s="26">
        <f>IF(O19&gt;0,VLOOKUP($C$16,Control!A:B,2,0),0)</f>
        <v>31010</v>
      </c>
      <c r="R19" s="29">
        <f>IFERROR((L19)*(VLOOKUP(M19,Control!K:Q,7,0))*(20/120),0)</f>
        <v>0.42000000000000004</v>
      </c>
      <c r="S19" s="29">
        <f t="shared" ref="S19:S27" si="1">O19-R19</f>
        <v>4.9799999999999995</v>
      </c>
      <c r="T19" s="1"/>
      <c r="U19" s="7"/>
      <c r="V19" s="2"/>
    </row>
    <row r="20" spans="1:22" ht="15.75" x14ac:dyDescent="0.25">
      <c r="A20" s="2"/>
      <c r="B20" s="6"/>
      <c r="C20" s="24">
        <v>41643</v>
      </c>
      <c r="D20" s="131" t="s">
        <v>18</v>
      </c>
      <c r="E20" s="118"/>
      <c r="F20" s="117" t="s">
        <v>17</v>
      </c>
      <c r="G20" s="118"/>
      <c r="H20" s="132" t="s">
        <v>79</v>
      </c>
      <c r="I20" s="133"/>
      <c r="J20" s="25">
        <v>34.4</v>
      </c>
      <c r="K20" s="25">
        <v>0</v>
      </c>
      <c r="L20" s="26">
        <f t="shared" ref="L20:L27" si="2">J20-K20</f>
        <v>34.4</v>
      </c>
      <c r="M20" s="27" t="s">
        <v>49</v>
      </c>
      <c r="N20" s="28">
        <v>0.3</v>
      </c>
      <c r="O20" s="29">
        <f t="shared" si="0"/>
        <v>10.319999999999999</v>
      </c>
      <c r="P20" s="15"/>
      <c r="Q20" s="26">
        <f>IF(O20&gt;0,VLOOKUP($C$16,Control!A:B,2,0),0)</f>
        <v>31010</v>
      </c>
      <c r="R20" s="29">
        <f>IFERROR((L20)*(VLOOKUP(M20,Control!K:Q,7,0))*(20/120),0)</f>
        <v>0.80266666666666664</v>
      </c>
      <c r="S20" s="29">
        <f t="shared" si="1"/>
        <v>9.5173333333333314</v>
      </c>
      <c r="T20" s="1"/>
      <c r="U20" s="7"/>
      <c r="V20" s="2"/>
    </row>
    <row r="21" spans="1:22" ht="15.75" x14ac:dyDescent="0.25">
      <c r="A21" s="2"/>
      <c r="B21" s="6"/>
      <c r="C21" s="24"/>
      <c r="D21" s="117"/>
      <c r="E21" s="118"/>
      <c r="F21" s="131"/>
      <c r="G21" s="118"/>
      <c r="H21" s="132"/>
      <c r="I21" s="133"/>
      <c r="J21" s="25"/>
      <c r="K21" s="25"/>
      <c r="L21" s="26">
        <f t="shared" si="2"/>
        <v>0</v>
      </c>
      <c r="M21" s="27"/>
      <c r="N21" s="28">
        <v>0.3</v>
      </c>
      <c r="O21" s="29">
        <f t="shared" si="0"/>
        <v>0</v>
      </c>
      <c r="P21" s="15"/>
      <c r="Q21" s="26">
        <f>IF(O21&gt;0,VLOOKUP($C$16,Control!A:B,2,0),0)</f>
        <v>0</v>
      </c>
      <c r="R21" s="29">
        <f>IFERROR((L21)*(VLOOKUP(M21,Control!K:Q,7,0))*(20/120),0)</f>
        <v>0</v>
      </c>
      <c r="S21" s="29">
        <f t="shared" si="1"/>
        <v>0</v>
      </c>
      <c r="T21" s="1"/>
      <c r="U21" s="7"/>
      <c r="V21" s="2"/>
    </row>
    <row r="22" spans="1:22" ht="15.75" x14ac:dyDescent="0.25">
      <c r="A22" s="2"/>
      <c r="B22" s="6"/>
      <c r="C22" s="24"/>
      <c r="D22" s="131"/>
      <c r="E22" s="118"/>
      <c r="F22" s="131"/>
      <c r="G22" s="118"/>
      <c r="H22" s="132"/>
      <c r="I22" s="133"/>
      <c r="J22" s="25"/>
      <c r="K22" s="25"/>
      <c r="L22" s="26">
        <f t="shared" si="2"/>
        <v>0</v>
      </c>
      <c r="M22" s="27"/>
      <c r="N22" s="28">
        <v>0.3</v>
      </c>
      <c r="O22" s="29">
        <f t="shared" si="0"/>
        <v>0</v>
      </c>
      <c r="P22" s="15"/>
      <c r="Q22" s="26">
        <f>IF(O22&gt;0,VLOOKUP($C$16,Control!A:B,2,0),0)</f>
        <v>0</v>
      </c>
      <c r="R22" s="29">
        <f>IFERROR((L22)*(VLOOKUP(M22,Control!K:Q,7,0))*(20/120),0)</f>
        <v>0</v>
      </c>
      <c r="S22" s="29">
        <f t="shared" si="1"/>
        <v>0</v>
      </c>
      <c r="T22" s="1"/>
      <c r="U22" s="7"/>
      <c r="V22" s="2"/>
    </row>
    <row r="23" spans="1:22" ht="15.75" x14ac:dyDescent="0.25">
      <c r="A23" s="2"/>
      <c r="B23" s="6"/>
      <c r="C23" s="24"/>
      <c r="D23" s="117"/>
      <c r="E23" s="118"/>
      <c r="F23" s="117"/>
      <c r="G23" s="118"/>
      <c r="H23" s="132"/>
      <c r="I23" s="133"/>
      <c r="J23" s="25"/>
      <c r="K23" s="25"/>
      <c r="L23" s="26">
        <f t="shared" si="2"/>
        <v>0</v>
      </c>
      <c r="M23" s="27"/>
      <c r="N23" s="28">
        <v>0.3</v>
      </c>
      <c r="O23" s="29">
        <f t="shared" si="0"/>
        <v>0</v>
      </c>
      <c r="P23" s="15"/>
      <c r="Q23" s="26">
        <f>IF(O23&gt;0,VLOOKUP($C$16,Control!A:B,2,0),0)</f>
        <v>0</v>
      </c>
      <c r="R23" s="29">
        <f>IFERROR((L23)*(VLOOKUP(M23,Control!K:Q,7,0))*(20/120),0)</f>
        <v>0</v>
      </c>
      <c r="S23" s="29">
        <f t="shared" si="1"/>
        <v>0</v>
      </c>
      <c r="T23" s="1"/>
      <c r="U23" s="7"/>
      <c r="V23" s="2"/>
    </row>
    <row r="24" spans="1:22" ht="15.75" x14ac:dyDescent="0.25">
      <c r="A24" s="2"/>
      <c r="B24" s="6"/>
      <c r="C24" s="24"/>
      <c r="D24" s="131"/>
      <c r="E24" s="118"/>
      <c r="F24" s="117"/>
      <c r="G24" s="118"/>
      <c r="H24" s="132"/>
      <c r="I24" s="133"/>
      <c r="J24" s="25"/>
      <c r="K24" s="25"/>
      <c r="L24" s="26">
        <f t="shared" si="2"/>
        <v>0</v>
      </c>
      <c r="M24" s="27"/>
      <c r="N24" s="28">
        <v>0.3</v>
      </c>
      <c r="O24" s="29">
        <f t="shared" si="0"/>
        <v>0</v>
      </c>
      <c r="P24" s="15"/>
      <c r="Q24" s="26">
        <f>IF(O24&gt;0,VLOOKUP($C$16,Control!A:B,2,0),0)</f>
        <v>0</v>
      </c>
      <c r="R24" s="29">
        <f>IFERROR((L24)*(VLOOKUP(M24,Control!K:Q,7,0))*(20/120),0)</f>
        <v>0</v>
      </c>
      <c r="S24" s="29">
        <f t="shared" si="1"/>
        <v>0</v>
      </c>
      <c r="T24" s="1"/>
      <c r="U24" s="7"/>
      <c r="V24" s="2"/>
    </row>
    <row r="25" spans="1:22" ht="15.75" x14ac:dyDescent="0.25">
      <c r="A25" s="2"/>
      <c r="B25" s="6"/>
      <c r="C25" s="24"/>
      <c r="D25" s="117"/>
      <c r="E25" s="118"/>
      <c r="F25" s="117"/>
      <c r="G25" s="118"/>
      <c r="H25" s="132"/>
      <c r="I25" s="133"/>
      <c r="J25" s="25"/>
      <c r="K25" s="25"/>
      <c r="L25" s="26">
        <f t="shared" si="2"/>
        <v>0</v>
      </c>
      <c r="M25" s="27"/>
      <c r="N25" s="28">
        <v>0.3</v>
      </c>
      <c r="O25" s="29">
        <f t="shared" si="0"/>
        <v>0</v>
      </c>
      <c r="P25" s="15"/>
      <c r="Q25" s="26">
        <f>IF(O25&gt;0,VLOOKUP($C$16,Control!A:B,2,0),0)</f>
        <v>0</v>
      </c>
      <c r="R25" s="29">
        <f>IFERROR((L25)*(VLOOKUP(M25,Control!K:Q,7,0))*(20/120),0)</f>
        <v>0</v>
      </c>
      <c r="S25" s="29">
        <f t="shared" si="1"/>
        <v>0</v>
      </c>
      <c r="T25" s="1"/>
      <c r="U25" s="7"/>
      <c r="V25" s="2"/>
    </row>
    <row r="26" spans="1:22" ht="15.75" x14ac:dyDescent="0.25">
      <c r="A26" s="2"/>
      <c r="B26" s="6"/>
      <c r="C26" s="24"/>
      <c r="D26" s="131"/>
      <c r="E26" s="118"/>
      <c r="F26" s="117"/>
      <c r="G26" s="118"/>
      <c r="H26" s="132"/>
      <c r="I26" s="133"/>
      <c r="J26" s="25"/>
      <c r="K26" s="25"/>
      <c r="L26" s="26">
        <f t="shared" si="2"/>
        <v>0</v>
      </c>
      <c r="M26" s="27"/>
      <c r="N26" s="28">
        <v>0.3</v>
      </c>
      <c r="O26" s="29">
        <f t="shared" si="0"/>
        <v>0</v>
      </c>
      <c r="P26" s="15"/>
      <c r="Q26" s="26">
        <f>IF(O26&gt;0,VLOOKUP($C$16,Control!A:B,2,0),0)</f>
        <v>0</v>
      </c>
      <c r="R26" s="29">
        <f>IFERROR((L26)*(VLOOKUP(M26,Control!K:Q,7,0))*(20/120),0)</f>
        <v>0</v>
      </c>
      <c r="S26" s="29">
        <f t="shared" si="1"/>
        <v>0</v>
      </c>
      <c r="T26" s="1"/>
      <c r="U26" s="7"/>
      <c r="V26" s="2"/>
    </row>
    <row r="27" spans="1:22" ht="16.5" thickBot="1" x14ac:dyDescent="0.3">
      <c r="A27" s="2"/>
      <c r="B27" s="6"/>
      <c r="C27" s="24"/>
      <c r="D27" s="131"/>
      <c r="E27" s="118"/>
      <c r="F27" s="117"/>
      <c r="G27" s="118"/>
      <c r="H27" s="132"/>
      <c r="I27" s="133"/>
      <c r="J27" s="25"/>
      <c r="K27" s="25"/>
      <c r="L27" s="26">
        <f t="shared" si="2"/>
        <v>0</v>
      </c>
      <c r="M27" s="27"/>
      <c r="N27" s="28">
        <v>0.3</v>
      </c>
      <c r="O27" s="29">
        <f t="shared" si="0"/>
        <v>0</v>
      </c>
      <c r="P27" s="15"/>
      <c r="Q27" s="26">
        <f>IF(O27&gt;0,VLOOKUP($C$16,Control!A:B,2,0),0)</f>
        <v>0</v>
      </c>
      <c r="R27" s="29">
        <f>IFERROR((L27)*(VLOOKUP(M27,Control!K:Q,7,0))*(20/120),0)</f>
        <v>0</v>
      </c>
      <c r="S27" s="29">
        <f t="shared" si="1"/>
        <v>0</v>
      </c>
      <c r="T27" s="1"/>
      <c r="U27" s="7"/>
      <c r="V27" s="2"/>
    </row>
    <row r="28" spans="1:22" ht="16.5" thickBot="1" x14ac:dyDescent="0.3">
      <c r="A28" s="2"/>
      <c r="B28" s="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2">
        <f>SUM(O19:O27)</f>
        <v>15.719999999999999</v>
      </c>
      <c r="P28" s="15"/>
      <c r="Q28" s="15"/>
      <c r="R28" s="31">
        <f>SUM(R19:R27)</f>
        <v>1.2226666666666666</v>
      </c>
      <c r="S28" s="30">
        <f>SUM(S19:S27)</f>
        <v>14.49733333333333</v>
      </c>
      <c r="T28" s="1"/>
      <c r="U28" s="7"/>
      <c r="V28" s="2"/>
    </row>
    <row r="29" spans="1:22" ht="15.75" x14ac:dyDescent="0.25">
      <c r="A29" s="2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3"/>
      <c r="P29" s="12"/>
      <c r="Q29" s="12"/>
      <c r="R29" s="33"/>
      <c r="S29" s="33"/>
      <c r="T29" s="1"/>
      <c r="U29" s="7"/>
      <c r="V29" s="2"/>
    </row>
    <row r="30" spans="1:22" ht="15.75" x14ac:dyDescent="0.25">
      <c r="A30" s="2"/>
      <c r="B30" s="6"/>
      <c r="C30" s="134" t="s">
        <v>20</v>
      </c>
      <c r="D30" s="13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"/>
      <c r="U30" s="7"/>
      <c r="V30" s="2"/>
    </row>
    <row r="31" spans="1:22" ht="15.75" x14ac:dyDescent="0.25">
      <c r="A31" s="2"/>
      <c r="B31" s="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"/>
      <c r="U31" s="7"/>
      <c r="V31" s="2"/>
    </row>
    <row r="32" spans="1:22" ht="31.5" x14ac:dyDescent="0.2">
      <c r="A32" s="2"/>
      <c r="B32" s="6"/>
      <c r="C32" s="19" t="s">
        <v>4</v>
      </c>
      <c r="D32" s="141" t="s">
        <v>21</v>
      </c>
      <c r="E32" s="142"/>
      <c r="F32" s="142"/>
      <c r="G32" s="143"/>
      <c r="H32" s="144" t="s">
        <v>22</v>
      </c>
      <c r="I32" s="145"/>
      <c r="J32" s="145"/>
      <c r="K32" s="146"/>
      <c r="L32" s="147" t="s">
        <v>23</v>
      </c>
      <c r="M32" s="148"/>
      <c r="N32" s="20" t="s">
        <v>80</v>
      </c>
      <c r="O32" s="19" t="s">
        <v>15</v>
      </c>
      <c r="P32" s="34"/>
      <c r="Q32" s="23" t="s">
        <v>24</v>
      </c>
      <c r="R32" s="19" t="s">
        <v>14</v>
      </c>
      <c r="S32" s="19" t="s">
        <v>13</v>
      </c>
      <c r="T32" s="1"/>
      <c r="U32" s="7"/>
      <c r="V32" s="2"/>
    </row>
    <row r="33" spans="1:22" ht="15.75" x14ac:dyDescent="0.25">
      <c r="A33" s="2"/>
      <c r="B33" s="6"/>
      <c r="C33" s="24">
        <v>42008</v>
      </c>
      <c r="D33" s="121" t="s">
        <v>47</v>
      </c>
      <c r="E33" s="122"/>
      <c r="F33" s="122"/>
      <c r="G33" s="123"/>
      <c r="H33" s="111" t="s">
        <v>82</v>
      </c>
      <c r="I33" s="112"/>
      <c r="J33" s="112"/>
      <c r="K33" s="113"/>
      <c r="L33" s="117" t="s">
        <v>28</v>
      </c>
      <c r="M33" s="118"/>
      <c r="N33" s="74" t="s">
        <v>74</v>
      </c>
      <c r="O33" s="37">
        <v>100</v>
      </c>
      <c r="P33" s="15"/>
      <c r="Q33" s="26">
        <f>IFERROR(VLOOKUP(D33,Control!A:B,2,0),0)</f>
        <v>31002</v>
      </c>
      <c r="R33" s="36">
        <f t="shared" ref="R33:R47" si="3">IF(N33="NO","-",(O33-S33))</f>
        <v>16.670000000000002</v>
      </c>
      <c r="S33" s="29">
        <f t="shared" ref="S33:S47" si="4">IF(N33="EXEMPT",O33,(+ROUND(O33/1.2,2)))</f>
        <v>83.33</v>
      </c>
      <c r="T33" s="1"/>
      <c r="U33" s="7"/>
      <c r="V33" s="2"/>
    </row>
    <row r="34" spans="1:22" ht="15.75" x14ac:dyDescent="0.25">
      <c r="A34" s="2"/>
      <c r="B34" s="6"/>
      <c r="C34" s="24">
        <v>42007</v>
      </c>
      <c r="D34" s="121" t="s">
        <v>25</v>
      </c>
      <c r="E34" s="122"/>
      <c r="F34" s="122"/>
      <c r="G34" s="123"/>
      <c r="H34" s="111" t="s">
        <v>75</v>
      </c>
      <c r="I34" s="112"/>
      <c r="J34" s="112"/>
      <c r="K34" s="113"/>
      <c r="L34" s="117" t="s">
        <v>28</v>
      </c>
      <c r="M34" s="118"/>
      <c r="N34" s="74" t="s">
        <v>26</v>
      </c>
      <c r="O34" s="37">
        <v>5</v>
      </c>
      <c r="P34" s="15"/>
      <c r="Q34" s="26">
        <f>IFERROR(VLOOKUP(D34,Control!A:B,2,0),0)</f>
        <v>31008</v>
      </c>
      <c r="R34" s="36" t="str">
        <f t="shared" si="3"/>
        <v>-</v>
      </c>
      <c r="S34" s="29">
        <f t="shared" si="4"/>
        <v>4.17</v>
      </c>
      <c r="T34" s="1"/>
      <c r="U34" s="7"/>
      <c r="V34" s="2"/>
    </row>
    <row r="35" spans="1:22" ht="15.75" x14ac:dyDescent="0.25">
      <c r="A35" s="2"/>
      <c r="B35" s="6"/>
      <c r="C35" s="24">
        <v>42007</v>
      </c>
      <c r="D35" s="121" t="s">
        <v>48</v>
      </c>
      <c r="E35" s="122"/>
      <c r="F35" s="122"/>
      <c r="G35" s="123"/>
      <c r="H35" s="111" t="s">
        <v>76</v>
      </c>
      <c r="I35" s="112"/>
      <c r="J35" s="112"/>
      <c r="K35" s="113"/>
      <c r="L35" s="117" t="s">
        <v>28</v>
      </c>
      <c r="M35" s="118"/>
      <c r="N35" s="74" t="s">
        <v>26</v>
      </c>
      <c r="O35" s="37">
        <v>7.67</v>
      </c>
      <c r="P35" s="15"/>
      <c r="Q35" s="26">
        <f>IFERROR(VLOOKUP(D35,Control!A:B,2,0),0)</f>
        <v>31003</v>
      </c>
      <c r="R35" s="36" t="str">
        <f t="shared" si="3"/>
        <v>-</v>
      </c>
      <c r="S35" s="29">
        <f t="shared" si="4"/>
        <v>6.39</v>
      </c>
      <c r="T35" s="1"/>
      <c r="U35" s="7"/>
      <c r="V35" s="2"/>
    </row>
    <row r="36" spans="1:22" ht="15.75" x14ac:dyDescent="0.25">
      <c r="A36" s="2"/>
      <c r="B36" s="6"/>
      <c r="C36" s="24">
        <v>42007</v>
      </c>
      <c r="D36" s="121" t="s">
        <v>58</v>
      </c>
      <c r="E36" s="122"/>
      <c r="F36" s="122"/>
      <c r="G36" s="123"/>
      <c r="H36" s="111" t="s">
        <v>77</v>
      </c>
      <c r="I36" s="112"/>
      <c r="J36" s="112"/>
      <c r="K36" s="113"/>
      <c r="L36" s="117" t="s">
        <v>28</v>
      </c>
      <c r="M36" s="118"/>
      <c r="N36" s="74" t="s">
        <v>74</v>
      </c>
      <c r="O36" s="37">
        <v>48</v>
      </c>
      <c r="P36" s="15"/>
      <c r="Q36" s="26">
        <f>IFERROR(VLOOKUP(D36,Control!A:B,2,0),0)</f>
        <v>31012</v>
      </c>
      <c r="R36" s="36">
        <f t="shared" si="3"/>
        <v>8</v>
      </c>
      <c r="S36" s="29">
        <f t="shared" si="4"/>
        <v>40</v>
      </c>
      <c r="T36" s="1"/>
      <c r="U36" s="7"/>
      <c r="V36" s="2"/>
    </row>
    <row r="37" spans="1:22" ht="15.75" x14ac:dyDescent="0.25">
      <c r="A37" s="2"/>
      <c r="B37" s="6"/>
      <c r="C37" s="24">
        <v>42008</v>
      </c>
      <c r="D37" s="121" t="s">
        <v>48</v>
      </c>
      <c r="E37" s="122"/>
      <c r="F37" s="122"/>
      <c r="G37" s="123"/>
      <c r="H37" s="111" t="s">
        <v>78</v>
      </c>
      <c r="I37" s="112"/>
      <c r="J37" s="112"/>
      <c r="K37" s="113"/>
      <c r="L37" s="117" t="s">
        <v>28</v>
      </c>
      <c r="M37" s="118"/>
      <c r="N37" s="74" t="s">
        <v>74</v>
      </c>
      <c r="O37" s="37">
        <v>4.3499999999999996</v>
      </c>
      <c r="P37" s="38"/>
      <c r="Q37" s="26">
        <f>IFERROR(VLOOKUP(D37,Control!A:B,2,0),0)</f>
        <v>31003</v>
      </c>
      <c r="R37" s="36">
        <f t="shared" si="3"/>
        <v>0.71999999999999975</v>
      </c>
      <c r="S37" s="29">
        <f t="shared" si="4"/>
        <v>3.63</v>
      </c>
      <c r="T37" s="1"/>
      <c r="U37" s="7"/>
      <c r="V37" s="2"/>
    </row>
    <row r="38" spans="1:22" ht="15.75" x14ac:dyDescent="0.25">
      <c r="A38" s="2"/>
      <c r="B38" s="6"/>
      <c r="C38" s="24"/>
      <c r="D38" s="121"/>
      <c r="E38" s="122"/>
      <c r="F38" s="122"/>
      <c r="G38" s="123"/>
      <c r="H38" s="111"/>
      <c r="I38" s="112"/>
      <c r="J38" s="112"/>
      <c r="K38" s="113"/>
      <c r="L38" s="117"/>
      <c r="M38" s="118"/>
      <c r="N38" s="35"/>
      <c r="O38" s="37"/>
      <c r="P38" s="15"/>
      <c r="Q38" s="26">
        <f>IFERROR(VLOOKUP(D38,Control!A:B,2,0),0)</f>
        <v>0</v>
      </c>
      <c r="R38" s="36">
        <f t="shared" si="3"/>
        <v>0</v>
      </c>
      <c r="S38" s="29">
        <f t="shared" si="4"/>
        <v>0</v>
      </c>
      <c r="T38" s="1"/>
      <c r="U38" s="7"/>
      <c r="V38" s="2"/>
    </row>
    <row r="39" spans="1:22" ht="15.75" x14ac:dyDescent="0.25">
      <c r="A39" s="2"/>
      <c r="B39" s="6"/>
      <c r="C39" s="24"/>
      <c r="D39" s="121"/>
      <c r="E39" s="122"/>
      <c r="F39" s="122"/>
      <c r="G39" s="123"/>
      <c r="H39" s="111"/>
      <c r="I39" s="112"/>
      <c r="J39" s="112"/>
      <c r="K39" s="113"/>
      <c r="L39" s="117"/>
      <c r="M39" s="118"/>
      <c r="N39" s="35"/>
      <c r="O39" s="37"/>
      <c r="P39" s="15"/>
      <c r="Q39" s="26">
        <f>IFERROR(VLOOKUP(D39,Control!A:B,2,0),0)</f>
        <v>0</v>
      </c>
      <c r="R39" s="36">
        <f t="shared" si="3"/>
        <v>0</v>
      </c>
      <c r="S39" s="29">
        <f t="shared" si="4"/>
        <v>0</v>
      </c>
      <c r="T39" s="1"/>
      <c r="U39" s="7"/>
      <c r="V39" s="2"/>
    </row>
    <row r="40" spans="1:22" ht="15.75" x14ac:dyDescent="0.25">
      <c r="A40" s="2"/>
      <c r="B40" s="6"/>
      <c r="C40" s="24"/>
      <c r="D40" s="121"/>
      <c r="E40" s="122"/>
      <c r="F40" s="122"/>
      <c r="G40" s="123"/>
      <c r="H40" s="111"/>
      <c r="I40" s="112"/>
      <c r="J40" s="112"/>
      <c r="K40" s="113"/>
      <c r="L40" s="117"/>
      <c r="M40" s="118"/>
      <c r="N40" s="35"/>
      <c r="O40" s="37"/>
      <c r="P40" s="15"/>
      <c r="Q40" s="26">
        <f>IFERROR(VLOOKUP(D40,Control!A:B,2,0),0)</f>
        <v>0</v>
      </c>
      <c r="R40" s="36">
        <f t="shared" si="3"/>
        <v>0</v>
      </c>
      <c r="S40" s="29">
        <f t="shared" si="4"/>
        <v>0</v>
      </c>
      <c r="T40" s="1"/>
      <c r="U40" s="7"/>
      <c r="V40" s="2"/>
    </row>
    <row r="41" spans="1:22" ht="15.75" x14ac:dyDescent="0.25">
      <c r="A41" s="2"/>
      <c r="B41" s="6"/>
      <c r="C41" s="24"/>
      <c r="D41" s="121"/>
      <c r="E41" s="122"/>
      <c r="F41" s="122"/>
      <c r="G41" s="123"/>
      <c r="H41" s="111"/>
      <c r="I41" s="112"/>
      <c r="J41" s="112"/>
      <c r="K41" s="113"/>
      <c r="L41" s="117"/>
      <c r="M41" s="118"/>
      <c r="N41" s="35"/>
      <c r="O41" s="37"/>
      <c r="P41" s="15"/>
      <c r="Q41" s="26">
        <f>IFERROR(VLOOKUP(D41,Control!A:B,2,0),0)</f>
        <v>0</v>
      </c>
      <c r="R41" s="36">
        <f t="shared" si="3"/>
        <v>0</v>
      </c>
      <c r="S41" s="29">
        <f t="shared" si="4"/>
        <v>0</v>
      </c>
      <c r="T41" s="1"/>
      <c r="U41" s="7"/>
      <c r="V41" s="2"/>
    </row>
    <row r="42" spans="1:22" ht="15.75" x14ac:dyDescent="0.25">
      <c r="A42" s="2"/>
      <c r="B42" s="6"/>
      <c r="C42" s="24"/>
      <c r="D42" s="121"/>
      <c r="E42" s="122"/>
      <c r="F42" s="122"/>
      <c r="G42" s="123"/>
      <c r="H42" s="111"/>
      <c r="I42" s="112"/>
      <c r="J42" s="112"/>
      <c r="K42" s="113"/>
      <c r="L42" s="117"/>
      <c r="M42" s="118"/>
      <c r="N42" s="35"/>
      <c r="O42" s="37"/>
      <c r="P42" s="15"/>
      <c r="Q42" s="26">
        <f>IFERROR(VLOOKUP(D42,Control!A:B,2,0),0)</f>
        <v>0</v>
      </c>
      <c r="R42" s="36">
        <f t="shared" si="3"/>
        <v>0</v>
      </c>
      <c r="S42" s="29">
        <f t="shared" si="4"/>
        <v>0</v>
      </c>
      <c r="T42" s="1"/>
      <c r="U42" s="7"/>
      <c r="V42" s="2"/>
    </row>
    <row r="43" spans="1:22" ht="15.75" x14ac:dyDescent="0.25">
      <c r="A43" s="2"/>
      <c r="B43" s="6"/>
      <c r="C43" s="24"/>
      <c r="D43" s="121"/>
      <c r="E43" s="122"/>
      <c r="F43" s="122"/>
      <c r="G43" s="123"/>
      <c r="H43" s="111"/>
      <c r="I43" s="112"/>
      <c r="J43" s="112"/>
      <c r="K43" s="113"/>
      <c r="L43" s="117"/>
      <c r="M43" s="118"/>
      <c r="N43" s="35"/>
      <c r="O43" s="37"/>
      <c r="P43" s="15"/>
      <c r="Q43" s="26">
        <f>IFERROR(VLOOKUP(D43,Control!A:B,2,0),0)</f>
        <v>0</v>
      </c>
      <c r="R43" s="36">
        <f t="shared" si="3"/>
        <v>0</v>
      </c>
      <c r="S43" s="29">
        <f t="shared" si="4"/>
        <v>0</v>
      </c>
      <c r="T43" s="1"/>
      <c r="U43" s="7"/>
      <c r="V43" s="2"/>
    </row>
    <row r="44" spans="1:22" ht="15.75" x14ac:dyDescent="0.25">
      <c r="A44" s="2"/>
      <c r="B44" s="6"/>
      <c r="C44" s="24"/>
      <c r="D44" s="121"/>
      <c r="E44" s="122"/>
      <c r="F44" s="122"/>
      <c r="G44" s="123"/>
      <c r="H44" s="111"/>
      <c r="I44" s="112"/>
      <c r="J44" s="112"/>
      <c r="K44" s="113"/>
      <c r="L44" s="117"/>
      <c r="M44" s="118"/>
      <c r="N44" s="35"/>
      <c r="O44" s="37"/>
      <c r="P44" s="15"/>
      <c r="Q44" s="26">
        <f>IFERROR(VLOOKUP(D44,Control!A:B,2,0),0)</f>
        <v>0</v>
      </c>
      <c r="R44" s="36">
        <f t="shared" si="3"/>
        <v>0</v>
      </c>
      <c r="S44" s="29">
        <f t="shared" si="4"/>
        <v>0</v>
      </c>
      <c r="T44" s="1"/>
      <c r="U44" s="7"/>
      <c r="V44" s="2"/>
    </row>
    <row r="45" spans="1:22" ht="15.75" x14ac:dyDescent="0.25">
      <c r="A45" s="2"/>
      <c r="B45" s="6"/>
      <c r="C45" s="24"/>
      <c r="D45" s="121"/>
      <c r="E45" s="122"/>
      <c r="F45" s="122"/>
      <c r="G45" s="123"/>
      <c r="H45" s="111"/>
      <c r="I45" s="112"/>
      <c r="J45" s="112"/>
      <c r="K45" s="113"/>
      <c r="L45" s="117"/>
      <c r="M45" s="118"/>
      <c r="N45" s="35"/>
      <c r="O45" s="37"/>
      <c r="P45" s="15"/>
      <c r="Q45" s="26">
        <f>IFERROR(VLOOKUP(D45,Control!A:B,2,0),0)</f>
        <v>0</v>
      </c>
      <c r="R45" s="36">
        <f t="shared" si="3"/>
        <v>0</v>
      </c>
      <c r="S45" s="29">
        <f t="shared" si="4"/>
        <v>0</v>
      </c>
      <c r="T45" s="1"/>
      <c r="U45" s="7"/>
      <c r="V45" s="2"/>
    </row>
    <row r="46" spans="1:22" ht="15.75" x14ac:dyDescent="0.25">
      <c r="A46" s="2"/>
      <c r="B46" s="6"/>
      <c r="C46" s="24"/>
      <c r="D46" s="121"/>
      <c r="E46" s="122"/>
      <c r="F46" s="122"/>
      <c r="G46" s="123"/>
      <c r="H46" s="111"/>
      <c r="I46" s="112"/>
      <c r="J46" s="112"/>
      <c r="K46" s="113"/>
      <c r="L46" s="117"/>
      <c r="M46" s="118"/>
      <c r="N46" s="35"/>
      <c r="O46" s="37"/>
      <c r="P46" s="15"/>
      <c r="Q46" s="26">
        <f>IFERROR(VLOOKUP(D46,Control!A:B,2,0),0)</f>
        <v>0</v>
      </c>
      <c r="R46" s="36">
        <f t="shared" si="3"/>
        <v>0</v>
      </c>
      <c r="S46" s="29">
        <f t="shared" si="4"/>
        <v>0</v>
      </c>
      <c r="T46" s="1"/>
      <c r="U46" s="7"/>
      <c r="V46" s="2"/>
    </row>
    <row r="47" spans="1:22" ht="16.5" thickBot="1" x14ac:dyDescent="0.3">
      <c r="A47" s="2"/>
      <c r="B47" s="6"/>
      <c r="C47" s="24"/>
      <c r="D47" s="121"/>
      <c r="E47" s="122"/>
      <c r="F47" s="122"/>
      <c r="G47" s="123"/>
      <c r="H47" s="111"/>
      <c r="I47" s="112"/>
      <c r="J47" s="112"/>
      <c r="K47" s="113"/>
      <c r="L47" s="117"/>
      <c r="M47" s="118"/>
      <c r="N47" s="35"/>
      <c r="O47" s="37"/>
      <c r="P47" s="15"/>
      <c r="Q47" s="26">
        <f>IFERROR(VLOOKUP(D47,Control!A:B,2,0),0)</f>
        <v>0</v>
      </c>
      <c r="R47" s="36">
        <f t="shared" si="3"/>
        <v>0</v>
      </c>
      <c r="S47" s="29">
        <f t="shared" si="4"/>
        <v>0</v>
      </c>
      <c r="T47" s="1"/>
      <c r="U47" s="7"/>
      <c r="V47" s="2"/>
    </row>
    <row r="48" spans="1:22" ht="16.5" thickBot="1" x14ac:dyDescent="0.3">
      <c r="A48" s="2"/>
      <c r="B48" s="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41">
        <f>SUM(O33:O47)</f>
        <v>165.02</v>
      </c>
      <c r="P48" s="15"/>
      <c r="Q48" s="42"/>
      <c r="R48" s="40">
        <f>SUM(R33:R47)</f>
        <v>25.39</v>
      </c>
      <c r="S48" s="39">
        <f>SUM(O48-R48)</f>
        <v>139.63</v>
      </c>
      <c r="T48" s="1"/>
      <c r="U48" s="7"/>
      <c r="V48" s="2"/>
    </row>
    <row r="49" spans="1:22" ht="15.75" x14ac:dyDescent="0.25">
      <c r="A49" s="2"/>
      <c r="B49" s="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"/>
      <c r="U49" s="7"/>
      <c r="V49" s="2"/>
    </row>
    <row r="50" spans="1:22" ht="15.75" x14ac:dyDescent="0.25">
      <c r="A50" s="2"/>
      <c r="B50" s="6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15"/>
      <c r="O50" s="43"/>
      <c r="P50" s="15"/>
      <c r="Q50" s="15"/>
      <c r="R50" s="43"/>
      <c r="S50" s="43"/>
      <c r="T50" s="1"/>
      <c r="U50" s="7"/>
      <c r="V50" s="2"/>
    </row>
    <row r="51" spans="1:22" ht="16.5" thickBot="1" x14ac:dyDescent="0.3">
      <c r="A51" s="2"/>
      <c r="B51" s="6"/>
      <c r="C51" s="124" t="s">
        <v>29</v>
      </c>
      <c r="D51" s="125"/>
      <c r="E51" s="122" t="s">
        <v>86</v>
      </c>
      <c r="F51" s="122"/>
      <c r="G51" s="122"/>
      <c r="H51" s="122"/>
      <c r="I51" s="122"/>
      <c r="J51" s="123"/>
      <c r="K51" s="44"/>
      <c r="L51" s="44"/>
      <c r="M51" s="44"/>
      <c r="N51" s="77" t="s">
        <v>81</v>
      </c>
      <c r="O51" s="45">
        <f>SUM(O48)+O28</f>
        <v>180.74</v>
      </c>
      <c r="P51" s="15"/>
      <c r="Q51" s="15"/>
      <c r="R51" s="45">
        <f>SUM(R48)+R28</f>
        <v>26.612666666666666</v>
      </c>
      <c r="S51" s="45">
        <f>SUM(S48)+S28</f>
        <v>154.12733333333333</v>
      </c>
      <c r="T51" s="1"/>
      <c r="U51" s="7"/>
      <c r="V51" s="2"/>
    </row>
    <row r="52" spans="1:22" ht="15.75" thickTop="1" x14ac:dyDescent="0.25">
      <c r="A52" s="2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6"/>
      <c r="O52" s="46"/>
      <c r="P52" s="46"/>
      <c r="Q52" s="46"/>
      <c r="R52" s="46"/>
      <c r="S52" s="46"/>
      <c r="T52" s="1"/>
      <c r="U52" s="7"/>
      <c r="V52" s="2"/>
    </row>
    <row r="53" spans="1:22" ht="15" x14ac:dyDescent="0.25">
      <c r="A53" s="2"/>
      <c r="B53" s="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1"/>
      <c r="U53" s="7"/>
      <c r="V53" s="2"/>
    </row>
    <row r="54" spans="1:22" ht="15" x14ac:dyDescent="0.25">
      <c r="A54" s="2"/>
      <c r="B54" s="6"/>
      <c r="C54" s="47" t="s">
        <v>30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9"/>
      <c r="O54" s="46"/>
      <c r="P54" s="46"/>
      <c r="Q54" s="46"/>
      <c r="R54" s="46"/>
      <c r="S54" s="46"/>
      <c r="T54" s="1"/>
      <c r="U54" s="7"/>
      <c r="V54" s="2"/>
    </row>
    <row r="55" spans="1:22" ht="15" x14ac:dyDescent="0.25">
      <c r="A55" s="2"/>
      <c r="B55" s="6"/>
      <c r="C55" s="50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51"/>
      <c r="O55" s="46"/>
      <c r="P55" s="46"/>
      <c r="Q55" s="46"/>
      <c r="R55" s="46"/>
      <c r="S55" s="46"/>
      <c r="T55" s="1"/>
      <c r="U55" s="7"/>
      <c r="V55" s="2"/>
    </row>
    <row r="56" spans="1:22" ht="15" x14ac:dyDescent="0.25">
      <c r="A56" s="2"/>
      <c r="B56" s="6"/>
      <c r="C56" s="52" t="s">
        <v>31</v>
      </c>
      <c r="D56" s="53"/>
      <c r="E56" s="46"/>
      <c r="F56" s="46"/>
      <c r="G56" s="46"/>
      <c r="H56" s="46"/>
      <c r="I56" s="46"/>
      <c r="J56" s="53"/>
      <c r="K56" s="53"/>
      <c r="L56" s="53"/>
      <c r="M56" s="53"/>
      <c r="N56" s="51"/>
      <c r="O56" s="46"/>
      <c r="P56" s="46"/>
      <c r="Q56" s="46"/>
      <c r="R56" s="46"/>
      <c r="S56" s="46"/>
      <c r="T56" s="1"/>
      <c r="U56" s="7"/>
      <c r="V56" s="2"/>
    </row>
    <row r="57" spans="1:22" ht="15" x14ac:dyDescent="0.25">
      <c r="A57" s="2"/>
      <c r="B57" s="6"/>
      <c r="C57" s="52"/>
      <c r="D57" s="53"/>
      <c r="E57" s="46"/>
      <c r="F57" s="46"/>
      <c r="G57" s="46"/>
      <c r="H57" s="46"/>
      <c r="I57" s="46"/>
      <c r="J57" s="53"/>
      <c r="K57" s="53"/>
      <c r="L57" s="53"/>
      <c r="M57" s="53"/>
      <c r="N57" s="51"/>
      <c r="O57" s="46"/>
      <c r="P57" s="46"/>
      <c r="Q57" s="46"/>
      <c r="R57" s="46"/>
      <c r="S57" s="46"/>
      <c r="T57" s="1"/>
      <c r="U57" s="7"/>
      <c r="V57" s="2"/>
    </row>
    <row r="58" spans="1:22" ht="15" x14ac:dyDescent="0.25">
      <c r="A58" s="2"/>
      <c r="B58" s="6"/>
      <c r="C58" s="82" t="s">
        <v>83</v>
      </c>
      <c r="D58" s="46"/>
      <c r="E58" s="46"/>
      <c r="F58" s="46"/>
      <c r="G58" s="46"/>
      <c r="H58" s="46"/>
      <c r="I58" s="46"/>
      <c r="J58" s="83" t="s">
        <v>84</v>
      </c>
      <c r="K58" s="46"/>
      <c r="L58" s="46"/>
      <c r="M58" s="46"/>
      <c r="N58" s="51"/>
      <c r="O58" s="46"/>
      <c r="P58" s="46"/>
      <c r="Q58" s="46"/>
      <c r="R58" s="46"/>
      <c r="S58" s="46"/>
      <c r="T58" s="1"/>
      <c r="U58" s="7"/>
      <c r="V58" s="2"/>
    </row>
    <row r="59" spans="1:22" ht="15" x14ac:dyDescent="0.25">
      <c r="A59" s="2"/>
      <c r="B59" s="6"/>
      <c r="C59" s="52" t="s">
        <v>32</v>
      </c>
      <c r="D59" s="84"/>
      <c r="E59" s="55"/>
      <c r="F59" s="55"/>
      <c r="G59" s="55"/>
      <c r="H59" s="55"/>
      <c r="I59" s="46"/>
      <c r="J59" s="53" t="s">
        <v>32</v>
      </c>
      <c r="K59" s="84"/>
      <c r="L59" s="84"/>
      <c r="M59" s="84"/>
      <c r="N59" s="51"/>
      <c r="O59" s="46"/>
      <c r="P59" s="46"/>
      <c r="Q59" s="46"/>
      <c r="R59" s="46"/>
      <c r="S59" s="46"/>
      <c r="T59" s="1"/>
      <c r="U59" s="7"/>
      <c r="V59" s="2"/>
    </row>
    <row r="60" spans="1:22" ht="15" x14ac:dyDescent="0.25">
      <c r="A60" s="2"/>
      <c r="B60" s="6"/>
      <c r="C60" s="52"/>
      <c r="D60" s="53"/>
      <c r="E60" s="46"/>
      <c r="F60" s="46"/>
      <c r="G60" s="46"/>
      <c r="H60" s="46"/>
      <c r="I60" s="46"/>
      <c r="J60" s="53"/>
      <c r="K60" s="53"/>
      <c r="L60" s="53"/>
      <c r="M60" s="53"/>
      <c r="N60" s="51"/>
      <c r="O60" s="46"/>
      <c r="P60" s="46"/>
      <c r="Q60" s="46"/>
      <c r="R60" s="46"/>
      <c r="S60" s="46"/>
      <c r="T60" s="1"/>
      <c r="U60" s="7"/>
      <c r="V60" s="2"/>
    </row>
    <row r="61" spans="1:22" ht="15" x14ac:dyDescent="0.25">
      <c r="A61" s="2"/>
      <c r="B61" s="6"/>
      <c r="C61" s="52" t="s">
        <v>33</v>
      </c>
      <c r="D61" s="84"/>
      <c r="E61" s="55"/>
      <c r="F61" s="55"/>
      <c r="G61" s="55"/>
      <c r="H61" s="55"/>
      <c r="I61" s="2"/>
      <c r="J61" s="81" t="s">
        <v>33</v>
      </c>
      <c r="K61" s="84"/>
      <c r="L61" s="84"/>
      <c r="M61" s="84"/>
      <c r="N61" s="51"/>
      <c r="O61" s="46"/>
      <c r="P61" s="46"/>
      <c r="Q61" s="46"/>
      <c r="R61" s="46"/>
      <c r="S61" s="46"/>
      <c r="T61" s="1"/>
      <c r="U61" s="7"/>
      <c r="V61" s="2"/>
    </row>
    <row r="62" spans="1:22" ht="15" x14ac:dyDescent="0.25">
      <c r="A62" s="2"/>
      <c r="B62" s="6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6"/>
      <c r="O62" s="46"/>
      <c r="P62" s="46"/>
      <c r="Q62" s="46"/>
      <c r="R62" s="46"/>
      <c r="S62" s="46"/>
      <c r="T62" s="1"/>
      <c r="U62" s="7"/>
      <c r="V62" s="2"/>
    </row>
    <row r="63" spans="1:22" ht="14.25" x14ac:dyDescent="0.2">
      <c r="A63" s="2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7"/>
      <c r="V63" s="2"/>
    </row>
    <row r="64" spans="1:22" ht="14.25" x14ac:dyDescent="0.2">
      <c r="A64" s="2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"/>
      <c r="V64" s="2"/>
    </row>
    <row r="65" spans="1:22" ht="15" thickBot="1" x14ac:dyDescent="0.25">
      <c r="A65" s="2"/>
      <c r="B65" s="57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9"/>
      <c r="V65" s="2"/>
    </row>
    <row r="66" spans="1:22" ht="14.25" x14ac:dyDescent="0.2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</sheetData>
  <sheetProtection password="F46E" sheet="1" objects="1" scenarios="1" selectLockedCells="1" selectUnlockedCells="1"/>
  <mergeCells count="87">
    <mergeCell ref="E11:F11"/>
    <mergeCell ref="G11:K11"/>
    <mergeCell ref="D13:F13"/>
    <mergeCell ref="I13:L13"/>
    <mergeCell ref="O13:Q13"/>
    <mergeCell ref="D17:G17"/>
    <mergeCell ref="D20:E20"/>
    <mergeCell ref="F20:G20"/>
    <mergeCell ref="H20:I20"/>
    <mergeCell ref="D21:E21"/>
    <mergeCell ref="F21:G21"/>
    <mergeCell ref="H21:I21"/>
    <mergeCell ref="D18:E18"/>
    <mergeCell ref="F18:G18"/>
    <mergeCell ref="H18:I18"/>
    <mergeCell ref="D19:E19"/>
    <mergeCell ref="F19:G19"/>
    <mergeCell ref="H19:I19"/>
    <mergeCell ref="D22:E22"/>
    <mergeCell ref="F22:G22"/>
    <mergeCell ref="H22:I22"/>
    <mergeCell ref="D23:E23"/>
    <mergeCell ref="F23:G23"/>
    <mergeCell ref="H23:I23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D27:E27"/>
    <mergeCell ref="F27:G27"/>
    <mergeCell ref="H27:I27"/>
    <mergeCell ref="C30:D30"/>
    <mergeCell ref="D32:G32"/>
    <mergeCell ref="H32:K32"/>
    <mergeCell ref="L32:M32"/>
    <mergeCell ref="D33:G33"/>
    <mergeCell ref="H33:K33"/>
    <mergeCell ref="L33:M33"/>
    <mergeCell ref="D34:G34"/>
    <mergeCell ref="H34:K34"/>
    <mergeCell ref="L34:M34"/>
    <mergeCell ref="D35:G35"/>
    <mergeCell ref="H35:K35"/>
    <mergeCell ref="L35:M35"/>
    <mergeCell ref="D36:G36"/>
    <mergeCell ref="H36:K36"/>
    <mergeCell ref="L36:M36"/>
    <mergeCell ref="D37:G37"/>
    <mergeCell ref="H37:K37"/>
    <mergeCell ref="L37:M37"/>
    <mergeCell ref="D38:G38"/>
    <mergeCell ref="H38:K38"/>
    <mergeCell ref="L38:M38"/>
    <mergeCell ref="D39:G39"/>
    <mergeCell ref="H39:K39"/>
    <mergeCell ref="L39:M39"/>
    <mergeCell ref="D40:G40"/>
    <mergeCell ref="H40:K40"/>
    <mergeCell ref="L40:M40"/>
    <mergeCell ref="D41:G41"/>
    <mergeCell ref="H41:K41"/>
    <mergeCell ref="L41:M41"/>
    <mergeCell ref="D42:G42"/>
    <mergeCell ref="H42:K42"/>
    <mergeCell ref="L42:M42"/>
    <mergeCell ref="D43:G43"/>
    <mergeCell ref="H43:K43"/>
    <mergeCell ref="L43:M43"/>
    <mergeCell ref="D44:G44"/>
    <mergeCell ref="H44:K44"/>
    <mergeCell ref="L44:M44"/>
    <mergeCell ref="D45:G45"/>
    <mergeCell ref="H45:K45"/>
    <mergeCell ref="L45:M45"/>
    <mergeCell ref="C51:D51"/>
    <mergeCell ref="E51:J51"/>
    <mergeCell ref="D46:G46"/>
    <mergeCell ref="H46:K46"/>
    <mergeCell ref="L46:M46"/>
    <mergeCell ref="D47:G47"/>
    <mergeCell ref="H47:K47"/>
    <mergeCell ref="L47:M47"/>
  </mergeCells>
  <dataValidations count="4">
    <dataValidation allowBlank="1" showInputMessage="1" showErrorMessage="1" prompt="DD-MM-YYYY" sqref="C33:C36 C38:C47"/>
    <dataValidation allowBlank="1" showErrorMessage="1" prompt="Select from Dropdown" sqref="H33:H47 I34:I45 I47"/>
    <dataValidation allowBlank="1" showInputMessage="1" showErrorMessage="1" prompt="Insert Postcode" sqref="G27 G19:G22 F19:F27 E27 D19:D27 E19:E22"/>
    <dataValidation allowBlank="1" showInputMessage="1" showErrorMessage="1" error="Enter date in the format MM-YYYY" prompt="DD-MM-YYYY" sqref="C19:C27 C37"/>
  </dataValidations>
  <pageMargins left="0.70866141732283472" right="0.70866141732283472" top="0.74803149606299213" bottom="0.74803149606299213" header="0.31496062992125984" footer="0.31496062992125984"/>
  <pageSetup paperSize="9" scale="44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VAT Charged?">
          <x14:formula1>
            <xm:f>Control!$H$3:$H$4</xm:f>
          </x14:formula1>
          <xm:sqref>N33:N35</xm:sqref>
        </x14:dataValidation>
        <x14:dataValidation type="list" allowBlank="1" showInputMessage="1" showErrorMessage="1" prompt="Select from Dropdown">
          <x14:formula1>
            <xm:f>Control!$A$2:$A$19</xm:f>
          </x14:formula1>
          <xm:sqref>D33:G47</xm:sqref>
        </x14:dataValidation>
        <x14:dataValidation type="list" allowBlank="1" showInputMessage="1" showErrorMessage="1" prompt="VAT Charged?">
          <x14:formula1>
            <xm:f>Control!$H$2:$H$4</xm:f>
          </x14:formula1>
          <xm:sqref>N36:N47</xm:sqref>
        </x14:dataValidation>
        <x14:dataValidation type="list" allowBlank="1" showInputMessage="1" showErrorMessage="1">
          <x14:formula1>
            <xm:f>Control!$A$22:$A$28</xm:f>
          </x14:formula1>
          <xm:sqref>M19:M27</xm:sqref>
        </x14:dataValidation>
        <x14:dataValidation type="list" allowBlank="1" showInputMessage="1" showErrorMessage="1" prompt="Insert Applicable Rate">
          <x14:formula1>
            <xm:f>Control!$E$3:$E$8</xm:f>
          </x14:formula1>
          <xm:sqref>N19:N27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E3" sqref="E3"/>
    </sheetView>
  </sheetViews>
  <sheetFormatPr defaultRowHeight="12.75" x14ac:dyDescent="0.2"/>
  <cols>
    <col min="1" max="1" width="16.7109375" customWidth="1"/>
  </cols>
  <sheetData>
    <row r="1" spans="1:17" ht="25.5" x14ac:dyDescent="0.2">
      <c r="A1" s="60" t="s">
        <v>21</v>
      </c>
      <c r="B1" s="60" t="s">
        <v>34</v>
      </c>
      <c r="C1" s="61"/>
      <c r="D1" s="61"/>
      <c r="E1" s="60" t="s">
        <v>35</v>
      </c>
      <c r="F1" s="60"/>
      <c r="G1" s="61"/>
      <c r="H1" s="60" t="s">
        <v>14</v>
      </c>
      <c r="K1" s="62" t="s">
        <v>36</v>
      </c>
      <c r="L1" s="62" t="s">
        <v>37</v>
      </c>
      <c r="M1" s="62" t="s">
        <v>38</v>
      </c>
      <c r="N1" s="62" t="s">
        <v>39</v>
      </c>
      <c r="O1" s="62" t="s">
        <v>39</v>
      </c>
      <c r="P1" s="62" t="s">
        <v>40</v>
      </c>
      <c r="Q1" s="149" t="s">
        <v>41</v>
      </c>
    </row>
    <row r="2" spans="1:17" ht="25.5" x14ac:dyDescent="0.25">
      <c r="A2" s="63"/>
      <c r="B2" s="63"/>
      <c r="C2" s="61"/>
      <c r="D2" s="61"/>
      <c r="E2" s="61"/>
      <c r="F2" s="61"/>
      <c r="G2" s="61"/>
      <c r="K2" s="62" t="s">
        <v>42</v>
      </c>
      <c r="L2" s="62" t="s">
        <v>43</v>
      </c>
      <c r="M2" s="62" t="s">
        <v>43</v>
      </c>
      <c r="N2" s="62" t="s">
        <v>44</v>
      </c>
      <c r="O2" s="62" t="s">
        <v>45</v>
      </c>
      <c r="P2" s="62" t="s">
        <v>46</v>
      </c>
      <c r="Q2" s="149"/>
    </row>
    <row r="3" spans="1:17" ht="25.5" x14ac:dyDescent="0.25">
      <c r="A3" s="63" t="s">
        <v>47</v>
      </c>
      <c r="B3" s="64">
        <v>31002</v>
      </c>
      <c r="C3" s="61"/>
      <c r="D3" s="61"/>
      <c r="E3" s="69">
        <v>0.1</v>
      </c>
      <c r="F3" s="61">
        <v>0.15</v>
      </c>
      <c r="G3" s="61"/>
      <c r="H3" s="61" t="s">
        <v>26</v>
      </c>
      <c r="K3" s="65" t="s">
        <v>19</v>
      </c>
      <c r="L3" s="65">
        <v>49.07</v>
      </c>
      <c r="M3" s="65">
        <v>41.7</v>
      </c>
      <c r="N3" s="65">
        <v>133.19999999999999</v>
      </c>
      <c r="O3" s="65">
        <v>605.4</v>
      </c>
      <c r="P3" s="65">
        <v>14.5</v>
      </c>
      <c r="Q3" s="65">
        <v>0.12</v>
      </c>
    </row>
    <row r="4" spans="1:17" ht="38.25" x14ac:dyDescent="0.25">
      <c r="A4" s="63" t="s">
        <v>48</v>
      </c>
      <c r="B4" s="64">
        <v>31003</v>
      </c>
      <c r="C4" s="61"/>
      <c r="D4" s="61"/>
      <c r="E4" s="61">
        <v>0.12</v>
      </c>
      <c r="F4" s="69">
        <v>0.3</v>
      </c>
      <c r="G4" s="61"/>
      <c r="H4" s="66" t="s">
        <v>74</v>
      </c>
      <c r="K4" s="65" t="s">
        <v>49</v>
      </c>
      <c r="L4" s="65">
        <v>41.17</v>
      </c>
      <c r="M4" s="65">
        <v>35</v>
      </c>
      <c r="N4" s="65">
        <v>133.19999999999999</v>
      </c>
      <c r="O4" s="65">
        <v>605.4</v>
      </c>
      <c r="P4" s="65">
        <v>17.3</v>
      </c>
      <c r="Q4" s="65">
        <v>0.14000000000000001</v>
      </c>
    </row>
    <row r="5" spans="1:17" ht="25.5" x14ac:dyDescent="0.25">
      <c r="A5" s="63" t="s">
        <v>50</v>
      </c>
      <c r="B5" s="64">
        <v>31005</v>
      </c>
      <c r="C5" s="61"/>
      <c r="D5" s="61"/>
      <c r="E5" s="61">
        <v>0.14000000000000001</v>
      </c>
      <c r="F5" s="69">
        <v>0.4</v>
      </c>
      <c r="G5" s="61"/>
      <c r="H5" s="66"/>
      <c r="K5" s="65" t="s">
        <v>51</v>
      </c>
      <c r="L5" s="65">
        <v>28.41</v>
      </c>
      <c r="M5" s="65">
        <v>24.1</v>
      </c>
      <c r="N5" s="65">
        <v>133.19999999999999</v>
      </c>
      <c r="O5" s="65">
        <v>605.4</v>
      </c>
      <c r="P5" s="65">
        <v>25.1</v>
      </c>
      <c r="Q5" s="65">
        <v>0.21</v>
      </c>
    </row>
    <row r="6" spans="1:17" ht="15" x14ac:dyDescent="0.25">
      <c r="A6" s="63" t="s">
        <v>52</v>
      </c>
      <c r="B6" s="63">
        <v>31006</v>
      </c>
      <c r="C6" s="61"/>
      <c r="D6" s="61"/>
      <c r="E6" s="61">
        <v>0.21</v>
      </c>
      <c r="F6" s="61"/>
      <c r="G6" s="61"/>
      <c r="H6" s="67" t="s">
        <v>53</v>
      </c>
    </row>
    <row r="7" spans="1:17" ht="15" x14ac:dyDescent="0.25">
      <c r="A7" s="63" t="s">
        <v>25</v>
      </c>
      <c r="B7" s="64">
        <v>31008</v>
      </c>
      <c r="C7" s="61"/>
      <c r="D7" s="61"/>
      <c r="E7" s="69">
        <v>0.3</v>
      </c>
      <c r="F7" s="61"/>
      <c r="G7" s="61"/>
      <c r="H7" s="68" t="s">
        <v>54</v>
      </c>
    </row>
    <row r="8" spans="1:17" ht="15" x14ac:dyDescent="0.25">
      <c r="A8" s="63" t="s">
        <v>27</v>
      </c>
      <c r="B8" s="63">
        <v>31009</v>
      </c>
      <c r="C8" s="61"/>
      <c r="D8" s="61"/>
      <c r="E8" s="69">
        <v>0.4</v>
      </c>
      <c r="F8" s="61"/>
      <c r="G8" s="61"/>
      <c r="H8" s="66"/>
    </row>
    <row r="9" spans="1:17" ht="25.5" x14ac:dyDescent="0.25">
      <c r="A9" s="63" t="s">
        <v>3</v>
      </c>
      <c r="B9" s="64">
        <v>31010</v>
      </c>
      <c r="C9" s="61"/>
      <c r="D9" s="61"/>
      <c r="E9" s="61"/>
      <c r="F9" s="61"/>
      <c r="G9" s="61"/>
      <c r="H9" s="66"/>
      <c r="K9" s="62" t="s">
        <v>36</v>
      </c>
      <c r="L9" s="62" t="s">
        <v>37</v>
      </c>
      <c r="M9" s="62" t="s">
        <v>38</v>
      </c>
      <c r="N9" s="62" t="s">
        <v>39</v>
      </c>
      <c r="O9" s="62" t="s">
        <v>39</v>
      </c>
      <c r="P9" s="62" t="s">
        <v>40</v>
      </c>
      <c r="Q9" s="149" t="s">
        <v>41</v>
      </c>
    </row>
    <row r="10" spans="1:17" ht="25.5" x14ac:dyDescent="0.25">
      <c r="A10" s="63" t="s">
        <v>55</v>
      </c>
      <c r="B10" s="64">
        <v>31011</v>
      </c>
      <c r="C10" s="61"/>
      <c r="D10" s="61"/>
      <c r="E10" s="61"/>
      <c r="F10" s="61"/>
      <c r="G10" s="61"/>
      <c r="H10" s="66"/>
      <c r="K10" s="62" t="s">
        <v>42</v>
      </c>
      <c r="L10" s="62" t="s">
        <v>43</v>
      </c>
      <c r="M10" s="62" t="s">
        <v>43</v>
      </c>
      <c r="N10" s="62" t="s">
        <v>44</v>
      </c>
      <c r="O10" s="62" t="s">
        <v>45</v>
      </c>
      <c r="P10" s="62" t="s">
        <v>46</v>
      </c>
      <c r="Q10" s="149"/>
    </row>
    <row r="11" spans="1:17" ht="25.5" x14ac:dyDescent="0.25">
      <c r="A11" s="63" t="s">
        <v>56</v>
      </c>
      <c r="B11" s="64">
        <v>31011</v>
      </c>
      <c r="C11" s="61"/>
      <c r="D11" s="61"/>
      <c r="E11" s="61"/>
      <c r="F11" s="61"/>
      <c r="G11" s="61"/>
      <c r="H11" s="66"/>
      <c r="K11" s="65" t="s">
        <v>57</v>
      </c>
      <c r="L11" s="65">
        <v>61.28</v>
      </c>
      <c r="M11" s="65">
        <v>52.1</v>
      </c>
      <c r="N11" s="65">
        <v>138.4</v>
      </c>
      <c r="O11" s="65">
        <v>629.29999999999995</v>
      </c>
      <c r="P11" s="65">
        <v>12.1</v>
      </c>
      <c r="Q11" s="65">
        <v>0.1</v>
      </c>
    </row>
    <row r="12" spans="1:17" ht="38.25" x14ac:dyDescent="0.25">
      <c r="A12" s="63" t="s">
        <v>58</v>
      </c>
      <c r="B12" s="64">
        <v>31012</v>
      </c>
      <c r="C12" s="61"/>
      <c r="D12" s="61"/>
      <c r="E12" s="61"/>
      <c r="F12" s="61"/>
      <c r="G12" s="61"/>
      <c r="H12" s="66"/>
      <c r="K12" s="65" t="s">
        <v>59</v>
      </c>
      <c r="L12" s="65">
        <v>51.53</v>
      </c>
      <c r="M12" s="65">
        <v>43.8</v>
      </c>
      <c r="N12" s="65">
        <v>138.4</v>
      </c>
      <c r="O12" s="65">
        <v>629.29999999999995</v>
      </c>
      <c r="P12" s="65">
        <v>14.4</v>
      </c>
      <c r="Q12" s="65">
        <v>0.12</v>
      </c>
    </row>
    <row r="13" spans="1:17" ht="25.5" x14ac:dyDescent="0.25">
      <c r="A13" s="63" t="s">
        <v>60</v>
      </c>
      <c r="B13" s="64">
        <v>31013</v>
      </c>
      <c r="C13" s="61"/>
      <c r="D13" s="61"/>
      <c r="E13" s="61"/>
      <c r="F13" s="61"/>
      <c r="G13" s="61"/>
      <c r="H13" s="66"/>
      <c r="K13" s="65" t="s">
        <v>61</v>
      </c>
      <c r="L13" s="65">
        <v>42.03</v>
      </c>
      <c r="M13" s="65">
        <v>35.700000000000003</v>
      </c>
      <c r="N13" s="65">
        <v>138.4</v>
      </c>
      <c r="O13" s="65">
        <v>629.29999999999995</v>
      </c>
      <c r="P13" s="65">
        <v>17.600000000000001</v>
      </c>
      <c r="Q13" s="65">
        <v>0.14000000000000001</v>
      </c>
    </row>
    <row r="14" spans="1:17" ht="15" x14ac:dyDescent="0.25">
      <c r="A14" s="63" t="s">
        <v>62</v>
      </c>
      <c r="B14" s="64">
        <v>31014</v>
      </c>
      <c r="C14" s="61"/>
      <c r="D14" s="61"/>
      <c r="E14" s="61"/>
      <c r="F14" s="61"/>
      <c r="G14" s="61"/>
      <c r="H14" s="66"/>
    </row>
    <row r="15" spans="1:17" ht="15" x14ac:dyDescent="0.25">
      <c r="A15" s="63" t="s">
        <v>63</v>
      </c>
      <c r="B15" s="64">
        <v>31015</v>
      </c>
      <c r="C15" s="61"/>
      <c r="D15" s="61"/>
      <c r="F15" s="61"/>
      <c r="G15" s="61"/>
      <c r="H15" s="66"/>
    </row>
    <row r="16" spans="1:17" ht="15" x14ac:dyDescent="0.25">
      <c r="A16" s="63" t="s">
        <v>64</v>
      </c>
      <c r="B16" s="63">
        <v>35010</v>
      </c>
      <c r="C16" s="61"/>
      <c r="D16" s="61"/>
      <c r="F16" s="61"/>
      <c r="G16" s="61"/>
      <c r="H16" s="61"/>
      <c r="K16" s="70" t="s">
        <v>65</v>
      </c>
    </row>
    <row r="17" spans="1:11" ht="15" x14ac:dyDescent="0.25">
      <c r="A17" s="63" t="s">
        <v>66</v>
      </c>
      <c r="B17" s="64">
        <v>35012</v>
      </c>
      <c r="C17" s="61"/>
      <c r="D17" s="61"/>
      <c r="F17" s="61"/>
      <c r="G17" s="61"/>
      <c r="H17" s="61"/>
    </row>
    <row r="18" spans="1:11" ht="15" x14ac:dyDescent="0.25">
      <c r="A18" s="63" t="s">
        <v>67</v>
      </c>
      <c r="B18" s="64">
        <v>35013</v>
      </c>
      <c r="C18" s="61"/>
      <c r="D18" s="61"/>
      <c r="F18" s="61"/>
      <c r="G18" s="61"/>
      <c r="H18" s="61"/>
    </row>
    <row r="19" spans="1:11" ht="15" x14ac:dyDescent="0.25">
      <c r="A19" s="63" t="s">
        <v>68</v>
      </c>
      <c r="B19" s="71">
        <v>31008</v>
      </c>
    </row>
    <row r="23" spans="1:11" x14ac:dyDescent="0.2">
      <c r="A23" s="65" t="s">
        <v>69</v>
      </c>
    </row>
    <row r="24" spans="1:11" x14ac:dyDescent="0.2">
      <c r="A24" s="65" t="s">
        <v>49</v>
      </c>
      <c r="K24" s="65"/>
    </row>
    <row r="25" spans="1:11" x14ac:dyDescent="0.2">
      <c r="A25" s="65" t="s">
        <v>51</v>
      </c>
      <c r="K25" s="65"/>
    </row>
    <row r="26" spans="1:11" x14ac:dyDescent="0.2">
      <c r="A26" s="65" t="s">
        <v>70</v>
      </c>
      <c r="K26" s="65"/>
    </row>
    <row r="27" spans="1:11" x14ac:dyDescent="0.2">
      <c r="A27" s="65" t="s">
        <v>59</v>
      </c>
      <c r="K27" s="65"/>
    </row>
    <row r="28" spans="1:11" x14ac:dyDescent="0.2">
      <c r="A28" s="65" t="s">
        <v>61</v>
      </c>
      <c r="K28" s="65"/>
    </row>
    <row r="29" spans="1:11" ht="15" x14ac:dyDescent="0.25">
      <c r="A29" s="63"/>
      <c r="K29" s="65"/>
    </row>
    <row r="31" spans="1:11" x14ac:dyDescent="0.2">
      <c r="A31" s="87" t="s">
        <v>89</v>
      </c>
    </row>
    <row r="32" spans="1:11" x14ac:dyDescent="0.2">
      <c r="A32" s="87" t="s">
        <v>90</v>
      </c>
    </row>
  </sheetData>
  <sheetProtection selectLockedCells="1" selectUnlockedCells="1"/>
  <mergeCells count="2">
    <mergeCell ref="Q1:Q2"/>
    <mergeCell ref="Q9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2015 Q3 Expense Form</vt:lpstr>
      <vt:lpstr>Example</vt:lpstr>
      <vt:lpstr>Control</vt:lpstr>
      <vt:lpstr>'2015 Q3 Expense Form'!Print_Area</vt:lpstr>
      <vt:lpstr>Example!Print_Area</vt:lpstr>
    </vt:vector>
  </TitlesOfParts>
  <Company>The Hut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Barber</dc:creator>
  <cp:lastModifiedBy>Victoria Connell</cp:lastModifiedBy>
  <cp:lastPrinted>2015-02-12T15:42:17Z</cp:lastPrinted>
  <dcterms:created xsi:type="dcterms:W3CDTF">2015-01-05T11:57:01Z</dcterms:created>
  <dcterms:modified xsi:type="dcterms:W3CDTF">2015-07-28T07:06:16Z</dcterms:modified>
</cp:coreProperties>
</file>