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R-data\"/>
    </mc:Choice>
  </mc:AlternateContent>
  <xr:revisionPtr revIDLastSave="0" documentId="13_ncr:1_{9BBAEA22-77C8-4AB0-9A9E-18454896B5FA}" xr6:coauthVersionLast="45" xr6:coauthVersionMax="45" xr10:uidLastSave="{00000000-0000-0000-0000-000000000000}"/>
  <bookViews>
    <workbookView xWindow="-120" yWindow="-120" windowWidth="29040" windowHeight="15840" xr2:uid="{37FEE4AD-97D6-49EA-946E-AFC1616FFF80}"/>
  </bookViews>
  <sheets>
    <sheet name="Ark1" sheetId="1" r:id="rId1"/>
    <sheet name="3-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23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 l="1"/>
  <c r="G23" i="1" l="1"/>
  <c r="G24" i="1"/>
  <c r="G25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2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8" i="1"/>
  <c r="U39" i="1"/>
  <c r="U40" i="1"/>
  <c r="U41" i="1"/>
  <c r="U2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8" i="1"/>
  <c r="X39" i="1"/>
  <c r="X40" i="1"/>
  <c r="X4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X2" i="1"/>
  <c r="R18" i="1"/>
  <c r="R11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W22" i="1" l="1"/>
  <c r="W23" i="1"/>
  <c r="W24" i="1"/>
  <c r="W25" i="1"/>
  <c r="W26" i="1"/>
  <c r="W27" i="1"/>
  <c r="W28" i="1"/>
  <c r="W29" i="1"/>
  <c r="W30" i="1"/>
  <c r="W32" i="1"/>
  <c r="W33" i="1"/>
  <c r="W34" i="1"/>
  <c r="W35" i="1"/>
  <c r="W36" i="1"/>
  <c r="W38" i="1"/>
  <c r="W39" i="1"/>
  <c r="W40" i="1"/>
  <c r="W41" i="1"/>
  <c r="AC6" i="1"/>
  <c r="T21" i="1"/>
  <c r="T16" i="1"/>
  <c r="AC13" i="1"/>
  <c r="T25" i="1" s="1"/>
  <c r="T40" i="1" l="1"/>
  <c r="T32" i="1"/>
  <c r="T28" i="1"/>
  <c r="T35" i="1"/>
  <c r="T27" i="1"/>
  <c r="T38" i="1"/>
  <c r="T26" i="1"/>
  <c r="T36" i="1"/>
  <c r="T24" i="1"/>
  <c r="T39" i="1"/>
  <c r="T23" i="1"/>
  <c r="T34" i="1"/>
  <c r="T30" i="1"/>
  <c r="T22" i="1"/>
  <c r="T41" i="1"/>
  <c r="T33" i="1"/>
  <c r="T29" i="1"/>
  <c r="T18" i="1" l="1"/>
  <c r="Z9" i="1" l="1"/>
  <c r="Z4" i="1"/>
  <c r="W3" i="1" l="1"/>
  <c r="W7" i="1"/>
  <c r="W11" i="1"/>
  <c r="W15" i="1"/>
  <c r="W19" i="1"/>
  <c r="W4" i="1"/>
  <c r="W8" i="1"/>
  <c r="W12" i="1"/>
  <c r="W16" i="1"/>
  <c r="W20" i="1"/>
  <c r="W9" i="1"/>
  <c r="W13" i="1"/>
  <c r="W17" i="1"/>
  <c r="W21" i="1"/>
  <c r="W10" i="1"/>
  <c r="W14" i="1"/>
  <c r="W18" i="1"/>
  <c r="W2" i="1"/>
  <c r="W5" i="1"/>
  <c r="W6" i="1"/>
  <c r="T3" i="1"/>
  <c r="T7" i="1"/>
  <c r="T11" i="1"/>
  <c r="T15" i="1"/>
  <c r="T19" i="1"/>
  <c r="T4" i="1"/>
  <c r="T8" i="1"/>
  <c r="T12" i="1"/>
  <c r="T20" i="1"/>
  <c r="T5" i="1"/>
  <c r="T9" i="1"/>
  <c r="T13" i="1"/>
  <c r="T17" i="1"/>
  <c r="T6" i="1"/>
  <c r="T10" i="1"/>
  <c r="T14" i="1"/>
  <c r="T2" i="1"/>
</calcChain>
</file>

<file path=xl/sharedStrings.xml><?xml version="1.0" encoding="utf-8"?>
<sst xmlns="http://schemas.openxmlformats.org/spreadsheetml/2006/main" count="379" uniqueCount="106">
  <si>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</si>
  <si>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</si>
  <si>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</si>
  <si>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</si>
  <si>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</si>
  <si>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</si>
  <si>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</si>
  <si>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</si>
  <si>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</si>
  <si>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</si>
  <si>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</si>
  <si>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</si>
  <si>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</si>
  <si>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</si>
  <si>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</si>
  <si>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</si>
  <si>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</si>
  <si>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</si>
  <si>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</si>
  <si>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</si>
  <si>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</si>
  <si>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</si>
  <si>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</si>
  <si>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</si>
  <si>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</si>
  <si>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</si>
  <si>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</si>
  <si>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</si>
  <si>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</si>
  <si>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</si>
  <si>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</si>
  <si>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</si>
  <si>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</si>
  <si>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</si>
  <si>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</si>
  <si>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</si>
  <si>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</si>
  <si>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</si>
  <si>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</si>
  <si>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</si>
  <si>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Species</t>
  </si>
  <si>
    <t>R. aquatilis</t>
  </si>
  <si>
    <t>E. canadensis</t>
  </si>
  <si>
    <t>Carbon dioxide</t>
  </si>
  <si>
    <t>L</t>
  </si>
  <si>
    <t>H</t>
  </si>
  <si>
    <t>Bicarbonate</t>
  </si>
  <si>
    <t>Relative Growth</t>
  </si>
  <si>
    <t>Bicarbonate affinity (pH)</t>
  </si>
  <si>
    <t>Treatment</t>
  </si>
  <si>
    <t>Initial DM</t>
  </si>
  <si>
    <t>Final DM-cut-off-shoot</t>
  </si>
  <si>
    <t>Specific photosynthetic rate</t>
  </si>
  <si>
    <t>Specific dark respiration rate</t>
  </si>
  <si>
    <t>mean</t>
  </si>
  <si>
    <t>NPR minus control</t>
  </si>
  <si>
    <t>DRR minus control</t>
  </si>
  <si>
    <t>Initial FM (g)</t>
  </si>
  <si>
    <t>Dark respiration rate (pA)</t>
  </si>
  <si>
    <t>Low</t>
  </si>
  <si>
    <t>High</t>
  </si>
  <si>
    <t>Specimen ID</t>
  </si>
  <si>
    <t>RLL</t>
  </si>
  <si>
    <t>RLH</t>
  </si>
  <si>
    <t>RHL</t>
  </si>
  <si>
    <t>RHH</t>
  </si>
  <si>
    <t>ELL</t>
  </si>
  <si>
    <t>ELH</t>
  </si>
  <si>
    <t>EHL</t>
  </si>
  <si>
    <t>EHH</t>
  </si>
  <si>
    <t>Category</t>
  </si>
  <si>
    <t>LL</t>
  </si>
  <si>
    <t>HH</t>
  </si>
  <si>
    <t>LH</t>
  </si>
  <si>
    <t>HL</t>
  </si>
  <si>
    <t>Acclimation time</t>
  </si>
  <si>
    <t>Elodea</t>
  </si>
  <si>
    <t>Ranunculus</t>
  </si>
  <si>
    <t>Final DM rest, above sand</t>
  </si>
  <si>
    <t>Final DM rest, below sand</t>
  </si>
  <si>
    <t>Final FM rest, above sand (g)</t>
  </si>
  <si>
    <t>Final FM rest, below sand (g)</t>
  </si>
  <si>
    <t>Control photosynthesis (pA), R.</t>
  </si>
  <si>
    <t>Control bicarbonate affinity (pH), R.</t>
  </si>
  <si>
    <t>Control respiration (pA), R.</t>
  </si>
  <si>
    <t>Control respiration (pA), E.</t>
  </si>
  <si>
    <t>Control photosynthesis (pA), E.</t>
  </si>
  <si>
    <t>Control bicarbonate affinity (pH), E.</t>
  </si>
  <si>
    <t>pH drift</t>
  </si>
  <si>
    <t>Net photosynthetic rate (pA)</t>
  </si>
  <si>
    <t>Final total DM (g)</t>
  </si>
  <si>
    <t>pA of airsaturated Barko</t>
  </si>
  <si>
    <t>mmolO2/L in airsat Barko (15*C)</t>
  </si>
  <si>
    <t>NPR, Delta oxygen conc (mmol/L)</t>
  </si>
  <si>
    <t>DRR, Delta oxygen conc (mmol/L)</t>
  </si>
  <si>
    <t>Elodea DRR</t>
  </si>
  <si>
    <t>Times in hours</t>
  </si>
  <si>
    <t>Ranunculus DRR</t>
  </si>
  <si>
    <t>Elodea NPR</t>
  </si>
  <si>
    <t>Ranunculus NPR</t>
  </si>
  <si>
    <t>Vol of bottle in L</t>
  </si>
  <si>
    <t>Units</t>
  </si>
  <si>
    <t>RGR</t>
  </si>
  <si>
    <t>None</t>
  </si>
  <si>
    <t>pH</t>
  </si>
  <si>
    <t>µmol o2 g^-1DW h^-1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</si>
</sst>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ED7-3867-4DF0-B3F3-55C4699FB09F}">
  <dimension ref="A1:AC41"/>
  <sheetViews>
    <sheetView tabSelected="1" zoomScaleNormal="10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J2" sqref="J2:J41"/>
    </sheetView>
  </sheetViews>
  <sheetFormatPr defaultRowHeight="15" x14ac:dyDescent="0.25"/>
  <cols>
    <col min="1" max="1" width="12" bestFit="1" customWidth="1"/>
    <col min="2" max="2" width="12.7109375" bestFit="1" customWidth="1"/>
    <col min="3" max="4" width="12.7109375" customWidth="1"/>
    <col min="5" max="5" width="14.5703125" bestFit="1" customWidth="1"/>
    <col min="6" max="6" width="15.42578125" bestFit="1" customWidth="1"/>
    <col min="7" max="7" width="24.42578125" bestFit="1" customWidth="1"/>
    <col min="8" max="8" width="26.28515625" bestFit="1" customWidth="1"/>
    <col min="9" max="9" width="26.85546875" bestFit="1" customWidth="1"/>
    <col min="10" max="10" width="23.140625" bestFit="1" customWidth="1"/>
    <col min="11" max="11" width="12.7109375" bestFit="1" customWidth="1"/>
    <col min="12" max="12" width="19.85546875" bestFit="1" customWidth="1"/>
    <col min="13" max="13" width="26.7109375" bestFit="1" customWidth="1"/>
    <col min="14" max="14" width="26.85546875" bestFit="1" customWidth="1"/>
    <col min="15" max="16" width="24" bestFit="1" customWidth="1"/>
    <col min="17" max="17" width="24.140625" bestFit="1" customWidth="1"/>
    <col min="18" max="18" width="21" customWidth="1"/>
    <col min="19" max="19" width="27.140625" bestFit="1" customWidth="1"/>
    <col min="20" max="20" width="24.7109375" bestFit="1" customWidth="1"/>
    <col min="21" max="21" width="30.42578125" style="11" bestFit="1" customWidth="1"/>
    <col min="22" max="22" width="24" bestFit="1" customWidth="1"/>
    <col min="23" max="23" width="17.42578125" bestFit="1" customWidth="1"/>
    <col min="24" max="24" width="30.42578125" style="11" bestFit="1" customWidth="1"/>
    <col min="25" max="25" width="33.140625" bestFit="1" customWidth="1"/>
    <col min="28" max="28" width="33" bestFit="1" customWidth="1"/>
  </cols>
  <sheetData>
    <row r="1" spans="1:29" x14ac:dyDescent="0.25">
      <c r="A1" t="s">
        <v>61</v>
      </c>
      <c r="B1" t="s">
        <v>70</v>
      </c>
      <c r="C1" t="s">
        <v>49</v>
      </c>
      <c r="D1" t="s">
        <v>40</v>
      </c>
      <c r="E1" t="s">
        <v>43</v>
      </c>
      <c r="F1" t="s">
        <v>46</v>
      </c>
      <c r="G1" s="1" t="s">
        <v>47</v>
      </c>
      <c r="H1" s="1" t="s">
        <v>52</v>
      </c>
      <c r="I1" s="1" t="s">
        <v>53</v>
      </c>
      <c r="J1" s="1" t="s">
        <v>88</v>
      </c>
      <c r="K1" s="2" t="s">
        <v>57</v>
      </c>
      <c r="L1" t="s">
        <v>50</v>
      </c>
      <c r="M1" s="3" t="s">
        <v>80</v>
      </c>
      <c r="N1" s="3" t="s">
        <v>81</v>
      </c>
      <c r="O1" t="s">
        <v>78</v>
      </c>
      <c r="P1" t="s">
        <v>79</v>
      </c>
      <c r="Q1" t="s">
        <v>51</v>
      </c>
      <c r="R1" t="s">
        <v>90</v>
      </c>
      <c r="S1" s="2" t="s">
        <v>89</v>
      </c>
      <c r="T1" t="s">
        <v>55</v>
      </c>
      <c r="U1" s="11" t="s">
        <v>93</v>
      </c>
      <c r="V1" s="2" t="s">
        <v>58</v>
      </c>
      <c r="W1" t="s">
        <v>56</v>
      </c>
      <c r="X1" s="11" t="s">
        <v>94</v>
      </c>
      <c r="Y1" t="s">
        <v>84</v>
      </c>
      <c r="AB1" t="s">
        <v>85</v>
      </c>
    </row>
    <row r="2" spans="1:29" x14ac:dyDescent="0.25">
      <c r="A2" t="s">
        <v>0</v>
      </c>
      <c r="B2" t="s">
        <v>62</v>
      </c>
      <c r="C2" t="s">
        <v>71</v>
      </c>
      <c r="D2" t="s">
        <v>41</v>
      </c>
      <c r="E2" t="s">
        <v>44</v>
      </c>
      <c r="F2" t="s">
        <v>44</v>
      </c>
      <c r="G2">
        <f>(LN(R2)-LN(L2))/$Z$16</f>
        <v>9.3829140274433731E-2</v>
      </c>
      <c r="H2" s="11">
        <f>1000*(U2*$Z$22)/(Q2*$Z$28)</f>
        <v>371.61250000000001</v>
      </c>
      <c r="I2" s="11">
        <f>1000*ABS((X2*$Z$22)/(Q2*$Z$26))</f>
        <v>31.193750000000001</v>
      </c>
      <c r="J2">
        <v>9.74</v>
      </c>
      <c r="K2">
        <v>0.34799999999999998</v>
      </c>
      <c r="L2" s="11">
        <f>K2*(O2/M2)</f>
        <v>3.5535211267605629E-2</v>
      </c>
      <c r="M2" s="4">
        <v>2.84</v>
      </c>
      <c r="N2" s="4">
        <v>2.83</v>
      </c>
      <c r="O2" s="11">
        <v>0.28999999999999998</v>
      </c>
      <c r="P2" s="11">
        <v>0.24199999999999999</v>
      </c>
      <c r="Q2" s="10">
        <v>8.0000000000000002E-3</v>
      </c>
      <c r="R2" s="11">
        <f>SUM(O2:Q2)</f>
        <v>0.54</v>
      </c>
      <c r="S2">
        <v>239</v>
      </c>
      <c r="T2">
        <f>S2-$Z$9</f>
        <v>68.5</v>
      </c>
      <c r="U2" s="11">
        <f>(T2/$Z$20)*$Z$21</f>
        <v>0.10617500000000001</v>
      </c>
      <c r="V2">
        <v>162</v>
      </c>
      <c r="W2">
        <f>V2-$Z$4</f>
        <v>-11.5</v>
      </c>
      <c r="X2" s="11">
        <f>(W2/$Z$20)*$Z$21</f>
        <v>-1.7825000000000001E-2</v>
      </c>
      <c r="Y2">
        <v>1</v>
      </c>
      <c r="Z2">
        <v>176</v>
      </c>
      <c r="AB2">
        <v>1</v>
      </c>
      <c r="AC2">
        <v>170</v>
      </c>
    </row>
    <row r="3" spans="1:29" x14ac:dyDescent="0.25">
      <c r="A3" t="s">
        <v>1</v>
      </c>
      <c r="B3" t="s">
        <v>62</v>
      </c>
      <c r="C3" t="s">
        <v>71</v>
      </c>
      <c r="D3" t="s">
        <v>41</v>
      </c>
      <c r="E3" t="s">
        <v>44</v>
      </c>
      <c r="F3" t="s">
        <v>44</v>
      </c>
      <c r="G3" s="10">
        <f t="shared" ref="G3:G20" si="0">(LN(R3)-LN(L3))/$Z$16</f>
        <v>9.9545796475465964E-2</v>
      </c>
      <c r="H3" s="11">
        <f t="shared" ref="H3:H21" si="1">1000*(U3*$Z$22)/(Q3*$Z$28)</f>
        <v>672.69999999999993</v>
      </c>
      <c r="I3" s="11">
        <f t="shared" ref="I3:I21" si="2">1000*ABS((X3*$Z$22)/(Q3*$Z$26))</f>
        <v>75.949999999999989</v>
      </c>
      <c r="J3">
        <v>9.84</v>
      </c>
      <c r="K3">
        <v>0.313</v>
      </c>
      <c r="L3" s="11">
        <f t="shared" ref="L3:L41" si="3">K3*(O3/M3)</f>
        <v>3.1779081632653063E-2</v>
      </c>
      <c r="M3" s="4">
        <v>1.96</v>
      </c>
      <c r="N3" s="4">
        <v>1.88</v>
      </c>
      <c r="O3" s="11">
        <v>0.19900000000000001</v>
      </c>
      <c r="P3" s="11">
        <v>0.36799999999999999</v>
      </c>
      <c r="Q3" s="10">
        <v>3.0000000000000001E-3</v>
      </c>
      <c r="R3" s="11">
        <f t="shared" ref="R3:R41" si="4">SUM(O3:Q3)</f>
        <v>0.56999999999999995</v>
      </c>
      <c r="S3">
        <v>217</v>
      </c>
      <c r="T3">
        <f t="shared" ref="T3:T20" si="5">S3-$Z$9</f>
        <v>46.5</v>
      </c>
      <c r="U3" s="11">
        <f t="shared" ref="U3:U41" si="6">(T3/$Z$20)*$Z$21</f>
        <v>7.2075E-2</v>
      </c>
      <c r="V3">
        <v>163</v>
      </c>
      <c r="W3">
        <f t="shared" ref="W3:W21" si="7">V3-$Z$4</f>
        <v>-10.5</v>
      </c>
      <c r="X3" s="11">
        <f>(W3/$Z$20)*$Z$21</f>
        <v>-1.6274999999999998E-2</v>
      </c>
      <c r="Y3">
        <v>2</v>
      </c>
      <c r="Z3">
        <v>171</v>
      </c>
      <c r="AB3">
        <v>2</v>
      </c>
      <c r="AC3">
        <v>166</v>
      </c>
    </row>
    <row r="4" spans="1:29" x14ac:dyDescent="0.25">
      <c r="A4" t="s">
        <v>2</v>
      </c>
      <c r="B4" t="s">
        <v>62</v>
      </c>
      <c r="C4" t="s">
        <v>71</v>
      </c>
      <c r="D4" t="s">
        <v>41</v>
      </c>
      <c r="E4" t="s">
        <v>44</v>
      </c>
      <c r="F4" t="s">
        <v>44</v>
      </c>
      <c r="G4" s="10">
        <f t="shared" si="0"/>
        <v>0.10072416815705934</v>
      </c>
      <c r="H4" s="11">
        <f t="shared" si="1"/>
        <v>165.85</v>
      </c>
      <c r="I4" s="11">
        <f t="shared" si="2"/>
        <v>30.225000000000001</v>
      </c>
      <c r="J4">
        <v>9.9600000000000009</v>
      </c>
      <c r="K4">
        <v>0.41899999999999998</v>
      </c>
      <c r="L4" s="11">
        <f t="shared" si="3"/>
        <v>5.490344827586207E-2</v>
      </c>
      <c r="M4" s="4">
        <v>4.6399999999999997</v>
      </c>
      <c r="N4" s="4">
        <v>2.86</v>
      </c>
      <c r="O4" s="11">
        <v>0.60799999999999998</v>
      </c>
      <c r="P4" s="11">
        <v>0.39700000000000002</v>
      </c>
      <c r="Q4" s="10">
        <v>1.4E-2</v>
      </c>
      <c r="R4" s="11">
        <f t="shared" si="4"/>
        <v>1.0189999999999999</v>
      </c>
      <c r="S4">
        <v>224</v>
      </c>
      <c r="T4">
        <f t="shared" si="5"/>
        <v>53.5</v>
      </c>
      <c r="U4" s="11">
        <f t="shared" si="6"/>
        <v>8.2924999999999999E-2</v>
      </c>
      <c r="V4">
        <v>154</v>
      </c>
      <c r="W4">
        <f t="shared" si="7"/>
        <v>-19.5</v>
      </c>
      <c r="X4" s="11">
        <f t="shared" ref="X4:X21" si="8">(W4/$Z$20)*$Z$21</f>
        <v>-3.0225000000000002E-2</v>
      </c>
      <c r="Y4" t="s">
        <v>54</v>
      </c>
      <c r="Z4">
        <f>AVERAGE(Z2:Z3)</f>
        <v>173.5</v>
      </c>
      <c r="AB4">
        <v>3</v>
      </c>
      <c r="AC4">
        <v>169</v>
      </c>
    </row>
    <row r="5" spans="1:29" x14ac:dyDescent="0.25">
      <c r="A5" t="s">
        <v>3</v>
      </c>
      <c r="B5" t="s">
        <v>62</v>
      </c>
      <c r="C5" t="s">
        <v>71</v>
      </c>
      <c r="D5" t="s">
        <v>41</v>
      </c>
      <c r="E5" t="s">
        <v>44</v>
      </c>
      <c r="F5" t="s">
        <v>44</v>
      </c>
      <c r="G5" s="10">
        <f t="shared" si="0"/>
        <v>0.10169136031905306</v>
      </c>
      <c r="H5" s="11">
        <f t="shared" si="1"/>
        <v>360.21999999999997</v>
      </c>
      <c r="I5" s="11">
        <f t="shared" si="2"/>
        <v>75.949999999999989</v>
      </c>
      <c r="J5">
        <v>9.81</v>
      </c>
      <c r="K5">
        <v>0.28100000000000003</v>
      </c>
      <c r="L5" s="11">
        <f t="shared" si="3"/>
        <v>2.996678321678322E-2</v>
      </c>
      <c r="M5" s="4">
        <v>2.86</v>
      </c>
      <c r="N5" s="4">
        <v>2.2400000000000002</v>
      </c>
      <c r="O5" s="11">
        <v>0.30499999999999999</v>
      </c>
      <c r="P5" s="11">
        <v>0.26200000000000001</v>
      </c>
      <c r="Q5" s="10">
        <v>5.0000000000000001E-3</v>
      </c>
      <c r="R5" s="11">
        <f t="shared" si="4"/>
        <v>0.57199999999999995</v>
      </c>
      <c r="S5">
        <v>212</v>
      </c>
      <c r="T5">
        <f t="shared" si="5"/>
        <v>41.5</v>
      </c>
      <c r="U5" s="11">
        <f t="shared" si="6"/>
        <v>6.4324999999999993E-2</v>
      </c>
      <c r="V5">
        <v>156</v>
      </c>
      <c r="W5">
        <f t="shared" si="7"/>
        <v>-17.5</v>
      </c>
      <c r="X5" s="11">
        <f t="shared" si="8"/>
        <v>-2.7125E-2</v>
      </c>
      <c r="AB5">
        <v>4</v>
      </c>
      <c r="AC5">
        <v>167</v>
      </c>
    </row>
    <row r="6" spans="1:29" x14ac:dyDescent="0.25">
      <c r="A6" t="s">
        <v>4</v>
      </c>
      <c r="B6" t="s">
        <v>62</v>
      </c>
      <c r="C6" t="s">
        <v>71</v>
      </c>
      <c r="D6" t="s">
        <v>41</v>
      </c>
      <c r="E6" t="s">
        <v>44</v>
      </c>
      <c r="F6" t="s">
        <v>44</v>
      </c>
      <c r="G6" s="10">
        <f t="shared" si="0"/>
        <v>9.0356171242746669E-2</v>
      </c>
      <c r="H6" s="11">
        <f t="shared" si="1"/>
        <v>185.80625000000001</v>
      </c>
      <c r="I6" s="11">
        <f t="shared" si="2"/>
        <v>27.803124999999998</v>
      </c>
      <c r="J6">
        <v>10.3</v>
      </c>
      <c r="K6">
        <v>0.375</v>
      </c>
      <c r="L6" s="11">
        <f t="shared" si="3"/>
        <v>3.9082278481012658E-2</v>
      </c>
      <c r="M6" s="4">
        <v>2.37</v>
      </c>
      <c r="N6" s="4">
        <v>2.0299999999999998</v>
      </c>
      <c r="O6" s="11">
        <v>0.247</v>
      </c>
      <c r="P6" s="11">
        <v>0.27400000000000002</v>
      </c>
      <c r="Q6" s="10">
        <v>1.6E-2</v>
      </c>
      <c r="R6" s="11">
        <f t="shared" si="4"/>
        <v>0.53700000000000003</v>
      </c>
      <c r="S6">
        <v>239</v>
      </c>
      <c r="T6">
        <f t="shared" si="5"/>
        <v>68.5</v>
      </c>
      <c r="U6" s="11">
        <f t="shared" si="6"/>
        <v>0.10617500000000001</v>
      </c>
      <c r="V6">
        <v>153</v>
      </c>
      <c r="W6">
        <f t="shared" si="7"/>
        <v>-20.5</v>
      </c>
      <c r="X6" s="11">
        <f t="shared" si="8"/>
        <v>-3.1774999999999998E-2</v>
      </c>
      <c r="Y6" t="s">
        <v>82</v>
      </c>
      <c r="AB6" t="s">
        <v>54</v>
      </c>
      <c r="AC6" s="5">
        <f>AVERAGE(AC2:AC5)</f>
        <v>168</v>
      </c>
    </row>
    <row r="7" spans="1:29" x14ac:dyDescent="0.25">
      <c r="A7" t="s">
        <v>5</v>
      </c>
      <c r="B7" t="s">
        <v>63</v>
      </c>
      <c r="C7" t="s">
        <v>73</v>
      </c>
      <c r="D7" t="s">
        <v>41</v>
      </c>
      <c r="E7" t="s">
        <v>44</v>
      </c>
      <c r="F7" t="s">
        <v>45</v>
      </c>
      <c r="G7" s="10">
        <f t="shared" si="0"/>
        <v>0.11735652760056968</v>
      </c>
      <c r="H7" s="11">
        <f t="shared" si="1"/>
        <v>193.49166666666665</v>
      </c>
      <c r="I7" s="11">
        <f t="shared" si="2"/>
        <v>37.070833333333333</v>
      </c>
      <c r="J7">
        <v>10.33</v>
      </c>
      <c r="K7">
        <v>0.38400000000000001</v>
      </c>
      <c r="L7" s="11">
        <f t="shared" si="3"/>
        <v>2.7873566433566432E-2</v>
      </c>
      <c r="M7" s="4">
        <v>7.15</v>
      </c>
      <c r="N7" s="4">
        <v>2.2999999999999998</v>
      </c>
      <c r="O7" s="11">
        <v>0.51900000000000002</v>
      </c>
      <c r="P7" s="11">
        <v>0.307</v>
      </c>
      <c r="Q7" s="10">
        <v>1.2E-2</v>
      </c>
      <c r="R7" s="11">
        <f t="shared" si="4"/>
        <v>0.83800000000000008</v>
      </c>
      <c r="S7">
        <v>224</v>
      </c>
      <c r="T7">
        <f t="shared" si="5"/>
        <v>53.5</v>
      </c>
      <c r="U7" s="11">
        <f t="shared" si="6"/>
        <v>8.2924999999999999E-2</v>
      </c>
      <c r="V7">
        <v>153</v>
      </c>
      <c r="W7">
        <f t="shared" si="7"/>
        <v>-20.5</v>
      </c>
      <c r="X7" s="11">
        <f t="shared" si="8"/>
        <v>-3.1774999999999998E-2</v>
      </c>
      <c r="Y7">
        <v>1</v>
      </c>
      <c r="Z7">
        <v>167</v>
      </c>
    </row>
    <row r="8" spans="1:29" x14ac:dyDescent="0.25">
      <c r="A8" t="s">
        <v>6</v>
      </c>
      <c r="B8" t="s">
        <v>63</v>
      </c>
      <c r="C8" t="s">
        <v>73</v>
      </c>
      <c r="D8" t="s">
        <v>41</v>
      </c>
      <c r="E8" t="s">
        <v>44</v>
      </c>
      <c r="F8" t="s">
        <v>45</v>
      </c>
      <c r="G8" s="10">
        <f t="shared" si="0"/>
        <v>0.11605911114397011</v>
      </c>
      <c r="H8" s="11">
        <f t="shared" si="1"/>
        <v>187.40909090909093</v>
      </c>
      <c r="I8" s="11">
        <f t="shared" si="2"/>
        <v>40.440909090909088</v>
      </c>
      <c r="J8">
        <v>10.25</v>
      </c>
      <c r="K8">
        <v>0.26300000000000001</v>
      </c>
      <c r="L8" s="11">
        <f t="shared" si="3"/>
        <v>2.8424230769230771E-2</v>
      </c>
      <c r="M8" s="4">
        <v>5.2</v>
      </c>
      <c r="N8" s="4">
        <v>2.99</v>
      </c>
      <c r="O8" s="11">
        <v>0.56200000000000006</v>
      </c>
      <c r="P8" s="11">
        <v>0.25</v>
      </c>
      <c r="Q8" s="10">
        <v>1.0999999999999999E-2</v>
      </c>
      <c r="R8" s="11">
        <f t="shared" si="4"/>
        <v>0.82300000000000006</v>
      </c>
      <c r="S8">
        <v>218</v>
      </c>
      <c r="T8">
        <f t="shared" si="5"/>
        <v>47.5</v>
      </c>
      <c r="U8" s="11">
        <f t="shared" si="6"/>
        <v>7.3624999999999996E-2</v>
      </c>
      <c r="V8">
        <v>153</v>
      </c>
      <c r="W8">
        <f t="shared" si="7"/>
        <v>-20.5</v>
      </c>
      <c r="X8" s="11">
        <f t="shared" si="8"/>
        <v>-3.1774999999999998E-2</v>
      </c>
      <c r="Y8">
        <v>2</v>
      </c>
      <c r="Z8">
        <v>174</v>
      </c>
      <c r="AB8" t="s">
        <v>86</v>
      </c>
    </row>
    <row r="9" spans="1:29" x14ac:dyDescent="0.25">
      <c r="A9" t="s">
        <v>7</v>
      </c>
      <c r="B9" t="s">
        <v>63</v>
      </c>
      <c r="C9" t="s">
        <v>73</v>
      </c>
      <c r="D9" t="s">
        <v>41</v>
      </c>
      <c r="E9" t="s">
        <v>44</v>
      </c>
      <c r="F9" t="s">
        <v>45</v>
      </c>
      <c r="G9" s="10">
        <f t="shared" si="0"/>
        <v>9.4652026640312456E-2</v>
      </c>
      <c r="H9" s="11">
        <f t="shared" si="1"/>
        <v>65.099999999999994</v>
      </c>
      <c r="I9" s="11">
        <f t="shared" si="2"/>
        <v>90.416666666666671</v>
      </c>
      <c r="J9">
        <v>9.66</v>
      </c>
      <c r="K9">
        <v>0.31</v>
      </c>
      <c r="L9" s="11">
        <f t="shared" si="3"/>
        <v>3.5018518518518518E-2</v>
      </c>
      <c r="M9" s="4">
        <v>3.24</v>
      </c>
      <c r="N9" s="4">
        <v>1.77</v>
      </c>
      <c r="O9" s="11">
        <v>0.36599999999999999</v>
      </c>
      <c r="P9" s="11">
        <v>0.17599999999999999</v>
      </c>
      <c r="Q9" s="10">
        <v>3.0000000000000001E-3</v>
      </c>
      <c r="R9" s="11">
        <f t="shared" si="4"/>
        <v>0.54500000000000004</v>
      </c>
      <c r="S9">
        <v>175</v>
      </c>
      <c r="T9">
        <f t="shared" si="5"/>
        <v>4.5</v>
      </c>
      <c r="U9" s="11">
        <f t="shared" si="6"/>
        <v>6.9749999999999994E-3</v>
      </c>
      <c r="V9">
        <v>161</v>
      </c>
      <c r="W9">
        <f t="shared" si="7"/>
        <v>-12.5</v>
      </c>
      <c r="X9" s="11">
        <f t="shared" si="8"/>
        <v>-1.9375E-2</v>
      </c>
      <c r="Y9" t="s">
        <v>54</v>
      </c>
      <c r="Z9">
        <f>AVERAGE(Z7:Z8)</f>
        <v>170.5</v>
      </c>
      <c r="AB9">
        <v>1</v>
      </c>
      <c r="AC9" s="5">
        <v>182</v>
      </c>
    </row>
    <row r="10" spans="1:29" x14ac:dyDescent="0.25">
      <c r="A10" t="s">
        <v>8</v>
      </c>
      <c r="B10" t="s">
        <v>63</v>
      </c>
      <c r="C10" t="s">
        <v>73</v>
      </c>
      <c r="D10" t="s">
        <v>41</v>
      </c>
      <c r="E10" t="s">
        <v>44</v>
      </c>
      <c r="F10" t="s">
        <v>45</v>
      </c>
      <c r="G10" s="10">
        <f t="shared" si="0"/>
        <v>0.10116138617951247</v>
      </c>
      <c r="H10" s="11">
        <f t="shared" si="1"/>
        <v>61.761538461538457</v>
      </c>
      <c r="I10" s="11">
        <f t="shared" si="2"/>
        <v>32.550000000000004</v>
      </c>
      <c r="J10">
        <v>10.119999999999999</v>
      </c>
      <c r="K10">
        <v>0.26900000000000002</v>
      </c>
      <c r="L10" s="11">
        <f t="shared" si="3"/>
        <v>2.957969348659004E-2</v>
      </c>
      <c r="M10" s="4">
        <v>2.61</v>
      </c>
      <c r="N10" s="4">
        <v>1.97</v>
      </c>
      <c r="O10" s="11">
        <v>0.28699999999999998</v>
      </c>
      <c r="P10" s="11">
        <v>0.25600000000000001</v>
      </c>
      <c r="Q10" s="10">
        <v>1.2999999999999999E-2</v>
      </c>
      <c r="R10" s="11">
        <f t="shared" si="4"/>
        <v>0.55599999999999994</v>
      </c>
      <c r="S10">
        <v>189</v>
      </c>
      <c r="T10">
        <f t="shared" si="5"/>
        <v>18.5</v>
      </c>
      <c r="U10" s="11">
        <f t="shared" si="6"/>
        <v>2.8674999999999999E-2</v>
      </c>
      <c r="V10">
        <v>154</v>
      </c>
      <c r="W10">
        <f t="shared" si="7"/>
        <v>-19.5</v>
      </c>
      <c r="X10" s="11">
        <f t="shared" si="8"/>
        <v>-3.0225000000000002E-2</v>
      </c>
      <c r="AB10">
        <v>2</v>
      </c>
      <c r="AC10" s="5">
        <v>176</v>
      </c>
    </row>
    <row r="11" spans="1:29" x14ac:dyDescent="0.25">
      <c r="A11" t="s">
        <v>9</v>
      </c>
      <c r="B11" t="s">
        <v>63</v>
      </c>
      <c r="C11" t="s">
        <v>73</v>
      </c>
      <c r="D11" t="s">
        <v>41</v>
      </c>
      <c r="E11" t="s">
        <v>44</v>
      </c>
      <c r="F11" t="s">
        <v>45</v>
      </c>
      <c r="G11" s="10">
        <f t="shared" si="0"/>
        <v>8.8473731263853703E-2</v>
      </c>
      <c r="H11" s="11">
        <f t="shared" si="1"/>
        <v>368.90000000000003</v>
      </c>
      <c r="I11" s="11">
        <f t="shared" si="2"/>
        <v>56.661111111111111</v>
      </c>
      <c r="J11">
        <v>10.49</v>
      </c>
      <c r="K11">
        <v>0.21299999999999999</v>
      </c>
      <c r="L11" s="11">
        <f t="shared" si="3"/>
        <v>1.6064245810055867E-2</v>
      </c>
      <c r="M11" s="4">
        <v>1.79</v>
      </c>
      <c r="N11" s="4">
        <v>1.07</v>
      </c>
      <c r="O11" s="11">
        <v>0.13500000000000001</v>
      </c>
      <c r="P11" s="11">
        <v>6.5000000000000002E-2</v>
      </c>
      <c r="Q11" s="10">
        <v>8.9999999999999993E-3</v>
      </c>
      <c r="R11" s="11">
        <f>SUM(O11:Q11)</f>
        <v>0.20900000000000002</v>
      </c>
      <c r="S11">
        <v>247</v>
      </c>
      <c r="T11">
        <f t="shared" si="5"/>
        <v>76.5</v>
      </c>
      <c r="U11" s="11">
        <f t="shared" si="6"/>
        <v>0.118575</v>
      </c>
      <c r="V11">
        <v>150</v>
      </c>
      <c r="W11">
        <f t="shared" si="7"/>
        <v>-23.5</v>
      </c>
      <c r="X11" s="11">
        <f t="shared" si="8"/>
        <v>-3.6424999999999999E-2</v>
      </c>
      <c r="Y11" t="s">
        <v>83</v>
      </c>
      <c r="AB11">
        <v>3</v>
      </c>
      <c r="AC11" s="5">
        <v>178</v>
      </c>
    </row>
    <row r="12" spans="1:29" x14ac:dyDescent="0.25">
      <c r="A12" t="s">
        <v>10</v>
      </c>
      <c r="B12" t="s">
        <v>64</v>
      </c>
      <c r="C12" t="s">
        <v>74</v>
      </c>
      <c r="D12" t="s">
        <v>41</v>
      </c>
      <c r="E12" t="s">
        <v>45</v>
      </c>
      <c r="F12" t="s">
        <v>44</v>
      </c>
      <c r="G12" s="10">
        <f t="shared" si="0"/>
        <v>8.8086049260187177E-2</v>
      </c>
      <c r="H12" s="11">
        <f t="shared" si="1"/>
        <v>78.30869565217391</v>
      </c>
      <c r="I12" s="11">
        <f t="shared" si="2"/>
        <v>35.380434782608695</v>
      </c>
      <c r="J12">
        <v>9.85</v>
      </c>
      <c r="K12">
        <v>0.443</v>
      </c>
      <c r="L12" s="11">
        <f t="shared" si="3"/>
        <v>6.0241868512110726E-2</v>
      </c>
      <c r="M12" s="4">
        <v>2.89</v>
      </c>
      <c r="N12" s="4">
        <v>2.4700000000000002</v>
      </c>
      <c r="O12" s="11">
        <v>0.39300000000000002</v>
      </c>
      <c r="P12" s="11">
        <v>0.35899999999999999</v>
      </c>
      <c r="Q12" s="10">
        <v>2.3E-2</v>
      </c>
      <c r="R12" s="11">
        <f t="shared" si="4"/>
        <v>0.77500000000000002</v>
      </c>
      <c r="S12">
        <v>212</v>
      </c>
      <c r="T12">
        <f t="shared" si="5"/>
        <v>41.5</v>
      </c>
      <c r="U12" s="11">
        <f t="shared" si="6"/>
        <v>6.4324999999999993E-2</v>
      </c>
      <c r="V12">
        <v>136</v>
      </c>
      <c r="W12">
        <f t="shared" si="7"/>
        <v>-37.5</v>
      </c>
      <c r="X12" s="11">
        <f t="shared" si="8"/>
        <v>-5.8124999999999996E-2</v>
      </c>
      <c r="Y12">
        <v>1</v>
      </c>
      <c r="Z12">
        <v>7.34</v>
      </c>
      <c r="AB12">
        <v>4</v>
      </c>
      <c r="AC12" s="5">
        <v>177</v>
      </c>
    </row>
    <row r="13" spans="1:29" x14ac:dyDescent="0.25">
      <c r="A13" t="s">
        <v>11</v>
      </c>
      <c r="B13" t="s">
        <v>64</v>
      </c>
      <c r="C13" t="s">
        <v>74</v>
      </c>
      <c r="D13" t="s">
        <v>41</v>
      </c>
      <c r="E13" t="s">
        <v>45</v>
      </c>
      <c r="F13" t="s">
        <v>44</v>
      </c>
      <c r="G13" s="10">
        <f t="shared" si="0"/>
        <v>0.10353814690100815</v>
      </c>
      <c r="H13" s="11">
        <f t="shared" si="1"/>
        <v>358.05000000000007</v>
      </c>
      <c r="I13" s="11">
        <f t="shared" si="2"/>
        <v>59.674999999999997</v>
      </c>
      <c r="J13">
        <v>10.41</v>
      </c>
      <c r="K13">
        <v>0.24099999999999999</v>
      </c>
      <c r="L13" s="11">
        <f t="shared" si="3"/>
        <v>2.5077027027027025E-2</v>
      </c>
      <c r="M13" s="4">
        <v>3.7</v>
      </c>
      <c r="N13" s="4">
        <v>1.61</v>
      </c>
      <c r="O13" s="11">
        <v>0.38500000000000001</v>
      </c>
      <c r="P13" s="11">
        <v>0.114</v>
      </c>
      <c r="Q13" s="10">
        <v>6.0000000000000001E-3</v>
      </c>
      <c r="R13" s="11">
        <f t="shared" si="4"/>
        <v>0.505</v>
      </c>
      <c r="S13">
        <v>220</v>
      </c>
      <c r="T13">
        <f t="shared" si="5"/>
        <v>49.5</v>
      </c>
      <c r="U13" s="11">
        <f t="shared" si="6"/>
        <v>7.6725000000000002E-2</v>
      </c>
      <c r="V13">
        <v>157</v>
      </c>
      <c r="W13">
        <f t="shared" si="7"/>
        <v>-16.5</v>
      </c>
      <c r="X13" s="11">
        <f t="shared" si="8"/>
        <v>-2.5575000000000001E-2</v>
      </c>
      <c r="Y13">
        <v>2</v>
      </c>
      <c r="Z13">
        <v>8.31</v>
      </c>
      <c r="AB13" t="s">
        <v>54</v>
      </c>
      <c r="AC13" s="4">
        <f>AVERAGE(AC9:AC12)</f>
        <v>178.25</v>
      </c>
    </row>
    <row r="14" spans="1:29" x14ac:dyDescent="0.25">
      <c r="A14" t="s">
        <v>12</v>
      </c>
      <c r="B14" t="s">
        <v>64</v>
      </c>
      <c r="C14" t="s">
        <v>74</v>
      </c>
      <c r="D14" t="s">
        <v>41</v>
      </c>
      <c r="E14" t="s">
        <v>45</v>
      </c>
      <c r="F14" t="s">
        <v>44</v>
      </c>
      <c r="G14" s="10">
        <f t="shared" si="0"/>
        <v>9.8443481967063776E-2</v>
      </c>
      <c r="H14" s="11">
        <f t="shared" si="1"/>
        <v>183.72666666666669</v>
      </c>
      <c r="I14" s="11">
        <f t="shared" si="2"/>
        <v>36.89</v>
      </c>
      <c r="J14">
        <v>9.9499999999999993</v>
      </c>
      <c r="K14">
        <v>0.46100000000000002</v>
      </c>
      <c r="L14" s="11">
        <f t="shared" si="3"/>
        <v>5.1174238875878228E-2</v>
      </c>
      <c r="M14" s="4">
        <v>4.2699999999999996</v>
      </c>
      <c r="N14" s="4">
        <v>2.48</v>
      </c>
      <c r="O14" s="11">
        <v>0.47399999999999998</v>
      </c>
      <c r="P14" s="11">
        <v>0.4</v>
      </c>
      <c r="Q14" s="10">
        <v>1.4999999999999999E-2</v>
      </c>
      <c r="R14" s="11">
        <f t="shared" si="4"/>
        <v>0.88900000000000001</v>
      </c>
      <c r="S14">
        <v>234</v>
      </c>
      <c r="T14">
        <f t="shared" si="5"/>
        <v>63.5</v>
      </c>
      <c r="U14" s="11">
        <f t="shared" si="6"/>
        <v>9.8424999999999999E-2</v>
      </c>
      <c r="V14">
        <v>148</v>
      </c>
      <c r="W14">
        <f t="shared" si="7"/>
        <v>-25.5</v>
      </c>
      <c r="X14" s="11">
        <f t="shared" si="8"/>
        <v>-3.9524999999999998E-2</v>
      </c>
    </row>
    <row r="15" spans="1:29" x14ac:dyDescent="0.25">
      <c r="A15" t="s">
        <v>13</v>
      </c>
      <c r="B15" t="s">
        <v>64</v>
      </c>
      <c r="C15" t="s">
        <v>74</v>
      </c>
      <c r="D15" t="s">
        <v>41</v>
      </c>
      <c r="E15" t="s">
        <v>45</v>
      </c>
      <c r="F15" t="s">
        <v>44</v>
      </c>
      <c r="G15" s="10">
        <f t="shared" si="0"/>
        <v>8.1184479616525196E-2</v>
      </c>
      <c r="H15" s="11">
        <f t="shared" si="1"/>
        <v>253.16666666666666</v>
      </c>
      <c r="I15" s="11">
        <f t="shared" si="2"/>
        <v>141.05000000000001</v>
      </c>
      <c r="J15">
        <v>9.93</v>
      </c>
      <c r="K15">
        <v>0.24299999999999999</v>
      </c>
      <c r="L15" s="11">
        <f t="shared" si="3"/>
        <v>2.7726923076923076E-2</v>
      </c>
      <c r="M15" s="4">
        <v>1.56</v>
      </c>
      <c r="N15" s="4">
        <v>1.59</v>
      </c>
      <c r="O15" s="11">
        <v>0.17799999999999999</v>
      </c>
      <c r="P15" s="11">
        <v>0.111</v>
      </c>
      <c r="Q15" s="10">
        <v>3.0000000000000001E-3</v>
      </c>
      <c r="R15" s="11">
        <f t="shared" si="4"/>
        <v>0.29199999999999998</v>
      </c>
      <c r="S15">
        <v>188</v>
      </c>
      <c r="T15">
        <f t="shared" si="5"/>
        <v>17.5</v>
      </c>
      <c r="U15" s="11">
        <f t="shared" si="6"/>
        <v>2.7125E-2</v>
      </c>
      <c r="V15">
        <v>154</v>
      </c>
      <c r="W15">
        <f t="shared" si="7"/>
        <v>-19.5</v>
      </c>
      <c r="X15" s="11">
        <f t="shared" si="8"/>
        <v>-3.0225000000000002E-2</v>
      </c>
      <c r="Y15" t="s">
        <v>75</v>
      </c>
      <c r="AB15" t="s">
        <v>87</v>
      </c>
      <c r="AC15" s="4">
        <v>7.4</v>
      </c>
    </row>
    <row r="16" spans="1:29" x14ac:dyDescent="0.25">
      <c r="A16" t="s">
        <v>14</v>
      </c>
      <c r="B16" t="s">
        <v>64</v>
      </c>
      <c r="C16" t="s">
        <v>74</v>
      </c>
      <c r="D16" t="s">
        <v>41</v>
      </c>
      <c r="E16" t="s">
        <v>45</v>
      </c>
      <c r="F16" t="s">
        <v>44</v>
      </c>
      <c r="G16" s="10">
        <f t="shared" si="0"/>
        <v>0.12028204796340161</v>
      </c>
      <c r="H16" s="11">
        <f t="shared" si="1"/>
        <v>256.7833333333333</v>
      </c>
      <c r="I16" s="11">
        <f t="shared" si="2"/>
        <v>88.608333333333348</v>
      </c>
      <c r="J16">
        <v>10.18</v>
      </c>
      <c r="K16">
        <v>0.27600000000000002</v>
      </c>
      <c r="L16" s="11">
        <f t="shared" si="3"/>
        <v>3.0067549668874177E-2</v>
      </c>
      <c r="M16" s="4">
        <v>3.02</v>
      </c>
      <c r="N16" s="4">
        <v>3.43</v>
      </c>
      <c r="O16" s="11">
        <v>0.32900000000000001</v>
      </c>
      <c r="P16" s="11">
        <v>0.64900000000000002</v>
      </c>
      <c r="Q16" s="10">
        <v>6.0000000000000001E-3</v>
      </c>
      <c r="R16" s="11">
        <f t="shared" si="4"/>
        <v>0.98399999999999999</v>
      </c>
      <c r="S16">
        <v>206</v>
      </c>
      <c r="T16">
        <f>S16-$Z$9</f>
        <v>35.5</v>
      </c>
      <c r="U16" s="11">
        <f t="shared" si="6"/>
        <v>5.5024999999999998E-2</v>
      </c>
      <c r="V16">
        <v>149</v>
      </c>
      <c r="W16">
        <f t="shared" si="7"/>
        <v>-24.5</v>
      </c>
      <c r="X16" s="11">
        <f t="shared" si="8"/>
        <v>-3.7975000000000002E-2</v>
      </c>
      <c r="Y16" t="s">
        <v>77</v>
      </c>
      <c r="Z16">
        <v>29</v>
      </c>
      <c r="AC16" s="4">
        <v>7.34</v>
      </c>
    </row>
    <row r="17" spans="1:26" x14ac:dyDescent="0.25">
      <c r="A17" t="s">
        <v>15</v>
      </c>
      <c r="B17" t="s">
        <v>65</v>
      </c>
      <c r="C17" t="s">
        <v>72</v>
      </c>
      <c r="D17" t="s">
        <v>41</v>
      </c>
      <c r="E17" t="s">
        <v>45</v>
      </c>
      <c r="F17" t="s">
        <v>45</v>
      </c>
      <c r="G17" s="10">
        <f t="shared" si="0"/>
        <v>8.8896980523551869E-2</v>
      </c>
      <c r="H17" s="11">
        <f t="shared" si="1"/>
        <v>118.14444444444447</v>
      </c>
      <c r="I17" s="11">
        <f t="shared" si="2"/>
        <v>47.016666666666673</v>
      </c>
      <c r="J17">
        <v>9.5299999999999994</v>
      </c>
      <c r="K17">
        <v>0.314</v>
      </c>
      <c r="L17" s="11">
        <f t="shared" si="3"/>
        <v>5.0262190812720847E-2</v>
      </c>
      <c r="M17" s="4">
        <v>2.83</v>
      </c>
      <c r="N17" s="4">
        <v>1.89</v>
      </c>
      <c r="O17" s="11">
        <v>0.45300000000000001</v>
      </c>
      <c r="P17" s="11">
        <v>0.2</v>
      </c>
      <c r="Q17" s="10">
        <v>8.9999999999999993E-3</v>
      </c>
      <c r="R17" s="11">
        <f t="shared" si="4"/>
        <v>0.66200000000000003</v>
      </c>
      <c r="S17">
        <v>195</v>
      </c>
      <c r="T17">
        <f t="shared" si="5"/>
        <v>24.5</v>
      </c>
      <c r="U17" s="11">
        <f t="shared" si="6"/>
        <v>3.7975000000000002E-2</v>
      </c>
      <c r="V17">
        <v>154</v>
      </c>
      <c r="W17">
        <f t="shared" si="7"/>
        <v>-19.5</v>
      </c>
      <c r="X17" s="11">
        <f t="shared" si="8"/>
        <v>-3.0225000000000002E-2</v>
      </c>
      <c r="Y17" t="s">
        <v>76</v>
      </c>
      <c r="Z17">
        <v>29</v>
      </c>
    </row>
    <row r="18" spans="1:26" x14ac:dyDescent="0.25">
      <c r="A18" t="s">
        <v>16</v>
      </c>
      <c r="B18" t="s">
        <v>65</v>
      </c>
      <c r="C18" t="s">
        <v>72</v>
      </c>
      <c r="D18" t="s">
        <v>41</v>
      </c>
      <c r="E18" t="s">
        <v>45</v>
      </c>
      <c r="F18" t="s">
        <v>45</v>
      </c>
      <c r="G18" s="10">
        <f t="shared" si="0"/>
        <v>9.894877780298586E-2</v>
      </c>
      <c r="H18" s="11">
        <f t="shared" si="1"/>
        <v>164.3</v>
      </c>
      <c r="I18" s="11">
        <f t="shared" si="2"/>
        <v>54.25</v>
      </c>
      <c r="J18">
        <v>9.92</v>
      </c>
      <c r="K18">
        <v>0.39600000000000002</v>
      </c>
      <c r="L18" s="11">
        <f t="shared" si="3"/>
        <v>5.0599999999999999E-2</v>
      </c>
      <c r="M18" s="4">
        <v>4.32</v>
      </c>
      <c r="N18" s="4">
        <v>2.86</v>
      </c>
      <c r="O18" s="11">
        <v>0.55200000000000005</v>
      </c>
      <c r="P18" s="11">
        <v>0.33300000000000002</v>
      </c>
      <c r="Q18" s="10">
        <v>7.0000000000000001E-3</v>
      </c>
      <c r="R18" s="11">
        <f t="shared" si="4"/>
        <v>0.89200000000000002</v>
      </c>
      <c r="S18">
        <v>197</v>
      </c>
      <c r="T18">
        <f>S18-$Z$9</f>
        <v>26.5</v>
      </c>
      <c r="U18" s="11">
        <f t="shared" si="6"/>
        <v>4.1075E-2</v>
      </c>
      <c r="V18">
        <v>156</v>
      </c>
      <c r="W18">
        <f t="shared" si="7"/>
        <v>-17.5</v>
      </c>
      <c r="X18" s="11">
        <f t="shared" si="8"/>
        <v>-2.7125E-2</v>
      </c>
    </row>
    <row r="19" spans="1:26" x14ac:dyDescent="0.25">
      <c r="A19" t="s">
        <v>17</v>
      </c>
      <c r="B19" t="s">
        <v>65</v>
      </c>
      <c r="C19" t="s">
        <v>72</v>
      </c>
      <c r="D19" t="s">
        <v>41</v>
      </c>
      <c r="E19" t="s">
        <v>45</v>
      </c>
      <c r="F19" t="s">
        <v>45</v>
      </c>
      <c r="G19" s="10">
        <f t="shared" si="0"/>
        <v>8.4323173515973973E-2</v>
      </c>
      <c r="H19" s="11">
        <f t="shared" si="1"/>
        <v>-92.224999999999994</v>
      </c>
      <c r="I19" s="11">
        <f t="shared" si="2"/>
        <v>100.3625</v>
      </c>
      <c r="J19">
        <v>9.56</v>
      </c>
      <c r="K19">
        <v>0.47299999999999998</v>
      </c>
      <c r="L19" s="11">
        <f t="shared" si="3"/>
        <v>5.184293785310734E-2</v>
      </c>
      <c r="M19" s="4">
        <v>3.54</v>
      </c>
      <c r="N19" s="4">
        <v>2.1800000000000002</v>
      </c>
      <c r="O19" s="11">
        <v>0.38800000000000001</v>
      </c>
      <c r="P19" s="11">
        <v>0.20599999999999999</v>
      </c>
      <c r="Q19" s="10">
        <v>4.0000000000000001E-3</v>
      </c>
      <c r="R19" s="11">
        <f t="shared" si="4"/>
        <v>0.59799999999999998</v>
      </c>
      <c r="S19">
        <v>162</v>
      </c>
      <c r="T19">
        <f t="shared" si="5"/>
        <v>-8.5</v>
      </c>
      <c r="U19" s="11">
        <f t="shared" si="6"/>
        <v>-1.3175000000000001E-2</v>
      </c>
      <c r="V19">
        <v>155</v>
      </c>
      <c r="W19">
        <f t="shared" si="7"/>
        <v>-18.5</v>
      </c>
      <c r="X19" s="11">
        <f t="shared" si="8"/>
        <v>-2.8674999999999999E-2</v>
      </c>
    </row>
    <row r="20" spans="1:26" x14ac:dyDescent="0.25">
      <c r="A20" t="s">
        <v>18</v>
      </c>
      <c r="B20" t="s">
        <v>65</v>
      </c>
      <c r="C20" t="s">
        <v>72</v>
      </c>
      <c r="D20" t="s">
        <v>41</v>
      </c>
      <c r="E20" t="s">
        <v>45</v>
      </c>
      <c r="F20" t="s">
        <v>45</v>
      </c>
      <c r="G20" s="10">
        <f t="shared" si="0"/>
        <v>0.10863073253067163</v>
      </c>
      <c r="H20" s="11">
        <f t="shared" si="1"/>
        <v>162.75000000000003</v>
      </c>
      <c r="I20" s="11">
        <f t="shared" si="2"/>
        <v>50.030555555555559</v>
      </c>
      <c r="J20">
        <v>10.3</v>
      </c>
      <c r="K20">
        <v>0.47</v>
      </c>
      <c r="L20" s="11">
        <f t="shared" si="3"/>
        <v>5.3078324225865205E-2</v>
      </c>
      <c r="M20" s="4">
        <v>5.49</v>
      </c>
      <c r="N20" s="4">
        <v>3.36</v>
      </c>
      <c r="O20" s="11">
        <v>0.62</v>
      </c>
      <c r="P20" s="11">
        <v>0.60099999999999998</v>
      </c>
      <c r="Q20" s="10">
        <v>1.7999999999999999E-2</v>
      </c>
      <c r="R20" s="11">
        <f t="shared" si="4"/>
        <v>1.2390000000000001</v>
      </c>
      <c r="S20">
        <v>238</v>
      </c>
      <c r="T20">
        <f t="shared" si="5"/>
        <v>67.5</v>
      </c>
      <c r="U20" s="11">
        <f t="shared" si="6"/>
        <v>0.10462500000000001</v>
      </c>
      <c r="V20">
        <v>132</v>
      </c>
      <c r="W20">
        <f t="shared" si="7"/>
        <v>-41.5</v>
      </c>
      <c r="X20" s="11">
        <f t="shared" si="8"/>
        <v>-6.4324999999999993E-2</v>
      </c>
      <c r="Y20" t="s">
        <v>91</v>
      </c>
      <c r="Z20">
        <v>200</v>
      </c>
    </row>
    <row r="21" spans="1:26" x14ac:dyDescent="0.25">
      <c r="A21" t="s">
        <v>19</v>
      </c>
      <c r="B21" t="s">
        <v>65</v>
      </c>
      <c r="C21" t="s">
        <v>72</v>
      </c>
      <c r="D21" t="s">
        <v>41</v>
      </c>
      <c r="E21" t="s">
        <v>45</v>
      </c>
      <c r="F21" t="s">
        <v>45</v>
      </c>
      <c r="G21" s="10">
        <f>(LN(R21)-LN(L21))/$Z$16</f>
        <v>9.3922479353924573E-2</v>
      </c>
      <c r="H21" s="11">
        <f t="shared" si="1"/>
        <v>198.91666666666671</v>
      </c>
      <c r="I21" s="11">
        <f t="shared" si="2"/>
        <v>99.458333333333343</v>
      </c>
      <c r="J21">
        <v>9.85</v>
      </c>
      <c r="K21">
        <v>0.39400000000000002</v>
      </c>
      <c r="L21" s="11">
        <f t="shared" si="3"/>
        <v>4.7842857142857145E-2</v>
      </c>
      <c r="M21" s="4">
        <v>3.5</v>
      </c>
      <c r="N21" s="4">
        <v>2.54</v>
      </c>
      <c r="O21" s="11">
        <v>0.42499999999999999</v>
      </c>
      <c r="P21" s="11">
        <v>0.29799999999999999</v>
      </c>
      <c r="Q21" s="10">
        <v>6.0000000000000001E-3</v>
      </c>
      <c r="R21" s="11">
        <f t="shared" si="4"/>
        <v>0.72899999999999998</v>
      </c>
      <c r="S21">
        <v>198</v>
      </c>
      <c r="T21">
        <f>S21-$Z$9</f>
        <v>27.5</v>
      </c>
      <c r="U21" s="11">
        <f t="shared" si="6"/>
        <v>4.2625000000000003E-2</v>
      </c>
      <c r="V21">
        <v>146</v>
      </c>
      <c r="W21">
        <f t="shared" si="7"/>
        <v>-27.5</v>
      </c>
      <c r="X21" s="11">
        <f t="shared" si="8"/>
        <v>-4.2625000000000003E-2</v>
      </c>
      <c r="Y21" t="s">
        <v>92</v>
      </c>
      <c r="Z21">
        <v>0.31</v>
      </c>
    </row>
    <row r="22" spans="1:26" x14ac:dyDescent="0.25">
      <c r="A22" t="s">
        <v>20</v>
      </c>
      <c r="B22" t="s">
        <v>66</v>
      </c>
      <c r="C22" t="s">
        <v>71</v>
      </c>
      <c r="D22" t="s">
        <v>42</v>
      </c>
      <c r="E22" t="s">
        <v>44</v>
      </c>
      <c r="F22" t="s">
        <v>44</v>
      </c>
      <c r="G22" s="10">
        <f>(LN(R22)-LN(L22))/$Z$17</f>
        <v>3.7075524684438588E-2</v>
      </c>
      <c r="H22" s="11">
        <f>1000*(U22*$Z$22)/(Q22*$Z$27)</f>
        <v>165.46249999999998</v>
      </c>
      <c r="I22" s="11">
        <f>1000*ABS((X22*$Z$22)/(Q22*$Z$25))</f>
        <v>69.922222222222203</v>
      </c>
      <c r="J22" s="3">
        <v>10.6</v>
      </c>
      <c r="K22">
        <v>0.52700000000000002</v>
      </c>
      <c r="L22" s="11">
        <f t="shared" si="3"/>
        <v>9.7592592592592592E-2</v>
      </c>
      <c r="M22" s="4">
        <v>1.08</v>
      </c>
      <c r="N22" s="4">
        <v>0.34</v>
      </c>
      <c r="O22" s="11">
        <v>0.2</v>
      </c>
      <c r="P22" s="11">
        <v>0.08</v>
      </c>
      <c r="Q22" s="10">
        <v>6.0000000000000001E-3</v>
      </c>
      <c r="R22" s="11">
        <f t="shared" si="4"/>
        <v>0.28600000000000003</v>
      </c>
      <c r="S22" s="5">
        <v>224</v>
      </c>
      <c r="T22" s="4">
        <f>S22-$AC$13</f>
        <v>45.75</v>
      </c>
      <c r="U22" s="11">
        <f t="shared" si="6"/>
        <v>7.0912500000000003E-2</v>
      </c>
      <c r="V22">
        <v>139</v>
      </c>
      <c r="W22" s="5">
        <f>V22-$AC$6</f>
        <v>-29</v>
      </c>
      <c r="X22" s="11">
        <f>(W22/$Z$20)*$Z$21</f>
        <v>-4.4949999999999997E-2</v>
      </c>
      <c r="Y22" t="s">
        <v>100</v>
      </c>
      <c r="Z22">
        <v>2.8000000000000001E-2</v>
      </c>
    </row>
    <row r="23" spans="1:26" x14ac:dyDescent="0.25">
      <c r="A23" t="s">
        <v>21</v>
      </c>
      <c r="B23" t="s">
        <v>66</v>
      </c>
      <c r="C23" t="s">
        <v>71</v>
      </c>
      <c r="D23" t="s">
        <v>42</v>
      </c>
      <c r="E23" t="s">
        <v>44</v>
      </c>
      <c r="F23" t="s">
        <v>44</v>
      </c>
      <c r="G23" s="10">
        <f t="shared" ref="G23:G41" si="9">(LN(R23)-LN(L23))/$Z$17</f>
        <v>3.9764064289936625E-2</v>
      </c>
      <c r="H23" s="11">
        <f t="shared" ref="H23:H41" si="10">1000*(U23*$Z$22)/(Q23*$Z$27)</f>
        <v>91.772916666666646</v>
      </c>
      <c r="I23" s="11">
        <f>1000*ABS((X23*$Z$22)/(Q23*$Z$25))</f>
        <v>50.633333333333319</v>
      </c>
      <c r="J23" s="3">
        <v>10.67</v>
      </c>
      <c r="K23">
        <v>0.3</v>
      </c>
      <c r="L23" s="11">
        <f t="shared" si="3"/>
        <v>3.8823529411764708E-2</v>
      </c>
      <c r="M23" s="4">
        <v>0.51</v>
      </c>
      <c r="N23" s="4">
        <v>0.22</v>
      </c>
      <c r="O23" s="11">
        <v>6.6000000000000003E-2</v>
      </c>
      <c r="P23" s="11">
        <v>4.4999999999999998E-2</v>
      </c>
      <c r="Q23" s="10">
        <v>1.2E-2</v>
      </c>
      <c r="R23" s="11">
        <f t="shared" si="4"/>
        <v>0.123</v>
      </c>
      <c r="S23" s="5">
        <v>229</v>
      </c>
      <c r="T23" s="4">
        <f t="shared" ref="T23:T41" si="11">S23-$AC$13</f>
        <v>50.75</v>
      </c>
      <c r="U23" s="11">
        <f t="shared" si="6"/>
        <v>7.8662499999999996E-2</v>
      </c>
      <c r="V23">
        <v>126</v>
      </c>
      <c r="W23" s="5">
        <f t="shared" ref="W23:W41" si="12">V23-$AC$6</f>
        <v>-42</v>
      </c>
      <c r="X23" s="11">
        <f>(W23/$Z$20)*$Z$21</f>
        <v>-6.5099999999999991E-2</v>
      </c>
    </row>
    <row r="24" spans="1:26" x14ac:dyDescent="0.25">
      <c r="A24" t="s">
        <v>22</v>
      </c>
      <c r="B24" t="s">
        <v>66</v>
      </c>
      <c r="C24" t="s">
        <v>71</v>
      </c>
      <c r="D24" t="s">
        <v>42</v>
      </c>
      <c r="E24" t="s">
        <v>44</v>
      </c>
      <c r="F24" t="s">
        <v>44</v>
      </c>
      <c r="G24" s="10">
        <f t="shared" si="9"/>
        <v>5.1191762532974854E-2</v>
      </c>
      <c r="H24" s="11">
        <f t="shared" si="10"/>
        <v>98.067307692307708</v>
      </c>
      <c r="I24" s="11">
        <f t="shared" ref="I24:I41" si="13">1000*ABS((X24*$Z$22)/(Q24*$Z$25))</f>
        <v>36.723076923076924</v>
      </c>
      <c r="J24" s="3">
        <v>10.69</v>
      </c>
      <c r="K24">
        <v>0.35499999999999998</v>
      </c>
      <c r="L24" s="11">
        <f t="shared" si="3"/>
        <v>3.4216867469879515E-2</v>
      </c>
      <c r="M24" s="4">
        <v>0.83</v>
      </c>
      <c r="N24" s="4">
        <v>0.3</v>
      </c>
      <c r="O24" s="11">
        <v>0.08</v>
      </c>
      <c r="P24" s="11">
        <v>5.8000000000000003E-2</v>
      </c>
      <c r="Q24" s="10">
        <v>1.2999999999999999E-2</v>
      </c>
      <c r="R24" s="11">
        <f t="shared" si="4"/>
        <v>0.15100000000000002</v>
      </c>
      <c r="S24" s="5">
        <v>237</v>
      </c>
      <c r="T24" s="4">
        <f t="shared" si="11"/>
        <v>58.75</v>
      </c>
      <c r="U24" s="11">
        <f t="shared" si="6"/>
        <v>9.1062500000000005E-2</v>
      </c>
      <c r="V24">
        <v>135</v>
      </c>
      <c r="W24" s="5">
        <f t="shared" si="12"/>
        <v>-33</v>
      </c>
      <c r="X24" s="11">
        <f t="shared" ref="X24:X41" si="14">(W24/$Z$20)*$Z$21</f>
        <v>-5.1150000000000001E-2</v>
      </c>
      <c r="Y24" t="s">
        <v>96</v>
      </c>
    </row>
    <row r="25" spans="1:26" x14ac:dyDescent="0.25">
      <c r="A25" t="s">
        <v>23</v>
      </c>
      <c r="B25" t="s">
        <v>66</v>
      </c>
      <c r="C25" t="s">
        <v>71</v>
      </c>
      <c r="D25" t="s">
        <v>42</v>
      </c>
      <c r="E25" t="s">
        <v>44</v>
      </c>
      <c r="F25" t="s">
        <v>44</v>
      </c>
      <c r="G25" s="10">
        <f t="shared" si="9"/>
        <v>1.2864439783255485E-2</v>
      </c>
      <c r="H25" s="11">
        <f t="shared" si="10"/>
        <v>-77.306249999999991</v>
      </c>
      <c r="I25" s="11">
        <f t="shared" si="13"/>
        <v>97.65000000000002</v>
      </c>
      <c r="J25" s="3">
        <v>9.64</v>
      </c>
      <c r="K25">
        <v>0.29699999999999999</v>
      </c>
      <c r="L25" s="11">
        <f t="shared" si="3"/>
        <v>5.5778048780487803E-2</v>
      </c>
      <c r="M25" s="4">
        <v>0.41</v>
      </c>
      <c r="N25" s="4">
        <v>0</v>
      </c>
      <c r="O25" s="11">
        <v>7.6999999999999999E-2</v>
      </c>
      <c r="P25" s="12">
        <v>0</v>
      </c>
      <c r="Q25" s="10">
        <v>4.0000000000000001E-3</v>
      </c>
      <c r="R25" s="11">
        <f t="shared" si="4"/>
        <v>8.1000000000000003E-2</v>
      </c>
      <c r="S25" s="5">
        <v>164</v>
      </c>
      <c r="T25" s="4">
        <f t="shared" si="11"/>
        <v>-14.25</v>
      </c>
      <c r="U25" s="11">
        <f t="shared" si="6"/>
        <v>-2.2087499999999999E-2</v>
      </c>
      <c r="V25">
        <v>141</v>
      </c>
      <c r="W25" s="5">
        <f t="shared" si="12"/>
        <v>-27</v>
      </c>
      <c r="X25" s="11">
        <f t="shared" si="14"/>
        <v>-4.1850000000000005E-2</v>
      </c>
      <c r="Y25" t="s">
        <v>95</v>
      </c>
      <c r="Z25">
        <v>3</v>
      </c>
    </row>
    <row r="26" spans="1:26" x14ac:dyDescent="0.25">
      <c r="A26" t="s">
        <v>24</v>
      </c>
      <c r="B26" t="s">
        <v>66</v>
      </c>
      <c r="C26" t="s">
        <v>71</v>
      </c>
      <c r="D26" t="s">
        <v>42</v>
      </c>
      <c r="E26" t="s">
        <v>44</v>
      </c>
      <c r="F26" t="s">
        <v>44</v>
      </c>
      <c r="G26" s="10">
        <f t="shared" si="9"/>
        <v>5.8849328241416018E-2</v>
      </c>
      <c r="H26" s="11">
        <f t="shared" si="10"/>
        <v>179.02499999999998</v>
      </c>
      <c r="I26" s="11">
        <f t="shared" si="13"/>
        <v>66.133333333333326</v>
      </c>
      <c r="J26" s="3">
        <v>10.59</v>
      </c>
      <c r="K26">
        <v>0.20699999999999999</v>
      </c>
      <c r="L26" s="11">
        <f t="shared" si="3"/>
        <v>1.8873529411764706E-2</v>
      </c>
      <c r="M26" s="4">
        <v>0.68</v>
      </c>
      <c r="N26" s="4">
        <v>0.28999999999999998</v>
      </c>
      <c r="O26" s="11">
        <v>6.2E-2</v>
      </c>
      <c r="P26" s="11">
        <v>3.5000000000000003E-2</v>
      </c>
      <c r="Q26" s="10">
        <v>7.0000000000000001E-3</v>
      </c>
      <c r="R26" s="11">
        <f t="shared" si="4"/>
        <v>0.10400000000000001</v>
      </c>
      <c r="S26" s="5">
        <v>236</v>
      </c>
      <c r="T26" s="4">
        <f t="shared" si="11"/>
        <v>57.75</v>
      </c>
      <c r="U26" s="11">
        <f t="shared" si="6"/>
        <v>8.9512499999999995E-2</v>
      </c>
      <c r="V26">
        <v>136</v>
      </c>
      <c r="W26" s="5">
        <f t="shared" si="12"/>
        <v>-32</v>
      </c>
      <c r="X26" s="11">
        <f t="shared" si="14"/>
        <v>-4.9599999999999998E-2</v>
      </c>
      <c r="Y26" t="s">
        <v>97</v>
      </c>
      <c r="Z26">
        <v>2</v>
      </c>
    </row>
    <row r="27" spans="1:26" x14ac:dyDescent="0.25">
      <c r="A27" t="s">
        <v>25</v>
      </c>
      <c r="B27" t="s">
        <v>67</v>
      </c>
      <c r="C27" t="s">
        <v>73</v>
      </c>
      <c r="D27" t="s">
        <v>42</v>
      </c>
      <c r="E27" t="s">
        <v>44</v>
      </c>
      <c r="F27" t="s">
        <v>45</v>
      </c>
      <c r="G27" s="10">
        <f t="shared" si="9"/>
        <v>3.4745411024643909E-2</v>
      </c>
      <c r="H27" s="11">
        <f t="shared" si="10"/>
        <v>99.458333333333357</v>
      </c>
      <c r="I27" s="11">
        <f t="shared" si="13"/>
        <v>125.37777777777778</v>
      </c>
      <c r="J27" s="3">
        <v>10.24</v>
      </c>
      <c r="K27">
        <v>0.47099999999999997</v>
      </c>
      <c r="L27" s="11">
        <f t="shared" si="3"/>
        <v>4.8556701030927837E-2</v>
      </c>
      <c r="M27" s="4">
        <v>0.97</v>
      </c>
      <c r="N27" s="4">
        <v>0.24</v>
      </c>
      <c r="O27" s="11">
        <v>0.1</v>
      </c>
      <c r="P27" s="11">
        <v>0.03</v>
      </c>
      <c r="Q27" s="10">
        <v>3.0000000000000001E-3</v>
      </c>
      <c r="R27" s="11">
        <f t="shared" si="4"/>
        <v>0.13300000000000001</v>
      </c>
      <c r="S27" s="5">
        <v>192</v>
      </c>
      <c r="T27" s="4">
        <f t="shared" si="11"/>
        <v>13.75</v>
      </c>
      <c r="U27" s="11">
        <f t="shared" si="6"/>
        <v>2.1312500000000002E-2</v>
      </c>
      <c r="V27">
        <v>142</v>
      </c>
      <c r="W27" s="5">
        <f t="shared" si="12"/>
        <v>-26</v>
      </c>
      <c r="X27" s="11">
        <f t="shared" si="14"/>
        <v>-4.0300000000000002E-2</v>
      </c>
      <c r="Y27" t="s">
        <v>98</v>
      </c>
      <c r="Z27">
        <v>2</v>
      </c>
    </row>
    <row r="28" spans="1:26" x14ac:dyDescent="0.25">
      <c r="A28" t="s">
        <v>26</v>
      </c>
      <c r="B28" t="s">
        <v>67</v>
      </c>
      <c r="C28" t="s">
        <v>73</v>
      </c>
      <c r="D28" t="s">
        <v>42</v>
      </c>
      <c r="E28" t="s">
        <v>44</v>
      </c>
      <c r="F28" t="s">
        <v>45</v>
      </c>
      <c r="G28" s="10">
        <f t="shared" si="9"/>
        <v>5.0760326087491689E-2</v>
      </c>
      <c r="H28" s="11">
        <f t="shared" si="10"/>
        <v>64.014999999999986</v>
      </c>
      <c r="I28" s="11">
        <f t="shared" si="13"/>
        <v>60.76</v>
      </c>
      <c r="J28" s="3">
        <v>10.18</v>
      </c>
      <c r="K28">
        <v>0.29499999999999998</v>
      </c>
      <c r="L28" s="11">
        <f t="shared" si="3"/>
        <v>3.3959302325581392E-2</v>
      </c>
      <c r="M28" s="4">
        <v>0.86</v>
      </c>
      <c r="N28" s="4">
        <v>0.12</v>
      </c>
      <c r="O28" s="11">
        <v>9.9000000000000005E-2</v>
      </c>
      <c r="P28" s="11">
        <v>4.3999999999999997E-2</v>
      </c>
      <c r="Q28" s="10">
        <v>5.0000000000000001E-3</v>
      </c>
      <c r="R28" s="11">
        <f t="shared" si="4"/>
        <v>0.14800000000000002</v>
      </c>
      <c r="S28" s="5">
        <v>193</v>
      </c>
      <c r="T28" s="4">
        <f t="shared" si="11"/>
        <v>14.75</v>
      </c>
      <c r="U28" s="11">
        <f t="shared" si="6"/>
        <v>2.2862499999999997E-2</v>
      </c>
      <c r="V28">
        <v>147</v>
      </c>
      <c r="W28" s="5">
        <f t="shared" si="12"/>
        <v>-21</v>
      </c>
      <c r="X28" s="11">
        <f t="shared" si="14"/>
        <v>-3.2549999999999996E-2</v>
      </c>
      <c r="Y28" t="s">
        <v>99</v>
      </c>
      <c r="Z28">
        <v>1</v>
      </c>
    </row>
    <row r="29" spans="1:26" x14ac:dyDescent="0.25">
      <c r="A29" t="s">
        <v>27</v>
      </c>
      <c r="B29" t="s">
        <v>67</v>
      </c>
      <c r="C29" t="s">
        <v>73</v>
      </c>
      <c r="D29" t="s">
        <v>42</v>
      </c>
      <c r="E29" t="s">
        <v>44</v>
      </c>
      <c r="F29" t="s">
        <v>45</v>
      </c>
      <c r="G29" s="10">
        <f t="shared" si="9"/>
        <v>3.5190673876647628E-2</v>
      </c>
      <c r="H29" s="11">
        <f t="shared" si="10"/>
        <v>85.714999999999989</v>
      </c>
      <c r="I29" s="11">
        <f t="shared" si="13"/>
        <v>54.973333333333329</v>
      </c>
      <c r="J29" s="3">
        <v>10.31</v>
      </c>
      <c r="K29">
        <v>0.223</v>
      </c>
      <c r="L29" s="11">
        <f t="shared" si="3"/>
        <v>1.9822222222222224E-2</v>
      </c>
      <c r="M29" s="4">
        <v>0.36</v>
      </c>
      <c r="N29" s="4">
        <v>0.13</v>
      </c>
      <c r="O29" s="11">
        <v>3.2000000000000001E-2</v>
      </c>
      <c r="P29" s="11">
        <v>1.7999999999999999E-2</v>
      </c>
      <c r="Q29" s="10">
        <v>5.0000000000000001E-3</v>
      </c>
      <c r="R29" s="11">
        <f t="shared" si="4"/>
        <v>5.5E-2</v>
      </c>
      <c r="S29" s="5">
        <v>198</v>
      </c>
      <c r="T29" s="4">
        <f t="shared" si="11"/>
        <v>19.75</v>
      </c>
      <c r="U29" s="11">
        <f t="shared" si="6"/>
        <v>3.0612500000000001E-2</v>
      </c>
      <c r="V29">
        <v>149</v>
      </c>
      <c r="W29" s="5">
        <f t="shared" si="12"/>
        <v>-19</v>
      </c>
      <c r="X29" s="11">
        <f t="shared" si="14"/>
        <v>-2.945E-2</v>
      </c>
    </row>
    <row r="30" spans="1:26" x14ac:dyDescent="0.25">
      <c r="A30" t="s">
        <v>28</v>
      </c>
      <c r="B30" t="s">
        <v>67</v>
      </c>
      <c r="C30" t="s">
        <v>73</v>
      </c>
      <c r="D30" t="s">
        <v>42</v>
      </c>
      <c r="E30" t="s">
        <v>44</v>
      </c>
      <c r="F30" t="s">
        <v>45</v>
      </c>
      <c r="G30" s="10">
        <f t="shared" si="9"/>
        <v>1.2611224736461651E-2</v>
      </c>
      <c r="H30" s="11">
        <f t="shared" si="10"/>
        <v>-34.875000000000007</v>
      </c>
      <c r="I30" s="11">
        <f t="shared" si="13"/>
        <v>51.666666666666664</v>
      </c>
      <c r="J30" s="3">
        <v>9.49</v>
      </c>
      <c r="K30">
        <v>0.42099999999999999</v>
      </c>
      <c r="L30" s="11">
        <f t="shared" si="3"/>
        <v>2.7747727272727275E-2</v>
      </c>
      <c r="M30" s="4">
        <v>0.44</v>
      </c>
      <c r="N30" s="4">
        <v>0.03</v>
      </c>
      <c r="O30" s="11">
        <v>2.9000000000000001E-2</v>
      </c>
      <c r="P30" s="11">
        <v>4.0000000000000001E-3</v>
      </c>
      <c r="Q30" s="10">
        <v>7.0000000000000001E-3</v>
      </c>
      <c r="R30" s="11">
        <f t="shared" si="4"/>
        <v>0.04</v>
      </c>
      <c r="S30" s="5">
        <v>167</v>
      </c>
      <c r="T30" s="4">
        <f t="shared" si="11"/>
        <v>-11.25</v>
      </c>
      <c r="U30" s="11">
        <f t="shared" si="6"/>
        <v>-1.7437500000000002E-2</v>
      </c>
      <c r="V30">
        <v>143</v>
      </c>
      <c r="W30" s="5">
        <f t="shared" si="12"/>
        <v>-25</v>
      </c>
      <c r="X30" s="11">
        <f t="shared" si="14"/>
        <v>-3.875E-2</v>
      </c>
    </row>
    <row r="31" spans="1:26" x14ac:dyDescent="0.25">
      <c r="A31" t="s">
        <v>29</v>
      </c>
      <c r="B31" t="s">
        <v>67</v>
      </c>
      <c r="C31" t="s">
        <v>73</v>
      </c>
      <c r="D31" t="s">
        <v>42</v>
      </c>
      <c r="E31" t="s">
        <v>44</v>
      </c>
      <c r="F31" t="s">
        <v>45</v>
      </c>
      <c r="G31" s="10"/>
      <c r="H31" s="11"/>
      <c r="I31" s="11"/>
      <c r="J31" s="9"/>
      <c r="K31">
        <v>0.25</v>
      </c>
      <c r="L31" s="11">
        <f t="shared" si="3"/>
        <v>1.7857142857142856E-2</v>
      </c>
      <c r="M31" s="4">
        <v>0.14000000000000001</v>
      </c>
      <c r="N31" s="4">
        <v>0.05</v>
      </c>
      <c r="O31" s="11">
        <v>0.01</v>
      </c>
      <c r="P31" s="11">
        <v>8.9999999999999993E-3</v>
      </c>
      <c r="Q31" s="10"/>
      <c r="R31" s="11">
        <f t="shared" si="4"/>
        <v>1.9E-2</v>
      </c>
      <c r="S31" s="7"/>
      <c r="T31" s="8"/>
      <c r="V31" s="9"/>
      <c r="W31" s="7"/>
      <c r="Y31" t="s">
        <v>101</v>
      </c>
    </row>
    <row r="32" spans="1:26" x14ac:dyDescent="0.25">
      <c r="A32" t="s">
        <v>30</v>
      </c>
      <c r="B32" t="s">
        <v>68</v>
      </c>
      <c r="C32" t="s">
        <v>74</v>
      </c>
      <c r="D32" t="s">
        <v>42</v>
      </c>
      <c r="E32" t="s">
        <v>45</v>
      </c>
      <c r="F32" t="s">
        <v>44</v>
      </c>
      <c r="G32" s="10">
        <f t="shared" si="9"/>
        <v>2.1500163707041331E-2</v>
      </c>
      <c r="H32" s="11">
        <f t="shared" si="10"/>
        <v>99.684374999999989</v>
      </c>
      <c r="I32" s="11">
        <f t="shared" si="13"/>
        <v>56.058333333333337</v>
      </c>
      <c r="J32" s="3">
        <v>10.34</v>
      </c>
      <c r="K32">
        <v>0.22</v>
      </c>
      <c r="L32" s="11">
        <f t="shared" si="3"/>
        <v>4.0740740740740737E-2</v>
      </c>
      <c r="M32" s="4">
        <v>0.27</v>
      </c>
      <c r="N32" s="4">
        <v>0.11</v>
      </c>
      <c r="O32" s="11">
        <v>0.05</v>
      </c>
      <c r="P32" s="11">
        <v>1.7999999999999999E-2</v>
      </c>
      <c r="Q32" s="10">
        <v>8.0000000000000002E-3</v>
      </c>
      <c r="R32" s="11">
        <f t="shared" si="4"/>
        <v>7.6000000000000012E-2</v>
      </c>
      <c r="S32" s="5">
        <v>215</v>
      </c>
      <c r="T32" s="4">
        <f t="shared" si="11"/>
        <v>36.75</v>
      </c>
      <c r="U32" s="11">
        <f t="shared" si="6"/>
        <v>5.6962499999999999E-2</v>
      </c>
      <c r="V32" s="6">
        <v>137</v>
      </c>
      <c r="W32" s="5">
        <f t="shared" si="12"/>
        <v>-31</v>
      </c>
      <c r="X32" s="11">
        <f t="shared" si="14"/>
        <v>-4.8050000000000002E-2</v>
      </c>
      <c r="Y32" t="s">
        <v>102</v>
      </c>
      <c r="Z32" t="s">
        <v>103</v>
      </c>
    </row>
    <row r="33" spans="1:26" x14ac:dyDescent="0.25">
      <c r="A33" t="s">
        <v>31</v>
      </c>
      <c r="B33" t="s">
        <v>68</v>
      </c>
      <c r="C33" t="s">
        <v>74</v>
      </c>
      <c r="D33" t="s">
        <v>42</v>
      </c>
      <c r="E33" t="s">
        <v>45</v>
      </c>
      <c r="F33" t="s">
        <v>44</v>
      </c>
      <c r="G33" s="10">
        <f t="shared" si="9"/>
        <v>5.3675402033104065E-2</v>
      </c>
      <c r="H33" s="11">
        <f t="shared" si="10"/>
        <v>27.124999999999996</v>
      </c>
      <c r="I33" s="11">
        <f t="shared" si="13"/>
        <v>53.733333333333334</v>
      </c>
      <c r="J33" s="3">
        <v>10.08</v>
      </c>
      <c r="K33">
        <v>0.46700000000000003</v>
      </c>
      <c r="L33" s="11">
        <f t="shared" si="3"/>
        <v>5.4189622641509429E-2</v>
      </c>
      <c r="M33" s="4">
        <v>1.06</v>
      </c>
      <c r="N33" s="4">
        <v>0.6</v>
      </c>
      <c r="O33" s="11">
        <v>0.123</v>
      </c>
      <c r="P33" s="11">
        <v>0.127</v>
      </c>
      <c r="Q33" s="10">
        <v>7.0000000000000001E-3</v>
      </c>
      <c r="R33" s="11">
        <f t="shared" si="4"/>
        <v>0.25700000000000001</v>
      </c>
      <c r="S33" s="5">
        <v>187</v>
      </c>
      <c r="T33" s="4">
        <f t="shared" si="11"/>
        <v>8.75</v>
      </c>
      <c r="U33" s="11">
        <f t="shared" si="6"/>
        <v>1.35625E-2</v>
      </c>
      <c r="V33">
        <v>142</v>
      </c>
      <c r="W33" s="5">
        <f t="shared" si="12"/>
        <v>-26</v>
      </c>
      <c r="X33" s="11">
        <f t="shared" si="14"/>
        <v>-4.0300000000000002E-2</v>
      </c>
      <c r="Y33" t="s">
        <v>52</v>
      </c>
      <c r="Z33" t="s">
        <v>105</v>
      </c>
    </row>
    <row r="34" spans="1:26" x14ac:dyDescent="0.25">
      <c r="A34" t="s">
        <v>32</v>
      </c>
      <c r="B34" t="s">
        <v>68</v>
      </c>
      <c r="C34" t="s">
        <v>74</v>
      </c>
      <c r="D34" t="s">
        <v>42</v>
      </c>
      <c r="E34" t="s">
        <v>45</v>
      </c>
      <c r="F34" t="s">
        <v>44</v>
      </c>
      <c r="G34" s="10">
        <f t="shared" si="9"/>
        <v>4.8025343870257656E-2</v>
      </c>
      <c r="H34" s="11">
        <f t="shared" si="10"/>
        <v>201.93055555555557</v>
      </c>
      <c r="I34" s="11">
        <f t="shared" si="13"/>
        <v>70.725925925925935</v>
      </c>
      <c r="J34" s="3">
        <v>10.73</v>
      </c>
      <c r="K34">
        <v>0.52300000000000002</v>
      </c>
      <c r="L34" s="11">
        <f t="shared" si="3"/>
        <v>3.5272093023255818E-2</v>
      </c>
      <c r="M34" s="4">
        <v>0.86</v>
      </c>
      <c r="N34" s="4">
        <v>0.39</v>
      </c>
      <c r="O34" s="11">
        <v>5.8000000000000003E-2</v>
      </c>
      <c r="P34" s="11">
        <v>7.4999999999999997E-2</v>
      </c>
      <c r="Q34" s="10">
        <v>8.9999999999999993E-3</v>
      </c>
      <c r="R34" s="11">
        <f t="shared" si="4"/>
        <v>0.14200000000000002</v>
      </c>
      <c r="S34" s="5">
        <v>262</v>
      </c>
      <c r="T34" s="4">
        <f t="shared" si="11"/>
        <v>83.75</v>
      </c>
      <c r="U34" s="11">
        <f t="shared" si="6"/>
        <v>0.1298125</v>
      </c>
      <c r="V34">
        <v>124</v>
      </c>
      <c r="W34" s="5">
        <f t="shared" si="12"/>
        <v>-44</v>
      </c>
      <c r="X34" s="11">
        <f t="shared" si="14"/>
        <v>-6.8199999999999997E-2</v>
      </c>
      <c r="Y34" t="s">
        <v>53</v>
      </c>
      <c r="Z34" s="10" t="s">
        <v>105</v>
      </c>
    </row>
    <row r="35" spans="1:26" x14ac:dyDescent="0.25">
      <c r="A35" t="s">
        <v>33</v>
      </c>
      <c r="B35" t="s">
        <v>68</v>
      </c>
      <c r="C35" t="s">
        <v>74</v>
      </c>
      <c r="D35" t="s">
        <v>42</v>
      </c>
      <c r="E35" t="s">
        <v>45</v>
      </c>
      <c r="F35" t="s">
        <v>44</v>
      </c>
      <c r="G35" s="10">
        <f t="shared" si="9"/>
        <v>6.2637252098929105E-2</v>
      </c>
      <c r="H35" s="11">
        <f t="shared" si="10"/>
        <v>88.051923076923075</v>
      </c>
      <c r="I35" s="11">
        <f t="shared" si="13"/>
        <v>35.610256410256405</v>
      </c>
      <c r="J35" s="3">
        <v>10.73</v>
      </c>
      <c r="K35">
        <v>0.25600000000000001</v>
      </c>
      <c r="L35" s="11">
        <f t="shared" si="3"/>
        <v>1.7723076923076921E-2</v>
      </c>
      <c r="M35" s="4">
        <v>0.65</v>
      </c>
      <c r="N35" s="4">
        <v>0.35</v>
      </c>
      <c r="O35" s="11">
        <v>4.4999999999999998E-2</v>
      </c>
      <c r="P35" s="11">
        <v>5.0999999999999997E-2</v>
      </c>
      <c r="Q35" s="10">
        <v>1.2999999999999999E-2</v>
      </c>
      <c r="R35" s="11">
        <f t="shared" si="4"/>
        <v>0.109</v>
      </c>
      <c r="S35" s="5">
        <v>231</v>
      </c>
      <c r="T35" s="4">
        <f t="shared" si="11"/>
        <v>52.75</v>
      </c>
      <c r="U35" s="11">
        <f t="shared" si="6"/>
        <v>8.1762499999999988E-2</v>
      </c>
      <c r="V35">
        <v>136</v>
      </c>
      <c r="W35" s="5">
        <f t="shared" si="12"/>
        <v>-32</v>
      </c>
      <c r="X35" s="11">
        <f t="shared" si="14"/>
        <v>-4.9599999999999998E-2</v>
      </c>
      <c r="Y35" t="s">
        <v>88</v>
      </c>
      <c r="Z35" t="s">
        <v>104</v>
      </c>
    </row>
    <row r="36" spans="1:26" x14ac:dyDescent="0.25">
      <c r="A36" t="s">
        <v>34</v>
      </c>
      <c r="B36" t="s">
        <v>68</v>
      </c>
      <c r="C36" t="s">
        <v>74</v>
      </c>
      <c r="D36" t="s">
        <v>42</v>
      </c>
      <c r="E36" t="s">
        <v>45</v>
      </c>
      <c r="F36" t="s">
        <v>44</v>
      </c>
      <c r="G36" s="10">
        <f t="shared" si="9"/>
        <v>3.4076042747227447E-2</v>
      </c>
      <c r="H36" s="11">
        <f t="shared" si="10"/>
        <v>93.581249999999997</v>
      </c>
      <c r="I36" s="11">
        <f t="shared" si="13"/>
        <v>49.42777777777777</v>
      </c>
      <c r="J36" s="3">
        <v>10.72</v>
      </c>
      <c r="K36">
        <v>0.32600000000000001</v>
      </c>
      <c r="L36" s="11">
        <f t="shared" si="3"/>
        <v>3.6852173913043476E-2</v>
      </c>
      <c r="M36" s="4">
        <v>0.46</v>
      </c>
      <c r="N36" s="4">
        <v>0.2</v>
      </c>
      <c r="O36" s="11">
        <v>5.1999999999999998E-2</v>
      </c>
      <c r="P36" s="11">
        <v>3.5000000000000003E-2</v>
      </c>
      <c r="Q36" s="10">
        <v>1.2E-2</v>
      </c>
      <c r="R36" s="11">
        <f t="shared" si="4"/>
        <v>9.8999999999999991E-2</v>
      </c>
      <c r="S36" s="5">
        <v>230</v>
      </c>
      <c r="T36" s="4">
        <f t="shared" si="11"/>
        <v>51.75</v>
      </c>
      <c r="U36" s="11">
        <f t="shared" si="6"/>
        <v>8.0212499999999992E-2</v>
      </c>
      <c r="V36">
        <v>127</v>
      </c>
      <c r="W36" s="5">
        <f t="shared" si="12"/>
        <v>-41</v>
      </c>
      <c r="X36" s="11">
        <f t="shared" si="14"/>
        <v>-6.3549999999999995E-2</v>
      </c>
    </row>
    <row r="37" spans="1:26" x14ac:dyDescent="0.25">
      <c r="A37" t="s">
        <v>35</v>
      </c>
      <c r="B37" t="s">
        <v>69</v>
      </c>
      <c r="C37" t="s">
        <v>72</v>
      </c>
      <c r="D37" t="s">
        <v>42</v>
      </c>
      <c r="E37" t="s">
        <v>45</v>
      </c>
      <c r="F37" t="s">
        <v>45</v>
      </c>
      <c r="G37" s="10"/>
      <c r="H37" s="11"/>
      <c r="I37" s="11"/>
      <c r="J37" s="9"/>
      <c r="K37">
        <v>0.19</v>
      </c>
      <c r="L37" s="11">
        <f t="shared" si="3"/>
        <v>3.1666666666666669E-2</v>
      </c>
      <c r="M37" s="4">
        <v>0.15</v>
      </c>
      <c r="N37" s="4">
        <v>0.14000000000000001</v>
      </c>
      <c r="O37" s="11">
        <v>2.5000000000000001E-2</v>
      </c>
      <c r="P37" s="11">
        <v>2.1000000000000001E-2</v>
      </c>
      <c r="Q37" s="10"/>
      <c r="R37" s="11">
        <f t="shared" si="4"/>
        <v>4.5999999999999999E-2</v>
      </c>
      <c r="S37" s="7"/>
      <c r="T37" s="8"/>
      <c r="V37" s="9"/>
      <c r="W37" s="7"/>
    </row>
    <row r="38" spans="1:26" x14ac:dyDescent="0.25">
      <c r="A38" t="s">
        <v>36</v>
      </c>
      <c r="B38" t="s">
        <v>69</v>
      </c>
      <c r="C38" t="s">
        <v>72</v>
      </c>
      <c r="D38" t="s">
        <v>42</v>
      </c>
      <c r="E38" t="s">
        <v>45</v>
      </c>
      <c r="F38" t="s">
        <v>45</v>
      </c>
      <c r="G38" s="10">
        <f t="shared" si="9"/>
        <v>7.5673810800730892E-2</v>
      </c>
      <c r="H38" s="11">
        <f t="shared" si="10"/>
        <v>-0.77500000000000002</v>
      </c>
      <c r="I38" s="11">
        <f t="shared" si="13"/>
        <v>59.933333333333323</v>
      </c>
      <c r="J38" s="3">
        <v>10.11</v>
      </c>
      <c r="K38">
        <v>0.68100000000000005</v>
      </c>
      <c r="L38" s="11">
        <f t="shared" si="3"/>
        <v>6.272368421052632E-2</v>
      </c>
      <c r="M38" s="4">
        <v>1.9</v>
      </c>
      <c r="N38" s="4">
        <v>1.1000000000000001</v>
      </c>
      <c r="O38" s="11">
        <v>0.17499999999999999</v>
      </c>
      <c r="P38" s="11">
        <v>0.38100000000000001</v>
      </c>
      <c r="Q38" s="10">
        <v>7.0000000000000001E-3</v>
      </c>
      <c r="R38" s="11">
        <f t="shared" si="4"/>
        <v>0.56300000000000006</v>
      </c>
      <c r="S38" s="5">
        <v>178</v>
      </c>
      <c r="T38" s="4">
        <f t="shared" si="11"/>
        <v>-0.25</v>
      </c>
      <c r="U38" s="11">
        <f t="shared" si="6"/>
        <v>-3.8749999999999999E-4</v>
      </c>
      <c r="V38">
        <v>139</v>
      </c>
      <c r="W38" s="5">
        <f t="shared" si="12"/>
        <v>-29</v>
      </c>
      <c r="X38" s="11">
        <f t="shared" si="14"/>
        <v>-4.4949999999999997E-2</v>
      </c>
    </row>
    <row r="39" spans="1:26" x14ac:dyDescent="0.25">
      <c r="A39" t="s">
        <v>37</v>
      </c>
      <c r="B39" t="s">
        <v>69</v>
      </c>
      <c r="C39" t="s">
        <v>72</v>
      </c>
      <c r="D39" t="s">
        <v>42</v>
      </c>
      <c r="E39" t="s">
        <v>45</v>
      </c>
      <c r="F39" t="s">
        <v>45</v>
      </c>
      <c r="G39" s="10">
        <f t="shared" si="9"/>
        <v>6.5751672823622209E-2</v>
      </c>
      <c r="H39" s="11">
        <f t="shared" si="10"/>
        <v>99.684374999999989</v>
      </c>
      <c r="I39" s="11">
        <f t="shared" si="13"/>
        <v>57.86666666666666</v>
      </c>
      <c r="J39" s="3">
        <v>10.61</v>
      </c>
      <c r="K39">
        <v>0.33400000000000002</v>
      </c>
      <c r="L39" s="11">
        <f t="shared" si="3"/>
        <v>3.713880597014925E-2</v>
      </c>
      <c r="M39" s="4">
        <v>1.34</v>
      </c>
      <c r="N39" s="4">
        <v>0.41</v>
      </c>
      <c r="O39" s="11">
        <v>0.14899999999999999</v>
      </c>
      <c r="P39" s="11">
        <v>9.2999999999999999E-2</v>
      </c>
      <c r="Q39" s="10">
        <v>8.0000000000000002E-3</v>
      </c>
      <c r="R39" s="11">
        <f t="shared" si="4"/>
        <v>0.25</v>
      </c>
      <c r="S39" s="5">
        <v>215</v>
      </c>
      <c r="T39" s="4">
        <f t="shared" si="11"/>
        <v>36.75</v>
      </c>
      <c r="U39" s="11">
        <f t="shared" si="6"/>
        <v>5.6962499999999999E-2</v>
      </c>
      <c r="V39">
        <v>136</v>
      </c>
      <c r="W39" s="5">
        <f t="shared" si="12"/>
        <v>-32</v>
      </c>
      <c r="X39" s="11">
        <f t="shared" si="14"/>
        <v>-4.9599999999999998E-2</v>
      </c>
    </row>
    <row r="40" spans="1:26" x14ac:dyDescent="0.25">
      <c r="A40" t="s">
        <v>38</v>
      </c>
      <c r="B40" t="s">
        <v>69</v>
      </c>
      <c r="C40" t="s">
        <v>72</v>
      </c>
      <c r="D40" t="s">
        <v>42</v>
      </c>
      <c r="E40" t="s">
        <v>45</v>
      </c>
      <c r="F40" t="s">
        <v>45</v>
      </c>
      <c r="G40" s="10">
        <f t="shared" si="9"/>
        <v>4.1496582259407409E-2</v>
      </c>
      <c r="H40" s="11">
        <f t="shared" si="10"/>
        <v>242.76875000000004</v>
      </c>
      <c r="I40" s="11">
        <f t="shared" si="13"/>
        <v>75.949999999999989</v>
      </c>
      <c r="J40" s="3">
        <v>10.67</v>
      </c>
      <c r="K40">
        <v>0.318</v>
      </c>
      <c r="L40" s="11">
        <f t="shared" si="3"/>
        <v>2.281304347826087E-2</v>
      </c>
      <c r="M40" s="4">
        <v>0.46</v>
      </c>
      <c r="N40" s="4">
        <v>0.24</v>
      </c>
      <c r="O40" s="11">
        <v>3.3000000000000002E-2</v>
      </c>
      <c r="P40" s="11">
        <v>3.9E-2</v>
      </c>
      <c r="Q40" s="10">
        <v>4.0000000000000001E-3</v>
      </c>
      <c r="R40" s="11">
        <f t="shared" si="4"/>
        <v>7.6000000000000012E-2</v>
      </c>
      <c r="S40" s="5">
        <v>223</v>
      </c>
      <c r="T40" s="4">
        <f t="shared" si="11"/>
        <v>44.75</v>
      </c>
      <c r="U40" s="11">
        <f t="shared" si="6"/>
        <v>6.9362500000000007E-2</v>
      </c>
      <c r="V40">
        <v>147</v>
      </c>
      <c r="W40" s="5">
        <f t="shared" si="12"/>
        <v>-21</v>
      </c>
      <c r="X40" s="11">
        <f t="shared" si="14"/>
        <v>-3.2549999999999996E-2</v>
      </c>
    </row>
    <row r="41" spans="1:26" x14ac:dyDescent="0.25">
      <c r="A41" t="s">
        <v>39</v>
      </c>
      <c r="B41" t="s">
        <v>69</v>
      </c>
      <c r="C41" t="s">
        <v>72</v>
      </c>
      <c r="D41" t="s">
        <v>42</v>
      </c>
      <c r="E41" t="s">
        <v>45</v>
      </c>
      <c r="F41" t="s">
        <v>45</v>
      </c>
      <c r="G41" s="10">
        <f t="shared" si="9"/>
        <v>3.3479693813553889E-2</v>
      </c>
      <c r="H41" s="11">
        <f t="shared" si="10"/>
        <v>14.647500000000003</v>
      </c>
      <c r="I41" s="11">
        <f t="shared" si="13"/>
        <v>37.613333333333337</v>
      </c>
      <c r="J41" s="3">
        <v>10.02</v>
      </c>
      <c r="K41">
        <v>0.57299999999999995</v>
      </c>
      <c r="L41" s="11">
        <f t="shared" si="3"/>
        <v>0.13142201834862383</v>
      </c>
      <c r="M41" s="4">
        <v>1.0900000000000001</v>
      </c>
      <c r="N41" s="4">
        <v>0.37</v>
      </c>
      <c r="O41" s="11">
        <v>0.25</v>
      </c>
      <c r="P41" s="11">
        <v>8.6999999999999994E-2</v>
      </c>
      <c r="Q41" s="11">
        <v>0.01</v>
      </c>
      <c r="R41" s="11">
        <f t="shared" si="4"/>
        <v>0.34699999999999998</v>
      </c>
      <c r="S41" s="5">
        <v>185</v>
      </c>
      <c r="T41" s="4">
        <f t="shared" si="11"/>
        <v>6.75</v>
      </c>
      <c r="U41" s="11">
        <f t="shared" si="6"/>
        <v>1.0462500000000001E-2</v>
      </c>
      <c r="V41">
        <v>142</v>
      </c>
      <c r="W41" s="5">
        <f t="shared" si="12"/>
        <v>-26</v>
      </c>
      <c r="X41" s="11">
        <f t="shared" si="14"/>
        <v>-4.0300000000000002E-2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333E-A408-4A36-9FA3-F83C6470745A}">
  <dimension ref="A1:F21"/>
  <sheetViews>
    <sheetView workbookViewId="0">
      <selection activeCell="F4" sqref="F4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3.5703125" bestFit="1" customWidth="1"/>
    <col min="4" max="4" width="10.85546875" bestFit="1" customWidth="1"/>
    <col min="5" max="5" width="21.5703125" bestFit="1" customWidth="1"/>
    <col min="6" max="6" width="31.140625" bestFit="1" customWidth="1"/>
  </cols>
  <sheetData>
    <row r="1" spans="1:6" x14ac:dyDescent="0.25">
      <c r="A1" t="s">
        <v>61</v>
      </c>
      <c r="B1" t="s">
        <v>40</v>
      </c>
      <c r="C1" t="s">
        <v>43</v>
      </c>
      <c r="D1" t="s">
        <v>46</v>
      </c>
      <c r="E1" s="1" t="s">
        <v>48</v>
      </c>
      <c r="F1" s="1"/>
    </row>
    <row r="2" spans="1:6" x14ac:dyDescent="0.25">
      <c r="A2" t="s">
        <v>0</v>
      </c>
      <c r="B2" t="s">
        <v>41</v>
      </c>
      <c r="C2" t="s">
        <v>59</v>
      </c>
      <c r="D2" t="s">
        <v>59</v>
      </c>
      <c r="E2">
        <v>9.74</v>
      </c>
    </row>
    <row r="3" spans="1:6" x14ac:dyDescent="0.25">
      <c r="A3" t="s">
        <v>1</v>
      </c>
      <c r="B3" t="s">
        <v>41</v>
      </c>
      <c r="C3" t="s">
        <v>59</v>
      </c>
      <c r="D3" t="s">
        <v>59</v>
      </c>
      <c r="E3">
        <v>9.84</v>
      </c>
    </row>
    <row r="4" spans="1:6" x14ac:dyDescent="0.25">
      <c r="A4" t="s">
        <v>2</v>
      </c>
      <c r="B4" t="s">
        <v>41</v>
      </c>
      <c r="C4" t="s">
        <v>59</v>
      </c>
      <c r="D4" t="s">
        <v>59</v>
      </c>
      <c r="E4">
        <v>9.9600000000000009</v>
      </c>
    </row>
    <row r="5" spans="1:6" x14ac:dyDescent="0.25">
      <c r="A5" t="s">
        <v>3</v>
      </c>
      <c r="B5" t="s">
        <v>41</v>
      </c>
      <c r="C5" t="s">
        <v>59</v>
      </c>
      <c r="D5" t="s">
        <v>59</v>
      </c>
      <c r="E5">
        <v>9.81</v>
      </c>
    </row>
    <row r="6" spans="1:6" x14ac:dyDescent="0.25">
      <c r="A6" t="s">
        <v>4</v>
      </c>
      <c r="B6" t="s">
        <v>41</v>
      </c>
      <c r="C6" t="s">
        <v>59</v>
      </c>
      <c r="D6" t="s">
        <v>59</v>
      </c>
      <c r="E6">
        <v>10.3</v>
      </c>
    </row>
    <row r="7" spans="1:6" x14ac:dyDescent="0.25">
      <c r="A7" t="s">
        <v>5</v>
      </c>
      <c r="B7" t="s">
        <v>41</v>
      </c>
      <c r="C7" t="s">
        <v>59</v>
      </c>
      <c r="D7" t="s">
        <v>60</v>
      </c>
      <c r="E7">
        <v>10.33</v>
      </c>
    </row>
    <row r="8" spans="1:6" x14ac:dyDescent="0.25">
      <c r="A8" t="s">
        <v>6</v>
      </c>
      <c r="B8" t="s">
        <v>41</v>
      </c>
      <c r="C8" t="s">
        <v>59</v>
      </c>
      <c r="D8" t="s">
        <v>60</v>
      </c>
      <c r="E8">
        <v>10.25</v>
      </c>
    </row>
    <row r="9" spans="1:6" x14ac:dyDescent="0.25">
      <c r="A9" t="s">
        <v>7</v>
      </c>
      <c r="B9" t="s">
        <v>41</v>
      </c>
      <c r="C9" t="s">
        <v>59</v>
      </c>
      <c r="D9" t="s">
        <v>60</v>
      </c>
      <c r="E9">
        <v>9.66</v>
      </c>
    </row>
    <row r="10" spans="1:6" x14ac:dyDescent="0.25">
      <c r="A10" t="s">
        <v>8</v>
      </c>
      <c r="B10" t="s">
        <v>41</v>
      </c>
      <c r="C10" t="s">
        <v>59</v>
      </c>
      <c r="D10" t="s">
        <v>60</v>
      </c>
      <c r="E10">
        <v>10.119999999999999</v>
      </c>
    </row>
    <row r="11" spans="1:6" x14ac:dyDescent="0.25">
      <c r="A11" t="s">
        <v>9</v>
      </c>
      <c r="B11" t="s">
        <v>41</v>
      </c>
      <c r="C11" t="s">
        <v>59</v>
      </c>
      <c r="D11" t="s">
        <v>60</v>
      </c>
      <c r="E11">
        <v>10.49</v>
      </c>
    </row>
    <row r="12" spans="1:6" x14ac:dyDescent="0.25">
      <c r="A12" t="s">
        <v>10</v>
      </c>
      <c r="B12" t="s">
        <v>41</v>
      </c>
      <c r="C12" t="s">
        <v>60</v>
      </c>
      <c r="D12" t="s">
        <v>59</v>
      </c>
      <c r="E12">
        <v>9.85</v>
      </c>
    </row>
    <row r="13" spans="1:6" x14ac:dyDescent="0.25">
      <c r="A13" t="s">
        <v>11</v>
      </c>
      <c r="B13" t="s">
        <v>41</v>
      </c>
      <c r="C13" t="s">
        <v>60</v>
      </c>
      <c r="D13" t="s">
        <v>59</v>
      </c>
      <c r="E13">
        <v>10.41</v>
      </c>
    </row>
    <row r="14" spans="1:6" x14ac:dyDescent="0.25">
      <c r="A14" t="s">
        <v>12</v>
      </c>
      <c r="B14" t="s">
        <v>41</v>
      </c>
      <c r="C14" t="s">
        <v>60</v>
      </c>
      <c r="D14" t="s">
        <v>59</v>
      </c>
      <c r="E14">
        <v>9.9499999999999993</v>
      </c>
    </row>
    <row r="15" spans="1:6" x14ac:dyDescent="0.25">
      <c r="A15" t="s">
        <v>13</v>
      </c>
      <c r="B15" t="s">
        <v>41</v>
      </c>
      <c r="C15" t="s">
        <v>60</v>
      </c>
      <c r="D15" t="s">
        <v>59</v>
      </c>
      <c r="E15">
        <v>9.93</v>
      </c>
    </row>
    <row r="16" spans="1:6" x14ac:dyDescent="0.25">
      <c r="A16" t="s">
        <v>14</v>
      </c>
      <c r="B16" t="s">
        <v>41</v>
      </c>
      <c r="C16" t="s">
        <v>60</v>
      </c>
      <c r="D16" t="s">
        <v>59</v>
      </c>
      <c r="E16">
        <v>10.18</v>
      </c>
    </row>
    <row r="17" spans="1:5" x14ac:dyDescent="0.25">
      <c r="A17" t="s">
        <v>15</v>
      </c>
      <c r="B17" t="s">
        <v>41</v>
      </c>
      <c r="C17" t="s">
        <v>60</v>
      </c>
      <c r="D17" t="s">
        <v>60</v>
      </c>
      <c r="E17">
        <v>9.5299999999999994</v>
      </c>
    </row>
    <row r="18" spans="1:5" x14ac:dyDescent="0.25">
      <c r="A18" t="s">
        <v>16</v>
      </c>
      <c r="B18" t="s">
        <v>41</v>
      </c>
      <c r="C18" t="s">
        <v>60</v>
      </c>
      <c r="D18" t="s">
        <v>60</v>
      </c>
      <c r="E18">
        <v>9.92</v>
      </c>
    </row>
    <row r="19" spans="1:5" x14ac:dyDescent="0.25">
      <c r="A19" t="s">
        <v>17</v>
      </c>
      <c r="B19" t="s">
        <v>41</v>
      </c>
      <c r="C19" t="s">
        <v>60</v>
      </c>
      <c r="D19" t="s">
        <v>60</v>
      </c>
      <c r="E19">
        <v>9.56</v>
      </c>
    </row>
    <row r="20" spans="1:5" x14ac:dyDescent="0.25">
      <c r="A20" t="s">
        <v>18</v>
      </c>
      <c r="B20" t="s">
        <v>41</v>
      </c>
      <c r="C20" t="s">
        <v>60</v>
      </c>
      <c r="D20" t="s">
        <v>60</v>
      </c>
      <c r="E20">
        <v>10.3</v>
      </c>
    </row>
    <row r="21" spans="1:5" x14ac:dyDescent="0.25">
      <c r="A21" t="s">
        <v>19</v>
      </c>
      <c r="B21" t="s">
        <v>41</v>
      </c>
      <c r="C21" t="s">
        <v>60</v>
      </c>
      <c r="D21" t="s">
        <v>60</v>
      </c>
      <c r="E21">
        <v>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Poulsen</dc:creator>
  <cp:lastModifiedBy>Jacob Poulsen</cp:lastModifiedBy>
  <dcterms:created xsi:type="dcterms:W3CDTF">2020-10-24T21:51:58Z</dcterms:created>
  <dcterms:modified xsi:type="dcterms:W3CDTF">2020-11-29T23:50:19Z</dcterms:modified>
</cp:coreProperties>
</file>