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<sst xmlns="http://schemas.openxmlformats.org/spreadsheetml/2006/main" count="179" uniqueCount="140">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</sst>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4" fontId="57" fillId="7"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26" fillId="0" borderId="18" xfId="0" applyFont="true" applyBorder="true" applyAlignment="true">
      <alignment horizontal="center" vertical="center" wrapText="true"/>
    </xf>
    <xf numFmtId="0" fontId="4" fillId="0" borderId="17" xfId="0" applyFont="true" applyBorder="true" applyAlignment="true">
      <alignment vertical="center"/>
    </xf>
    <xf numFmtId="0" fontId="23" fillId="6" borderId="21" xfId="0" applyFont="true" applyFill="true" applyBorder="true" applyAlignment="true">
      <alignment horizontal="center" vertical="center"/>
    </xf>
    <xf numFmtId="0" fontId="4" fillId="0" borderId="12" xfId="0" applyFont="true" applyBorder="true" applyAlignment="true">
      <alignment vertical="center"/>
    </xf>
    <xf numFmtId="3" fontId="30" fillId="0" borderId="22" xfId="0" applyNumberFormat="true" applyFont="true" applyBorder="true" applyAlignment="true">
      <alignment horizontal="center" vertical="center"/>
    </xf>
    <xf numFmtId="0" fontId="4" fillId="0" borderId="20" xfId="0" applyFont="true" applyBorder="true" applyAlignment="true">
      <alignment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4" fillId="0" borderId="24" xfId="0" applyFont="true" applyBorder="true" applyAlignment="true">
      <alignment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0" fontId="4" fillId="0" borderId="45" xfId="0" applyFont="true" applyBorder="true" applyAlignment="true">
      <alignment vertical="center"/>
    </xf>
    <xf numFmtId="10" fontId="51" fillId="3" borderId="13" xfId="0" applyNumberFormat="true" applyFont="true" applyFill="true" applyBorder="true" applyAlignment="true">
      <alignment horizontal="center" vertical="center"/>
    </xf>
    <xf numFmtId="0" fontId="4" fillId="0" borderId="29" xfId="0" applyFont="true" applyBorder="true" applyAlignment="true">
      <alignment vertical="center"/>
    </xf>
    <xf numFmtId="0" fontId="4" fillId="0" borderId="2" xfId="0" applyFont="true" applyBorder="true" applyAlignment="true">
      <alignment horizontal="center" vertical="center"/>
    </xf>
    <xf numFmtId="0" fontId="4" fillId="0" borderId="4" xfId="0" applyFont="true" applyBorder="true" applyAlignment="true">
      <alignment vertical="center"/>
    </xf>
    <xf numFmtId="0" fontId="4" fillId="0" borderId="3" xfId="0" applyFont="true" applyBorder="true" applyAlignment="true">
      <alignment vertical="center"/>
    </xf>
    <xf numFmtId="0" fontId="13" fillId="0" borderId="13" xfId="0" applyFont="true" applyBorder="true" applyAlignment="true">
      <alignment horizontal="center" vertical="center"/>
    </xf>
    <xf numFmtId="0" fontId="4" fillId="0" borderId="14" xfId="0" applyFont="true" applyBorder="true" applyAlignment="true">
      <alignment vertical="center"/>
    </xf>
    <xf numFmtId="0" fontId="4" fillId="0" borderId="15" xfId="0" applyFont="true" applyBorder="true" applyAlignment="true">
      <alignment vertical="center"/>
    </xf>
    <xf numFmtId="0" fontId="13" fillId="0" borderId="27" xfId="0" applyFont="true" applyBorder="true" applyAlignment="true">
      <alignment horizontal="center" vertical="center"/>
    </xf>
    <xf numFmtId="0" fontId="4" fillId="0" borderId="13"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4" fillId="0" borderId="48" xfId="0" applyFont="true" applyBorder="true" applyAlignment="true">
      <alignment vertical="center"/>
    </xf>
    <xf numFmtId="0" fontId="13" fillId="2" borderId="5" xfId="0" applyFont="true" applyFill="true" applyBorder="true" applyAlignment="true">
      <alignment horizontal="center" vertical="center"/>
    </xf>
    <xf numFmtId="0" fontId="0" fillId="0" borderId="0" xfId="0" applyAlignment="true">
      <alignment vertical="center"/>
    </xf>
    <xf numFmtId="0" fontId="13" fillId="2" borderId="25" xfId="0" applyFont="true" applyFill="true" applyBorder="true" applyAlignment="true">
      <alignment horizontal="center" vertical="center"/>
    </xf>
    <xf numFmtId="0" fontId="4" fillId="0" borderId="56" xfId="0" applyFont="true" applyBorder="true" applyAlignment="true">
      <alignment vertical="center"/>
    </xf>
    <xf numFmtId="0" fontId="13" fillId="2" borderId="2" xfId="0" applyFont="true" applyFill="true" applyBorder="true" applyAlignment="true">
      <alignment horizontal="center"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14" fontId="13" fillId="4" borderId="21" xfId="0" applyNumberFormat="true" applyFont="true" applyFill="true" applyBorder="true" applyAlignment="true">
      <alignment horizontal="center" vertical="center"/>
    </xf>
    <xf numFmtId="0" fontId="4" fillId="0" borderId="33" xfId="0" applyFont="true" applyBorder="true" applyAlignment="true">
      <alignment vertical="center"/>
    </xf>
    <xf numFmtId="26" fontId="13" fillId="0" borderId="43" xfId="0" applyNumberFormat="true" applyFont="true" applyBorder="true" applyAlignment="true">
      <alignment horizontal="center" vertical="center"/>
    </xf>
    <xf numFmtId="0" fontId="4" fillId="0" borderId="44" xfId="0" applyFont="true" applyBorder="true" applyAlignment="true">
      <alignment vertical="center"/>
    </xf>
    <xf numFmtId="179" fontId="13" fillId="3" borderId="27" xfId="0" applyNumberFormat="true" applyFont="true" applyFill="true" applyBorder="true" applyAlignment="true">
      <alignment horizontal="center"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55" fillId="0" borderId="43" xfId="0" applyFont="true" applyBorder="true" applyAlignment="true">
      <alignment horizontal="center" vertical="center" wrapText="true"/>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0" fontId="13" fillId="0" borderId="41" xfId="0" applyFont="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189" fontId="54" fillId="0" borderId="0" xfId="0" applyNumberFormat="true" applyFont="true" applyAlignment="true">
      <alignment horizontal="center" vertical="center"/>
    </xf>
    <xf numFmtId="185" fontId="56" fillId="0" borderId="43" xfId="0" applyNumberFormat="true" applyFont="true" applyBorder="true" applyAlignment="true">
      <alignment horizontal="right"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4" fillId="0" borderId="23" xfId="0" applyFont="true" applyBorder="true" applyAlignment="true">
      <alignment vertical="center"/>
    </xf>
    <xf numFmtId="0" fontId="4" fillId="0" borderId="32" xfId="0" applyFont="true" applyBorder="true" applyAlignment="true">
      <alignment vertical="center"/>
    </xf>
    <xf numFmtId="0" fontId="13" fillId="4" borderId="27" xfId="0"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4" fillId="0" borderId="5" xfId="0" applyFont="true" applyBorder="true" applyAlignment="true">
      <alignment vertical="center"/>
    </xf>
    <xf numFmtId="0" fontId="4" fillId="0" borderId="30" xfId="0" applyFont="true" applyBorder="true" applyAlignment="true">
      <alignment vertical="center"/>
    </xf>
    <xf numFmtId="0" fontId="13" fillId="0" borderId="35"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36" xfId="0" applyFont="true" applyBorder="true" applyAlignment="true">
      <alignment horizontal="center" vertical="center"/>
    </xf>
    <xf numFmtId="0" fontId="4" fillId="0" borderId="26" xfId="0" applyFont="true" applyBorder="true" applyAlignment="true">
      <alignment vertical="center"/>
    </xf>
    <xf numFmtId="0" fontId="4" fillId="0" borderId="31" xfId="0" applyFont="true" applyBorder="true" applyAlignment="true">
      <alignment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4" fillId="0" borderId="6" xfId="0" applyFont="true" applyBorder="true" applyAlignment="true">
      <alignment vertical="center"/>
    </xf>
    <xf numFmtId="0" fontId="17" fillId="0" borderId="46" xfId="0" applyFont="true" applyBorder="true" applyAlignment="true">
      <alignment horizontal="center" vertical="center"/>
    </xf>
    <xf numFmtId="0" fontId="4" fillId="0" borderId="4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9"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0" fontId="4" fillId="0" borderId="8" xfId="0" applyFont="true" applyBorder="true" applyAlignment="true">
      <alignment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0" fontId="13" fillId="0" borderId="2" xfId="0" applyFont="true" applyBorder="true" applyAlignment="true">
      <alignment horizontal="center" vertical="center"/>
    </xf>
    <xf numFmtId="0" fontId="13" fillId="0" borderId="18" xfId="0" applyFont="true" applyBorder="true" applyAlignment="true">
      <alignment horizontal="center" vertical="center" wrapText="true"/>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13" fillId="0" borderId="10" xfId="0" applyFont="true" applyBorder="true" applyAlignment="true">
      <alignment horizontal="left" vertical="center"/>
    </xf>
    <xf numFmtId="0" fontId="13" fillId="0" borderId="13" xfId="0" applyFont="true" applyBorder="true" applyAlignment="true">
      <alignment horizontal="left" vertical="center"/>
    </xf>
    <xf numFmtId="0" fontId="13" fillId="2" borderId="21" xfId="0" applyFont="true" applyFill="true" applyBorder="true" applyAlignment="true">
      <alignment horizontal="center" vertical="center"/>
    </xf>
    <xf numFmtId="0" fontId="13"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13" fillId="4" borderId="43" xfId="0" applyFont="true" applyFill="true" applyBorder="true" applyAlignment="true">
      <alignment horizontal="center" vertical="center"/>
    </xf>
    <xf numFmtId="177" fontId="13" fillId="0" borderId="43" xfId="0" applyNumberFormat="true" applyFont="true" applyBorder="true" applyAlignment="true">
      <alignment horizontal="center" vertical="center"/>
    </xf>
    <xf numFmtId="0" fontId="4" fillId="4" borderId="14" xfId="0" applyFont="true" applyFill="true" applyBorder="true" applyAlignment="true">
      <alignment horizontal="center" vertical="center"/>
    </xf>
    <xf numFmtId="0" fontId="47" fillId="0" borderId="43" xfId="0" applyFont="true" applyBorder="true" applyAlignment="true">
      <alignment horizontal="center" vertical="center"/>
    </xf>
    <xf numFmtId="180" fontId="2" fillId="8" borderId="43"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1" fillId="0" borderId="0" xfId="0" applyFont="true" applyAlignment="true">
      <alignment horizontal="lef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2" fillId="8" borderId="43" xfId="0" applyFont="true" applyFill="true" applyBorder="true" applyAlignment="true">
      <alignment horizontal="center" vertical="center"/>
    </xf>
    <xf numFmtId="0" fontId="67" fillId="2" borderId="46" xfId="0" applyFont="true" applyFill="true" applyBorder="true" applyAlignment="true">
      <alignment horizontal="center" vertical="center"/>
    </xf>
    <xf numFmtId="0" fontId="67" fillId="0" borderId="7" xfId="0" applyFont="true" applyBorder="true" applyAlignment="true">
      <alignment horizontal="center" vertical="center"/>
    </xf>
    <xf numFmtId="0" fontId="67" fillId="0" borderId="46"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13" fillId="0" borderId="30" xfId="0" applyFont="true" applyBorder="true" applyAlignment="true">
      <alignment horizontal="center" vertical="center"/>
    </xf>
    <xf numFmtId="26" fontId="13" fillId="0" borderId="10"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0" fontId="4" fillId="4" borderId="22" xfId="0" applyFont="true" applyFill="true" applyBorder="true" applyAlignment="true">
      <alignment horizontal="center" vertical="center"/>
    </xf>
    <xf numFmtId="3" fontId="23" fillId="3" borderId="31"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A31" workbookViewId="0">
      <selection activeCell="R35" sqref="R35:S35"/>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79" t="s">
        <v>1</v>
      </c>
      <c r="B1" s="222"/>
      <c r="C1" s="222"/>
      <c r="D1" s="222"/>
      <c r="E1" s="222"/>
      <c r="F1" s="222"/>
      <c r="G1" s="222"/>
      <c r="H1" s="222"/>
      <c r="I1" s="222"/>
      <c r="J1" s="222"/>
      <c r="K1" s="222"/>
      <c r="L1" s="222"/>
      <c r="M1" s="222"/>
      <c r="N1" s="222"/>
      <c r="O1" s="222"/>
      <c r="P1" s="222"/>
      <c r="Q1" s="222"/>
      <c r="R1" s="222"/>
      <c r="S1" s="222"/>
      <c r="T1" s="222"/>
      <c r="U1" s="222"/>
      <c r="V1" s="222"/>
      <c r="W1" s="222"/>
      <c r="X1" s="222"/>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80" t="s">
        <v>2</v>
      </c>
      <c r="B2" s="220"/>
      <c r="C2" s="220"/>
      <c r="D2" s="220"/>
      <c r="E2" s="220"/>
      <c r="F2" s="220"/>
      <c r="G2" s="220"/>
      <c r="H2" s="220"/>
      <c r="I2" s="220"/>
      <c r="J2" s="220"/>
      <c r="K2" s="220"/>
      <c r="L2" s="220"/>
      <c r="M2" s="220"/>
      <c r="N2" s="220"/>
      <c r="O2" s="220"/>
      <c r="P2" s="220"/>
      <c r="Q2" s="220"/>
      <c r="R2" s="220"/>
      <c r="S2" s="220"/>
      <c r="T2" s="220"/>
      <c r="U2" s="220"/>
      <c r="V2" s="220"/>
      <c r="W2" s="220"/>
      <c r="X2" s="220"/>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81" t="s">
        <v>3</v>
      </c>
      <c r="D4" s="218"/>
      <c r="E4" s="282">
        <f>=T24-I24-S27-S28-S29-S30-H29-H30</f>
      </c>
      <c r="F4" s="269"/>
      <c r="G4" s="269"/>
      <c r="H4" s="269"/>
      <c r="I4" s="218"/>
      <c r="J4" s="16"/>
      <c r="K4" s="16"/>
      <c r="L4" s="16"/>
      <c r="M4" s="16"/>
      <c r="N4" s="13"/>
      <c r="O4" s="16"/>
      <c r="P4" s="289" t="s">
        <v>4</v>
      </c>
      <c r="Q4" s="226"/>
      <c r="R4" s="197"/>
      <c r="S4" s="283" t="s">
        <v>5</v>
      </c>
      <c r="T4" s="269"/>
      <c r="U4" s="269"/>
      <c r="V4" s="269"/>
      <c r="W4" s="218"/>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86" t="s">
        <v>6</v>
      </c>
      <c r="D5" s="218"/>
      <c r="E5" s="284">
        <f>=E4/T24</f>
      </c>
      <c r="F5" s="269"/>
      <c r="G5" s="269"/>
      <c r="H5" s="269"/>
      <c r="I5" s="218"/>
      <c r="J5" s="16"/>
      <c r="K5" s="16"/>
      <c r="L5" s="16"/>
      <c r="M5" s="16"/>
      <c r="N5" s="13"/>
      <c r="O5" s="16"/>
      <c r="P5" s="215" t="s">
        <v>7</v>
      </c>
      <c r="Q5" s="212"/>
      <c r="R5" s="213"/>
      <c r="S5" s="285" t="s">
        <v>124</v>
      </c>
      <c r="T5" s="269"/>
      <c r="U5" s="269"/>
      <c r="V5" s="269"/>
      <c r="W5" s="218"/>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3"/>
      <c r="B7" s="18" t="s">
        <v>8</v>
      </c>
      <c r="C7" s="287" t="s">
        <v>9</v>
      </c>
      <c r="D7" s="218"/>
      <c r="E7" s="18"/>
      <c r="F7" s="288" t="s">
        <v>10</v>
      </c>
      <c r="G7" s="218"/>
      <c r="H7" s="19"/>
      <c r="I7" s="288" t="s">
        <v>11</v>
      </c>
      <c r="J7" s="269"/>
      <c r="K7" s="184"/>
      <c r="L7" s="185"/>
      <c r="M7" s="290" t="s">
        <v>12</v>
      </c>
      <c r="N7" s="209"/>
      <c r="O7" s="195"/>
      <c r="P7" s="291" t="s">
        <v>125</v>
      </c>
      <c r="Q7" s="209"/>
      <c r="R7" s="195"/>
      <c r="S7" s="292" t="s">
        <v>13</v>
      </c>
      <c r="T7" s="293" t="s">
        <v>128</v>
      </c>
      <c r="U7" s="209"/>
      <c r="V7" s="209"/>
      <c r="W7" s="209"/>
      <c r="X7" s="210"/>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294" t="s">
        <v>14</v>
      </c>
      <c r="B8" s="197"/>
      <c r="C8" s="321" t="s">
        <v>27</v>
      </c>
      <c r="D8" s="199"/>
      <c r="E8" s="225" t="s">
        <v>15</v>
      </c>
      <c r="F8" s="226"/>
      <c r="G8" s="197"/>
      <c r="H8" s="250" t="s">
        <v>138</v>
      </c>
      <c r="I8" s="251"/>
      <c r="J8" s="251"/>
      <c r="K8" s="251"/>
      <c r="L8" s="252"/>
      <c r="M8" s="257"/>
      <c r="N8" s="220"/>
      <c r="O8" s="202"/>
      <c r="P8" s="260"/>
      <c r="Q8" s="220"/>
      <c r="R8" s="202"/>
      <c r="S8" s="263"/>
      <c r="T8" s="260"/>
      <c r="U8" s="220"/>
      <c r="V8" s="220"/>
      <c r="W8" s="220"/>
      <c r="X8" s="26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95" t="s">
        <v>16</v>
      </c>
      <c r="B9" s="213"/>
      <c r="C9" s="253" t="s">
        <v>127</v>
      </c>
      <c r="D9" s="213"/>
      <c r="E9" s="21" t="s">
        <v>17</v>
      </c>
      <c r="F9" s="21"/>
      <c r="G9" s="21"/>
      <c r="H9" s="253"/>
      <c r="I9" s="212"/>
      <c r="J9" s="212"/>
      <c r="K9" s="212"/>
      <c r="L9" s="207"/>
      <c r="M9" s="258"/>
      <c r="N9" s="251"/>
      <c r="O9" s="199"/>
      <c r="P9" s="261"/>
      <c r="Q9" s="251"/>
      <c r="R9" s="199"/>
      <c r="S9" s="264"/>
      <c r="T9" s="261"/>
      <c r="U9" s="251"/>
      <c r="V9" s="251"/>
      <c r="W9" s="251"/>
      <c r="X9" s="252"/>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294" t="s">
        <v>18</v>
      </c>
      <c r="B10" s="197"/>
      <c r="C10" s="224"/>
      <c r="D10" s="197"/>
      <c r="E10" s="225" t="s">
        <v>15</v>
      </c>
      <c r="F10" s="226"/>
      <c r="G10" s="197"/>
      <c r="H10" s="227"/>
      <c r="I10" s="226"/>
      <c r="J10" s="226"/>
      <c r="K10" s="226"/>
      <c r="L10" s="228"/>
      <c r="M10" s="254" t="s">
        <v>19</v>
      </c>
      <c r="N10" s="255"/>
      <c r="O10" s="256"/>
      <c r="P10" s="259" t="s">
        <v>126</v>
      </c>
      <c r="Q10" s="255"/>
      <c r="R10" s="256"/>
      <c r="S10" s="262" t="s">
        <v>20</v>
      </c>
      <c r="T10" s="265" t="s">
        <v>129</v>
      </c>
      <c r="U10" s="255"/>
      <c r="V10" s="255"/>
      <c r="W10" s="255"/>
      <c r="X10" s="266"/>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95" t="s">
        <v>16</v>
      </c>
      <c r="B11" s="213"/>
      <c r="C11" s="304"/>
      <c r="D11" s="213"/>
      <c r="E11" s="21" t="s">
        <v>17</v>
      </c>
      <c r="F11" s="21"/>
      <c r="G11" s="21"/>
      <c r="H11" s="253" t="s">
        <v>139</v>
      </c>
      <c r="I11" s="212"/>
      <c r="J11" s="212"/>
      <c r="K11" s="212"/>
      <c r="L11" s="207"/>
      <c r="M11" s="257"/>
      <c r="N11" s="220"/>
      <c r="O11" s="202"/>
      <c r="P11" s="260"/>
      <c r="Q11" s="220"/>
      <c r="R11" s="202"/>
      <c r="S11" s="263"/>
      <c r="T11" s="260"/>
      <c r="U11" s="220"/>
      <c r="V11" s="220"/>
      <c r="W11" s="220"/>
      <c r="X11" s="26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294" t="s">
        <v>21</v>
      </c>
      <c r="B12" s="197"/>
      <c r="C12" s="224"/>
      <c r="D12" s="197"/>
      <c r="E12" s="225" t="s">
        <v>15</v>
      </c>
      <c r="F12" s="226"/>
      <c r="G12" s="197"/>
      <c r="H12" s="227"/>
      <c r="I12" s="226"/>
      <c r="J12" s="226"/>
      <c r="K12" s="226"/>
      <c r="L12" s="228"/>
      <c r="M12" s="257"/>
      <c r="N12" s="220"/>
      <c r="O12" s="202"/>
      <c r="P12" s="260"/>
      <c r="Q12" s="220"/>
      <c r="R12" s="202"/>
      <c r="S12" s="263"/>
      <c r="T12" s="260"/>
      <c r="U12" s="220"/>
      <c r="V12" s="220"/>
      <c r="W12" s="220"/>
      <c r="X12" s="26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95" t="s">
        <v>16</v>
      </c>
      <c r="B13" s="213"/>
      <c r="C13" s="304"/>
      <c r="D13" s="213"/>
      <c r="E13" s="21" t="s">
        <v>17</v>
      </c>
      <c r="F13" s="21"/>
      <c r="G13" s="21"/>
      <c r="H13" s="253"/>
      <c r="I13" s="212"/>
      <c r="J13" s="212"/>
      <c r="K13" s="212"/>
      <c r="L13" s="207"/>
      <c r="M13" s="258"/>
      <c r="N13" s="251"/>
      <c r="O13" s="199"/>
      <c r="P13" s="261"/>
      <c r="Q13" s="251"/>
      <c r="R13" s="199"/>
      <c r="S13" s="264"/>
      <c r="T13" s="261"/>
      <c r="U13" s="251"/>
      <c r="V13" s="251"/>
      <c r="W13" s="251"/>
      <c r="X13" s="252"/>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294" t="s">
        <v>22</v>
      </c>
      <c r="B14" s="197"/>
      <c r="C14" s="224"/>
      <c r="D14" s="197"/>
      <c r="E14" s="225" t="s">
        <v>15</v>
      </c>
      <c r="F14" s="226"/>
      <c r="G14" s="197"/>
      <c r="H14" s="227"/>
      <c r="I14" s="226"/>
      <c r="J14" s="226"/>
      <c r="K14" s="226"/>
      <c r="L14" s="228"/>
      <c r="M14" s="254" t="s">
        <v>16</v>
      </c>
      <c r="N14" s="255"/>
      <c r="O14" s="256"/>
      <c r="P14" s="259" t="s">
        <v>127</v>
      </c>
      <c r="Q14" s="255"/>
      <c r="R14" s="256"/>
      <c r="S14" s="275" t="s">
        <v>17</v>
      </c>
      <c r="T14" s="277" t="s">
        <v>130</v>
      </c>
      <c r="U14" s="255"/>
      <c r="V14" s="255"/>
      <c r="W14" s="255"/>
      <c r="X14" s="266"/>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95" t="s">
        <v>16</v>
      </c>
      <c r="B15" s="213"/>
      <c r="C15" s="304"/>
      <c r="D15" s="213"/>
      <c r="E15" s="21" t="s">
        <v>17</v>
      </c>
      <c r="F15" s="21"/>
      <c r="G15" s="21"/>
      <c r="H15" s="253"/>
      <c r="I15" s="212"/>
      <c r="J15" s="212"/>
      <c r="K15" s="212"/>
      <c r="L15" s="207"/>
      <c r="M15" s="257"/>
      <c r="N15" s="220"/>
      <c r="O15" s="202"/>
      <c r="P15" s="260"/>
      <c r="Q15" s="220"/>
      <c r="R15" s="202"/>
      <c r="S15" s="263"/>
      <c r="T15" s="260"/>
      <c r="U15" s="220"/>
      <c r="V15" s="220"/>
      <c r="W15" s="220"/>
      <c r="X15" s="26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294" t="s">
        <v>23</v>
      </c>
      <c r="B16" s="197"/>
      <c r="C16" s="224"/>
      <c r="D16" s="197"/>
      <c r="E16" s="225" t="s">
        <v>15</v>
      </c>
      <c r="F16" s="226"/>
      <c r="G16" s="197"/>
      <c r="H16" s="227"/>
      <c r="I16" s="226"/>
      <c r="J16" s="226"/>
      <c r="K16" s="226"/>
      <c r="L16" s="228"/>
      <c r="M16" s="257"/>
      <c r="N16" s="220"/>
      <c r="O16" s="202"/>
      <c r="P16" s="260"/>
      <c r="Q16" s="220"/>
      <c r="R16" s="202"/>
      <c r="S16" s="263"/>
      <c r="T16" s="260"/>
      <c r="U16" s="220"/>
      <c r="V16" s="220"/>
      <c r="W16" s="220"/>
      <c r="X16" s="26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95" t="s">
        <v>16</v>
      </c>
      <c r="B17" s="213"/>
      <c r="C17" s="304"/>
      <c r="D17" s="213"/>
      <c r="E17" s="21" t="s">
        <v>17</v>
      </c>
      <c r="F17" s="21"/>
      <c r="G17" s="21"/>
      <c r="H17" s="253"/>
      <c r="I17" s="212"/>
      <c r="J17" s="212"/>
      <c r="K17" s="212"/>
      <c r="L17" s="207"/>
      <c r="M17" s="271"/>
      <c r="N17" s="272"/>
      <c r="O17" s="273"/>
      <c r="P17" s="274"/>
      <c r="Q17" s="272"/>
      <c r="R17" s="273"/>
      <c r="S17" s="276"/>
      <c r="T17" s="274"/>
      <c r="U17" s="272"/>
      <c r="V17" s="272"/>
      <c r="W17" s="272"/>
      <c r="X17" s="278"/>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98" t="s">
        <v>24</v>
      </c>
      <c r="B18" s="226"/>
      <c r="C18" s="226"/>
      <c r="D18" s="197"/>
      <c r="E18" s="296" t="s">
        <v>25</v>
      </c>
      <c r="F18" s="226"/>
      <c r="G18" s="197"/>
      <c r="H18" s="296" t="s">
        <v>26</v>
      </c>
      <c r="I18" s="226"/>
      <c r="J18" s="226"/>
      <c r="K18" s="226"/>
      <c r="L18" s="228"/>
      <c r="M18" s="298" t="s">
        <v>24</v>
      </c>
      <c r="N18" s="226"/>
      <c r="O18" s="197"/>
      <c r="P18" s="296" t="s">
        <v>25</v>
      </c>
      <c r="Q18" s="226"/>
      <c r="R18" s="197"/>
      <c r="S18" s="296" t="s">
        <v>26</v>
      </c>
      <c r="T18" s="226"/>
      <c r="U18" s="226"/>
      <c r="V18" s="226"/>
      <c r="W18" s="226"/>
      <c r="X18" s="228"/>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41">
        <v>1</v>
      </c>
      <c r="B19" s="193"/>
      <c r="C19" s="302" t="s">
        <v>27</v>
      </c>
      <c r="D19" s="193"/>
      <c r="E19" s="303">
        <f>=AF42</f>
      </c>
      <c r="F19" s="230"/>
      <c r="G19" s="193"/>
      <c r="H19" s="229">
        <f>=AK42+AP42</f>
      </c>
      <c r="I19" s="230"/>
      <c r="J19" s="230"/>
      <c r="K19" s="230"/>
      <c r="L19" s="205"/>
      <c r="M19" s="23">
        <f>A19</f>
        <v>1</v>
      </c>
      <c r="N19" s="297" t="str">
        <f>C19</f>
        <v>萬裕隆/430</v>
      </c>
      <c r="O19" s="193"/>
      <c r="P19" s="303">
        <f>=E19</f>
      </c>
      <c r="Q19" s="230"/>
      <c r="R19" s="193"/>
      <c r="S19" s="229">
        <f>=AU42</f>
      </c>
      <c r="T19" s="230"/>
      <c r="U19" s="230"/>
      <c r="V19" s="230"/>
      <c r="W19" s="230"/>
      <c r="X19" s="205"/>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41">
        <v>2</v>
      </c>
      <c r="B20" s="193"/>
      <c r="C20" s="302"/>
      <c r="D20" s="193"/>
      <c r="E20" s="303">
        <f>=AG42</f>
      </c>
      <c r="F20" s="230"/>
      <c r="G20" s="193"/>
      <c r="H20" s="299">
        <f>=AL42+AQ42</f>
      </c>
      <c r="I20" s="230"/>
      <c r="J20" s="230"/>
      <c r="K20" s="230"/>
      <c r="L20" s="205"/>
      <c r="M20" s="23">
        <v>2</v>
      </c>
      <c r="N20" s="297">
        <f>C20</f>
        <v>0</v>
      </c>
      <c r="O20" s="193"/>
      <c r="P20" s="303">
        <f>=E20</f>
      </c>
      <c r="Q20" s="230"/>
      <c r="R20" s="193"/>
      <c r="S20" s="229">
        <f>=AV42</f>
      </c>
      <c r="T20" s="230"/>
      <c r="U20" s="230"/>
      <c r="V20" s="230"/>
      <c r="W20" s="230"/>
      <c r="X20" s="205"/>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41">
        <v>3</v>
      </c>
      <c r="B21" s="193"/>
      <c r="C21" s="302"/>
      <c r="D21" s="193"/>
      <c r="E21" s="303">
        <f>=AH42</f>
      </c>
      <c r="F21" s="230"/>
      <c r="G21" s="193"/>
      <c r="H21" s="299">
        <f>=AM42+AR42</f>
      </c>
      <c r="I21" s="230"/>
      <c r="J21" s="230"/>
      <c r="K21" s="230"/>
      <c r="L21" s="205"/>
      <c r="M21" s="23">
        <v>3</v>
      </c>
      <c r="N21" s="297">
        <f>C21</f>
        <v>0</v>
      </c>
      <c r="O21" s="193"/>
      <c r="P21" s="303">
        <f>=E21</f>
      </c>
      <c r="Q21" s="230"/>
      <c r="R21" s="193"/>
      <c r="S21" s="229">
        <f>=AW42</f>
      </c>
      <c r="T21" s="230"/>
      <c r="U21" s="230"/>
      <c r="V21" s="230"/>
      <c r="W21" s="230"/>
      <c r="X21" s="205"/>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41">
        <v>4</v>
      </c>
      <c r="B22" s="193"/>
      <c r="C22" s="302"/>
      <c r="D22" s="193"/>
      <c r="E22" s="303">
        <f>=AI42</f>
      </c>
      <c r="F22" s="230"/>
      <c r="G22" s="193"/>
      <c r="H22" s="299">
        <f>=AN42+AS42</f>
      </c>
      <c r="I22" s="230"/>
      <c r="J22" s="230"/>
      <c r="K22" s="230"/>
      <c r="L22" s="205"/>
      <c r="M22" s="23">
        <v>4</v>
      </c>
      <c r="N22" s="297">
        <f>C22</f>
        <v>0</v>
      </c>
      <c r="O22" s="193"/>
      <c r="P22" s="303">
        <f>=E22</f>
      </c>
      <c r="Q22" s="230"/>
      <c r="R22" s="193"/>
      <c r="S22" s="229">
        <f>=AX42</f>
      </c>
      <c r="T22" s="230"/>
      <c r="U22" s="230"/>
      <c r="V22" s="230"/>
      <c r="W22" s="230"/>
      <c r="X22" s="205"/>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41">
        <v>5</v>
      </c>
      <c r="B23" s="193"/>
      <c r="C23" s="302"/>
      <c r="D23" s="193"/>
      <c r="E23" s="303">
        <f>=AJ42</f>
      </c>
      <c r="F23" s="230"/>
      <c r="G23" s="193"/>
      <c r="H23" s="299">
        <f>=AO42+AT42</f>
      </c>
      <c r="I23" s="230"/>
      <c r="J23" s="230"/>
      <c r="K23" s="230"/>
      <c r="L23" s="205"/>
      <c r="M23" s="23">
        <v>5</v>
      </c>
      <c r="N23" s="297">
        <f>C23</f>
        <v>0</v>
      </c>
      <c r="O23" s="193"/>
      <c r="P23" s="303">
        <f>=E23</f>
      </c>
      <c r="Q23" s="230"/>
      <c r="R23" s="193"/>
      <c r="S23" s="229">
        <f>=AY42</f>
      </c>
      <c r="T23" s="230"/>
      <c r="U23" s="230"/>
      <c r="V23" s="230"/>
      <c r="W23" s="230"/>
      <c r="X23" s="205"/>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11" t="s">
        <v>28</v>
      </c>
      <c r="B24" s="212"/>
      <c r="C24" s="212"/>
      <c r="D24" s="213"/>
      <c r="E24" s="301">
        <f>=SUM(E19:G23)</f>
      </c>
      <c r="F24" s="212"/>
      <c r="G24" s="213"/>
      <c r="H24" s="25" t="s">
        <v>29</v>
      </c>
      <c r="I24" s="300">
        <f>=SUM(H19:L23)</f>
      </c>
      <c r="J24" s="212"/>
      <c r="K24" s="212"/>
      <c r="L24" s="207"/>
      <c r="M24" s="211" t="s">
        <v>28</v>
      </c>
      <c r="N24" s="212"/>
      <c r="O24" s="213"/>
      <c r="P24" s="301">
        <f>=SUM(P19:R23)</f>
      </c>
      <c r="Q24" s="212"/>
      <c r="R24" s="213"/>
      <c r="S24" s="26" t="s">
        <v>29</v>
      </c>
      <c r="T24" s="231">
        <f>=SUM(S19:W23)</f>
      </c>
      <c r="U24" s="212"/>
      <c r="V24" s="212"/>
      <c r="W24" s="212"/>
      <c r="X24" s="207"/>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312" t="s">
        <v>118</v>
      </c>
      <c r="B25" s="269"/>
      <c r="C25" s="269"/>
      <c r="D25" s="269"/>
      <c r="E25" s="269"/>
      <c r="F25" s="269"/>
      <c r="G25" s="269"/>
      <c r="H25" s="269"/>
      <c r="I25" s="269"/>
      <c r="J25" s="269"/>
      <c r="K25" s="269"/>
      <c r="L25" s="269"/>
      <c r="M25" s="269"/>
      <c r="N25" s="269"/>
      <c r="O25" s="269"/>
      <c r="P25" s="269"/>
      <c r="Q25" s="269"/>
      <c r="R25" s="269"/>
      <c r="S25" s="269"/>
      <c r="T25" s="269"/>
      <c r="U25" s="269"/>
      <c r="V25" s="269"/>
      <c r="W25" s="269"/>
      <c r="X25" s="218"/>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313" t="s">
        <v>119</v>
      </c>
      <c r="B26" s="272"/>
      <c r="C26" s="272"/>
      <c r="D26" s="272"/>
      <c r="E26" s="272"/>
      <c r="F26" s="272"/>
      <c r="G26" s="272"/>
      <c r="H26" s="272"/>
      <c r="I26" s="272"/>
      <c r="J26" s="272"/>
      <c r="K26" s="272"/>
      <c r="L26" s="278"/>
      <c r="M26" s="314" t="s">
        <v>120</v>
      </c>
      <c r="N26" s="269"/>
      <c r="O26" s="269"/>
      <c r="P26" s="269"/>
      <c r="Q26" s="269"/>
      <c r="R26" s="269"/>
      <c r="S26" s="269"/>
      <c r="T26" s="269"/>
      <c r="U26" s="269"/>
      <c r="V26" s="269"/>
      <c r="W26" s="269"/>
      <c r="X26" s="218"/>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89" t="s">
        <v>30</v>
      </c>
      <c r="B27" s="226"/>
      <c r="C27" s="226"/>
      <c r="D27" s="226"/>
      <c r="E27" s="226"/>
      <c r="F27" s="226"/>
      <c r="G27" s="197"/>
      <c r="H27" s="315">
        <f>=V49</f>
      </c>
      <c r="I27" s="226"/>
      <c r="J27" s="226"/>
      <c r="K27" s="226"/>
      <c r="L27" s="228"/>
      <c r="M27" s="316" t="s">
        <v>31</v>
      </c>
      <c r="N27" s="251"/>
      <c r="O27" s="251"/>
      <c r="P27" s="251"/>
      <c r="Q27" s="251"/>
      <c r="R27" s="199"/>
      <c r="S27" s="317">
        <f>=SUM(M50:M55)</f>
      </c>
      <c r="T27" s="226"/>
      <c r="U27" s="226"/>
      <c r="V27" s="226"/>
      <c r="W27" s="226"/>
      <c r="X27" s="228"/>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41" t="s">
        <v>32</v>
      </c>
      <c r="B28" s="230"/>
      <c r="C28" s="230"/>
      <c r="D28" s="230"/>
      <c r="E28" s="230"/>
      <c r="F28" s="230"/>
      <c r="G28" s="193"/>
      <c r="H28" s="229">
        <f>=AB45</f>
      </c>
      <c r="I28" s="230"/>
      <c r="J28" s="230"/>
      <c r="K28" s="230"/>
      <c r="L28" s="205"/>
      <c r="M28" s="243" t="s">
        <v>33</v>
      </c>
      <c r="N28" s="230"/>
      <c r="O28" s="230"/>
      <c r="P28" s="28" t="s">
        <v>121</v>
      </c>
      <c r="Q28" s="244">
        <f>=F55</f>
      </c>
      <c r="R28" s="205"/>
      <c r="S28" s="242">
        <f>=F58</f>
      </c>
      <c r="T28" s="230"/>
      <c r="U28" s="230"/>
      <c r="V28" s="230"/>
      <c r="W28" s="230"/>
      <c r="X28" s="205"/>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41" t="s">
        <v>34</v>
      </c>
      <c r="B29" s="230"/>
      <c r="C29" s="230"/>
      <c r="D29" s="230"/>
      <c r="E29" s="230"/>
      <c r="F29" s="230"/>
      <c r="G29" s="193"/>
      <c r="H29" s="229">
        <f>=AD45</f>
      </c>
      <c r="I29" s="230"/>
      <c r="J29" s="230"/>
      <c r="K29" s="230"/>
      <c r="L29" s="205"/>
      <c r="M29" s="241" t="s">
        <v>35</v>
      </c>
      <c r="N29" s="230"/>
      <c r="O29" s="230"/>
      <c r="P29" s="230"/>
      <c r="Q29" s="230"/>
      <c r="R29" s="193"/>
      <c r="S29" s="242">
        <f>=E46</f>
      </c>
      <c r="T29" s="230"/>
      <c r="U29" s="230"/>
      <c r="V29" s="230"/>
      <c r="W29" s="230"/>
      <c r="X29" s="205"/>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11" t="s">
        <v>36</v>
      </c>
      <c r="B30" s="212"/>
      <c r="C30" s="212"/>
      <c r="D30" s="212"/>
      <c r="E30" s="212"/>
      <c r="F30" s="212"/>
      <c r="G30" s="213"/>
      <c r="H30" s="214">
        <v>0</v>
      </c>
      <c r="I30" s="212"/>
      <c r="J30" s="212"/>
      <c r="K30" s="212"/>
      <c r="L30" s="207"/>
      <c r="M30" s="215" t="s">
        <v>37</v>
      </c>
      <c r="N30" s="212"/>
      <c r="O30" s="212"/>
      <c r="P30" s="212"/>
      <c r="Q30" s="212"/>
      <c r="R30" s="212"/>
      <c r="S30" s="216">
        <f>=AE45</f>
      </c>
      <c r="T30" s="212"/>
      <c r="U30" s="212"/>
      <c r="V30" s="212"/>
      <c r="W30" s="212"/>
      <c r="X30" s="207"/>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217" t="s">
        <v>39</v>
      </c>
      <c r="W31" s="218"/>
      <c r="X31" s="19">
        <f>=T55</f>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219" t="s">
        <v>40</v>
      </c>
      <c r="B32" s="220"/>
      <c r="C32" s="220"/>
      <c r="D32" s="220"/>
      <c r="E32" s="221" t="s">
        <v>41</v>
      </c>
      <c r="F32" s="220"/>
      <c r="G32" s="220"/>
      <c r="H32" s="220"/>
      <c r="I32" s="220"/>
      <c r="J32" s="220"/>
      <c r="K32" s="220"/>
      <c r="L32" s="202"/>
      <c r="M32" s="221" t="s">
        <v>42</v>
      </c>
      <c r="N32" s="220"/>
      <c r="O32" s="220"/>
      <c r="P32" s="220"/>
      <c r="Q32" s="220"/>
      <c r="R32" s="222"/>
      <c r="S32" s="223" t="s">
        <v>43</v>
      </c>
      <c r="T32" s="209"/>
      <c r="U32" s="209"/>
      <c r="V32" s="209"/>
      <c r="W32" s="209"/>
      <c r="X32" s="210"/>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68"/>
      <c r="B33" s="269"/>
      <c r="C33" s="269"/>
      <c r="D33" s="218"/>
      <c r="E33" s="268"/>
      <c r="F33" s="269"/>
      <c r="G33" s="269"/>
      <c r="H33" s="269"/>
      <c r="I33" s="269"/>
      <c r="J33" s="269"/>
      <c r="K33" s="269"/>
      <c r="L33" s="218"/>
      <c r="M33" s="270"/>
      <c r="N33" s="269"/>
      <c r="O33" s="269"/>
      <c r="P33" s="269"/>
      <c r="Q33" s="269"/>
      <c r="R33" s="218"/>
      <c r="S33" s="270" t="s">
        <v>44</v>
      </c>
      <c r="T33" s="269"/>
      <c r="U33" s="269"/>
      <c r="V33" s="269"/>
      <c r="W33" s="269"/>
      <c r="X33" s="218"/>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208" t="s">
        <v>45</v>
      </c>
      <c r="AG34" s="209"/>
      <c r="AH34" s="209"/>
      <c r="AI34" s="209"/>
      <c r="AJ34" s="210"/>
      <c r="AK34" s="208" t="s">
        <v>46</v>
      </c>
      <c r="AL34" s="209"/>
      <c r="AM34" s="209"/>
      <c r="AN34" s="209"/>
      <c r="AO34" s="210"/>
      <c r="AP34" s="208" t="s">
        <v>47</v>
      </c>
      <c r="AQ34" s="209"/>
      <c r="AR34" s="209"/>
      <c r="AS34" s="209"/>
      <c r="AT34" s="210"/>
      <c r="AU34" s="208" t="s">
        <v>48</v>
      </c>
      <c r="AV34" s="209"/>
      <c r="AW34" s="209"/>
      <c r="AX34" s="209"/>
      <c r="AY34" s="210"/>
      <c r="AZ34" s="1"/>
    </row>
    <row r="35" spans="1:52" ht="38.25" customHeight="true">
      <c r="A35" s="39" t="s">
        <v>49</v>
      </c>
      <c r="B35" s="39" t="s">
        <v>50</v>
      </c>
      <c r="C35" s="40" t="s">
        <v>0</v>
      </c>
      <c r="D35" s="39" t="s">
        <v>51</v>
      </c>
      <c r="E35" s="41" t="s">
        <v>52</v>
      </c>
      <c r="F35" s="41" t="s">
        <v>53</v>
      </c>
      <c r="G35" s="42" t="s">
        <v>54</v>
      </c>
      <c r="H35" s="42" t="s">
        <v>55</v>
      </c>
      <c r="I35" s="43" t="s">
        <v>56</v>
      </c>
      <c r="J35" s="44" t="s">
        <v>57</v>
      </c>
      <c r="K35" s="191" t="s">
        <v>122</v>
      </c>
      <c r="L35" s="44" t="s">
        <v>58</v>
      </c>
      <c r="M35" s="46" t="s">
        <v>59</v>
      </c>
      <c r="N35" s="46" t="s">
        <v>60</v>
      </c>
      <c r="O35" s="47" t="s">
        <v>123</v>
      </c>
      <c r="P35" s="47" t="s">
        <v>61</v>
      </c>
      <c r="Q35" s="47" t="s">
        <v>62</v>
      </c>
      <c r="R35" s="194" t="s">
        <v>63</v>
      </c>
      <c r="S35" s="195"/>
      <c r="T35" s="45" t="s">
        <v>64</v>
      </c>
      <c r="U35" s="48" t="s">
        <v>65</v>
      </c>
      <c r="V35" s="46" t="s">
        <v>66</v>
      </c>
      <c r="W35" s="49" t="s">
        <v>67</v>
      </c>
      <c r="X35" s="186" t="s">
        <v>68</v>
      </c>
      <c r="Y35" s="187"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196" t="s">
        <v>82</v>
      </c>
      <c r="S36" s="197"/>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f>=H37+I37+J37</f>
      </c>
      <c r="L37" s="77">
        <v>0</v>
      </c>
      <c r="M37" s="72">
        <v>0</v>
      </c>
      <c r="N37" s="75">
        <v>0</v>
      </c>
      <c r="O37" s="322">
        <f>=U37+V37+W37+X37</f>
      </c>
      <c r="P37" s="78">
        <f>=$T$52</f>
      </c>
      <c r="Q37" s="79">
        <f>=G37-K37-M37-N37-O37-P37-L37</f>
      </c>
      <c r="R37" s="198">
        <v>12000</v>
      </c>
      <c r="S37" s="199"/>
      <c r="T37" s="80">
        <f>=Q37*R37/1000*$T$55</f>
      </c>
      <c r="U37" s="74">
        <v>0</v>
      </c>
      <c r="V37" s="74">
        <v>0</v>
      </c>
      <c r="W37" s="74">
        <v>45</v>
      </c>
      <c r="X37" s="81">
        <v>40</v>
      </c>
      <c r="Y37" s="82">
        <f>=(K37+O37)-J37</f>
      </c>
      <c r="Z37" s="83">
        <f>=ROUND(R37*G37/1000,2)</f>
      </c>
      <c r="AA37" s="83">
        <f>=ROUND((H37+I37)*R37/1000,0)</f>
      </c>
      <c r="AB37" s="83">
        <f>=ROUND(O37*R37/1000,0)</f>
      </c>
      <c r="AC37" s="83">
        <f>=ROUND((H37+I37+O37)*R37/1000,0)</f>
      </c>
      <c r="AD37" s="84">
        <f>=N37*R37/1000</f>
      </c>
      <c r="AE37" s="62">
        <f>=(J37+L37)*R37/1000</f>
      </c>
      <c r="AF37" s="85">
        <f>=IF(E37=1,R37/1000,"0")</f>
      </c>
      <c r="AG37" s="86">
        <f>=IF(E37=2,R37/1000,"0")</f>
      </c>
      <c r="AH37" s="62">
        <f>=IF(E37=3,R37/1000,"0")</f>
      </c>
      <c r="AI37" s="62">
        <f>=IF(E37=4,R37/1000,"0")</f>
      </c>
      <c r="AJ37" s="64">
        <f>=IF(E37=5,R37/1000,"0")</f>
      </c>
      <c r="AK37" s="87">
        <f>=IF(E37=1,AA37,"0")</f>
      </c>
      <c r="AL37" s="62">
        <f>=IF(E37=2,AA37,"0")</f>
      </c>
      <c r="AM37" s="62">
        <f>=IF(E37=3,AA37,"0")</f>
      </c>
      <c r="AN37" s="62">
        <f>=IF(E37=4,AA37,"0")</f>
      </c>
      <c r="AO37" s="64">
        <f>=IF(E37=5,AA37,"0")</f>
      </c>
      <c r="AP37" s="87">
        <f>=IF(F37=1,AB37,"0")</f>
      </c>
      <c r="AQ37" s="62">
        <f>=IF(F37=2,AB37,"0")</f>
      </c>
      <c r="AR37" s="62">
        <f>=IF(F37=3,AB37,"0")</f>
      </c>
      <c r="AS37" s="62">
        <f>=IF(F37=4,AB37,"0")</f>
      </c>
      <c r="AT37" s="64">
        <f>=IF(F37=5,AB37,"0")</f>
      </c>
      <c r="AU37" s="87">
        <f>=IF(E37=1,Z37,"0")</f>
      </c>
      <c r="AV37" s="62">
        <f>=IF(E37=2,Z37,"0")</f>
      </c>
      <c r="AW37" s="62">
        <f>=IF(E37=3,Z37,"0")</f>
      </c>
      <c r="AX37" s="62">
        <f>=IF(E37=4,Z37,"0")</f>
      </c>
      <c r="AY37" s="64">
        <f>=IF(E37=5,Z37,"0")</f>
      </c>
      <c r="AZ37" s="67"/>
    </row>
    <row r="38" spans="1:52" ht="18" customHeight="true">
      <c r="A38" s="68">
        <v>2</v>
      </c>
      <c r="B38" s="69" t="s">
        <v>131</v>
      </c>
      <c r="C38" s="70" t="s">
        <v>134</v>
      </c>
      <c r="D38" s="71" t="s">
        <v>136</v>
      </c>
      <c r="E38" s="72">
        <v>1</v>
      </c>
      <c r="F38" s="72">
        <v>1</v>
      </c>
      <c r="G38" s="73">
        <v>2190</v>
      </c>
      <c r="H38" s="74">
        <v>1600</v>
      </c>
      <c r="I38" s="74">
        <v>0</v>
      </c>
      <c r="J38" s="75">
        <v>0</v>
      </c>
      <c r="K38" s="76">
        <f>=H38+I38+J38</f>
      </c>
      <c r="L38" s="77">
        <v>0</v>
      </c>
      <c r="M38" s="72">
        <v>0</v>
      </c>
      <c r="N38" s="75">
        <v>0</v>
      </c>
      <c r="O38" s="322">
        <f>=U38+V38+W38+X38</f>
      </c>
      <c r="P38" s="78">
        <f>=$T$52</f>
      </c>
      <c r="Q38" s="79">
        <f>=G38-K38-M38-N38-O38-P38-L38</f>
      </c>
      <c r="R38" s="198">
        <v>4000</v>
      </c>
      <c r="S38" s="199"/>
      <c r="T38" s="80">
        <f>=Q38*R38/1000*$T$55</f>
      </c>
      <c r="U38" s="74">
        <v>0</v>
      </c>
      <c r="V38" s="74">
        <v>0</v>
      </c>
      <c r="W38" s="74">
        <v>45</v>
      </c>
      <c r="X38" s="81">
        <v>55</v>
      </c>
      <c r="Y38" s="82">
        <f>=(K38+O38)-J38</f>
      </c>
      <c r="Z38" s="83">
        <f>=ROUND(R38*G38/1000,2)</f>
      </c>
      <c r="AA38" s="83">
        <f>=ROUND((H38+I38)*R38/1000,0)</f>
      </c>
      <c r="AB38" s="83">
        <f>=ROUND(O38*R38/1000,0)</f>
      </c>
      <c r="AC38" s="83">
        <f>=ROUND((H38+I38+O38)*R38/1000,0)</f>
      </c>
      <c r="AD38" s="84">
        <f>=N38*R38/1000</f>
      </c>
      <c r="AE38" s="62">
        <f>=(J38+L38)*R38/1000</f>
      </c>
      <c r="AF38" s="85">
        <f>=IF(E38=1,R38/1000,"0")</f>
      </c>
      <c r="AG38" s="86">
        <f>=IF(E38=2,R38/1000,"0")</f>
      </c>
      <c r="AH38" s="62">
        <f>=IF(E38=3,R38/1000,"0")</f>
      </c>
      <c r="AI38" s="62">
        <f>=IF(E38=4,R38/1000,"0")</f>
      </c>
      <c r="AJ38" s="64">
        <f>=IF(E38=5,R38/1000,"0")</f>
      </c>
      <c r="AK38" s="87">
        <f>=IF(E38=1,AA38,"0")</f>
      </c>
      <c r="AL38" s="62">
        <f>=IF(E38=2,AA38,"0")</f>
      </c>
      <c r="AM38" s="62">
        <f>=IF(E38=3,AA38,"0")</f>
      </c>
      <c r="AN38" s="62">
        <f>=IF(E38=4,AA38,"0")</f>
      </c>
      <c r="AO38" s="64">
        <f>=IF(E38=5,AA38,"0")</f>
      </c>
      <c r="AP38" s="87">
        <f>=IF(F38=1,AB38,"0")</f>
      </c>
      <c r="AQ38" s="62">
        <f>=IF(F38=2,AB38,"0")</f>
      </c>
      <c r="AR38" s="62">
        <f>=IF(F38=3,AB38,"0")</f>
      </c>
      <c r="AS38" s="62">
        <f>=IF(F38=4,AB38,"0")</f>
      </c>
      <c r="AT38" s="64">
        <f>=IF(F38=5,AB38,"0")</f>
      </c>
      <c r="AU38" s="87">
        <f>=IF(E38=1,Z38,"0")</f>
      </c>
      <c r="AV38" s="62">
        <f>=IF(E38=2,Z38,"0")</f>
      </c>
      <c r="AW38" s="62">
        <f>=IF(E38=3,Z38,"0")</f>
      </c>
      <c r="AX38" s="62">
        <f>=IF(E38=4,Z38,"0")</f>
      </c>
      <c r="AY38" s="64">
        <f>=IF(E38=5,Z38,"0")</f>
      </c>
      <c r="AZ38" s="67"/>
    </row>
    <row r="39" spans="1:52" ht="18" customHeight="true">
      <c r="A39" s="68">
        <v>3</v>
      </c>
      <c r="B39" s="69" t="s">
        <v>132</v>
      </c>
      <c r="C39" s="70" t="s">
        <v>134</v>
      </c>
      <c r="D39" s="71" t="s">
        <v>136</v>
      </c>
      <c r="E39" s="72">
        <v>1</v>
      </c>
      <c r="F39" s="72">
        <v>1</v>
      </c>
      <c r="G39" s="73">
        <v>2390</v>
      </c>
      <c r="H39" s="74">
        <v>1720</v>
      </c>
      <c r="I39" s="74">
        <v>0</v>
      </c>
      <c r="J39" s="75">
        <v>0</v>
      </c>
      <c r="K39" s="76">
        <f>=H39+I39+J39</f>
      </c>
      <c r="L39" s="77">
        <v>0</v>
      </c>
      <c r="M39" s="72">
        <v>0</v>
      </c>
      <c r="N39" s="75">
        <v>0</v>
      </c>
      <c r="O39" s="322">
        <f>=U39+V39+W39+X39</f>
      </c>
      <c r="P39" s="78">
        <f>=$T$52</f>
      </c>
      <c r="Q39" s="79">
        <f>=G39-K39-M39-N39-O39-P39-L39</f>
      </c>
      <c r="R39" s="198">
        <v>5000</v>
      </c>
      <c r="S39" s="199"/>
      <c r="T39" s="80">
        <f>=Q39*R39/1000*$T$55</f>
      </c>
      <c r="U39" s="74">
        <v>0</v>
      </c>
      <c r="V39" s="74">
        <v>0</v>
      </c>
      <c r="W39" s="74">
        <v>0</v>
      </c>
      <c r="X39" s="81">
        <v>60</v>
      </c>
      <c r="Y39" s="82">
        <f>=(K39+O39)-J39</f>
      </c>
      <c r="Z39" s="83">
        <f>=ROUND(R39*G39/1000,2)</f>
      </c>
      <c r="AA39" s="83">
        <f>=ROUND((H39+I39)*R39/1000,0)</f>
      </c>
      <c r="AB39" s="83">
        <f>=ROUND(O39*R39/1000,0)</f>
      </c>
      <c r="AC39" s="83">
        <f>=ROUND((H39+I39+O39)*R39/1000,0)</f>
      </c>
      <c r="AD39" s="84">
        <f>=N39*R39/1000</f>
      </c>
      <c r="AE39" s="62">
        <f>=(J39+L39)*R39/1000</f>
      </c>
      <c r="AF39" s="85">
        <f>=IF(E39=1,R39/1000,"0")</f>
      </c>
      <c r="AG39" s="86">
        <f>=IF(E39=2,R39/1000,"0")</f>
      </c>
      <c r="AH39" s="62">
        <f>=IF(E39=3,R39/1000,"0")</f>
      </c>
      <c r="AI39" s="62">
        <f>=IF(E39=4,R39/1000,"0")</f>
      </c>
      <c r="AJ39" s="64">
        <f>=IF(E39=5,R39/1000,"0")</f>
      </c>
      <c r="AK39" s="87">
        <f>=IF(E39=1,AA39,"0")</f>
      </c>
      <c r="AL39" s="62">
        <f>=IF(E39=2,AA39,"0")</f>
      </c>
      <c r="AM39" s="62">
        <f>=IF(E39=3,AA39,"0")</f>
      </c>
      <c r="AN39" s="62">
        <f>=IF(E39=4,AA39,"0")</f>
      </c>
      <c r="AO39" s="64">
        <f>=IF(E39=5,AA39,"0")</f>
      </c>
      <c r="AP39" s="87">
        <f>=IF(F39=1,AB39,"0")</f>
      </c>
      <c r="AQ39" s="62">
        <f>=IF(F39=2,AB39,"0")</f>
      </c>
      <c r="AR39" s="62">
        <f>=IF(F39=3,AB39,"0")</f>
      </c>
      <c r="AS39" s="62">
        <f>=IF(F39=4,AB39,"0")</f>
      </c>
      <c r="AT39" s="64">
        <f>=IF(F39=5,AB39,"0")</f>
      </c>
      <c r="AU39" s="87">
        <f>=IF(E39=1,Z39,"0")</f>
      </c>
      <c r="AV39" s="62">
        <f>=IF(E39=2,Z39,"0")</f>
      </c>
      <c r="AW39" s="62">
        <f>=IF(E39=3,Z39,"0")</f>
      </c>
      <c r="AX39" s="62">
        <f>=IF(E39=4,Z39,"0")</f>
      </c>
      <c r="AY39" s="64">
        <f>=IF(E39=5,Z39,"0")</f>
      </c>
      <c r="AZ39" s="67"/>
    </row>
    <row r="40" spans="1:52" ht="18" customHeight="true">
      <c r="A40" s="68">
        <v>4</v>
      </c>
      <c r="B40" s="69" t="s">
        <v>133</v>
      </c>
      <c r="C40" s="70" t="s">
        <v>134</v>
      </c>
      <c r="D40" s="71" t="s">
        <v>137</v>
      </c>
      <c r="E40" s="72">
        <v>1</v>
      </c>
      <c r="F40" s="72">
        <v>1</v>
      </c>
      <c r="G40" s="73">
        <v>2300</v>
      </c>
      <c r="H40" s="74">
        <v>1605</v>
      </c>
      <c r="I40" s="74">
        <v>0</v>
      </c>
      <c r="J40" s="75">
        <v>0</v>
      </c>
      <c r="K40" s="76">
        <f>=H40+I40+J40</f>
      </c>
      <c r="L40" s="77">
        <v>0</v>
      </c>
      <c r="M40" s="72">
        <v>0</v>
      </c>
      <c r="N40" s="75">
        <v>0</v>
      </c>
      <c r="O40" s="322">
        <f>=U40+V40+W40+X40</f>
      </c>
      <c r="P40" s="78">
        <f>=$T$52</f>
      </c>
      <c r="Q40" s="79">
        <f>=G40-K40-M40-N40-O40-P40-L40</f>
      </c>
      <c r="R40" s="198">
        <v>4000</v>
      </c>
      <c r="S40" s="199"/>
      <c r="T40" s="80">
        <f>=Q40*R40/1000*$T$55</f>
      </c>
      <c r="U40" s="74">
        <v>0</v>
      </c>
      <c r="V40" s="74">
        <v>45</v>
      </c>
      <c r="W40" s="74">
        <v>55</v>
      </c>
      <c r="X40" s="81">
        <v>40</v>
      </c>
      <c r="Y40" s="82">
        <f>=(K40+O40)-J40</f>
      </c>
      <c r="Z40" s="83">
        <f>=ROUND(R40*G40/1000,2)</f>
      </c>
      <c r="AA40" s="83">
        <f>=ROUND((H40+I40)*R40/1000,0)</f>
      </c>
      <c r="AB40" s="83">
        <f>=ROUND(O40*R40/1000,0)</f>
      </c>
      <c r="AC40" s="83">
        <f>=ROUND((H40+I40+O40)*R40/1000,0)</f>
      </c>
      <c r="AD40" s="84">
        <f>=N40*R40/1000</f>
      </c>
      <c r="AE40" s="62">
        <f>=(J40+L40)*R40/1000</f>
      </c>
      <c r="AF40" s="85">
        <f>=IF(E40=1,R40/1000,"0")</f>
      </c>
      <c r="AG40" s="86">
        <f>=IF(E40=2,R40/1000,"0")</f>
      </c>
      <c r="AH40" s="62">
        <f>=IF(E40=3,R40/1000,"0")</f>
      </c>
      <c r="AI40" s="62">
        <f>=IF(E40=4,R40/1000,"0")</f>
      </c>
      <c r="AJ40" s="64">
        <f>=IF(E40=5,R40/1000,"0")</f>
      </c>
      <c r="AK40" s="87">
        <f>=IF(E40=1,AA40,"0")</f>
      </c>
      <c r="AL40" s="62">
        <f>=IF(E40=2,AA40,"0")</f>
      </c>
      <c r="AM40" s="62">
        <f>=IF(E40=3,AA40,"0")</f>
      </c>
      <c r="AN40" s="62">
        <f>=IF(E40=4,AA40,"0")</f>
      </c>
      <c r="AO40" s="64">
        <f>=IF(E40=5,AA40,"0")</f>
      </c>
      <c r="AP40" s="87">
        <f>=IF(F40=1,AB40,"0")</f>
      </c>
      <c r="AQ40" s="62">
        <f>=IF(F40=2,AB40,"0")</f>
      </c>
      <c r="AR40" s="62">
        <f>=IF(F40=3,AB40,"0")</f>
      </c>
      <c r="AS40" s="62">
        <f>=IF(F40=4,AB40,"0")</f>
      </c>
      <c r="AT40" s="64">
        <f>=IF(F40=5,AB40,"0")</f>
      </c>
      <c r="AU40" s="87">
        <f>=IF(E40=1,Z40,"0")</f>
      </c>
      <c r="AV40" s="62">
        <f>=IF(E40=2,Z40,"0")</f>
      </c>
      <c r="AW40" s="62">
        <f>=IF(E40=3,Z40,"0")</f>
      </c>
      <c r="AX40" s="62">
        <f>=IF(E40=4,Z40,"0")</f>
      </c>
      <c r="AY40" s="64">
        <f>=IF(E40=5,Z40,"0")</f>
      </c>
      <c r="AZ40" s="67"/>
    </row>
    <row r="41" spans="1:52" ht="18" customHeight="true">
      <c r="A41" s="88"/>
      <c r="B41" s="88"/>
      <c r="C41" s="88"/>
      <c r="D41" s="88"/>
      <c r="E41" s="88"/>
      <c r="F41" s="88"/>
      <c r="G41" s="82"/>
      <c r="H41" s="82"/>
      <c r="I41" s="82"/>
      <c r="J41" s="89"/>
      <c r="K41" s="89"/>
      <c r="L41" s="88"/>
      <c r="M41" s="88"/>
      <c r="N41" s="89"/>
      <c r="O41" s="89"/>
      <c r="P41" s="89"/>
      <c r="Q41" s="89"/>
      <c r="R41" s="89"/>
      <c r="S41" s="89"/>
      <c r="T41" s="89"/>
      <c r="U41" s="82"/>
      <c r="V41" s="82"/>
      <c r="W41" s="82"/>
      <c r="X41" s="82"/>
      <c r="Y41" s="82"/>
      <c r="Z41" s="83"/>
      <c r="AA41" s="83"/>
      <c r="AB41" s="83"/>
      <c r="AC41" s="83"/>
      <c r="AD41" s="84"/>
      <c r="AE41" s="62"/>
      <c r="AF41" s="85"/>
      <c r="AG41" s="86"/>
      <c r="AH41" s="62"/>
      <c r="AI41" s="62"/>
      <c r="AJ41" s="62"/>
      <c r="AK41" s="63"/>
      <c r="AL41" s="62"/>
      <c r="AM41" s="62"/>
      <c r="AN41" s="62"/>
      <c r="AO41" s="62"/>
      <c r="AP41" s="63"/>
      <c r="AQ41" s="62"/>
      <c r="AR41" s="62"/>
      <c r="AS41" s="62"/>
      <c r="AT41" s="62"/>
      <c r="AU41" s="91"/>
      <c r="AV41" s="92"/>
      <c r="AW41" s="92"/>
      <c r="AX41" s="92"/>
      <c r="AY41" s="93"/>
      <c r="AZ41" s="67"/>
    </row>
    <row r="42" spans="1:52" ht="21" customHeight="true">
      <c r="A42" s="318" t="s">
        <v>84</v>
      </c>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94"/>
      <c r="Z42" s="95"/>
      <c r="AA42" s="95"/>
      <c r="AB42" s="95"/>
      <c r="AC42" s="96"/>
      <c r="AD42" s="97"/>
      <c r="AE42" s="95"/>
      <c r="AF42" s="188">
        <f>=SUM(AF36:AF41)</f>
      </c>
      <c r="AG42" s="188">
        <f>=SUM(AG36:AG41)</f>
      </c>
      <c r="AH42" s="188">
        <f>=SUM(AH36:AH41)</f>
      </c>
      <c r="AI42" s="188">
        <f>=SUM(AI36:AI41)</f>
      </c>
      <c r="AJ42" s="188">
        <f>=SUM(AJ36:AJ41)</f>
      </c>
      <c r="AK42" s="189">
        <f>=SUM(AK36:AK41)</f>
      </c>
      <c r="AL42" s="189">
        <f>=SUM(AL36:AL41)</f>
      </c>
      <c r="AM42" s="189">
        <f>=SUM(AM36:AM41)</f>
      </c>
      <c r="AN42" s="189">
        <f>=SUM(AN36:AN41)</f>
      </c>
      <c r="AO42" s="189">
        <f>=SUM(AO36:AO41)</f>
      </c>
      <c r="AP42" s="189">
        <f>=SUM(AP36:AP41)</f>
      </c>
      <c r="AQ42" s="189">
        <f>=SUM(AQ36:AQ41)</f>
      </c>
      <c r="AR42" s="189">
        <f>=SUM(AR36:AR41)</f>
      </c>
      <c r="AS42" s="189">
        <f>=SUM(AS36:AS41)</f>
      </c>
      <c r="AT42" s="189">
        <f>=SUM(AT36:AT41)</f>
      </c>
      <c r="AU42" s="190">
        <f>=SUM(AU36:AU41)</f>
      </c>
      <c r="AV42" s="190">
        <f>=SUM(AV36:AV41)</f>
      </c>
      <c r="AW42" s="190">
        <f>=SUM(AW36:AW41)</f>
      </c>
      <c r="AX42" s="190">
        <f>=SUM(AX36:AX41)</f>
      </c>
      <c r="AY42" s="98">
        <f>=SUM(AY36:AY41)</f>
      </c>
      <c r="AZ42" s="99" t="s">
        <v>85</v>
      </c>
    </row>
    <row r="43" spans="1:52" ht="21" customHeight="true">
      <c r="A43" s="319" t="s">
        <v>86</v>
      </c>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100"/>
      <c r="Z43" s="95"/>
      <c r="AA43" s="95"/>
      <c r="AB43" s="95"/>
      <c r="AC43" s="96"/>
      <c r="AD43" s="97"/>
      <c r="AE43" s="95"/>
      <c r="AF43" s="95"/>
      <c r="AG43" s="97"/>
      <c r="AH43" s="97"/>
      <c r="AI43" s="97"/>
      <c r="AJ43" s="97"/>
      <c r="AK43" s="97"/>
      <c r="AL43" s="97"/>
      <c r="AM43" s="97"/>
      <c r="AN43" s="97"/>
      <c r="AO43" s="97"/>
      <c r="AP43" s="97"/>
      <c r="AQ43" s="97"/>
      <c r="AR43" s="97"/>
      <c r="AS43" s="97"/>
      <c r="AT43" s="97"/>
      <c r="AU43" s="97"/>
      <c r="AV43" s="97"/>
      <c r="AW43" s="101"/>
      <c r="AX43" s="101"/>
      <c r="AY43" s="101"/>
      <c r="AZ43" s="99"/>
    </row>
    <row r="44" spans="1:52" ht="21" customHeight="true">
      <c r="A44" s="102"/>
      <c r="B44" s="103"/>
      <c r="C44" s="103"/>
      <c r="D44" s="103"/>
      <c r="E44" s="104"/>
      <c r="F44" s="104"/>
      <c r="G44" s="82"/>
      <c r="H44" s="105"/>
      <c r="I44" s="90"/>
      <c r="J44" s="106"/>
      <c r="K44" s="107"/>
      <c r="L44" s="88"/>
      <c r="M44" s="90"/>
      <c r="N44" s="108"/>
      <c r="O44" s="109"/>
      <c r="P44" s="110"/>
      <c r="Q44" s="111"/>
      <c r="R44" s="112"/>
      <c r="S44" s="113"/>
      <c r="T44" s="114"/>
      <c r="U44" s="114"/>
      <c r="V44" s="114"/>
      <c r="W44" s="114"/>
      <c r="X44" s="115"/>
      <c r="Y44" s="115"/>
      <c r="Z44" s="115"/>
      <c r="AA44" s="115"/>
      <c r="AB44" s="115"/>
      <c r="AC44" s="116"/>
      <c r="AD44" s="117"/>
      <c r="AE44" s="115"/>
      <c r="AF44" s="115"/>
      <c r="AG44" s="117"/>
      <c r="AH44" s="117"/>
      <c r="AI44" s="117"/>
      <c r="AJ44" s="117"/>
      <c r="AK44" s="117"/>
      <c r="AL44" s="117"/>
      <c r="AM44" s="117"/>
      <c r="AN44" s="117"/>
      <c r="AO44" s="117"/>
      <c r="AP44" s="117"/>
      <c r="AQ44" s="117"/>
      <c r="AR44" s="117"/>
      <c r="AS44" s="117"/>
      <c r="AT44" s="117"/>
      <c r="AU44" s="117"/>
      <c r="AV44" s="117"/>
      <c r="AW44" s="99"/>
      <c r="AX44" s="99"/>
      <c r="AY44" s="99"/>
      <c r="AZ44" s="99"/>
    </row>
    <row r="45" spans="1:52" ht="15.75" customHeight="true">
      <c r="A45" s="101"/>
      <c r="B45" s="99"/>
      <c r="C45" s="118"/>
      <c r="D45" s="118"/>
      <c r="E45" s="119"/>
      <c r="F45" s="119"/>
      <c r="G45" s="65"/>
      <c r="H45" s="65"/>
      <c r="I45" s="120"/>
      <c r="J45" s="65"/>
      <c r="K45" s="65"/>
      <c r="L45" s="121"/>
      <c r="M45" s="99"/>
      <c r="N45" s="99"/>
      <c r="O45" s="122">
        <f>=SUM(O46:O48)</f>
      </c>
      <c r="P45" s="99"/>
      <c r="Q45" s="123">
        <f>=SUM(R36:R41)</f>
      </c>
      <c r="R45" s="124" t="s">
        <v>82</v>
      </c>
      <c r="S45" s="320">
        <f>=ROUND(SUM(T36:T41),0)</f>
      </c>
      <c r="T45" s="228"/>
      <c r="U45" s="125" t="s">
        <v>87</v>
      </c>
      <c r="V45" s="126"/>
      <c r="W45" s="127"/>
      <c r="X45" s="99"/>
      <c r="Y45" s="99"/>
      <c r="Z45" s="128">
        <f>=SUM(Z36:Z41)</f>
      </c>
      <c r="AA45" s="128">
        <f>=SUM(AA36:AA41)</f>
      </c>
      <c r="AB45" s="128">
        <f>=SUM(AB36:AB41)</f>
      </c>
      <c r="AC45" s="129">
        <f>=SUM(AC36:AC41)</f>
      </c>
      <c r="AD45" s="130">
        <f>=SUM(AD36:AD41)</f>
      </c>
      <c r="AE45" s="128">
        <f>=SUM(AE36:AE41)</f>
      </c>
      <c r="AF45" s="115"/>
      <c r="AG45" s="117"/>
      <c r="AH45" s="117"/>
      <c r="AI45" s="117"/>
      <c r="AJ45" s="117"/>
      <c r="AK45" s="117"/>
      <c r="AL45" s="117"/>
      <c r="AM45" s="117"/>
      <c r="AN45" s="117"/>
      <c r="AO45" s="117"/>
      <c r="AP45" s="117"/>
      <c r="AQ45" s="117"/>
      <c r="AR45" s="117"/>
      <c r="AS45" s="117"/>
      <c r="AT45" s="117"/>
      <c r="AU45" s="117"/>
      <c r="AV45" s="117"/>
      <c r="AW45" s="99"/>
      <c r="AX45" s="99"/>
      <c r="AY45" s="99"/>
      <c r="AZ45" s="99"/>
    </row>
    <row r="46" spans="1:52" ht="18" customHeight="true">
      <c r="A46" s="131"/>
      <c r="B46" s="132"/>
      <c r="C46" s="118"/>
      <c r="D46" s="133" t="s">
        <v>88</v>
      </c>
      <c r="E46" s="307">
        <f>=M37*Q45/1000</f>
      </c>
      <c r="F46" s="222"/>
      <c r="G46" s="222"/>
      <c r="H46" s="222"/>
      <c r="I46" s="134"/>
      <c r="J46" s="135" t="s">
        <v>8</v>
      </c>
      <c r="K46" s="200" t="s">
        <v>89</v>
      </c>
      <c r="L46" s="193"/>
      <c r="M46" s="136"/>
      <c r="N46" s="137" t="s">
        <v>90</v>
      </c>
      <c r="O46" s="138">
        <v>0</v>
      </c>
      <c r="P46" s="99"/>
      <c r="Q46" s="139"/>
      <c r="R46" s="140"/>
      <c r="S46" s="204">
        <f>=$S$45/$T$55</f>
      </c>
      <c r="T46" s="205"/>
      <c r="U46" s="141" t="s">
        <v>91</v>
      </c>
      <c r="V46" s="142"/>
      <c r="W46" s="143"/>
      <c r="X46" s="144"/>
      <c r="Y46" s="144"/>
      <c r="Z46" s="117"/>
      <c r="AA46" s="117"/>
      <c r="AB46" s="145"/>
      <c r="AC46" s="117"/>
      <c r="AD46" s="117"/>
      <c r="AE46" s="117"/>
      <c r="AF46" s="117"/>
      <c r="AG46" s="117"/>
      <c r="AH46" s="117"/>
      <c r="AI46" s="117"/>
      <c r="AJ46" s="117"/>
      <c r="AK46" s="117"/>
      <c r="AL46" s="117"/>
      <c r="AM46" s="117"/>
      <c r="AN46" s="117"/>
      <c r="AO46" s="117"/>
      <c r="AP46" s="117"/>
      <c r="AQ46" s="117"/>
      <c r="AR46" s="117"/>
      <c r="AS46" s="117"/>
      <c r="AT46" s="117"/>
      <c r="AU46" s="117"/>
      <c r="AV46" s="117"/>
      <c r="AW46" s="99"/>
      <c r="AX46" s="99"/>
      <c r="AY46" s="99"/>
      <c r="AZ46" s="99"/>
    </row>
    <row r="47" spans="1:52" ht="18" customHeight="true">
      <c r="A47" s="131"/>
      <c r="B47" s="132"/>
      <c r="C47" s="118"/>
      <c r="D47" s="133" t="s">
        <v>92</v>
      </c>
      <c r="E47" s="307">
        <f>=Z45</f>
      </c>
      <c r="F47" s="222"/>
      <c r="G47" s="222"/>
      <c r="H47" s="222"/>
      <c r="I47" s="99"/>
      <c r="J47" s="135"/>
      <c r="K47" s="201" t="s">
        <v>93</v>
      </c>
      <c r="L47" s="202"/>
      <c r="M47" s="136"/>
      <c r="N47" s="137" t="s">
        <v>90</v>
      </c>
      <c r="O47" s="138">
        <v>0</v>
      </c>
      <c r="P47" s="146"/>
      <c r="Q47" s="99"/>
      <c r="R47" s="99"/>
      <c r="S47" s="206">
        <f>=S45/(Z45*$T$55)</f>
      </c>
      <c r="T47" s="207"/>
      <c r="U47" s="147" t="s">
        <v>94</v>
      </c>
      <c r="V47" s="148"/>
      <c r="W47" s="149"/>
      <c r="X47" s="144"/>
      <c r="Y47" s="144"/>
      <c r="Z47" s="117"/>
      <c r="AA47" s="117"/>
      <c r="AB47" s="145"/>
      <c r="AC47" s="117"/>
      <c r="AD47" s="117"/>
      <c r="AE47" s="117"/>
      <c r="AF47" s="117"/>
      <c r="AG47" s="117"/>
      <c r="AH47" s="117"/>
      <c r="AI47" s="117"/>
      <c r="AJ47" s="117"/>
      <c r="AK47" s="117"/>
      <c r="AL47" s="117"/>
      <c r="AM47" s="117"/>
      <c r="AN47" s="117"/>
      <c r="AO47" s="117"/>
      <c r="AP47" s="117"/>
      <c r="AQ47" s="117"/>
      <c r="AR47" s="117"/>
      <c r="AS47" s="117"/>
      <c r="AT47" s="117"/>
      <c r="AU47" s="117"/>
      <c r="AV47" s="117"/>
      <c r="AW47" s="99"/>
      <c r="AX47" s="99"/>
      <c r="AY47" s="99"/>
      <c r="AZ47" s="99"/>
    </row>
    <row r="48" spans="1:52" ht="18" customHeight="true">
      <c r="A48" s="131"/>
      <c r="B48" s="132"/>
      <c r="C48" s="150"/>
      <c r="D48" s="150"/>
      <c r="E48" s="151"/>
      <c r="F48" s="151"/>
      <c r="G48" s="151"/>
      <c r="H48" s="151"/>
      <c r="I48" s="99"/>
      <c r="J48" s="152"/>
      <c r="K48" s="200" t="s">
        <v>93</v>
      </c>
      <c r="L48" s="193"/>
      <c r="M48" s="153"/>
      <c r="N48" s="154" t="s">
        <v>95</v>
      </c>
      <c r="O48" s="155">
        <v>0</v>
      </c>
      <c r="P48" s="146"/>
      <c r="Q48" s="99"/>
      <c r="R48" s="99"/>
      <c r="S48" s="156"/>
      <c r="T48" s="65"/>
      <c r="U48" s="65"/>
      <c r="V48" s="149"/>
      <c r="W48" s="149"/>
      <c r="X48" s="144"/>
      <c r="Y48" s="144"/>
      <c r="Z48" s="117"/>
      <c r="AA48" s="117"/>
      <c r="AB48" s="145"/>
      <c r="AC48" s="117"/>
      <c r="AD48" s="117"/>
      <c r="AE48" s="117"/>
      <c r="AF48" s="117"/>
      <c r="AG48" s="117"/>
      <c r="AH48" s="117"/>
      <c r="AI48" s="117"/>
      <c r="AJ48" s="117"/>
      <c r="AK48" s="117"/>
      <c r="AL48" s="117"/>
      <c r="AM48" s="117"/>
      <c r="AN48" s="117"/>
      <c r="AO48" s="117"/>
      <c r="AP48" s="117"/>
      <c r="AQ48" s="117"/>
      <c r="AR48" s="117"/>
      <c r="AS48" s="117"/>
      <c r="AT48" s="117"/>
      <c r="AU48" s="117"/>
      <c r="AV48" s="117"/>
      <c r="AW48" s="99"/>
      <c r="AX48" s="99"/>
      <c r="AY48" s="99"/>
      <c r="AZ48" s="99"/>
    </row>
    <row r="49" spans="1:52" ht="18" customHeight="true">
      <c r="A49" s="157"/>
      <c r="B49" s="158"/>
      <c r="C49" s="4"/>
      <c r="D49" s="308"/>
      <c r="E49" s="220"/>
      <c r="F49" s="220"/>
      <c r="G49" s="220"/>
      <c r="H49" s="220"/>
      <c r="I49" s="220"/>
      <c r="J49" s="220"/>
      <c r="K49" s="220"/>
      <c r="L49" s="220"/>
      <c r="M49" s="220"/>
      <c r="N49" s="220"/>
      <c r="O49" s="220"/>
      <c r="P49" s="220"/>
      <c r="Q49" s="220"/>
      <c r="R49" s="220"/>
      <c r="S49" s="220"/>
      <c r="T49" s="159"/>
      <c r="U49" s="160" t="s">
        <v>96</v>
      </c>
      <c r="V49" s="245">
        <f>=AA45</f>
      </c>
      <c r="W49" s="245"/>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
      <c r="AX49" s="1"/>
      <c r="AY49" s="1"/>
      <c r="AZ49" s="1"/>
    </row>
    <row r="50" spans="1:52" ht="28.5" customHeight="true">
      <c r="A50" s="2"/>
      <c r="B50" s="5"/>
      <c r="C50" s="310" t="s">
        <v>97</v>
      </c>
      <c r="D50" s="305" t="s">
        <v>98</v>
      </c>
      <c r="E50" s="193"/>
      <c r="F50" s="311">
        <v>0</v>
      </c>
      <c r="G50" s="193"/>
      <c r="H50" s="163">
        <f>=5620+(380*Q45/1000)</f>
      </c>
      <c r="I50" s="164"/>
      <c r="J50" s="310" t="s">
        <v>99</v>
      </c>
      <c r="K50" s="203" t="s">
        <v>100</v>
      </c>
      <c r="L50" s="193"/>
      <c r="M50" s="165">
        <v>0</v>
      </c>
      <c r="N50" s="163">
        <f>=M50*$T$55</f>
      </c>
      <c r="O50" s="1"/>
      <c r="P50" s="164"/>
      <c r="Q50" s="246" t="s">
        <v>117</v>
      </c>
      <c r="R50" s="230"/>
      <c r="S50" s="193"/>
      <c r="T50" s="247">
        <f>=F57+M57</f>
      </c>
      <c r="U50" s="248"/>
      <c r="V50" s="1"/>
      <c r="W50" s="1"/>
      <c r="X50" s="8"/>
      <c r="Y50" s="8"/>
      <c r="Z50" s="166"/>
      <c r="AA50" s="166"/>
      <c r="AB50" s="167"/>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63"/>
      <c r="D51" s="305" t="s">
        <v>101</v>
      </c>
      <c r="E51" s="193"/>
      <c r="F51" s="306">
        <v>0</v>
      </c>
      <c r="G51" s="193"/>
      <c r="H51" s="163">
        <f>=F51*(Q45/1000)*$T$55</f>
      </c>
      <c r="I51" s="164"/>
      <c r="J51" s="263"/>
      <c r="K51" s="249">
        <v>30</v>
      </c>
      <c r="L51" s="193"/>
      <c r="M51" s="168">
        <v>0</v>
      </c>
      <c r="N51" s="163">
        <f>=M51*$T$55</f>
      </c>
      <c r="O51" s="169" t="s">
        <v>102</v>
      </c>
      <c r="P51" s="170"/>
      <c r="Q51" s="246" t="s">
        <v>103</v>
      </c>
      <c r="R51" s="230"/>
      <c r="S51" s="193"/>
      <c r="T51" s="247">
        <f>=Q45</f>
      </c>
      <c r="U51" s="193"/>
      <c r="V51" s="171"/>
      <c r="W51" s="1"/>
      <c r="X51" s="8"/>
      <c r="Y51" s="8"/>
      <c r="Z51" s="166"/>
      <c r="AA51" s="166"/>
      <c r="AB51" s="167"/>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63"/>
      <c r="D52" s="305" t="s">
        <v>104</v>
      </c>
      <c r="E52" s="193"/>
      <c r="F52" s="306">
        <v>0</v>
      </c>
      <c r="G52" s="193"/>
      <c r="H52" s="163">
        <f>=F52*$O$47*$T$55</f>
      </c>
      <c r="I52" s="164"/>
      <c r="J52" s="263"/>
      <c r="K52" s="234" t="s">
        <v>105</v>
      </c>
      <c r="L52" s="193"/>
      <c r="M52" s="165">
        <v>0</v>
      </c>
      <c r="N52" s="163">
        <f>=M52*$T$55</f>
      </c>
      <c r="O52" s="1"/>
      <c r="P52" s="170"/>
      <c r="Q52" s="246" t="s">
        <v>106</v>
      </c>
      <c r="R52" s="230"/>
      <c r="S52" s="193"/>
      <c r="T52" s="192">
        <f>=$T$50/$T$51*1000/$T$55</f>
      </c>
      <c r="U52" s="193"/>
      <c r="V52" s="171"/>
      <c r="W52" s="1"/>
      <c r="X52" s="8"/>
      <c r="Y52" s="8"/>
      <c r="Z52" s="166"/>
      <c r="AA52" s="166"/>
      <c r="AB52" s="167"/>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63"/>
      <c r="D53" s="162" t="s">
        <v>107</v>
      </c>
      <c r="E53" s="172"/>
      <c r="F53" s="306">
        <v>0</v>
      </c>
      <c r="G53" s="193"/>
      <c r="H53" s="163">
        <f>=F53*$T$55</f>
      </c>
      <c r="I53" s="164"/>
      <c r="J53" s="263"/>
      <c r="K53" s="234" t="s">
        <v>108</v>
      </c>
      <c r="L53" s="193"/>
      <c r="M53" s="165">
        <v>0</v>
      </c>
      <c r="N53" s="163">
        <f>=M53*$T$55</f>
      </c>
      <c r="O53" s="173" t="s">
        <v>109</v>
      </c>
      <c r="P53" s="170"/>
      <c r="Q53" s="1"/>
      <c r="R53" s="1"/>
      <c r="S53" s="1"/>
      <c r="T53" s="1"/>
      <c r="U53" s="1"/>
      <c r="V53" s="171"/>
      <c r="W53" s="1"/>
      <c r="X53" s="8"/>
      <c r="Y53" s="8"/>
      <c r="Z53" s="166"/>
      <c r="AA53" s="166"/>
      <c r="AB53" s="167"/>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63"/>
      <c r="D54" s="305" t="s">
        <v>110</v>
      </c>
      <c r="E54" s="193"/>
      <c r="F54" s="306">
        <v>0</v>
      </c>
      <c r="G54" s="193"/>
      <c r="H54" s="163">
        <f>=F54*$O$48*$T$55</f>
      </c>
      <c r="I54" s="164"/>
      <c r="J54" s="263"/>
      <c r="K54" s="235" t="s">
        <v>111</v>
      </c>
      <c r="L54" s="193"/>
      <c r="M54" s="165">
        <v>0</v>
      </c>
      <c r="N54" s="163">
        <f>=M54*$T$55</f>
      </c>
      <c r="O54" s="1"/>
      <c r="P54" s="170"/>
      <c r="Q54" s="1"/>
      <c r="R54" s="1"/>
      <c r="S54" s="1"/>
      <c r="T54" s="1"/>
      <c r="U54" s="1"/>
      <c r="V54" s="171"/>
      <c r="W54" s="1"/>
      <c r="X54" s="8"/>
      <c r="Y54" s="8"/>
      <c r="Z54" s="166"/>
      <c r="AA54" s="166"/>
      <c r="AB54" s="167"/>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63"/>
      <c r="D55" s="305" t="s">
        <v>112</v>
      </c>
      <c r="E55" s="193"/>
      <c r="F55" s="306">
        <v>0</v>
      </c>
      <c r="G55" s="193"/>
      <c r="H55" s="163">
        <f>=F55*$O$46*$T$55</f>
      </c>
      <c r="I55" s="164"/>
      <c r="J55" s="263"/>
      <c r="K55" s="236" t="s">
        <v>113</v>
      </c>
      <c r="L55" s="193"/>
      <c r="M55" s="165">
        <v>0</v>
      </c>
      <c r="N55" s="163">
        <f>=M55*$T$55</f>
      </c>
      <c r="O55" s="1"/>
      <c r="P55" s="170"/>
      <c r="Q55" s="237" t="s">
        <v>114</v>
      </c>
      <c r="R55" s="230"/>
      <c r="S55" s="193"/>
      <c r="T55" s="238">
        <v>28</v>
      </c>
      <c r="U55" s="193"/>
      <c r="V55" s="6"/>
      <c r="W55" s="1"/>
      <c r="X55" s="8"/>
      <c r="Y55" s="8"/>
      <c r="Z55" s="166"/>
      <c r="AA55" s="166"/>
      <c r="AB55" s="167"/>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63"/>
      <c r="D56" s="305" t="s">
        <v>115</v>
      </c>
      <c r="E56" s="193"/>
      <c r="F56" s="306">
        <v>0</v>
      </c>
      <c r="G56" s="193"/>
      <c r="H56" s="163">
        <f>=F56*$O$46*$T$55</f>
      </c>
      <c r="I56" s="164"/>
      <c r="J56" s="263"/>
      <c r="K56" s="239">
        <v>30</v>
      </c>
      <c r="L56" s="193"/>
      <c r="M56" s="240">
        <v>0</v>
      </c>
      <c r="N56" s="193"/>
      <c r="O56" s="164"/>
      <c r="P56" s="170"/>
      <c r="Q56" s="174"/>
      <c r="R56" s="174"/>
      <c r="S56" s="174"/>
      <c r="T56" s="174"/>
      <c r="U56" s="174"/>
      <c r="V56" s="174"/>
      <c r="W56" s="174"/>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row>
    <row r="57" spans="1:52" ht="28.5" customHeight="true">
      <c r="A57" s="176"/>
      <c r="B57" s="5"/>
      <c r="C57" s="264"/>
      <c r="D57" s="232" t="s">
        <v>116</v>
      </c>
      <c r="E57" s="193"/>
      <c r="F57" s="233">
        <f>=SUM(H51:H56)+IF(F50=1,H50,0)</f>
      </c>
      <c r="G57" s="230"/>
      <c r="H57" s="193"/>
      <c r="I57" s="177"/>
      <c r="J57" s="264"/>
      <c r="K57" s="232" t="s">
        <v>116</v>
      </c>
      <c r="L57" s="193"/>
      <c r="M57" s="233">
        <f>=SUM(N50:N55)</f>
      </c>
      <c r="N57" s="193"/>
      <c r="O57" s="177"/>
      <c r="P57" s="178"/>
      <c r="Q57" s="179"/>
      <c r="R57" s="180"/>
      <c r="S57" s="180"/>
      <c r="T57" s="178"/>
      <c r="U57" s="175"/>
      <c r="V57" s="175"/>
      <c r="W57" s="175"/>
      <c r="X57" s="8"/>
      <c r="Y57" s="8"/>
      <c r="Z57" s="166"/>
      <c r="AA57" s="166"/>
      <c r="AB57" s="167"/>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309">
        <f>=F57/T55</f>
      </c>
      <c r="G58" s="230"/>
      <c r="H58" s="193"/>
      <c r="I58" s="1"/>
      <c r="J58" s="1"/>
      <c r="K58" s="1"/>
      <c r="L58" s="1"/>
      <c r="M58" s="1"/>
      <c r="N58" s="1"/>
      <c r="O58" s="164"/>
      <c r="P58" s="181"/>
      <c r="Q58" s="164"/>
      <c r="R58" s="164"/>
      <c r="S58" s="164"/>
      <c r="T58" s="164"/>
      <c r="U58" s="164"/>
      <c r="V58" s="164"/>
      <c r="W58" s="164"/>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3"/>
      <c r="B59" s="1"/>
      <c r="C59" s="1"/>
      <c r="D59" s="1"/>
      <c r="E59" s="1"/>
      <c r="F59" s="1"/>
      <c r="G59" s="1"/>
      <c r="H59" s="1"/>
      <c r="I59" s="1"/>
      <c r="J59" s="1"/>
      <c r="K59" s="1"/>
      <c r="L59" s="1"/>
      <c r="M59" s="1"/>
      <c r="N59" s="1"/>
      <c r="O59" s="1"/>
      <c r="P59" s="1"/>
      <c r="Q59" s="182"/>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2023-01-06T13:09:32Z</dcterms:modified>
  <cp:category/>
  <cp:contentStatus/>
</cp:coreProperties>
</file>