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8_{72A89671-A951-4A76-9035-5EEB2B71646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P" sheetId="2" r:id="rId1"/>
    <sheet name="參數表(1)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P14" i="2" l="1"/>
  <c r="Q28" i="2"/>
  <c r="H56" i="2"/>
  <c r="H55" i="2"/>
  <c r="N54" i="2"/>
  <c r="H54" i="2"/>
  <c r="N53" i="2"/>
  <c r="N52" i="2"/>
  <c r="H52" i="2"/>
  <c r="N50" i="2"/>
  <c r="O45" i="2"/>
  <c r="AY40" i="2"/>
  <c r="AX40" i="2"/>
  <c r="AW40" i="2"/>
  <c r="AV40" i="2"/>
  <c r="AT40" i="2"/>
  <c r="AS40" i="2"/>
  <c r="AR40" i="2"/>
  <c r="AQ40" i="2"/>
  <c r="AO40" i="2"/>
  <c r="AN40" i="2"/>
  <c r="AM40" i="2"/>
  <c r="AL40" i="2"/>
  <c r="AJ40" i="2"/>
  <c r="AI40" i="2"/>
  <c r="AH40" i="2"/>
  <c r="AG40" i="2"/>
  <c r="R40" i="2"/>
  <c r="AE40" i="2" s="1"/>
  <c r="O40" i="2"/>
  <c r="K40" i="2"/>
  <c r="G40" i="2"/>
  <c r="D40" i="2"/>
  <c r="C40" i="2"/>
  <c r="B40" i="2"/>
  <c r="A40" i="2"/>
  <c r="AY39" i="2"/>
  <c r="AX39" i="2"/>
  <c r="AW39" i="2"/>
  <c r="AV39" i="2"/>
  <c r="AT39" i="2"/>
  <c r="AS39" i="2"/>
  <c r="AR39" i="2"/>
  <c r="AQ39" i="2"/>
  <c r="AO39" i="2"/>
  <c r="AN39" i="2"/>
  <c r="AM39" i="2"/>
  <c r="AL39" i="2"/>
  <c r="AJ39" i="2"/>
  <c r="AI39" i="2"/>
  <c r="AH39" i="2"/>
  <c r="AG39" i="2"/>
  <c r="R39" i="2"/>
  <c r="O39" i="2"/>
  <c r="K39" i="2"/>
  <c r="G39" i="2"/>
  <c r="D39" i="2"/>
  <c r="C39" i="2"/>
  <c r="B39" i="2"/>
  <c r="A39" i="2"/>
  <c r="AY38" i="2"/>
  <c r="AX38" i="2"/>
  <c r="AW38" i="2"/>
  <c r="AV38" i="2"/>
  <c r="AT38" i="2"/>
  <c r="AS38" i="2"/>
  <c r="AR38" i="2"/>
  <c r="AQ38" i="2"/>
  <c r="AO38" i="2"/>
  <c r="AN38" i="2"/>
  <c r="AM38" i="2"/>
  <c r="AL38" i="2"/>
  <c r="AJ38" i="2"/>
  <c r="AI38" i="2"/>
  <c r="AH38" i="2"/>
  <c r="AG38" i="2"/>
  <c r="R38" i="2"/>
  <c r="O38" i="2"/>
  <c r="K38" i="2"/>
  <c r="G38" i="2"/>
  <c r="D38" i="2"/>
  <c r="C38" i="2"/>
  <c r="B38" i="2"/>
  <c r="A38" i="2"/>
  <c r="AY37" i="2"/>
  <c r="AY42" i="2" s="1"/>
  <c r="S23" i="2" s="1"/>
  <c r="AX37" i="2"/>
  <c r="AX42" i="2" s="1"/>
  <c r="S22" i="2" s="1"/>
  <c r="AW37" i="2"/>
  <c r="AW42" i="2" s="1"/>
  <c r="S21" i="2" s="1"/>
  <c r="AV37" i="2"/>
  <c r="AV42" i="2" s="1"/>
  <c r="S20" i="2" s="1"/>
  <c r="AT37" i="2"/>
  <c r="AT42" i="2" s="1"/>
  <c r="AS37" i="2"/>
  <c r="AS42" i="2" s="1"/>
  <c r="AR37" i="2"/>
  <c r="AR42" i="2" s="1"/>
  <c r="AQ37" i="2"/>
  <c r="AQ42" i="2" s="1"/>
  <c r="AO37" i="2"/>
  <c r="AO42" i="2" s="1"/>
  <c r="AN37" i="2"/>
  <c r="AN42" i="2" s="1"/>
  <c r="AM37" i="2"/>
  <c r="AM42" i="2" s="1"/>
  <c r="AL37" i="2"/>
  <c r="AL42" i="2" s="1"/>
  <c r="H20" i="2" s="1"/>
  <c r="AJ37" i="2"/>
  <c r="AJ42" i="2" s="1"/>
  <c r="E23" i="2" s="1"/>
  <c r="P23" i="2" s="1"/>
  <c r="AI37" i="2"/>
  <c r="AI42" i="2" s="1"/>
  <c r="E22" i="2" s="1"/>
  <c r="P22" i="2" s="1"/>
  <c r="AH37" i="2"/>
  <c r="AH42" i="2" s="1"/>
  <c r="E21" i="2" s="1"/>
  <c r="P21" i="2" s="1"/>
  <c r="AG37" i="2"/>
  <c r="AG42" i="2" s="1"/>
  <c r="E20" i="2" s="1"/>
  <c r="P20" i="2" s="1"/>
  <c r="R37" i="2"/>
  <c r="O37" i="2"/>
  <c r="K37" i="2"/>
  <c r="G37" i="2"/>
  <c r="D37" i="2"/>
  <c r="C37" i="2"/>
  <c r="B37" i="2"/>
  <c r="A37" i="2"/>
  <c r="X31" i="2"/>
  <c r="N23" i="2"/>
  <c r="N22" i="2"/>
  <c r="N21" i="2"/>
  <c r="N20" i="2"/>
  <c r="N19" i="2"/>
  <c r="M19" i="2"/>
  <c r="P10" i="2"/>
  <c r="P7" i="2"/>
  <c r="AC38" i="2" l="1"/>
  <c r="Y37" i="2"/>
  <c r="Y38" i="2"/>
  <c r="Y39" i="2"/>
  <c r="Y40" i="2"/>
  <c r="Z37" i="2"/>
  <c r="H23" i="2"/>
  <c r="H21" i="2"/>
  <c r="H22" i="2"/>
  <c r="Z39" i="2"/>
  <c r="AU39" i="2" s="1"/>
  <c r="AC40" i="2"/>
  <c r="AB37" i="2"/>
  <c r="AP37" i="2" s="1"/>
  <c r="AC37" i="2"/>
  <c r="AF37" i="2"/>
  <c r="AD37" i="2"/>
  <c r="AA38" i="2"/>
  <c r="AK38" i="2" s="1"/>
  <c r="AB39" i="2"/>
  <c r="AP39" i="2" s="1"/>
  <c r="AC39" i="2"/>
  <c r="AD39" i="2"/>
  <c r="AU37" i="2"/>
  <c r="AB38" i="2"/>
  <c r="AP38" i="2" s="1"/>
  <c r="AF38" i="2"/>
  <c r="AB40" i="2"/>
  <c r="AP40" i="2" s="1"/>
  <c r="AF40" i="2"/>
  <c r="AA37" i="2"/>
  <c r="AK37" i="2" s="1"/>
  <c r="AE37" i="2"/>
  <c r="AA39" i="2"/>
  <c r="AK39" i="2" s="1"/>
  <c r="AE39" i="2"/>
  <c r="Q45" i="2"/>
  <c r="Z38" i="2"/>
  <c r="AU38" i="2" s="1"/>
  <c r="AD38" i="2"/>
  <c r="AF39" i="2"/>
  <c r="Z40" i="2"/>
  <c r="AU40" i="2" s="1"/>
  <c r="AD40" i="2"/>
  <c r="AE38" i="2"/>
  <c r="AA40" i="2"/>
  <c r="AK40" i="2" s="1"/>
  <c r="AC45" i="2" l="1"/>
  <c r="AD45" i="2"/>
  <c r="H29" i="2" s="1"/>
  <c r="AF42" i="2"/>
  <c r="E19" i="2" s="1"/>
  <c r="E24" i="2" s="1"/>
  <c r="AP42" i="2"/>
  <c r="H50" i="2"/>
  <c r="H51" i="2"/>
  <c r="E46" i="2"/>
  <c r="S29" i="2" s="1"/>
  <c r="T51" i="2"/>
  <c r="AA45" i="2"/>
  <c r="V49" i="2" s="1"/>
  <c r="H27" i="2" s="1"/>
  <c r="AK42" i="2"/>
  <c r="AB45" i="2"/>
  <c r="H28" i="2" s="1"/>
  <c r="Z45" i="2"/>
  <c r="E47" i="2" s="1"/>
  <c r="AE45" i="2"/>
  <c r="S30" i="2" s="1"/>
  <c r="AU42" i="2"/>
  <c r="S19" i="2" s="1"/>
  <c r="T24" i="2" s="1"/>
  <c r="P19" i="2" l="1"/>
  <c r="P24" i="2" s="1"/>
  <c r="H19" i="2"/>
  <c r="I24" i="2" s="1"/>
  <c r="M55" i="2"/>
  <c r="N55" i="2" s="1"/>
  <c r="F53" i="2"/>
  <c r="H53" i="2" s="1"/>
  <c r="F57" i="2" s="1"/>
  <c r="M51" i="2" l="1"/>
  <c r="F58" i="2"/>
  <c r="S28" i="2" s="1"/>
  <c r="N51" i="2" l="1"/>
  <c r="M57" i="2" s="1"/>
  <c r="T50" i="2" s="1"/>
  <c r="T52" i="2" s="1"/>
  <c r="P40" i="2" s="1"/>
  <c r="Q40" i="2" s="1"/>
  <c r="T40" i="2" s="1"/>
  <c r="S27" i="2"/>
  <c r="E4" i="2" s="1"/>
  <c r="E5" i="2" s="1"/>
  <c r="P38" i="2" l="1"/>
  <c r="Q38" i="2" s="1"/>
  <c r="T38" i="2" s="1"/>
  <c r="P37" i="2"/>
  <c r="Q37" i="2" s="1"/>
  <c r="T37" i="2" s="1"/>
  <c r="P39" i="2"/>
  <c r="Q39" i="2" s="1"/>
  <c r="T39" i="2" s="1"/>
  <c r="S45" i="2" l="1"/>
  <c r="S46" i="2" l="1"/>
  <c r="S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C20" authorId="0" shapeId="0" xr:uid="{33667255-8FCB-4C9B-82A4-AD19616C432A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<sst xmlns="http://schemas.openxmlformats.org/spreadsheetml/2006/main" count="214" uniqueCount="172">
  <si>
    <t>EDGE</t>
  </si>
  <si>
    <t>PROMETAL INTERNATIONAL CO. LTD</t>
  </si>
  <si>
    <t>銷售計劃表 Sales Proposal (SP)</t>
  </si>
  <si>
    <t>預估利潤(USD)</t>
  </si>
  <si>
    <t>匯款銀行</t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</si>
  <si>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</si>
  <si>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</si>
  <si>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</si>
  <si>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</si>
  <si>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</si>
  <si>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</si>
  <si>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</si>
  <si>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</si>
  <si>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</si>
  <si>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</si>
  <si>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</si>
  <si>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</si>
  <si>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</si>
  <si>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</si>
  <si>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</si>
  <si>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</si>
  <si>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</si>
  <si>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</si>
  <si>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</si>
  <si>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</si>
  <si>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</si>
  <si>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</si>
  <si>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</si>
  <si>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</si>
  <si>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</si>
  <si>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</si>
  <si>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</si>
  <si>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</si>
  <si>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</si>
  <si>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</si>
  <si>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</si>
  <si>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</si>
  <si>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相關成本費用</t>
    </r>
  </si>
  <si>
    <r>
      <rPr>
        <sz val="12"/>
        <rFont val="新細明體"/>
        <family val="1"/>
        <charset val="136"/>
      </rPr>
      <t>進貨成本</t>
    </r>
  </si>
  <si>
    <r>
      <rPr>
        <sz val="12"/>
        <rFont val="新細明體"/>
        <family val="1"/>
        <charset val="136"/>
      </rPr>
      <t>銷貨成本</t>
    </r>
  </si>
  <si>
    <r>
      <rPr>
        <sz val="12"/>
        <color rgb="FF000000"/>
        <rFont val="新細明體"/>
        <family val="1"/>
        <charset val="136"/>
      </rPr>
      <t>鋼捲成本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盤價＋厚度＋進口</t>
    </r>
    <r>
      <rPr>
        <sz val="12"/>
        <color rgb="FF000000"/>
        <rFont val="Arial"/>
        <family val="2"/>
      </rPr>
      <t>)</t>
    </r>
  </si>
  <si>
    <t>銀行費用</t>
  </si>
  <si>
    <r>
      <rPr>
        <sz val="12"/>
        <color rgb="FF000000"/>
        <rFont val="新細明體"/>
        <family val="1"/>
        <charset val="136"/>
      </rPr>
      <t>加工費用總計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包裝＋拋砂＋貼膜＋修邊＋切版</t>
    </r>
    <r>
      <rPr>
        <sz val="12"/>
        <color rgb="FF000000"/>
        <rFont val="Arial"/>
        <family val="2"/>
      </rPr>
      <t>)</t>
    </r>
  </si>
  <si>
    <t xml:space="preserve"> 運保費</t>
  </si>
  <si>
    <t>*每櫃</t>
  </si>
  <si>
    <t>餘料損失</t>
  </si>
  <si>
    <t>佣金</t>
  </si>
  <si>
    <t>其他費用</t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</si>
  <si>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</si>
  <si>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</si>
  <si>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</si>
  <si>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</si>
  <si>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</si>
  <si>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</si>
  <si>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</si>
  <si>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</si>
  <si>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</si>
  <si>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</si>
  <si>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</si>
  <si>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</si>
  <si>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</si>
  <si>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</si>
  <si>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</si>
  <si>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</si>
  <si>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</si>
  <si>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</si>
  <si>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</si>
  <si>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</si>
  <si>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</si>
  <si>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</si>
  <si>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</si>
  <si>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餘料        損失</t>
  </si>
  <si>
    <t xml:space="preserve"> 加工費    總計</t>
  </si>
  <si>
    <t xml:space="preserve"> 出口     費用</t>
  </si>
  <si>
    <t>毛利</t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</si>
  <si>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</si>
  <si>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</si>
  <si>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</si>
  <si>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</si>
  <si>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</si>
  <si>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</si>
  <si>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</si>
  <si>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</si>
  <si>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</si>
  <si>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</si>
  <si>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</si>
  <si>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</si>
  <si>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</si>
  <si>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</si>
  <si>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</si>
  <si>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</si>
  <si>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</si>
  <si>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</si>
  <si>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</si>
  <si>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</si>
  <si>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</si>
  <si>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</si>
  <si>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</si>
  <si>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</si>
  <si>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</si>
  <si>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</si>
  <si>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</si>
  <si>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</si>
  <si>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</si>
  <si>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</si>
  <si>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</si>
  <si>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</si>
  <si>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</si>
  <si>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</si>
  <si>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</si>
  <si>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</si>
  <si>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</si>
  <si>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合計出口&amp;銀行費用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</si>
  <si>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</si>
  <si>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</si>
  <si>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</si>
  <si>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</si>
  <si>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</si>
  <si>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</si>
  <si>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</si>
  <si>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</si>
  <si>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</si>
  <si>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</si>
  <si>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</si>
  <si>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</si>
  <si>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</si>
  <si>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</si>
  <si>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</si>
  <si>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</si>
  <si>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t>國別</t>
    <phoneticPr fontId="74" type="noConversion"/>
  </si>
  <si>
    <t>生管費用</t>
    <phoneticPr fontId="74" type="noConversion"/>
  </si>
  <si>
    <t>備註</t>
    <phoneticPr fontId="74" type="noConversion"/>
  </si>
  <si>
    <t>T/T</t>
  </si>
  <si>
    <t>L/C</t>
  </si>
  <si>
    <t>台灣</t>
  </si>
  <si>
    <t>菲律賓</t>
  </si>
  <si>
    <t>越南</t>
  </si>
  <si>
    <t>韓國</t>
  </si>
  <si>
    <t>葡萄牙</t>
  </si>
  <si>
    <t>西班牙</t>
  </si>
  <si>
    <t>杜拜</t>
  </si>
  <si>
    <t>南非</t>
  </si>
  <si>
    <t>烏克蘭</t>
  </si>
  <si>
    <t>哥倫比亞</t>
  </si>
  <si>
    <t>瓜地馬拉</t>
  </si>
  <si>
    <t>泰國</t>
  </si>
  <si>
    <t>香港</t>
  </si>
  <si>
    <t>墨西哥</t>
  </si>
  <si>
    <t>印尼</t>
  </si>
  <si>
    <t>法國</t>
  </si>
  <si>
    <t>阿拉伯</t>
  </si>
  <si>
    <t>美國</t>
  </si>
  <si>
    <t>厄瓜多</t>
  </si>
  <si>
    <t>新加坡</t>
  </si>
  <si>
    <t>馬來西亞</t>
  </si>
  <si>
    <t>俄羅斯</t>
  </si>
  <si>
    <t>以色列</t>
  </si>
  <si>
    <t>土耳其</t>
  </si>
  <si>
    <t>德國</t>
  </si>
  <si>
    <t>埃及</t>
  </si>
  <si>
    <t>巴西</t>
  </si>
  <si>
    <t>巴基斯坦</t>
  </si>
  <si>
    <t>秘魯</t>
  </si>
  <si>
    <t>哥斯大黎加</t>
  </si>
  <si>
    <t>科威特</t>
  </si>
  <si>
    <t>伊朗</t>
  </si>
  <si>
    <t>斯里蘭卡</t>
  </si>
  <si>
    <t>埃及利亞</t>
  </si>
  <si>
    <t>摩洛哥</t>
  </si>
  <si>
    <t>阿爾及利亞</t>
  </si>
  <si>
    <t>會透過第三方銀行轉開</t>
  </si>
  <si>
    <t>澳大利亞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</si>
</sst>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7" formatCode="#,##0.00_ "/>
    <numFmt numFmtId="178" formatCode="0.000_);[Red]\(0.000\)"/>
    <numFmt numFmtId="179" formatCode="&quot;US$&quot;#,##0.00"/>
    <numFmt numFmtId="180" formatCode="&quot;$&quot;#,##0.00"/>
    <numFmt numFmtId="181" formatCode="&quot;US$&quot;#,##0"/>
    <numFmt numFmtId="182" formatCode="#,##0_ "/>
    <numFmt numFmtId="183" formatCode="0_ "/>
    <numFmt numFmtId="184" formatCode="&quot;NT$&quot;#,##0.00"/>
    <numFmt numFmtId="185" formatCode="0.00\ &quot;*&quot;"/>
    <numFmt numFmtId="186" formatCode="&quot;NT$&quot;#,##0_);[Red]\(&quot;NT$&quot;#,##0\)"/>
    <numFmt numFmtId="187" formatCode="0.00_ "/>
    <numFmt numFmtId="188" formatCode="&quot; USD&quot;\ #,##0.00"/>
    <numFmt numFmtId="189" formatCode="0.00_);[Red]\(0.00\)"/>
    <numFmt numFmtId="190" formatCode="&quot;$&quot;#,##0.00_);[Red]\(&quot;$&quot;#,##0.00\)"/>
    <numFmt numFmtId="191" formatCode="&quot;付錢給廠商後約&quot;#,##0&quot;天入尾款&quot;"/>
    <numFmt numFmtId="192" formatCode="&quot;用&quot;#,##0&quot;天&quot;"/>
    <numFmt numFmtId="193" formatCode="&quot;用&quot;#,##0&quot;天利息利率&quot;"/>
    <numFmt numFmtId="194" formatCode="0.0%"/>
  </numFmts>
  <fonts count="78">
    <font>
      <sz val="12"/>
      <color rgb="FF000000"/>
      <name val="PMingLiu"/>
    </font>
    <font>
      <sz val="12"/>
      <name val="Times New Roman"/>
    </font>
    <font>
      <sz val="11"/>
      <name val="Times New Roman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11"/>
      <color rgb="FF000000"/>
      <name val="Microsoft jhenhei"/>
    </font>
    <font>
      <b/>
      <sz val="12"/>
      <color rgb="FF000000"/>
      <name val="Microsoft jhenhei"/>
    </font>
    <font>
      <sz val="12"/>
      <color rgb="FF000000"/>
      <name val="Microsoft jhenhei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b/>
      <sz val="12"/>
      <color rgb="FF000000"/>
      <name val="微軟正黑體"/>
      <family val="2"/>
      <charset val="136"/>
    </font>
    <font>
      <u/>
      <sz val="12"/>
      <color theme="10"/>
      <name val="PMingLiu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6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7" fillId="0" borderId="0" applyNumberFormat="0" applyFill="0" applyBorder="0" applyAlignment="0" applyProtection="0"/>
  </cellStyleXfs>
  <cellXfs count="34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1" fontId="12" fillId="0" borderId="0" xfId="0" applyNumberFormat="1" applyFon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2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7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3" fontId="28" fillId="0" borderId="5" xfId="0" applyNumberFormat="1" applyFont="1" applyBorder="1" applyAlignment="1">
      <alignment horizontal="center" vertical="center"/>
    </xf>
    <xf numFmtId="183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4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7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4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5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3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7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8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3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9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9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8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3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6" fontId="53" fillId="0" borderId="0" xfId="0" applyNumberFormat="1" applyFont="1" applyAlignment="1">
      <alignment vertical="center"/>
    </xf>
    <xf numFmtId="186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6" fontId="5" fillId="0" borderId="0" xfId="0" applyNumberFormat="1" applyFont="1" applyAlignment="1">
      <alignment horizontal="center" vertical="center"/>
    </xf>
    <xf numFmtId="181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6" fontId="1" fillId="0" borderId="0" xfId="0" applyNumberFormat="1" applyFont="1" applyAlignment="1">
      <alignment vertical="center"/>
    </xf>
    <xf numFmtId="181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6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6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6" fontId="62" fillId="0" borderId="0" xfId="0" applyNumberFormat="1" applyFont="1" applyAlignment="1">
      <alignment horizontal="center" vertical="center"/>
    </xf>
    <xf numFmtId="186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0" xfId="0" applyFont="1"/>
    <xf numFmtId="0" fontId="67" fillId="0" borderId="13" xfId="0" applyFont="1" applyBorder="1" applyAlignment="1">
      <alignment horizontal="center" vertical="center"/>
    </xf>
    <xf numFmtId="0" fontId="67" fillId="0" borderId="61" xfId="0" applyFont="1" applyBorder="1" applyAlignment="1">
      <alignment horizontal="center" vertical="center"/>
    </xf>
    <xf numFmtId="0" fontId="68" fillId="0" borderId="54" xfId="0" applyFont="1" applyBorder="1" applyAlignment="1">
      <alignment horizontal="center" vertical="center"/>
    </xf>
    <xf numFmtId="0" fontId="68" fillId="0" borderId="31" xfId="0" applyFont="1" applyBorder="1" applyAlignment="1">
      <alignment vertical="center"/>
    </xf>
    <xf numFmtId="0" fontId="68" fillId="0" borderId="30" xfId="0" applyFont="1" applyBorder="1" applyAlignment="1">
      <alignment horizontal="center" vertical="center"/>
    </xf>
    <xf numFmtId="0" fontId="68" fillId="0" borderId="55" xfId="0" applyFont="1" applyBorder="1" applyAlignment="1">
      <alignment horizontal="center" vertical="center"/>
    </xf>
    <xf numFmtId="0" fontId="68" fillId="0" borderId="32" xfId="0" applyFont="1" applyBorder="1" applyAlignment="1">
      <alignment vertical="center"/>
    </xf>
    <xf numFmtId="0" fontId="68" fillId="0" borderId="62" xfId="0" applyFont="1" applyBorder="1" applyAlignment="1">
      <alignment horizontal="center" vertical="center"/>
    </xf>
    <xf numFmtId="0" fontId="68" fillId="0" borderId="57" xfId="0" applyFont="1" applyBorder="1" applyAlignment="1">
      <alignment vertical="center"/>
    </xf>
    <xf numFmtId="0" fontId="68" fillId="0" borderId="41" xfId="0" applyFont="1" applyBorder="1" applyAlignment="1">
      <alignment horizontal="center" vertical="center"/>
    </xf>
    <xf numFmtId="0" fontId="68" fillId="0" borderId="63" xfId="0" applyFont="1" applyBorder="1" applyAlignment="1">
      <alignment horizontal="center" vertical="center"/>
    </xf>
    <xf numFmtId="0" fontId="68" fillId="0" borderId="45" xfId="0" applyFont="1" applyBorder="1" applyAlignment="1">
      <alignment vertical="center"/>
    </xf>
    <xf numFmtId="0" fontId="68" fillId="0" borderId="57" xfId="0" applyFont="1" applyBorder="1" applyAlignment="1">
      <alignment horizontal="center" vertical="center"/>
    </xf>
    <xf numFmtId="0" fontId="68" fillId="0" borderId="63" xfId="0" applyFont="1" applyBorder="1" applyAlignment="1">
      <alignment vertical="center"/>
    </xf>
    <xf numFmtId="0" fontId="68" fillId="0" borderId="42" xfId="0" applyFont="1" applyBorder="1" applyAlignment="1">
      <alignment horizontal="center" vertical="center"/>
    </xf>
    <xf numFmtId="0" fontId="68" fillId="0" borderId="64" xfId="0" applyFont="1" applyBorder="1" applyAlignment="1">
      <alignment vertical="center"/>
    </xf>
    <xf numFmtId="0" fontId="25" fillId="0" borderId="4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3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1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8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3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3" fillId="0" borderId="46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6" fontId="23" fillId="3" borderId="10" xfId="0" applyNumberFormat="1" applyFont="1" applyFill="1" applyBorder="1" applyAlignment="1">
      <alignment horizontal="center" vertical="center"/>
    </xf>
    <xf numFmtId="188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6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9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6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8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9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90" fontId="54" fillId="0" borderId="0" xfId="0" applyNumberFormat="1" applyFont="1" applyAlignment="1">
      <alignment horizontal="right" vertical="center"/>
    </xf>
    <xf numFmtId="3" fontId="57" fillId="7" borderId="43" xfId="0" applyNumberFormat="1" applyFont="1" applyFill="1" applyBorder="1" applyAlignment="1">
      <alignment horizontal="center" vertical="center"/>
    </xf>
    <xf numFmtId="191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80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2" fontId="55" fillId="10" borderId="43" xfId="0" applyNumberFormat="1" applyFont="1" applyFill="1" applyBorder="1" applyAlignment="1">
      <alignment horizontal="center" vertical="center" wrapText="1"/>
    </xf>
    <xf numFmtId="186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3" fontId="55" fillId="10" borderId="43" xfId="0" applyNumberFormat="1" applyFont="1" applyFill="1" applyBorder="1" applyAlignment="1">
      <alignment horizontal="center" vertical="center" wrapText="1"/>
    </xf>
    <xf numFmtId="194" fontId="2" fillId="8" borderId="43" xfId="0" applyNumberFormat="1" applyFont="1" applyFill="1" applyBorder="1" applyAlignment="1">
      <alignment horizontal="center" vertical="center"/>
    </xf>
    <xf numFmtId="179" fontId="13" fillId="0" borderId="41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1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0" fontId="4" fillId="0" borderId="60" xfId="0" applyFont="1" applyBorder="1" applyAlignment="1">
      <alignment vertical="center"/>
    </xf>
    <xf numFmtId="0" fontId="76" fillId="0" borderId="19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workbookViewId="0">
      <selection activeCell="H9" sqref="H9:L9"/>
    </sheetView>
  </sheetViews>
  <sheetFormatPr defaultColWidth="11.25" defaultRowHeight="15" customHeight="1"/>
  <cols>
    <col min="1" max="1" width="3.87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9.5" customWidth="1"/>
    <col min="27" max="27" width="9" bestFit="1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125" bestFit="1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8.125" bestFit="1" customWidth="1"/>
    <col min="43" max="45" width="2.5" customWidth="1"/>
    <col min="46" max="46" width="6.75" customWidth="1"/>
    <col min="47" max="47" width="9.125" bestFit="1" customWidth="1"/>
    <col min="48" max="48" width="8.5" customWidth="1"/>
    <col min="49" max="49" width="4.875" customWidth="1"/>
    <col min="50" max="50" width="5.75" customWidth="1"/>
    <col min="51" max="51" width="2.375" customWidth="1"/>
    <col min="52" max="52" width="7" customWidth="1"/>
  </cols>
  <sheetData>
    <row r="1" spans="1:52" ht="27" customHeight="1">
      <c r="A1" s="273" t="s">
        <v>1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74" t="s">
        <v>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75" t="s">
        <v>3</v>
      </c>
      <c r="D4" s="234"/>
      <c r="E4" s="276" t="e">
        <f>T24-I24-S27-S28-S29-S30-H29-H30</f>
        <v>#REF!</v>
      </c>
      <c r="F4" s="233"/>
      <c r="G4" s="233"/>
      <c r="H4" s="233"/>
      <c r="I4" s="234"/>
      <c r="J4" s="16"/>
      <c r="K4" s="16"/>
      <c r="L4" s="16"/>
      <c r="M4" s="16"/>
      <c r="N4" s="13"/>
      <c r="O4" s="16"/>
      <c r="P4" s="282" t="s">
        <v>4</v>
      </c>
      <c r="Q4" s="219"/>
      <c r="R4" s="216"/>
      <c r="S4" s="277" t="s">
        <v>5</v>
      </c>
      <c r="T4" s="233"/>
      <c r="U4" s="233"/>
      <c r="V4" s="233"/>
      <c r="W4" s="234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80" t="s">
        <v>6</v>
      </c>
      <c r="D5" s="234"/>
      <c r="E5" s="278" t="e">
        <f>E4/T24</f>
        <v>#REF!</v>
      </c>
      <c r="F5" s="233"/>
      <c r="G5" s="233"/>
      <c r="H5" s="233"/>
      <c r="I5" s="234"/>
      <c r="J5" s="16"/>
      <c r="K5" s="16"/>
      <c r="L5" s="16"/>
      <c r="M5" s="16"/>
      <c r="N5" s="13"/>
      <c r="O5" s="16"/>
      <c r="P5" s="283" t="s">
        <v>7</v>
      </c>
      <c r="Q5" s="231"/>
      <c r="R5" s="221"/>
      <c r="S5" s="279" t="s">
        <v>8</v>
      </c>
      <c r="T5" s="233"/>
      <c r="U5" s="233"/>
      <c r="V5" s="233"/>
      <c r="W5" s="234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202"/>
      <c r="B7" s="18" t="s">
        <v>9</v>
      </c>
      <c r="C7" s="281" t="s">
        <v>10</v>
      </c>
      <c r="D7" s="234"/>
      <c r="E7" s="18"/>
      <c r="F7" s="238" t="s">
        <v>11</v>
      </c>
      <c r="G7" s="234"/>
      <c r="H7" s="19"/>
      <c r="I7" s="238" t="s">
        <v>12</v>
      </c>
      <c r="J7" s="233"/>
      <c r="K7" s="203"/>
      <c r="L7" s="204"/>
      <c r="M7" s="284" t="s">
        <v>13</v>
      </c>
      <c r="N7" s="214"/>
      <c r="O7" s="285"/>
      <c r="P7" s="289" t="e">
        <f>#REF!</f>
        <v>#REF!</v>
      </c>
      <c r="Q7" s="214"/>
      <c r="R7" s="285"/>
      <c r="S7" s="292" t="s">
        <v>14</v>
      </c>
      <c r="T7" s="293" t="s">
        <v>15</v>
      </c>
      <c r="U7" s="214"/>
      <c r="V7" s="214"/>
      <c r="W7" s="214"/>
      <c r="X7" s="294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215" t="s">
        <v>16</v>
      </c>
      <c r="B8" s="216"/>
      <c r="C8" s="223" t="s">
        <v>17</v>
      </c>
      <c r="D8" s="224"/>
      <c r="E8" s="218" t="s">
        <v>18</v>
      </c>
      <c r="F8" s="219"/>
      <c r="G8" s="216"/>
      <c r="H8" s="300" t="s">
        <v>19</v>
      </c>
      <c r="I8" s="211"/>
      <c r="J8" s="211"/>
      <c r="K8" s="211"/>
      <c r="L8" s="296"/>
      <c r="M8" s="286"/>
      <c r="N8" s="210"/>
      <c r="O8" s="287"/>
      <c r="P8" s="290"/>
      <c r="Q8" s="210"/>
      <c r="R8" s="287"/>
      <c r="S8" s="255"/>
      <c r="T8" s="290"/>
      <c r="U8" s="210"/>
      <c r="V8" s="210"/>
      <c r="W8" s="210"/>
      <c r="X8" s="295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222" t="s">
        <v>20</v>
      </c>
      <c r="B9" s="221"/>
      <c r="C9" s="271" t="s">
        <v>21</v>
      </c>
      <c r="D9" s="221"/>
      <c r="E9" s="21" t="s">
        <v>22</v>
      </c>
      <c r="F9" s="21"/>
      <c r="G9" s="21"/>
      <c r="H9" s="271" t="s">
        <v>23</v>
      </c>
      <c r="I9" s="231"/>
      <c r="J9" s="231"/>
      <c r="K9" s="231"/>
      <c r="L9" s="269"/>
      <c r="M9" s="288"/>
      <c r="N9" s="211"/>
      <c r="O9" s="224"/>
      <c r="P9" s="291"/>
      <c r="Q9" s="211"/>
      <c r="R9" s="224"/>
      <c r="S9" s="256"/>
      <c r="T9" s="291"/>
      <c r="U9" s="211"/>
      <c r="V9" s="211"/>
      <c r="W9" s="211"/>
      <c r="X9" s="296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215" t="s">
        <v>24</v>
      </c>
      <c r="B10" s="216"/>
      <c r="C10" s="217"/>
      <c r="D10" s="216"/>
      <c r="E10" s="218" t="s">
        <v>18</v>
      </c>
      <c r="F10" s="219"/>
      <c r="G10" s="216"/>
      <c r="H10" s="272"/>
      <c r="I10" s="219"/>
      <c r="J10" s="219"/>
      <c r="K10" s="219"/>
      <c r="L10" s="241"/>
      <c r="M10" s="301" t="s">
        <v>25</v>
      </c>
      <c r="N10" s="212"/>
      <c r="O10" s="302"/>
      <c r="P10" s="303" t="e">
        <f>#REF!</f>
        <v>#REF!</v>
      </c>
      <c r="Q10" s="212"/>
      <c r="R10" s="302"/>
      <c r="S10" s="304" t="s">
        <v>26</v>
      </c>
      <c r="T10" s="305" t="e">
        <f>#REF!</f>
        <v>#REF!</v>
      </c>
      <c r="U10" s="212"/>
      <c r="V10" s="212"/>
      <c r="W10" s="212"/>
      <c r="X10" s="306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222" t="s">
        <v>20</v>
      </c>
      <c r="B11" s="221"/>
      <c r="C11" s="220"/>
      <c r="D11" s="221"/>
      <c r="E11" s="21" t="s">
        <v>22</v>
      </c>
      <c r="F11" s="21"/>
      <c r="G11" s="21"/>
      <c r="H11" s="271"/>
      <c r="I11" s="231"/>
      <c r="J11" s="231"/>
      <c r="K11" s="231"/>
      <c r="L11" s="269"/>
      <c r="M11" s="286"/>
      <c r="N11" s="210"/>
      <c r="O11" s="287"/>
      <c r="P11" s="290"/>
      <c r="Q11" s="210"/>
      <c r="R11" s="287"/>
      <c r="S11" s="255"/>
      <c r="T11" s="290"/>
      <c r="U11" s="210"/>
      <c r="V11" s="210"/>
      <c r="W11" s="210"/>
      <c r="X11" s="295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215" t="s">
        <v>27</v>
      </c>
      <c r="B12" s="216"/>
      <c r="C12" s="217"/>
      <c r="D12" s="216"/>
      <c r="E12" s="218" t="s">
        <v>18</v>
      </c>
      <c r="F12" s="219"/>
      <c r="G12" s="216"/>
      <c r="H12" s="272"/>
      <c r="I12" s="219"/>
      <c r="J12" s="219"/>
      <c r="K12" s="219"/>
      <c r="L12" s="241"/>
      <c r="M12" s="286"/>
      <c r="N12" s="210"/>
      <c r="O12" s="287"/>
      <c r="P12" s="290"/>
      <c r="Q12" s="210"/>
      <c r="R12" s="287"/>
      <c r="S12" s="255"/>
      <c r="T12" s="290"/>
      <c r="U12" s="210"/>
      <c r="V12" s="210"/>
      <c r="W12" s="210"/>
      <c r="X12" s="295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222" t="s">
        <v>20</v>
      </c>
      <c r="B13" s="221"/>
      <c r="C13" s="220"/>
      <c r="D13" s="221"/>
      <c r="E13" s="21" t="s">
        <v>22</v>
      </c>
      <c r="F13" s="21"/>
      <c r="G13" s="21"/>
      <c r="H13" s="271"/>
      <c r="I13" s="231"/>
      <c r="J13" s="231"/>
      <c r="K13" s="231"/>
      <c r="L13" s="269"/>
      <c r="M13" s="288"/>
      <c r="N13" s="211"/>
      <c r="O13" s="224"/>
      <c r="P13" s="291"/>
      <c r="Q13" s="211"/>
      <c r="R13" s="224"/>
      <c r="S13" s="256"/>
      <c r="T13" s="291"/>
      <c r="U13" s="211"/>
      <c r="V13" s="211"/>
      <c r="W13" s="211"/>
      <c r="X13" s="296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215" t="s">
        <v>28</v>
      </c>
      <c r="B14" s="216"/>
      <c r="C14" s="217"/>
      <c r="D14" s="216"/>
      <c r="E14" s="218" t="s">
        <v>18</v>
      </c>
      <c r="F14" s="219"/>
      <c r="G14" s="216"/>
      <c r="H14" s="272"/>
      <c r="I14" s="219"/>
      <c r="J14" s="219"/>
      <c r="K14" s="219"/>
      <c r="L14" s="241"/>
      <c r="M14" s="301" t="s">
        <v>20</v>
      </c>
      <c r="N14" s="212"/>
      <c r="O14" s="302"/>
      <c r="P14" s="303" t="e">
        <f>#REF!</f>
        <v>#REF!</v>
      </c>
      <c r="Q14" s="212"/>
      <c r="R14" s="302"/>
      <c r="S14" s="311" t="s">
        <v>22</v>
      </c>
      <c r="T14" s="313" t="s">
        <v>29</v>
      </c>
      <c r="U14" s="212"/>
      <c r="V14" s="212"/>
      <c r="W14" s="212"/>
      <c r="X14" s="306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222" t="s">
        <v>20</v>
      </c>
      <c r="B15" s="221"/>
      <c r="C15" s="220"/>
      <c r="D15" s="221"/>
      <c r="E15" s="21" t="s">
        <v>22</v>
      </c>
      <c r="F15" s="21"/>
      <c r="G15" s="21"/>
      <c r="H15" s="271"/>
      <c r="I15" s="231"/>
      <c r="J15" s="231"/>
      <c r="K15" s="231"/>
      <c r="L15" s="269"/>
      <c r="M15" s="286"/>
      <c r="N15" s="210"/>
      <c r="O15" s="287"/>
      <c r="P15" s="290"/>
      <c r="Q15" s="210"/>
      <c r="R15" s="287"/>
      <c r="S15" s="255"/>
      <c r="T15" s="290"/>
      <c r="U15" s="210"/>
      <c r="V15" s="210"/>
      <c r="W15" s="210"/>
      <c r="X15" s="295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215" t="s">
        <v>30</v>
      </c>
      <c r="B16" s="216"/>
      <c r="C16" s="217"/>
      <c r="D16" s="216"/>
      <c r="E16" s="218" t="s">
        <v>18</v>
      </c>
      <c r="F16" s="219"/>
      <c r="G16" s="216"/>
      <c r="H16" s="272"/>
      <c r="I16" s="219"/>
      <c r="J16" s="219"/>
      <c r="K16" s="219"/>
      <c r="L16" s="241"/>
      <c r="M16" s="286"/>
      <c r="N16" s="210"/>
      <c r="O16" s="287"/>
      <c r="P16" s="290"/>
      <c r="Q16" s="210"/>
      <c r="R16" s="287"/>
      <c r="S16" s="255"/>
      <c r="T16" s="290"/>
      <c r="U16" s="210"/>
      <c r="V16" s="210"/>
      <c r="W16" s="210"/>
      <c r="X16" s="295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222" t="s">
        <v>20</v>
      </c>
      <c r="B17" s="221"/>
      <c r="C17" s="220"/>
      <c r="D17" s="221"/>
      <c r="E17" s="21" t="s">
        <v>22</v>
      </c>
      <c r="F17" s="21"/>
      <c r="G17" s="21"/>
      <c r="H17" s="271"/>
      <c r="I17" s="231"/>
      <c r="J17" s="231"/>
      <c r="K17" s="231"/>
      <c r="L17" s="269"/>
      <c r="M17" s="308"/>
      <c r="N17" s="236"/>
      <c r="O17" s="309"/>
      <c r="P17" s="310"/>
      <c r="Q17" s="236"/>
      <c r="R17" s="309"/>
      <c r="S17" s="312"/>
      <c r="T17" s="310"/>
      <c r="U17" s="236"/>
      <c r="V17" s="236"/>
      <c r="W17" s="236"/>
      <c r="X17" s="237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28" t="s">
        <v>31</v>
      </c>
      <c r="B18" s="219"/>
      <c r="C18" s="219"/>
      <c r="D18" s="216"/>
      <c r="E18" s="229" t="s">
        <v>32</v>
      </c>
      <c r="F18" s="219"/>
      <c r="G18" s="216"/>
      <c r="H18" s="229" t="s">
        <v>33</v>
      </c>
      <c r="I18" s="219"/>
      <c r="J18" s="219"/>
      <c r="K18" s="219"/>
      <c r="L18" s="241"/>
      <c r="M18" s="228" t="s">
        <v>31</v>
      </c>
      <c r="N18" s="219"/>
      <c r="O18" s="216"/>
      <c r="P18" s="229" t="s">
        <v>32</v>
      </c>
      <c r="Q18" s="219"/>
      <c r="R18" s="216"/>
      <c r="S18" s="229" t="s">
        <v>33</v>
      </c>
      <c r="T18" s="219"/>
      <c r="U18" s="219"/>
      <c r="V18" s="219"/>
      <c r="W18" s="219"/>
      <c r="X18" s="241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58">
        <v>1</v>
      </c>
      <c r="B19" s="226"/>
      <c r="C19" s="264" t="s">
        <v>34</v>
      </c>
      <c r="D19" s="226"/>
      <c r="E19" s="263" t="e">
        <f>AF42</f>
        <v>#REF!</v>
      </c>
      <c r="F19" s="252"/>
      <c r="G19" s="226"/>
      <c r="H19" s="265" t="e">
        <f>AK42+AP42</f>
        <v>#REF!</v>
      </c>
      <c r="I19" s="252"/>
      <c r="J19" s="252"/>
      <c r="K19" s="252"/>
      <c r="L19" s="266"/>
      <c r="M19" s="23">
        <f>A19</f>
        <v>1</v>
      </c>
      <c r="N19" s="262" t="str">
        <f>C19</f>
        <v>萬裕隆/430</v>
      </c>
      <c r="O19" s="226"/>
      <c r="P19" s="263" t="e">
        <f t="shared" ref="P19:P23" si="0">E19</f>
        <v>#REF!</v>
      </c>
      <c r="Q19" s="252"/>
      <c r="R19" s="226"/>
      <c r="S19" s="265" t="e">
        <f>AU42</f>
        <v>#REF!</v>
      </c>
      <c r="T19" s="252"/>
      <c r="U19" s="252"/>
      <c r="V19" s="252"/>
      <c r="W19" s="252"/>
      <c r="X19" s="266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58">
        <v>2</v>
      </c>
      <c r="B20" s="226"/>
      <c r="C20" s="264"/>
      <c r="D20" s="226"/>
      <c r="E20" s="263">
        <f>AG42</f>
        <v>0</v>
      </c>
      <c r="F20" s="252"/>
      <c r="G20" s="226"/>
      <c r="H20" s="267">
        <f>AL42+AQ42</f>
        <v>0</v>
      </c>
      <c r="I20" s="252"/>
      <c r="J20" s="252"/>
      <c r="K20" s="252"/>
      <c r="L20" s="266"/>
      <c r="M20" s="23">
        <v>2</v>
      </c>
      <c r="N20" s="262">
        <f t="shared" ref="N20:N23" si="1">B20</f>
        <v>0</v>
      </c>
      <c r="O20" s="226"/>
      <c r="P20" s="263">
        <f t="shared" si="0"/>
        <v>0</v>
      </c>
      <c r="Q20" s="252"/>
      <c r="R20" s="226"/>
      <c r="S20" s="265">
        <f>AV42</f>
        <v>0</v>
      </c>
      <c r="T20" s="252"/>
      <c r="U20" s="252"/>
      <c r="V20" s="252"/>
      <c r="W20" s="252"/>
      <c r="X20" s="266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58">
        <v>3</v>
      </c>
      <c r="B21" s="226"/>
      <c r="C21" s="264"/>
      <c r="D21" s="226"/>
      <c r="E21" s="263">
        <f>AH42</f>
        <v>0</v>
      </c>
      <c r="F21" s="252"/>
      <c r="G21" s="226"/>
      <c r="H21" s="267">
        <f>AM42+AR42</f>
        <v>0</v>
      </c>
      <c r="I21" s="252"/>
      <c r="J21" s="252"/>
      <c r="K21" s="252"/>
      <c r="L21" s="266"/>
      <c r="M21" s="23">
        <v>3</v>
      </c>
      <c r="N21" s="262">
        <f t="shared" si="1"/>
        <v>0</v>
      </c>
      <c r="O21" s="226"/>
      <c r="P21" s="263">
        <f t="shared" si="0"/>
        <v>0</v>
      </c>
      <c r="Q21" s="252"/>
      <c r="R21" s="226"/>
      <c r="S21" s="265">
        <f>AW42</f>
        <v>0</v>
      </c>
      <c r="T21" s="252"/>
      <c r="U21" s="252"/>
      <c r="V21" s="252"/>
      <c r="W21" s="252"/>
      <c r="X21" s="266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58">
        <v>4</v>
      </c>
      <c r="B22" s="226"/>
      <c r="C22" s="264"/>
      <c r="D22" s="226"/>
      <c r="E22" s="263">
        <f>AI42</f>
        <v>0</v>
      </c>
      <c r="F22" s="252"/>
      <c r="G22" s="226"/>
      <c r="H22" s="267">
        <f>AN42+AS42</f>
        <v>0</v>
      </c>
      <c r="I22" s="252"/>
      <c r="J22" s="252"/>
      <c r="K22" s="252"/>
      <c r="L22" s="266"/>
      <c r="M22" s="23">
        <v>4</v>
      </c>
      <c r="N22" s="262">
        <f t="shared" si="1"/>
        <v>0</v>
      </c>
      <c r="O22" s="226"/>
      <c r="P22" s="263">
        <f t="shared" si="0"/>
        <v>0</v>
      </c>
      <c r="Q22" s="252"/>
      <c r="R22" s="226"/>
      <c r="S22" s="265">
        <f>AX42</f>
        <v>0</v>
      </c>
      <c r="T22" s="252"/>
      <c r="U22" s="252"/>
      <c r="V22" s="252"/>
      <c r="W22" s="252"/>
      <c r="X22" s="266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58">
        <v>5</v>
      </c>
      <c r="B23" s="226"/>
      <c r="C23" s="264"/>
      <c r="D23" s="226"/>
      <c r="E23" s="263">
        <f>AJ42</f>
        <v>0</v>
      </c>
      <c r="F23" s="252"/>
      <c r="G23" s="226"/>
      <c r="H23" s="267">
        <f>AO42+AT42</f>
        <v>0</v>
      </c>
      <c r="I23" s="252"/>
      <c r="J23" s="252"/>
      <c r="K23" s="252"/>
      <c r="L23" s="266"/>
      <c r="M23" s="23">
        <v>5</v>
      </c>
      <c r="N23" s="262">
        <f t="shared" si="1"/>
        <v>0</v>
      </c>
      <c r="O23" s="226"/>
      <c r="P23" s="263">
        <f t="shared" si="0"/>
        <v>0</v>
      </c>
      <c r="Q23" s="252"/>
      <c r="R23" s="226"/>
      <c r="S23" s="265">
        <f>AY42</f>
        <v>0</v>
      </c>
      <c r="T23" s="252"/>
      <c r="U23" s="252"/>
      <c r="V23" s="252"/>
      <c r="W23" s="252"/>
      <c r="X23" s="266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70" t="s">
        <v>35</v>
      </c>
      <c r="B24" s="231"/>
      <c r="C24" s="231"/>
      <c r="D24" s="221"/>
      <c r="E24" s="230" t="e">
        <f>SUM(E19:G23)</f>
        <v>#REF!</v>
      </c>
      <c r="F24" s="231"/>
      <c r="G24" s="221"/>
      <c r="H24" s="25" t="s">
        <v>36</v>
      </c>
      <c r="I24" s="268" t="e">
        <f>SUM(H19:L23)</f>
        <v>#REF!</v>
      </c>
      <c r="J24" s="231"/>
      <c r="K24" s="231"/>
      <c r="L24" s="269"/>
      <c r="M24" s="270" t="s">
        <v>35</v>
      </c>
      <c r="N24" s="231"/>
      <c r="O24" s="221"/>
      <c r="P24" s="230" t="e">
        <f>SUM(P19:R23)</f>
        <v>#REF!</v>
      </c>
      <c r="Q24" s="231"/>
      <c r="R24" s="221"/>
      <c r="S24" s="26" t="s">
        <v>36</v>
      </c>
      <c r="T24" s="314" t="e">
        <f>SUM(S19:W23)</f>
        <v>#REF!</v>
      </c>
      <c r="U24" s="231"/>
      <c r="V24" s="231"/>
      <c r="W24" s="231"/>
      <c r="X24" s="269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32" t="s">
        <v>37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4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35" t="s">
        <v>38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7"/>
      <c r="M26" s="238" t="s">
        <v>39</v>
      </c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4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39" t="s">
        <v>40</v>
      </c>
      <c r="B27" s="219"/>
      <c r="C27" s="219"/>
      <c r="D27" s="219"/>
      <c r="E27" s="219"/>
      <c r="F27" s="219"/>
      <c r="G27" s="216"/>
      <c r="H27" s="240" t="e">
        <f>V49</f>
        <v>#REF!</v>
      </c>
      <c r="I27" s="219"/>
      <c r="J27" s="219"/>
      <c r="K27" s="219"/>
      <c r="L27" s="241"/>
      <c r="M27" s="242" t="s">
        <v>41</v>
      </c>
      <c r="N27" s="211"/>
      <c r="O27" s="211"/>
      <c r="P27" s="211"/>
      <c r="Q27" s="211"/>
      <c r="R27" s="224"/>
      <c r="S27" s="243" t="e">
        <f>SUM(M50:M55)</f>
        <v>#REF!</v>
      </c>
      <c r="T27" s="219"/>
      <c r="U27" s="219"/>
      <c r="V27" s="219"/>
      <c r="W27" s="219"/>
      <c r="X27" s="241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322" t="s">
        <v>42</v>
      </c>
      <c r="B28" s="252"/>
      <c r="C28" s="252"/>
      <c r="D28" s="252"/>
      <c r="E28" s="252"/>
      <c r="F28" s="252"/>
      <c r="G28" s="226"/>
      <c r="H28" s="265" t="e">
        <f>AB45</f>
        <v>#REF!</v>
      </c>
      <c r="I28" s="252"/>
      <c r="J28" s="252"/>
      <c r="K28" s="252"/>
      <c r="L28" s="266"/>
      <c r="M28" s="323" t="s">
        <v>43</v>
      </c>
      <c r="N28" s="252"/>
      <c r="O28" s="252"/>
      <c r="P28" s="28" t="s">
        <v>44</v>
      </c>
      <c r="Q28" s="324">
        <f>F55</f>
        <v>10000</v>
      </c>
      <c r="R28" s="266"/>
      <c r="S28" s="321" t="e">
        <f>F58</f>
        <v>#REF!</v>
      </c>
      <c r="T28" s="252"/>
      <c r="U28" s="252"/>
      <c r="V28" s="252"/>
      <c r="W28" s="252"/>
      <c r="X28" s="266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58" t="s">
        <v>45</v>
      </c>
      <c r="B29" s="252"/>
      <c r="C29" s="252"/>
      <c r="D29" s="252"/>
      <c r="E29" s="252"/>
      <c r="F29" s="252"/>
      <c r="G29" s="226"/>
      <c r="H29" s="265" t="e">
        <f>AD45</f>
        <v>#REF!</v>
      </c>
      <c r="I29" s="252"/>
      <c r="J29" s="252"/>
      <c r="K29" s="252"/>
      <c r="L29" s="266"/>
      <c r="M29" s="258" t="s">
        <v>46</v>
      </c>
      <c r="N29" s="252"/>
      <c r="O29" s="252"/>
      <c r="P29" s="252"/>
      <c r="Q29" s="252"/>
      <c r="R29" s="226"/>
      <c r="S29" s="321" t="e">
        <f>E46</f>
        <v>#REF!</v>
      </c>
      <c r="T29" s="252"/>
      <c r="U29" s="252"/>
      <c r="V29" s="252"/>
      <c r="W29" s="252"/>
      <c r="X29" s="266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70" t="s">
        <v>47</v>
      </c>
      <c r="B30" s="231"/>
      <c r="C30" s="231"/>
      <c r="D30" s="231"/>
      <c r="E30" s="231"/>
      <c r="F30" s="231"/>
      <c r="G30" s="221"/>
      <c r="H30" s="326"/>
      <c r="I30" s="231"/>
      <c r="J30" s="231"/>
      <c r="K30" s="231"/>
      <c r="L30" s="269"/>
      <c r="M30" s="283" t="s">
        <v>48</v>
      </c>
      <c r="N30" s="231"/>
      <c r="O30" s="231"/>
      <c r="P30" s="231"/>
      <c r="Q30" s="231"/>
      <c r="R30" s="231"/>
      <c r="S30" s="327" t="e">
        <f>AE45</f>
        <v>#REF!</v>
      </c>
      <c r="T30" s="231"/>
      <c r="U30" s="231"/>
      <c r="V30" s="231"/>
      <c r="W30" s="231"/>
      <c r="X30" s="269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28" t="s">
        <v>50</v>
      </c>
      <c r="W31" s="234"/>
      <c r="X31" s="19">
        <f>T55</f>
        <v>28</v>
      </c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29" t="s">
        <v>51</v>
      </c>
      <c r="B32" s="210"/>
      <c r="C32" s="210"/>
      <c r="D32" s="210"/>
      <c r="E32" s="330" t="s">
        <v>52</v>
      </c>
      <c r="F32" s="210"/>
      <c r="G32" s="210"/>
      <c r="H32" s="210"/>
      <c r="I32" s="210"/>
      <c r="J32" s="210"/>
      <c r="K32" s="210"/>
      <c r="L32" s="287"/>
      <c r="M32" s="330" t="s">
        <v>53</v>
      </c>
      <c r="N32" s="210"/>
      <c r="O32" s="210"/>
      <c r="P32" s="210"/>
      <c r="Q32" s="210"/>
      <c r="R32" s="246"/>
      <c r="S32" s="331" t="s">
        <v>54</v>
      </c>
      <c r="T32" s="214"/>
      <c r="U32" s="214"/>
      <c r="V32" s="214"/>
      <c r="W32" s="214"/>
      <c r="X32" s="294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59"/>
      <c r="B33" s="233"/>
      <c r="C33" s="233"/>
      <c r="D33" s="234"/>
      <c r="E33" s="259"/>
      <c r="F33" s="233"/>
      <c r="G33" s="233"/>
      <c r="H33" s="233"/>
      <c r="I33" s="233"/>
      <c r="J33" s="233"/>
      <c r="K33" s="233"/>
      <c r="L33" s="234"/>
      <c r="M33" s="307"/>
      <c r="N33" s="233"/>
      <c r="O33" s="233"/>
      <c r="P33" s="233"/>
      <c r="Q33" s="233"/>
      <c r="R33" s="234"/>
      <c r="S33" s="307" t="s">
        <v>55</v>
      </c>
      <c r="T33" s="233"/>
      <c r="U33" s="233"/>
      <c r="V33" s="233"/>
      <c r="W33" s="233"/>
      <c r="X33" s="234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25" t="s">
        <v>56</v>
      </c>
      <c r="AG34" s="214"/>
      <c r="AH34" s="214"/>
      <c r="AI34" s="214"/>
      <c r="AJ34" s="294"/>
      <c r="AK34" s="325" t="s">
        <v>57</v>
      </c>
      <c r="AL34" s="214"/>
      <c r="AM34" s="214"/>
      <c r="AN34" s="214"/>
      <c r="AO34" s="294"/>
      <c r="AP34" s="325" t="s">
        <v>58</v>
      </c>
      <c r="AQ34" s="214"/>
      <c r="AR34" s="214"/>
      <c r="AS34" s="214"/>
      <c r="AT34" s="294"/>
      <c r="AU34" s="325" t="s">
        <v>59</v>
      </c>
      <c r="AV34" s="214"/>
      <c r="AW34" s="214"/>
      <c r="AX34" s="214"/>
      <c r="AY34" s="294"/>
      <c r="AZ34" s="1"/>
    </row>
    <row r="35" spans="1:52" ht="38.25" customHeight="1">
      <c r="A35" s="39" t="s">
        <v>60</v>
      </c>
      <c r="B35" s="39" t="s">
        <v>61</v>
      </c>
      <c r="C35" s="40" t="s">
        <v>0</v>
      </c>
      <c r="D35" s="39" t="s">
        <v>62</v>
      </c>
      <c r="E35" s="41" t="s">
        <v>63</v>
      </c>
      <c r="F35" s="41" t="s">
        <v>64</v>
      </c>
      <c r="G35" s="42" t="s">
        <v>65</v>
      </c>
      <c r="H35" s="42" t="s">
        <v>66</v>
      </c>
      <c r="I35" s="43" t="s">
        <v>67</v>
      </c>
      <c r="J35" s="44" t="s">
        <v>68</v>
      </c>
      <c r="K35" s="45" t="s">
        <v>69</v>
      </c>
      <c r="L35" s="44" t="s">
        <v>70</v>
      </c>
      <c r="M35" s="46" t="s">
        <v>46</v>
      </c>
      <c r="N35" s="46" t="s">
        <v>71</v>
      </c>
      <c r="O35" s="47" t="s">
        <v>72</v>
      </c>
      <c r="P35" s="47" t="s">
        <v>73</v>
      </c>
      <c r="Q35" s="47" t="s">
        <v>74</v>
      </c>
      <c r="R35" s="333" t="s">
        <v>75</v>
      </c>
      <c r="S35" s="285"/>
      <c r="T35" s="45" t="s">
        <v>76</v>
      </c>
      <c r="U35" s="48" t="s">
        <v>77</v>
      </c>
      <c r="V35" s="46" t="s">
        <v>78</v>
      </c>
      <c r="W35" s="49" t="s">
        <v>79</v>
      </c>
      <c r="X35" s="205" t="s">
        <v>80</v>
      </c>
      <c r="Y35" s="206" t="s">
        <v>81</v>
      </c>
      <c r="Z35" s="50" t="s">
        <v>82</v>
      </c>
      <c r="AA35" s="50" t="s">
        <v>83</v>
      </c>
      <c r="AB35" s="50" t="s">
        <v>84</v>
      </c>
      <c r="AC35" s="50" t="s">
        <v>85</v>
      </c>
      <c r="AD35" s="51" t="s">
        <v>45</v>
      </c>
      <c r="AE35" s="50" t="s">
        <v>86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87</v>
      </c>
      <c r="B36" s="56" t="s">
        <v>88</v>
      </c>
      <c r="C36" s="56" t="s">
        <v>89</v>
      </c>
      <c r="D36" s="56" t="s">
        <v>90</v>
      </c>
      <c r="E36" s="57" t="s">
        <v>91</v>
      </c>
      <c r="F36" s="57" t="s">
        <v>91</v>
      </c>
      <c r="G36" s="58" t="s">
        <v>92</v>
      </c>
      <c r="H36" s="58" t="s">
        <v>92</v>
      </c>
      <c r="I36" s="58" t="s">
        <v>92</v>
      </c>
      <c r="J36" s="58" t="s">
        <v>92</v>
      </c>
      <c r="K36" s="58" t="s">
        <v>92</v>
      </c>
      <c r="L36" s="59" t="s">
        <v>92</v>
      </c>
      <c r="M36" s="58" t="s">
        <v>92</v>
      </c>
      <c r="N36" s="58" t="s">
        <v>92</v>
      </c>
      <c r="O36" s="58" t="s">
        <v>92</v>
      </c>
      <c r="P36" s="58" t="s">
        <v>92</v>
      </c>
      <c r="Q36" s="58" t="s">
        <v>92</v>
      </c>
      <c r="R36" s="334" t="s">
        <v>93</v>
      </c>
      <c r="S36" s="216"/>
      <c r="T36" s="60" t="s">
        <v>94</v>
      </c>
      <c r="U36" s="58" t="s">
        <v>92</v>
      </c>
      <c r="V36" s="58" t="s">
        <v>92</v>
      </c>
      <c r="W36" s="58" t="s">
        <v>92</v>
      </c>
      <c r="X36" s="61" t="s">
        <v>92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 t="e">
        <f>#REF!</f>
        <v>#REF!</v>
      </c>
      <c r="B37" s="69" t="e">
        <f>#REF!</f>
        <v>#REF!</v>
      </c>
      <c r="C37" s="70" t="e">
        <f>#REF!</f>
        <v>#REF!</v>
      </c>
      <c r="D37" s="71" t="e">
        <f>#REF!</f>
        <v>#REF!</v>
      </c>
      <c r="E37" s="72">
        <v>1</v>
      </c>
      <c r="F37" s="72">
        <v>1</v>
      </c>
      <c r="G37" s="73" t="e">
        <f>#REF!</f>
        <v>#REF!</v>
      </c>
      <c r="H37" s="74">
        <v>1600</v>
      </c>
      <c r="I37" s="74">
        <v>0</v>
      </c>
      <c r="J37" s="75">
        <v>0</v>
      </c>
      <c r="K37" s="76">
        <f t="shared" ref="K37:K40" si="2">H37+I37+J37</f>
        <v>1600</v>
      </c>
      <c r="L37" s="77">
        <v>0</v>
      </c>
      <c r="M37" s="72">
        <v>0</v>
      </c>
      <c r="N37" s="78">
        <v>0</v>
      </c>
      <c r="O37" s="79">
        <f t="shared" ref="O37:O40" si="3">U37+V37+W37+X37</f>
        <v>85</v>
      </c>
      <c r="P37" s="79" t="e">
        <f t="shared" ref="P37:P40" si="4">$T$52</f>
        <v>#REF!</v>
      </c>
      <c r="Q37" s="80" t="e">
        <f t="shared" ref="Q37:Q40" si="5">G37-K37-M37-N37-O37-P37-L37</f>
        <v>#REF!</v>
      </c>
      <c r="R37" s="244" t="e">
        <f>#REF!*1000</f>
        <v>#REF!</v>
      </c>
      <c r="S37" s="224"/>
      <c r="T37" s="81" t="e">
        <f t="shared" ref="T37:T40" si="6">Q37*R37/1000*$T$55</f>
        <v>#REF!</v>
      </c>
      <c r="U37" s="74">
        <v>0</v>
      </c>
      <c r="V37" s="74">
        <v>0</v>
      </c>
      <c r="W37" s="74">
        <v>45</v>
      </c>
      <c r="X37" s="82">
        <v>40</v>
      </c>
      <c r="Y37" s="83">
        <f t="shared" ref="Y37:Y40" si="7">(K37+O37)-J37</f>
        <v>1685</v>
      </c>
      <c r="Z37" s="84" t="e">
        <f t="shared" ref="Z37:Z40" si="8">ROUND(R37*G37/1000,2)</f>
        <v>#REF!</v>
      </c>
      <c r="AA37" s="84" t="e">
        <f t="shared" ref="AA37:AA40" si="9">ROUND((H37+I37)*R37/1000,0)</f>
        <v>#REF!</v>
      </c>
      <c r="AB37" s="84" t="e">
        <f t="shared" ref="AB37:AB40" si="10">ROUND(O37*R37/1000,0)</f>
        <v>#REF!</v>
      </c>
      <c r="AC37" s="84" t="e">
        <f t="shared" ref="AC37:AC40" si="11">ROUND((H37+I37+O37)*R37/1000,0)</f>
        <v>#REF!</v>
      </c>
      <c r="AD37" s="85" t="e">
        <f t="shared" ref="AD37:AD40" si="12">N37*R37/1000</f>
        <v>#REF!</v>
      </c>
      <c r="AE37" s="62" t="e">
        <f t="shared" ref="AE37:AE40" si="13">(J37+L37)*R37/1000</f>
        <v>#REF!</v>
      </c>
      <c r="AF37" s="86" t="e">
        <f t="shared" ref="AF37:AF40" si="14">IF(E37=1,R37/1000,"0")</f>
        <v>#REF!</v>
      </c>
      <c r="AG37" s="87" t="str">
        <f t="shared" ref="AG37:AG40" si="15">IF(E37=2,R37/1000,"0")</f>
        <v>0</v>
      </c>
      <c r="AH37" s="62" t="str">
        <f t="shared" ref="AH37:AH40" si="16">IF(E37=3,R37/1000,"0")</f>
        <v>0</v>
      </c>
      <c r="AI37" s="62" t="str">
        <f t="shared" ref="AI37:AI40" si="17">IF(E37=4,R37/1000,"0")</f>
        <v>0</v>
      </c>
      <c r="AJ37" s="64" t="str">
        <f t="shared" ref="AJ37:AJ40" si="18">IF(E37=5,R37/1000,"0")</f>
        <v>0</v>
      </c>
      <c r="AK37" s="88" t="e">
        <f>IF(E37=1,AA37,"0")</f>
        <v>#REF!</v>
      </c>
      <c r="AL37" s="62" t="str">
        <f t="shared" ref="AL37:AL40" si="19">IF(E37=2,AA37,"0")</f>
        <v>0</v>
      </c>
      <c r="AM37" s="62" t="str">
        <f t="shared" ref="AM37:AM40" si="20">IF(E37=3,AA37,"0")</f>
        <v>0</v>
      </c>
      <c r="AN37" s="62" t="str">
        <f t="shared" ref="AN37:AN40" si="21">IF(E37=4,AA37,"0")</f>
        <v>0</v>
      </c>
      <c r="AO37" s="64" t="str">
        <f t="shared" ref="AO37:AO40" si="22">IF(E37=5,AA37,"0")</f>
        <v>0</v>
      </c>
      <c r="AP37" s="88" t="e">
        <f>IF(F37=1,AB37,"0")</f>
        <v>#REF!</v>
      </c>
      <c r="AQ37" s="62" t="str">
        <f t="shared" ref="AQ37:AQ40" si="23">IF(F37=2,AB37,"0")</f>
        <v>0</v>
      </c>
      <c r="AR37" s="62" t="str">
        <f t="shared" ref="AR37:AR40" si="24">IF(F37=3,AB37,"0")</f>
        <v>0</v>
      </c>
      <c r="AS37" s="62" t="str">
        <f t="shared" ref="AS37:AS40" si="25">IF(F37=4,AB37,"0")</f>
        <v>0</v>
      </c>
      <c r="AT37" s="64" t="str">
        <f t="shared" ref="AT37:AT40" si="26">IF(F37=5,AB37,"0")</f>
        <v>0</v>
      </c>
      <c r="AU37" s="88" t="e">
        <f t="shared" ref="AU37:AU40" si="27">IF(E37=1,Z37,"0")</f>
        <v>#REF!</v>
      </c>
      <c r="AV37" s="62" t="str">
        <f t="shared" ref="AV37:AV40" si="28">IF(E37=2,Z37,"0")</f>
        <v>0</v>
      </c>
      <c r="AW37" s="62" t="str">
        <f t="shared" ref="AW37:AW40" si="29">IF(E37=3,Z37,"0")</f>
        <v>0</v>
      </c>
      <c r="AX37" s="62" t="str">
        <f t="shared" ref="AX37:AX40" si="30">IF(E37=4,Z37,"0")</f>
        <v>0</v>
      </c>
      <c r="AY37" s="64" t="str">
        <f t="shared" ref="AY37:AY40" si="31">IF(E37=5,Z37,"0")</f>
        <v>0</v>
      </c>
      <c r="AZ37" s="67"/>
    </row>
    <row r="38" spans="1:52" ht="18" customHeight="1">
      <c r="A38" s="68" t="e">
        <f>#REF!</f>
        <v>#REF!</v>
      </c>
      <c r="B38" s="69" t="e">
        <f>#REF!</f>
        <v>#REF!</v>
      </c>
      <c r="C38" s="70" t="e">
        <f>#REF!</f>
        <v>#REF!</v>
      </c>
      <c r="D38" s="71" t="e">
        <f>#REF!</f>
        <v>#REF!</v>
      </c>
      <c r="E38" s="72">
        <v>1</v>
      </c>
      <c r="F38" s="72">
        <v>1</v>
      </c>
      <c r="G38" s="73" t="e">
        <f>#REF!</f>
        <v>#REF!</v>
      </c>
      <c r="H38" s="74">
        <v>1600</v>
      </c>
      <c r="I38" s="74">
        <v>0</v>
      </c>
      <c r="J38" s="75">
        <v>0</v>
      </c>
      <c r="K38" s="76">
        <f t="shared" si="2"/>
        <v>1600</v>
      </c>
      <c r="L38" s="77">
        <v>0</v>
      </c>
      <c r="M38" s="72">
        <v>0</v>
      </c>
      <c r="N38" s="78">
        <v>0</v>
      </c>
      <c r="O38" s="79">
        <f t="shared" si="3"/>
        <v>100</v>
      </c>
      <c r="P38" s="79" t="e">
        <f t="shared" si="4"/>
        <v>#REF!</v>
      </c>
      <c r="Q38" s="80" t="e">
        <f t="shared" si="5"/>
        <v>#REF!</v>
      </c>
      <c r="R38" s="244" t="e">
        <f>#REF!*1000</f>
        <v>#REF!</v>
      </c>
      <c r="S38" s="224"/>
      <c r="T38" s="81" t="e">
        <f t="shared" si="6"/>
        <v>#REF!</v>
      </c>
      <c r="U38" s="74">
        <v>0</v>
      </c>
      <c r="V38" s="74">
        <v>0</v>
      </c>
      <c r="W38" s="74">
        <v>45</v>
      </c>
      <c r="X38" s="82">
        <v>55</v>
      </c>
      <c r="Y38" s="83">
        <f t="shared" si="7"/>
        <v>1700</v>
      </c>
      <c r="Z38" s="84" t="e">
        <f t="shared" si="8"/>
        <v>#REF!</v>
      </c>
      <c r="AA38" s="84" t="e">
        <f t="shared" si="9"/>
        <v>#REF!</v>
      </c>
      <c r="AB38" s="84" t="e">
        <f t="shared" si="10"/>
        <v>#REF!</v>
      </c>
      <c r="AC38" s="84" t="e">
        <f t="shared" si="11"/>
        <v>#REF!</v>
      </c>
      <c r="AD38" s="85" t="e">
        <f t="shared" si="12"/>
        <v>#REF!</v>
      </c>
      <c r="AE38" s="62" t="e">
        <f t="shared" si="13"/>
        <v>#REF!</v>
      </c>
      <c r="AF38" s="86" t="e">
        <f t="shared" si="14"/>
        <v>#REF!</v>
      </c>
      <c r="AG38" s="87" t="str">
        <f t="shared" si="15"/>
        <v>0</v>
      </c>
      <c r="AH38" s="62" t="str">
        <f t="shared" si="16"/>
        <v>0</v>
      </c>
      <c r="AI38" s="62" t="str">
        <f t="shared" si="17"/>
        <v>0</v>
      </c>
      <c r="AJ38" s="64" t="str">
        <f t="shared" si="18"/>
        <v>0</v>
      </c>
      <c r="AK38" s="88" t="e">
        <f>IF(E38=1,AA38,"0")</f>
        <v>#REF!</v>
      </c>
      <c r="AL38" s="62" t="str">
        <f t="shared" si="19"/>
        <v>0</v>
      </c>
      <c r="AM38" s="62" t="str">
        <f t="shared" si="20"/>
        <v>0</v>
      </c>
      <c r="AN38" s="62" t="str">
        <f t="shared" si="21"/>
        <v>0</v>
      </c>
      <c r="AO38" s="64" t="str">
        <f t="shared" si="22"/>
        <v>0</v>
      </c>
      <c r="AP38" s="88" t="e">
        <f t="shared" ref="AP38:AP40" si="32">IF(F38=1,AB38,"0")</f>
        <v>#REF!</v>
      </c>
      <c r="AQ38" s="62" t="str">
        <f t="shared" si="23"/>
        <v>0</v>
      </c>
      <c r="AR38" s="62" t="str">
        <f t="shared" si="24"/>
        <v>0</v>
      </c>
      <c r="AS38" s="62" t="str">
        <f t="shared" si="25"/>
        <v>0</v>
      </c>
      <c r="AT38" s="64" t="str">
        <f t="shared" si="26"/>
        <v>0</v>
      </c>
      <c r="AU38" s="88" t="e">
        <f t="shared" si="27"/>
        <v>#REF!</v>
      </c>
      <c r="AV38" s="62" t="str">
        <f t="shared" si="28"/>
        <v>0</v>
      </c>
      <c r="AW38" s="62" t="str">
        <f t="shared" si="29"/>
        <v>0</v>
      </c>
      <c r="AX38" s="62" t="str">
        <f t="shared" si="30"/>
        <v>0</v>
      </c>
      <c r="AY38" s="64" t="str">
        <f t="shared" si="31"/>
        <v>0</v>
      </c>
      <c r="AZ38" s="67"/>
    </row>
    <row r="39" spans="1:52" ht="18" customHeight="1">
      <c r="A39" s="68" t="e">
        <f>#REF!</f>
        <v>#REF!</v>
      </c>
      <c r="B39" s="69" t="e">
        <f>#REF!</f>
        <v>#REF!</v>
      </c>
      <c r="C39" s="70" t="e">
        <f>#REF!</f>
        <v>#REF!</v>
      </c>
      <c r="D39" s="71" t="e">
        <f>#REF!</f>
        <v>#REF!</v>
      </c>
      <c r="E39" s="72">
        <v>1</v>
      </c>
      <c r="F39" s="72">
        <v>1</v>
      </c>
      <c r="G39" s="73" t="e">
        <f>#REF!</f>
        <v>#REF!</v>
      </c>
      <c r="H39" s="74">
        <v>1720</v>
      </c>
      <c r="I39" s="74">
        <v>0</v>
      </c>
      <c r="J39" s="75">
        <v>0</v>
      </c>
      <c r="K39" s="76">
        <f t="shared" si="2"/>
        <v>1720</v>
      </c>
      <c r="L39" s="77">
        <v>0</v>
      </c>
      <c r="M39" s="72">
        <v>0</v>
      </c>
      <c r="N39" s="78">
        <v>0</v>
      </c>
      <c r="O39" s="79">
        <f t="shared" si="3"/>
        <v>60</v>
      </c>
      <c r="P39" s="79" t="e">
        <f t="shared" si="4"/>
        <v>#REF!</v>
      </c>
      <c r="Q39" s="80" t="e">
        <f t="shared" si="5"/>
        <v>#REF!</v>
      </c>
      <c r="R39" s="244" t="e">
        <f>#REF!*1000</f>
        <v>#REF!</v>
      </c>
      <c r="S39" s="224"/>
      <c r="T39" s="81" t="e">
        <f t="shared" si="6"/>
        <v>#REF!</v>
      </c>
      <c r="U39" s="74">
        <v>0</v>
      </c>
      <c r="V39" s="74">
        <v>0</v>
      </c>
      <c r="W39" s="74">
        <v>0</v>
      </c>
      <c r="X39" s="82">
        <v>60</v>
      </c>
      <c r="Y39" s="83">
        <f t="shared" si="7"/>
        <v>1780</v>
      </c>
      <c r="Z39" s="84" t="e">
        <f t="shared" si="8"/>
        <v>#REF!</v>
      </c>
      <c r="AA39" s="84" t="e">
        <f t="shared" si="9"/>
        <v>#REF!</v>
      </c>
      <c r="AB39" s="84" t="e">
        <f t="shared" si="10"/>
        <v>#REF!</v>
      </c>
      <c r="AC39" s="84" t="e">
        <f t="shared" si="11"/>
        <v>#REF!</v>
      </c>
      <c r="AD39" s="85" t="e">
        <f t="shared" si="12"/>
        <v>#REF!</v>
      </c>
      <c r="AE39" s="62" t="e">
        <f t="shared" si="13"/>
        <v>#REF!</v>
      </c>
      <c r="AF39" s="86" t="e">
        <f t="shared" si="14"/>
        <v>#REF!</v>
      </c>
      <c r="AG39" s="87" t="str">
        <f t="shared" si="15"/>
        <v>0</v>
      </c>
      <c r="AH39" s="62" t="str">
        <f t="shared" si="16"/>
        <v>0</v>
      </c>
      <c r="AI39" s="62" t="str">
        <f t="shared" si="17"/>
        <v>0</v>
      </c>
      <c r="AJ39" s="64" t="str">
        <f t="shared" si="18"/>
        <v>0</v>
      </c>
      <c r="AK39" s="88" t="e">
        <f t="shared" ref="AK39:AK40" si="33">IF(E39=1,AA39,"0")</f>
        <v>#REF!</v>
      </c>
      <c r="AL39" s="62" t="str">
        <f t="shared" si="19"/>
        <v>0</v>
      </c>
      <c r="AM39" s="62" t="str">
        <f t="shared" si="20"/>
        <v>0</v>
      </c>
      <c r="AN39" s="62" t="str">
        <f t="shared" si="21"/>
        <v>0</v>
      </c>
      <c r="AO39" s="64" t="str">
        <f t="shared" si="22"/>
        <v>0</v>
      </c>
      <c r="AP39" s="88" t="e">
        <f t="shared" si="32"/>
        <v>#REF!</v>
      </c>
      <c r="AQ39" s="62" t="str">
        <f t="shared" si="23"/>
        <v>0</v>
      </c>
      <c r="AR39" s="62" t="str">
        <f t="shared" si="24"/>
        <v>0</v>
      </c>
      <c r="AS39" s="62" t="str">
        <f t="shared" si="25"/>
        <v>0</v>
      </c>
      <c r="AT39" s="64" t="str">
        <f t="shared" si="26"/>
        <v>0</v>
      </c>
      <c r="AU39" s="88" t="e">
        <f t="shared" si="27"/>
        <v>#REF!</v>
      </c>
      <c r="AV39" s="62" t="str">
        <f t="shared" si="28"/>
        <v>0</v>
      </c>
      <c r="AW39" s="62" t="str">
        <f t="shared" si="29"/>
        <v>0</v>
      </c>
      <c r="AX39" s="62" t="str">
        <f t="shared" si="30"/>
        <v>0</v>
      </c>
      <c r="AY39" s="64" t="str">
        <f t="shared" si="31"/>
        <v>0</v>
      </c>
      <c r="AZ39" s="67"/>
    </row>
    <row r="40" spans="1:52" ht="18" customHeight="1">
      <c r="A40" s="68" t="e">
        <f>#REF!</f>
        <v>#REF!</v>
      </c>
      <c r="B40" s="69" t="e">
        <f>#REF!</f>
        <v>#REF!</v>
      </c>
      <c r="C40" s="70" t="e">
        <f>#REF!</f>
        <v>#REF!</v>
      </c>
      <c r="D40" s="71" t="e">
        <f>#REF!</f>
        <v>#REF!</v>
      </c>
      <c r="E40" s="72">
        <v>1</v>
      </c>
      <c r="F40" s="72">
        <v>1</v>
      </c>
      <c r="G40" s="73" t="e">
        <f>#REF!</f>
        <v>#REF!</v>
      </c>
      <c r="H40" s="74">
        <v>1605</v>
      </c>
      <c r="I40" s="74">
        <v>0</v>
      </c>
      <c r="J40" s="75">
        <v>0</v>
      </c>
      <c r="K40" s="76">
        <f t="shared" si="2"/>
        <v>1605</v>
      </c>
      <c r="L40" s="77">
        <v>0</v>
      </c>
      <c r="M40" s="72">
        <v>0</v>
      </c>
      <c r="N40" s="78">
        <v>0</v>
      </c>
      <c r="O40" s="79">
        <f t="shared" si="3"/>
        <v>140</v>
      </c>
      <c r="P40" s="79" t="e">
        <f t="shared" si="4"/>
        <v>#REF!</v>
      </c>
      <c r="Q40" s="80" t="e">
        <f t="shared" si="5"/>
        <v>#REF!</v>
      </c>
      <c r="R40" s="244" t="e">
        <f>#REF!*1000</f>
        <v>#REF!</v>
      </c>
      <c r="S40" s="224"/>
      <c r="T40" s="81" t="e">
        <f t="shared" si="6"/>
        <v>#REF!</v>
      </c>
      <c r="U40" s="74">
        <v>0</v>
      </c>
      <c r="V40" s="74">
        <v>45</v>
      </c>
      <c r="W40" s="74">
        <v>55</v>
      </c>
      <c r="X40" s="82">
        <v>40</v>
      </c>
      <c r="Y40" s="83">
        <f t="shared" si="7"/>
        <v>1745</v>
      </c>
      <c r="Z40" s="84" t="e">
        <f t="shared" si="8"/>
        <v>#REF!</v>
      </c>
      <c r="AA40" s="84" t="e">
        <f t="shared" si="9"/>
        <v>#REF!</v>
      </c>
      <c r="AB40" s="84" t="e">
        <f t="shared" si="10"/>
        <v>#REF!</v>
      </c>
      <c r="AC40" s="84" t="e">
        <f t="shared" si="11"/>
        <v>#REF!</v>
      </c>
      <c r="AD40" s="85" t="e">
        <f t="shared" si="12"/>
        <v>#REF!</v>
      </c>
      <c r="AE40" s="62" t="e">
        <f t="shared" si="13"/>
        <v>#REF!</v>
      </c>
      <c r="AF40" s="86" t="e">
        <f t="shared" si="14"/>
        <v>#REF!</v>
      </c>
      <c r="AG40" s="87" t="str">
        <f t="shared" si="15"/>
        <v>0</v>
      </c>
      <c r="AH40" s="62" t="str">
        <f t="shared" si="16"/>
        <v>0</v>
      </c>
      <c r="AI40" s="62" t="str">
        <f t="shared" si="17"/>
        <v>0</v>
      </c>
      <c r="AJ40" s="64" t="str">
        <f t="shared" si="18"/>
        <v>0</v>
      </c>
      <c r="AK40" s="88" t="e">
        <f t="shared" si="33"/>
        <v>#REF!</v>
      </c>
      <c r="AL40" s="62" t="str">
        <f t="shared" si="19"/>
        <v>0</v>
      </c>
      <c r="AM40" s="62" t="str">
        <f t="shared" si="20"/>
        <v>0</v>
      </c>
      <c r="AN40" s="62" t="str">
        <f t="shared" si="21"/>
        <v>0</v>
      </c>
      <c r="AO40" s="64" t="str">
        <f t="shared" si="22"/>
        <v>0</v>
      </c>
      <c r="AP40" s="88" t="e">
        <f t="shared" si="32"/>
        <v>#REF!</v>
      </c>
      <c r="AQ40" s="62" t="str">
        <f t="shared" si="23"/>
        <v>0</v>
      </c>
      <c r="AR40" s="62" t="str">
        <f t="shared" si="24"/>
        <v>0</v>
      </c>
      <c r="AS40" s="62" t="str">
        <f t="shared" si="25"/>
        <v>0</v>
      </c>
      <c r="AT40" s="64" t="str">
        <f t="shared" si="26"/>
        <v>0</v>
      </c>
      <c r="AU40" s="88" t="e">
        <f t="shared" si="27"/>
        <v>#REF!</v>
      </c>
      <c r="AV40" s="62" t="str">
        <f t="shared" si="28"/>
        <v>0</v>
      </c>
      <c r="AW40" s="62" t="str">
        <f t="shared" si="29"/>
        <v>0</v>
      </c>
      <c r="AX40" s="62" t="str">
        <f t="shared" si="30"/>
        <v>0</v>
      </c>
      <c r="AY40" s="64" t="str">
        <f t="shared" si="31"/>
        <v>0</v>
      </c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245" t="s">
        <v>95</v>
      </c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95"/>
      <c r="Z42" s="96"/>
      <c r="AA42" s="96"/>
      <c r="AB42" s="96"/>
      <c r="AC42" s="97"/>
      <c r="AD42" s="98"/>
      <c r="AE42" s="96"/>
      <c r="AF42" s="207" t="e">
        <f t="shared" ref="AF42:AY42" si="34">SUM(AF36:AF41)</f>
        <v>#REF!</v>
      </c>
      <c r="AG42" s="207">
        <f t="shared" si="34"/>
        <v>0</v>
      </c>
      <c r="AH42" s="207">
        <f t="shared" si="34"/>
        <v>0</v>
      </c>
      <c r="AI42" s="207">
        <f t="shared" si="34"/>
        <v>0</v>
      </c>
      <c r="AJ42" s="207">
        <f t="shared" si="34"/>
        <v>0</v>
      </c>
      <c r="AK42" s="208" t="e">
        <f t="shared" si="34"/>
        <v>#REF!</v>
      </c>
      <c r="AL42" s="208">
        <f t="shared" si="34"/>
        <v>0</v>
      </c>
      <c r="AM42" s="208">
        <f t="shared" si="34"/>
        <v>0</v>
      </c>
      <c r="AN42" s="208">
        <f t="shared" si="34"/>
        <v>0</v>
      </c>
      <c r="AO42" s="208">
        <f t="shared" si="34"/>
        <v>0</v>
      </c>
      <c r="AP42" s="208" t="e">
        <f t="shared" si="34"/>
        <v>#REF!</v>
      </c>
      <c r="AQ42" s="208">
        <f t="shared" si="34"/>
        <v>0</v>
      </c>
      <c r="AR42" s="208">
        <f t="shared" si="34"/>
        <v>0</v>
      </c>
      <c r="AS42" s="208">
        <f t="shared" si="34"/>
        <v>0</v>
      </c>
      <c r="AT42" s="208">
        <f t="shared" si="34"/>
        <v>0</v>
      </c>
      <c r="AU42" s="209" t="e">
        <f t="shared" si="34"/>
        <v>#REF!</v>
      </c>
      <c r="AV42" s="209">
        <f t="shared" si="34"/>
        <v>0</v>
      </c>
      <c r="AW42" s="209">
        <f t="shared" si="34"/>
        <v>0</v>
      </c>
      <c r="AX42" s="209">
        <f t="shared" si="34"/>
        <v>0</v>
      </c>
      <c r="AY42" s="99">
        <f t="shared" si="34"/>
        <v>0</v>
      </c>
      <c r="AZ42" s="100" t="s">
        <v>96</v>
      </c>
    </row>
    <row r="43" spans="1:52" ht="21" customHeight="1">
      <c r="A43" s="247" t="s">
        <v>97</v>
      </c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>
        <f>SUM(O46:O48)</f>
        <v>1</v>
      </c>
      <c r="P45" s="100"/>
      <c r="Q45" s="124" t="e">
        <f>SUM(R36:R41)</f>
        <v>#REF!</v>
      </c>
      <c r="R45" s="125" t="s">
        <v>93</v>
      </c>
      <c r="S45" s="248" t="e">
        <f>ROUND(SUM(T36:T41),0)</f>
        <v>#REF!</v>
      </c>
      <c r="T45" s="241"/>
      <c r="U45" s="126" t="s">
        <v>98</v>
      </c>
      <c r="V45" s="127"/>
      <c r="W45" s="128"/>
      <c r="X45" s="100"/>
      <c r="Y45" s="100"/>
      <c r="Z45" s="129" t="e">
        <f t="shared" ref="Z45:AB45" si="35">SUM(Z36:Z41)</f>
        <v>#REF!</v>
      </c>
      <c r="AA45" s="129" t="e">
        <f t="shared" si="35"/>
        <v>#REF!</v>
      </c>
      <c r="AB45" s="129" t="e">
        <f t="shared" si="35"/>
        <v>#REF!</v>
      </c>
      <c r="AC45" s="130" t="e">
        <f>SUM(AC36:AC41,0)</f>
        <v>#REF!</v>
      </c>
      <c r="AD45" s="131" t="e">
        <f t="shared" ref="AD45:AE45" si="36">SUM(AD36:AD41)</f>
        <v>#REF!</v>
      </c>
      <c r="AE45" s="129" t="e">
        <f t="shared" si="36"/>
        <v>#REF!</v>
      </c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99</v>
      </c>
      <c r="E46" s="249" t="e">
        <f>M37*Q45/1000</f>
        <v>#REF!</v>
      </c>
      <c r="F46" s="246"/>
      <c r="G46" s="246"/>
      <c r="H46" s="246"/>
      <c r="I46" s="135"/>
      <c r="J46" s="136" t="s">
        <v>9</v>
      </c>
      <c r="K46" s="335" t="s">
        <v>100</v>
      </c>
      <c r="L46" s="226"/>
      <c r="M46" s="137"/>
      <c r="N46" s="138" t="s">
        <v>101</v>
      </c>
      <c r="O46" s="139">
        <v>1</v>
      </c>
      <c r="P46" s="100"/>
      <c r="Q46" s="140"/>
      <c r="R46" s="141"/>
      <c r="S46" s="338" t="e">
        <f>$S$45/$T$55</f>
        <v>#REF!</v>
      </c>
      <c r="T46" s="266"/>
      <c r="U46" s="142" t="s">
        <v>102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103</v>
      </c>
      <c r="E47" s="249" t="e">
        <f>Z45</f>
        <v>#REF!</v>
      </c>
      <c r="F47" s="246"/>
      <c r="G47" s="246"/>
      <c r="H47" s="246"/>
      <c r="I47" s="100"/>
      <c r="J47" s="136"/>
      <c r="K47" s="336" t="s">
        <v>104</v>
      </c>
      <c r="L47" s="287"/>
      <c r="M47" s="137"/>
      <c r="N47" s="138" t="s">
        <v>101</v>
      </c>
      <c r="O47" s="139">
        <v>0</v>
      </c>
      <c r="P47" s="147"/>
      <c r="Q47" s="100"/>
      <c r="R47" s="100"/>
      <c r="S47" s="339" t="e">
        <f>S45/(Z45*$T$55)</f>
        <v>#REF!</v>
      </c>
      <c r="T47" s="269"/>
      <c r="U47" s="148" t="s">
        <v>105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335" t="s">
        <v>104</v>
      </c>
      <c r="L48" s="226"/>
      <c r="M48" s="154"/>
      <c r="N48" s="155" t="s">
        <v>106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213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160"/>
      <c r="U49" s="161" t="s">
        <v>107</v>
      </c>
      <c r="V49" s="297" t="e">
        <f>AA45</f>
        <v>#REF!</v>
      </c>
      <c r="W49" s="210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254" t="s">
        <v>108</v>
      </c>
      <c r="D50" s="227" t="s">
        <v>109</v>
      </c>
      <c r="E50" s="226"/>
      <c r="F50" s="257">
        <v>0</v>
      </c>
      <c r="G50" s="226"/>
      <c r="H50" s="164" t="e">
        <f>5620+(380*Q45/1000)</f>
        <v>#REF!</v>
      </c>
      <c r="I50" s="165"/>
      <c r="J50" s="254" t="s">
        <v>110</v>
      </c>
      <c r="K50" s="337" t="s">
        <v>111</v>
      </c>
      <c r="L50" s="226"/>
      <c r="M50" s="166">
        <v>100</v>
      </c>
      <c r="N50" s="164">
        <f t="shared" ref="N50:N55" si="37">M50*$T$55</f>
        <v>2800</v>
      </c>
      <c r="O50" s="1"/>
      <c r="P50" s="165"/>
      <c r="Q50" s="261" t="s">
        <v>112</v>
      </c>
      <c r="R50" s="252"/>
      <c r="S50" s="226"/>
      <c r="T50" s="298" t="e">
        <f>F57+M57</f>
        <v>#REF!</v>
      </c>
      <c r="U50" s="226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55"/>
      <c r="D51" s="227" t="s">
        <v>113</v>
      </c>
      <c r="E51" s="226"/>
      <c r="F51" s="225">
        <v>0</v>
      </c>
      <c r="G51" s="226"/>
      <c r="H51" s="164" t="e">
        <f>F51*(Q45/1000)*$T$55</f>
        <v>#REF!</v>
      </c>
      <c r="I51" s="165"/>
      <c r="J51" s="255"/>
      <c r="K51" s="299">
        <v>30</v>
      </c>
      <c r="L51" s="226"/>
      <c r="M51" s="169" t="e">
        <f>I24*K51/360*0.045</f>
        <v>#REF!</v>
      </c>
      <c r="N51" s="164" t="e">
        <f t="shared" si="37"/>
        <v>#REF!</v>
      </c>
      <c r="O51" s="170" t="s">
        <v>114</v>
      </c>
      <c r="P51" s="171"/>
      <c r="Q51" s="261" t="s">
        <v>115</v>
      </c>
      <c r="R51" s="252"/>
      <c r="S51" s="226"/>
      <c r="T51" s="298" t="e">
        <f>Q45</f>
        <v>#REF!</v>
      </c>
      <c r="U51" s="226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55"/>
      <c r="D52" s="227" t="s">
        <v>116</v>
      </c>
      <c r="E52" s="226"/>
      <c r="F52" s="225">
        <v>0</v>
      </c>
      <c r="G52" s="226"/>
      <c r="H52" s="164">
        <f>F52*$O$47*$T$55</f>
        <v>0</v>
      </c>
      <c r="I52" s="165"/>
      <c r="J52" s="255"/>
      <c r="K52" s="260" t="s">
        <v>117</v>
      </c>
      <c r="L52" s="226"/>
      <c r="M52" s="166">
        <v>0</v>
      </c>
      <c r="N52" s="164">
        <f t="shared" si="37"/>
        <v>0</v>
      </c>
      <c r="O52" s="1"/>
      <c r="P52" s="171"/>
      <c r="Q52" s="261" t="s">
        <v>118</v>
      </c>
      <c r="R52" s="252"/>
      <c r="S52" s="226"/>
      <c r="T52" s="332" t="e">
        <f>$T$50/$T$51*1000/$T$55</f>
        <v>#REF!</v>
      </c>
      <c r="U52" s="226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55"/>
      <c r="D53" s="163" t="s">
        <v>119</v>
      </c>
      <c r="E53" s="173">
        <v>0</v>
      </c>
      <c r="F53" s="225" t="e">
        <f>E47*1.1*E53</f>
        <v>#REF!</v>
      </c>
      <c r="G53" s="226"/>
      <c r="H53" s="164" t="e">
        <f>F53*$T$55</f>
        <v>#REF!</v>
      </c>
      <c r="I53" s="165"/>
      <c r="J53" s="255"/>
      <c r="K53" s="260" t="s">
        <v>120</v>
      </c>
      <c r="L53" s="226"/>
      <c r="M53" s="166">
        <v>0</v>
      </c>
      <c r="N53" s="164">
        <f t="shared" si="37"/>
        <v>0</v>
      </c>
      <c r="O53" s="174" t="s">
        <v>121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55"/>
      <c r="D54" s="227" t="s">
        <v>122</v>
      </c>
      <c r="E54" s="226"/>
      <c r="F54" s="225">
        <v>0</v>
      </c>
      <c r="G54" s="226"/>
      <c r="H54" s="164">
        <f>F54*$O$48*$T$55</f>
        <v>0</v>
      </c>
      <c r="I54" s="165"/>
      <c r="J54" s="255"/>
      <c r="K54" s="315" t="s">
        <v>123</v>
      </c>
      <c r="L54" s="226"/>
      <c r="M54" s="166">
        <v>0</v>
      </c>
      <c r="N54" s="164">
        <f t="shared" si="37"/>
        <v>0</v>
      </c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55"/>
      <c r="D55" s="227" t="s">
        <v>124</v>
      </c>
      <c r="E55" s="226"/>
      <c r="F55" s="225">
        <v>10000</v>
      </c>
      <c r="G55" s="226"/>
      <c r="H55" s="164">
        <f t="shared" ref="H55:H56" si="38">F55*$O$46*$T$55</f>
        <v>280000</v>
      </c>
      <c r="I55" s="165"/>
      <c r="J55" s="255"/>
      <c r="K55" s="316" t="s">
        <v>125</v>
      </c>
      <c r="L55" s="226"/>
      <c r="M55" s="166" t="e">
        <f>E47*K56*M56/360</f>
        <v>#REF!</v>
      </c>
      <c r="N55" s="164" t="e">
        <f t="shared" si="37"/>
        <v>#REF!</v>
      </c>
      <c r="O55" s="1"/>
      <c r="P55" s="171"/>
      <c r="Q55" s="317" t="s">
        <v>126</v>
      </c>
      <c r="R55" s="252"/>
      <c r="S55" s="226"/>
      <c r="T55" s="318">
        <v>28</v>
      </c>
      <c r="U55" s="226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55"/>
      <c r="D56" s="227" t="s">
        <v>127</v>
      </c>
      <c r="E56" s="226"/>
      <c r="F56" s="225">
        <v>0</v>
      </c>
      <c r="G56" s="226"/>
      <c r="H56" s="164">
        <f t="shared" si="38"/>
        <v>0</v>
      </c>
      <c r="I56" s="165"/>
      <c r="J56" s="255"/>
      <c r="K56" s="319">
        <v>30</v>
      </c>
      <c r="L56" s="226"/>
      <c r="M56" s="320">
        <v>0</v>
      </c>
      <c r="N56" s="226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56"/>
      <c r="D57" s="250" t="s">
        <v>128</v>
      </c>
      <c r="E57" s="226"/>
      <c r="F57" s="251" t="e">
        <f>SUM(H51:H56)+IF(F50=1,H50,0)</f>
        <v>#REF!</v>
      </c>
      <c r="G57" s="252"/>
      <c r="H57" s="226"/>
      <c r="I57" s="178"/>
      <c r="J57" s="256"/>
      <c r="K57" s="250" t="s">
        <v>128</v>
      </c>
      <c r="L57" s="226"/>
      <c r="M57" s="251" t="e">
        <f>SUM(N50:N55)</f>
        <v>#REF!</v>
      </c>
      <c r="N57" s="226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53" t="e">
        <f>F57/T55</f>
        <v>#REF!</v>
      </c>
      <c r="G58" s="252"/>
      <c r="H58" s="226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4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FE2F3"/>
    <outlinePr summaryBelow="0" summaryRight="0"/>
  </sheetPr>
  <dimension ref="A1:Z1000"/>
  <sheetViews>
    <sheetView tabSelected="1" workbookViewId="0">
      <pane ySplit="2" topLeftCell="A3" activePane="bottomLeft" state="frozen"/>
      <selection pane="bottomLeft" activeCell="G14" sqref="G14"/>
    </sheetView>
  </sheetViews>
  <sheetFormatPr defaultColWidth="11.25" defaultRowHeight="15" customHeight="1"/>
  <cols>
    <col min="1" max="1" width="4.25" customWidth="1"/>
    <col min="2" max="2" width="10.25" customWidth="1"/>
    <col min="3" max="4" width="7.625" customWidth="1"/>
    <col min="5" max="5" width="17.5" customWidth="1"/>
    <col min="6" max="26" width="6.875" customWidth="1"/>
  </cols>
  <sheetData>
    <row r="1" spans="1:26" ht="16.5" customHeight="1">
      <c r="A1" s="340" t="s">
        <v>91</v>
      </c>
      <c r="B1" s="342" t="s">
        <v>129</v>
      </c>
      <c r="C1" s="343" t="s">
        <v>130</v>
      </c>
      <c r="D1" s="241"/>
      <c r="E1" s="344" t="s">
        <v>131</v>
      </c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spans="1:26" ht="16.5">
      <c r="A2" s="341"/>
      <c r="B2" s="312"/>
      <c r="C2" s="185" t="s">
        <v>132</v>
      </c>
      <c r="D2" s="186" t="s">
        <v>133</v>
      </c>
      <c r="E2" s="237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spans="1:26" ht="16.5">
      <c r="A3" s="187">
        <v>1</v>
      </c>
      <c r="B3" s="188" t="s">
        <v>134</v>
      </c>
      <c r="C3" s="189">
        <v>35</v>
      </c>
      <c r="D3" s="190">
        <v>200</v>
      </c>
      <c r="E3" s="191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spans="1:26" ht="16.5">
      <c r="A4" s="192">
        <v>2</v>
      </c>
      <c r="B4" s="193" t="s">
        <v>135</v>
      </c>
      <c r="C4" s="194">
        <v>120</v>
      </c>
      <c r="D4" s="195">
        <v>200</v>
      </c>
      <c r="E4" s="196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6.5">
      <c r="A5" s="192">
        <v>3</v>
      </c>
      <c r="B5" s="193" t="s">
        <v>136</v>
      </c>
      <c r="C5" s="194">
        <v>120</v>
      </c>
      <c r="D5" s="195">
        <v>300</v>
      </c>
      <c r="E5" s="196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spans="1:26" ht="16.5">
      <c r="A6" s="192">
        <v>4</v>
      </c>
      <c r="B6" s="193" t="s">
        <v>137</v>
      </c>
      <c r="C6" s="194">
        <v>120</v>
      </c>
      <c r="D6" s="195">
        <v>300</v>
      </c>
      <c r="E6" s="196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spans="1:26" ht="16.5">
      <c r="A7" s="192">
        <v>5</v>
      </c>
      <c r="B7" s="193" t="s">
        <v>138</v>
      </c>
      <c r="C7" s="194">
        <v>120</v>
      </c>
      <c r="D7" s="195">
        <v>300</v>
      </c>
      <c r="E7" s="196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spans="1:26" ht="16.5">
      <c r="A8" s="192">
        <v>6</v>
      </c>
      <c r="B8" s="193" t="s">
        <v>139</v>
      </c>
      <c r="C8" s="194">
        <v>120</v>
      </c>
      <c r="D8" s="195">
        <v>400</v>
      </c>
      <c r="E8" s="196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spans="1:26" ht="16.5">
      <c r="A9" s="192">
        <v>7</v>
      </c>
      <c r="B9" s="193" t="s">
        <v>140</v>
      </c>
      <c r="C9" s="194">
        <v>120</v>
      </c>
      <c r="D9" s="195">
        <v>300</v>
      </c>
      <c r="E9" s="196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spans="1:26" ht="16.5">
      <c r="A10" s="192">
        <v>8</v>
      </c>
      <c r="B10" s="193" t="s">
        <v>141</v>
      </c>
      <c r="C10" s="194">
        <v>120</v>
      </c>
      <c r="D10" s="195">
        <v>400</v>
      </c>
      <c r="E10" s="196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spans="1:26" ht="16.5">
      <c r="A11" s="192">
        <v>9</v>
      </c>
      <c r="B11" s="193" t="s">
        <v>142</v>
      </c>
      <c r="C11" s="194">
        <v>35</v>
      </c>
      <c r="D11" s="195">
        <v>300</v>
      </c>
      <c r="E11" s="196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spans="1:26" ht="16.5">
      <c r="A12" s="192">
        <v>10</v>
      </c>
      <c r="B12" s="193" t="s">
        <v>143</v>
      </c>
      <c r="C12" s="194">
        <v>35</v>
      </c>
      <c r="D12" s="195">
        <v>300</v>
      </c>
      <c r="E12" s="196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 ht="16.5">
      <c r="A13" s="192">
        <v>11</v>
      </c>
      <c r="B13" s="193" t="s">
        <v>144</v>
      </c>
      <c r="C13" s="194">
        <v>35</v>
      </c>
      <c r="D13" s="195">
        <v>300</v>
      </c>
      <c r="E13" s="196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spans="1:26" ht="16.5">
      <c r="A14" s="192">
        <v>12</v>
      </c>
      <c r="B14" s="193" t="s">
        <v>145</v>
      </c>
      <c r="C14" s="194">
        <v>35</v>
      </c>
      <c r="D14" s="195">
        <v>200</v>
      </c>
      <c r="E14" s="196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spans="1:26" ht="16.5">
      <c r="A15" s="192">
        <v>13</v>
      </c>
      <c r="B15" s="193" t="s">
        <v>146</v>
      </c>
      <c r="C15" s="194">
        <v>35</v>
      </c>
      <c r="D15" s="195">
        <v>200</v>
      </c>
      <c r="E15" s="196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spans="1:26" ht="16.5">
      <c r="A16" s="192">
        <v>14</v>
      </c>
      <c r="B16" s="193" t="s">
        <v>147</v>
      </c>
      <c r="C16" s="194">
        <v>35</v>
      </c>
      <c r="D16" s="195">
        <v>300</v>
      </c>
      <c r="E16" s="196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spans="1:26" ht="16.5">
      <c r="A17" s="192">
        <v>15</v>
      </c>
      <c r="B17" s="193" t="s">
        <v>148</v>
      </c>
      <c r="C17" s="194">
        <v>70</v>
      </c>
      <c r="D17" s="195">
        <v>400</v>
      </c>
      <c r="E17" s="196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spans="1:26" ht="16.5">
      <c r="A18" s="192">
        <v>16</v>
      </c>
      <c r="B18" s="193" t="s">
        <v>149</v>
      </c>
      <c r="C18" s="194">
        <v>70</v>
      </c>
      <c r="D18" s="195">
        <v>300</v>
      </c>
      <c r="E18" s="196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spans="1:26" ht="16.5">
      <c r="A19" s="192">
        <v>17</v>
      </c>
      <c r="B19" s="193" t="s">
        <v>150</v>
      </c>
      <c r="C19" s="194">
        <v>70</v>
      </c>
      <c r="D19" s="195">
        <v>400</v>
      </c>
      <c r="E19" s="196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spans="1:26" ht="16.5">
      <c r="A20" s="192">
        <v>18</v>
      </c>
      <c r="B20" s="193" t="s">
        <v>151</v>
      </c>
      <c r="C20" s="194">
        <v>70</v>
      </c>
      <c r="D20" s="195">
        <v>400</v>
      </c>
      <c r="E20" s="196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spans="1:26" ht="15.75" customHeight="1">
      <c r="A21" s="192">
        <v>19</v>
      </c>
      <c r="B21" s="193" t="s">
        <v>152</v>
      </c>
      <c r="C21" s="194">
        <v>70</v>
      </c>
      <c r="D21" s="195">
        <v>300</v>
      </c>
      <c r="E21" s="196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spans="1:26" ht="15.75" customHeight="1">
      <c r="A22" s="192">
        <v>20</v>
      </c>
      <c r="B22" s="193" t="s">
        <v>153</v>
      </c>
      <c r="C22" s="194">
        <v>70</v>
      </c>
      <c r="D22" s="195">
        <v>300</v>
      </c>
      <c r="E22" s="196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spans="1:26" ht="15.75" customHeight="1">
      <c r="A23" s="192">
        <v>21</v>
      </c>
      <c r="B23" s="193" t="s">
        <v>154</v>
      </c>
      <c r="C23" s="194">
        <v>70</v>
      </c>
      <c r="D23" s="195">
        <v>200</v>
      </c>
      <c r="E23" s="196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spans="1:26" ht="15.75" customHeight="1">
      <c r="A24" s="192">
        <v>22</v>
      </c>
      <c r="B24" s="193" t="s">
        <v>155</v>
      </c>
      <c r="C24" s="194">
        <v>120</v>
      </c>
      <c r="D24" s="195">
        <v>200</v>
      </c>
      <c r="E24" s="196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spans="1:26" ht="15.75" customHeight="1">
      <c r="A25" s="192">
        <v>23</v>
      </c>
      <c r="B25" s="193" t="s">
        <v>156</v>
      </c>
      <c r="C25" s="194">
        <v>120</v>
      </c>
      <c r="D25" s="195">
        <v>300</v>
      </c>
      <c r="E25" s="196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spans="1:26" ht="15.75" customHeight="1">
      <c r="A26" s="192">
        <v>24</v>
      </c>
      <c r="B26" s="193" t="s">
        <v>157</v>
      </c>
      <c r="C26" s="194">
        <v>120</v>
      </c>
      <c r="D26" s="195">
        <v>300</v>
      </c>
      <c r="E26" s="196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spans="1:26" ht="15.75" customHeight="1">
      <c r="A27" s="192">
        <v>25</v>
      </c>
      <c r="B27" s="193" t="s">
        <v>158</v>
      </c>
      <c r="C27" s="194">
        <v>120</v>
      </c>
      <c r="D27" s="195">
        <v>300</v>
      </c>
      <c r="E27" s="196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spans="1:26" ht="15.75" customHeight="1">
      <c r="A28" s="192">
        <v>26</v>
      </c>
      <c r="B28" s="193" t="s">
        <v>159</v>
      </c>
      <c r="C28" s="194">
        <v>120</v>
      </c>
      <c r="D28" s="195">
        <v>400</v>
      </c>
      <c r="E28" s="196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spans="1:26" ht="15.75" customHeight="1">
      <c r="A29" s="192">
        <v>27</v>
      </c>
      <c r="B29" s="193" t="s">
        <v>160</v>
      </c>
      <c r="C29" s="194">
        <v>120</v>
      </c>
      <c r="D29" s="195">
        <v>300</v>
      </c>
      <c r="E29" s="196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spans="1:26" ht="15.75" customHeight="1">
      <c r="A30" s="192">
        <v>28</v>
      </c>
      <c r="B30" s="193" t="s">
        <v>161</v>
      </c>
      <c r="C30" s="194">
        <v>280</v>
      </c>
      <c r="D30" s="195">
        <v>300</v>
      </c>
      <c r="E30" s="196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197">
        <v>29</v>
      </c>
      <c r="B31" s="198" t="s">
        <v>162</v>
      </c>
      <c r="C31" s="199">
        <v>280</v>
      </c>
      <c r="D31" s="195">
        <v>300</v>
      </c>
      <c r="E31" s="200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spans="1:26" ht="15.75" customHeight="1">
      <c r="A32" s="197">
        <v>30</v>
      </c>
      <c r="B32" s="198" t="s">
        <v>163</v>
      </c>
      <c r="C32" s="201">
        <v>50</v>
      </c>
      <c r="D32" s="195"/>
      <c r="E32" s="200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spans="1:26" ht="15.75" customHeight="1">
      <c r="A33" s="197">
        <v>31</v>
      </c>
      <c r="B33" s="198" t="s">
        <v>164</v>
      </c>
      <c r="C33" s="201">
        <v>80</v>
      </c>
      <c r="D33" s="195">
        <v>400</v>
      </c>
      <c r="E33" s="200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spans="1:26" ht="15.75" customHeight="1">
      <c r="A34" s="197">
        <v>32</v>
      </c>
      <c r="B34" s="198" t="s">
        <v>165</v>
      </c>
      <c r="C34" s="201">
        <v>110</v>
      </c>
      <c r="D34" s="195"/>
      <c r="E34" s="200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spans="1:26" ht="15.75" customHeight="1">
      <c r="A35" s="197">
        <v>33</v>
      </c>
      <c r="B35" s="198" t="s">
        <v>166</v>
      </c>
      <c r="C35" s="201">
        <v>65</v>
      </c>
      <c r="D35" s="195"/>
      <c r="E35" s="200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spans="1:26" ht="15.75" customHeight="1">
      <c r="A36" s="197">
        <v>34</v>
      </c>
      <c r="B36" s="198" t="s">
        <v>167</v>
      </c>
      <c r="C36" s="201"/>
      <c r="D36" s="195"/>
      <c r="E36" s="200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spans="1:26" ht="15.75" customHeight="1">
      <c r="A37" s="197">
        <v>35</v>
      </c>
      <c r="B37" s="198" t="s">
        <v>168</v>
      </c>
      <c r="C37" s="199">
        <v>100</v>
      </c>
      <c r="D37" s="195">
        <v>300</v>
      </c>
      <c r="E37" s="200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spans="1:26" ht="15.75" customHeight="1">
      <c r="A38" s="197">
        <v>36</v>
      </c>
      <c r="B38" s="198" t="s">
        <v>169</v>
      </c>
      <c r="C38" s="199"/>
      <c r="D38" s="195">
        <v>800</v>
      </c>
      <c r="E38" s="200" t="s">
        <v>170</v>
      </c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spans="1:26" ht="15.75" customHeight="1">
      <c r="A39" s="197">
        <v>37</v>
      </c>
      <c r="B39" s="198" t="s">
        <v>171</v>
      </c>
      <c r="C39" s="199"/>
      <c r="D39" s="195">
        <v>300</v>
      </c>
      <c r="E39" s="200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spans="1:26" ht="15.75" customHeight="1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spans="1:26" ht="15.75" customHeight="1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spans="1:26" ht="15.75" customHeight="1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spans="1:26" ht="15.75" customHeight="1">
      <c r="A43" s="184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spans="1:26" ht="15.75" customHeight="1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spans="1:26" ht="15.75" customHeight="1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spans="1:26" ht="15.7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spans="1:26" ht="15.7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spans="1:26" ht="15.7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spans="1:26" ht="15.7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spans="1:26" ht="15.7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spans="1:26" ht="15.7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spans="1:26" ht="15.7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spans="1:26" ht="15.7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spans="1:26" ht="15.7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spans="1:26" ht="15.7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spans="1:26" ht="15.7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spans="1:26" ht="15.7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spans="1:26" ht="15.7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spans="1:26" ht="15.7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spans="1:26" ht="15.7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spans="1:26" ht="15.7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spans="1:26" ht="15.7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spans="1:26" ht="15.7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spans="1:26" ht="15.7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spans="1:26" ht="15.7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spans="1:26" ht="15.75" customHeight="1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spans="1:26" ht="15.75" customHeight="1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spans="1:26" ht="15.75" customHeight="1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spans="1:26" ht="15.75" customHeight="1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spans="1:26" ht="15.75" customHeight="1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spans="1:26" ht="15.75" customHeight="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spans="1:26" ht="15.75" customHeight="1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spans="1:26" ht="15.75" customHeight="1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spans="1:26" ht="15.75" customHeight="1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spans="1:26" ht="15.75" customHeight="1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spans="1:26" ht="15.75" customHeight="1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spans="1:26" ht="15.75" customHeight="1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spans="1:26" ht="15.75" customHeight="1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spans="1:26" ht="15.75" customHeight="1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spans="1:26" ht="15.75" customHeight="1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spans="1:26" ht="15.75" customHeight="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spans="1:26" ht="15.75" customHeight="1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spans="1:26" ht="15.75" customHeight="1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spans="1:26" ht="15.75" customHeight="1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spans="1:26" ht="15.75" customHeigh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spans="1:26" ht="15.75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spans="1:26" ht="15.75" customHeight="1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spans="1:26" ht="15.75" customHeight="1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spans="1:26" ht="15.75" customHeight="1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spans="1:26" ht="15.75" customHeight="1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spans="1:26" ht="15.75" customHeight="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spans="1:26" ht="15.75" customHeight="1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spans="1:26" ht="15.75" customHeight="1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spans="1:26" ht="15.75" customHeigh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spans="1:26" ht="15.75" customHeight="1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spans="1:26" ht="15.75" customHeight="1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spans="1:26" ht="15.75" customHeight="1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spans="1:26" ht="15.75" customHeight="1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spans="1:26" ht="15.75" customHeight="1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spans="1:26" ht="15.75" customHeight="1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spans="1:26" ht="15.75" customHeight="1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spans="1:26" ht="15.75" customHeight="1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spans="1:26" ht="15.75" customHeight="1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spans="1:26" ht="15.75" customHeight="1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spans="1:26" ht="15.75" customHeight="1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spans="1:26" ht="15.75" customHeight="1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spans="1:26" ht="15.75" customHeight="1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spans="1:26" ht="15.75" customHeight="1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spans="1:26" ht="15.75" customHeight="1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spans="1:26" ht="15.75" customHeight="1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spans="1:26" ht="15.75" customHeight="1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spans="1:26" ht="15.75" customHeight="1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spans="1:26" ht="15.75" customHeight="1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spans="1:26" ht="15.75" customHeight="1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spans="1:26" ht="15.75" customHeight="1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spans="1:26" ht="15.75" customHeight="1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spans="1:26" ht="15.75" customHeight="1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spans="1:26" ht="15.75" customHeight="1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spans="1:26" ht="15.75" customHeight="1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spans="1:26" ht="15.75" customHeight="1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spans="1:26" ht="15.75" customHeight="1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spans="1:26" ht="15.75" customHeight="1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spans="1:26" ht="15.75" customHeight="1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spans="1:26" ht="15.75" customHeight="1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spans="1:26" ht="15.75" customHeight="1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spans="1:26" ht="15.75" customHeight="1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spans="1:26" ht="15.75" customHeight="1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spans="1:26" ht="15.75" customHeight="1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spans="1:26" ht="15.75" customHeight="1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spans="1:26" ht="15.75" customHeight="1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spans="1:26" ht="15.75" customHeight="1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spans="1:26" ht="15.75" customHeight="1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spans="1:26" ht="15.75" customHeight="1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spans="1:26" ht="15.75" customHeight="1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spans="1:26" ht="15.75" customHeight="1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spans="1:26" ht="15.75" customHeight="1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spans="1:26" ht="15.75" customHeight="1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spans="1:26" ht="15.75" customHeight="1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spans="1:26" ht="15.75" customHeight="1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spans="1:26" ht="15.75" customHeight="1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spans="1:26" ht="15.75" customHeight="1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spans="1:26" ht="15.75" customHeight="1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spans="1:26" ht="15.75" customHeight="1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spans="1:26" ht="15.75" customHeight="1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spans="1:26" ht="15.75" customHeight="1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spans="1:26" ht="15.75" customHeight="1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spans="1:26" ht="15.75" customHeight="1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spans="1:26" ht="15.75" customHeight="1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spans="1:26" ht="15.75" customHeight="1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spans="1:26" ht="15.75" customHeight="1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spans="1:26" ht="15.75" customHeight="1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spans="1:26" ht="15.75" customHeight="1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spans="1:26" ht="15.75" customHeight="1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spans="1:26" ht="15.75" customHeight="1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spans="1:26" ht="15.75" customHeight="1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spans="1:26" ht="15.75" customHeight="1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spans="1:26" ht="15.75" customHeight="1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spans="1:26" ht="15.75" customHeight="1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spans="1:26" ht="15.75" customHeight="1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spans="1:26" ht="15.75" customHeight="1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spans="1:26" ht="15.75" customHeight="1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spans="1:26" ht="15.75" customHeight="1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spans="1:26" ht="15.75" customHeight="1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spans="1:26" ht="15.75" customHeight="1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spans="1:26" ht="15.75" customHeight="1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spans="1:26" ht="15.75" customHeight="1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spans="1:26" ht="15.75" customHeight="1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spans="1:26" ht="15.75" customHeight="1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spans="1:26" ht="15.75" customHeight="1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spans="1:26" ht="15.75" customHeight="1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spans="1:26" ht="15.75" customHeight="1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spans="1:26" ht="15.75" customHeight="1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spans="1:26" ht="15.75" customHeight="1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spans="1:26" ht="15.75" customHeight="1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spans="1:26" ht="15.75" customHeight="1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spans="1:26" ht="15.75" customHeight="1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spans="1:26" ht="15.75" customHeight="1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spans="1:26" ht="15.75" customHeight="1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spans="1:26" ht="15.75" customHeight="1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spans="1:26" ht="15.75" customHeight="1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spans="1:26" ht="15.75" customHeight="1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spans="1:26" ht="15.75" customHeight="1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spans="1:26" ht="15.75" customHeight="1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spans="1:26" ht="15.75" customHeight="1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spans="1:26" ht="15.75" customHeight="1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spans="1:26" ht="15.75" customHeight="1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spans="1:26" ht="15.75" customHeight="1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spans="1:26" ht="15.75" customHeight="1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spans="1:26" ht="15.75" customHeight="1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spans="1:26" ht="15.75" customHeight="1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spans="1:26" ht="15.75" customHeight="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spans="1:26" ht="15.75" customHeight="1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spans="1:26" ht="15.75" customHeight="1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spans="1:26" ht="15.75" customHeight="1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spans="1:26" ht="15.75" customHeight="1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spans="1:26" ht="15.75" customHeight="1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spans="1:26" ht="15.75" customHeight="1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spans="1:26" ht="15.75" customHeight="1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spans="1:26" ht="15.75" customHeight="1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spans="1:26" ht="15.75" customHeight="1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spans="1:26" ht="15.75" customHeight="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spans="1:26" ht="15.75" customHeight="1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spans="1:26" ht="15.75" customHeight="1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spans="1:26" ht="15.75" customHeight="1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spans="1:26" ht="15.75" customHeight="1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spans="1:26" ht="15.75" customHeight="1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spans="1:26" ht="15.75" customHeight="1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spans="1:26" ht="15.75" customHeight="1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spans="1:26" ht="15.75" customHeight="1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spans="1:26" ht="15.75" customHeight="1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spans="1:26" ht="15.75" customHeight="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spans="1:26" ht="15.75" customHeight="1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spans="1:26" ht="15.75" customHeight="1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spans="1:26" ht="15.75" customHeight="1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spans="1:26" ht="15.75" customHeight="1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spans="1:26" ht="15.75" customHeight="1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spans="1:26" ht="15.75" customHeight="1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spans="1:26" ht="15.75" customHeight="1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spans="1:26" ht="15.75" customHeight="1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spans="1:26" ht="15.75" customHeight="1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spans="1:26" ht="15.75" customHeight="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spans="1:26" ht="15.75" customHeight="1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spans="1:26" ht="15.75" customHeight="1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spans="1:26" ht="15.75" customHeight="1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spans="1:26" ht="15.75" customHeight="1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spans="1:26" ht="15.75" customHeight="1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spans="1:26" ht="15.75" customHeight="1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spans="1:26" ht="15.75" customHeight="1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spans="1:26" ht="15.75" customHeight="1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spans="1:26" ht="15.75" customHeight="1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spans="1:26" ht="15.75" customHeight="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spans="1:26" ht="15.75" customHeight="1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spans="1:26" ht="15.75" customHeight="1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spans="1:26" ht="15.75" customHeight="1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spans="1:26" ht="15.75" customHeight="1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spans="1:26" ht="15.75" customHeight="1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spans="1:26" ht="15.75" customHeight="1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spans="1:26" ht="15.75" customHeight="1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spans="1:26" ht="15.75" customHeight="1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spans="1:26" ht="15.75" customHeight="1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spans="1:26" ht="15.75" customHeight="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spans="1:26" ht="15.75" customHeight="1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spans="1:26" ht="15.75" customHeight="1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spans="1:26" ht="15.75" customHeight="1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spans="1:26" ht="15.75" customHeight="1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spans="1:26" ht="15.75" customHeight="1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spans="1:26" ht="15.75" customHeight="1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spans="1:26" ht="15.75" customHeight="1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spans="1:26" ht="15.75" customHeight="1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spans="1:26" ht="15.75" customHeight="1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spans="1:26" ht="15.75" customHeight="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spans="1:26" ht="15.75" customHeight="1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spans="1:26" ht="15.75" customHeight="1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spans="1:26" ht="15.75" customHeight="1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spans="1:26" ht="15.75" customHeight="1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spans="1:26" ht="15.75" customHeight="1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spans="1:26" ht="15.75" customHeight="1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spans="1:26" ht="15.75" customHeight="1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spans="1:26" ht="15.75" customHeight="1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spans="1:26" ht="15.75" customHeight="1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spans="1:26" ht="15.75" customHeight="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spans="1:26" ht="15.75" customHeight="1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spans="1:26" ht="15.75" customHeight="1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spans="1:26" ht="15.75" customHeight="1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spans="1:26" ht="15.75" customHeight="1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spans="1:26" ht="15.75" customHeight="1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spans="1:26" ht="15.75" customHeight="1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spans="1:26" ht="15.75" customHeight="1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spans="1:26" ht="15.75" customHeight="1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spans="1:26" ht="15.75" customHeight="1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spans="1:26" ht="15.75" customHeight="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spans="1:26" ht="15.75" customHeight="1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spans="1:26" ht="15.75" customHeight="1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spans="1:26" ht="15.75" customHeight="1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spans="1:26" ht="15.75" customHeight="1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spans="1:26" ht="15.75" customHeight="1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spans="1:26" ht="15.75" customHeight="1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spans="1:26" ht="15.75" customHeight="1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spans="1:26" ht="15.75" customHeight="1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</row>
    <row r="280" spans="1:26" ht="15.75" customHeight="1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</row>
    <row r="281" spans="1:26" ht="15.75" customHeight="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</row>
    <row r="282" spans="1:26" ht="15.75" customHeight="1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</row>
    <row r="283" spans="1:26" ht="15.75" customHeight="1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</row>
    <row r="284" spans="1:26" ht="15.75" customHeight="1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</row>
    <row r="285" spans="1:26" ht="15.75" customHeight="1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</row>
    <row r="286" spans="1:26" ht="15.75" customHeight="1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</row>
    <row r="287" spans="1:26" ht="15.75" customHeight="1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</row>
    <row r="288" spans="1:26" ht="15.75" customHeight="1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</row>
    <row r="289" spans="1:26" ht="15.75" customHeight="1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</row>
    <row r="290" spans="1:26" ht="15.75" customHeight="1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</row>
    <row r="291" spans="1:26" ht="15.75" customHeight="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</row>
    <row r="292" spans="1:26" ht="15.75" customHeight="1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</row>
    <row r="293" spans="1:26" ht="15.75" customHeight="1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</row>
    <row r="294" spans="1:26" ht="15.75" customHeight="1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</row>
    <row r="295" spans="1:26" ht="15.75" customHeight="1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</row>
    <row r="296" spans="1:26" ht="15.75" customHeight="1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</row>
    <row r="297" spans="1:26" ht="15.75" customHeight="1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</row>
    <row r="298" spans="1:26" ht="15.75" customHeight="1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</row>
    <row r="299" spans="1:26" ht="15.75" customHeight="1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</row>
    <row r="300" spans="1:26" ht="15.75" customHeight="1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</row>
    <row r="301" spans="1:26" ht="15.75" customHeight="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</row>
    <row r="302" spans="1:26" ht="15.75" customHeight="1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</row>
    <row r="303" spans="1:26" ht="15.75" customHeight="1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</row>
    <row r="304" spans="1:26" ht="15.75" customHeight="1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</row>
    <row r="305" spans="1:26" ht="15.75" customHeight="1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</row>
    <row r="306" spans="1:26" ht="15.75" customHeight="1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</row>
    <row r="307" spans="1:26" ht="15.75" customHeight="1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</row>
    <row r="308" spans="1:26" ht="15.75" customHeight="1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</row>
    <row r="309" spans="1:26" ht="15.75" customHeight="1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</row>
    <row r="310" spans="1:26" ht="15.75" customHeight="1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</row>
    <row r="311" spans="1:26" ht="15.75" customHeight="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</row>
    <row r="312" spans="1:26" ht="15.75" customHeight="1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</row>
    <row r="313" spans="1:26" ht="15.75" customHeight="1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</row>
    <row r="314" spans="1:26" ht="15.75" customHeight="1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</row>
    <row r="315" spans="1:26" ht="15.75" customHeight="1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</row>
    <row r="316" spans="1:26" ht="15.75" customHeight="1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</row>
    <row r="317" spans="1:26" ht="15.75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</row>
    <row r="318" spans="1:26" ht="15.75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</row>
    <row r="319" spans="1:26" ht="15.75" customHeight="1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</row>
    <row r="320" spans="1:26" ht="15.75" customHeight="1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</row>
    <row r="321" spans="1:26" ht="15.75" customHeight="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</row>
    <row r="322" spans="1:26" ht="15.75" customHeight="1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</row>
    <row r="323" spans="1:26" ht="15.75" customHeight="1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</row>
    <row r="324" spans="1:26" ht="15.75" customHeight="1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</row>
    <row r="325" spans="1:26" ht="15.75" customHeight="1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</row>
    <row r="326" spans="1:26" ht="15.75" customHeight="1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</row>
    <row r="327" spans="1:26" ht="15.75" customHeight="1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</row>
    <row r="328" spans="1:26" ht="15.75" customHeight="1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</row>
    <row r="329" spans="1:26" ht="15.75" customHeight="1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</row>
    <row r="330" spans="1:26" ht="15.75" customHeight="1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</row>
    <row r="331" spans="1:26" ht="15.75" customHeight="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</row>
    <row r="332" spans="1:26" ht="15.75" customHeight="1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</row>
    <row r="333" spans="1:26" ht="15.75" customHeight="1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</row>
    <row r="334" spans="1:26" ht="15.75" customHeight="1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</row>
    <row r="335" spans="1:26" ht="15.75" customHeight="1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</row>
    <row r="336" spans="1:26" ht="15.75" customHeight="1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</row>
    <row r="337" spans="1:26" ht="15.75" customHeight="1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</row>
    <row r="338" spans="1:26" ht="15.75" customHeight="1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</row>
    <row r="339" spans="1:26" ht="15.75" customHeight="1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</row>
    <row r="340" spans="1:26" ht="15.75" customHeight="1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</row>
    <row r="341" spans="1:26" ht="15.75" customHeight="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</row>
    <row r="342" spans="1:26" ht="15.75" customHeight="1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</row>
    <row r="343" spans="1:26" ht="15.75" customHeight="1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</row>
    <row r="344" spans="1:26" ht="15.75" customHeight="1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</row>
    <row r="345" spans="1:26" ht="15.75" customHeight="1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</row>
    <row r="346" spans="1:26" ht="15.75" customHeight="1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</row>
    <row r="347" spans="1:26" ht="15.75" customHeight="1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</row>
    <row r="348" spans="1:26" ht="15.75" customHeight="1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</row>
    <row r="349" spans="1:26" ht="15.75" customHeight="1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</row>
    <row r="350" spans="1:26" ht="15.75" customHeight="1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</row>
    <row r="351" spans="1:26" ht="15.75" customHeight="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</row>
    <row r="352" spans="1:26" ht="15.75" customHeight="1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</row>
    <row r="353" spans="1:26" ht="15.75" customHeight="1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</row>
    <row r="354" spans="1:26" ht="15.75" customHeight="1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</row>
    <row r="355" spans="1:26" ht="15.75" customHeight="1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</row>
    <row r="356" spans="1:26" ht="15.75" customHeight="1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</row>
    <row r="357" spans="1:26" ht="15.75" customHeight="1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 spans="1:26" ht="15.75" customHeight="1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</row>
    <row r="359" spans="1:26" ht="15.75" customHeight="1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</row>
    <row r="360" spans="1:26" ht="15.75" customHeight="1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</row>
    <row r="361" spans="1:26" ht="15.75" customHeight="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</row>
    <row r="362" spans="1:26" ht="15.75" customHeight="1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</row>
    <row r="363" spans="1:26" ht="15.75" customHeight="1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</row>
    <row r="364" spans="1:26" ht="15.75" customHeight="1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</row>
    <row r="365" spans="1:26" ht="15.75" customHeight="1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</row>
    <row r="366" spans="1:26" ht="15.75" customHeight="1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</row>
    <row r="367" spans="1:26" ht="15.75" customHeight="1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</row>
    <row r="368" spans="1:26" ht="15.75" customHeight="1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</row>
    <row r="369" spans="1:26" ht="15.75" customHeight="1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</row>
    <row r="370" spans="1:26" ht="15.75" customHeight="1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</row>
    <row r="371" spans="1:26" ht="15.75" customHeight="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</row>
    <row r="372" spans="1:26" ht="15.75" customHeight="1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</row>
    <row r="373" spans="1:26" ht="15.75" customHeight="1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</row>
    <row r="374" spans="1:26" ht="15.75" customHeight="1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</row>
    <row r="375" spans="1:26" ht="15.75" customHeight="1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</row>
    <row r="376" spans="1:26" ht="15.75" customHeight="1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</row>
    <row r="377" spans="1:26" ht="15.75" customHeight="1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</row>
    <row r="378" spans="1:26" ht="15.75" customHeight="1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</row>
    <row r="379" spans="1:26" ht="15.75" customHeight="1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</row>
    <row r="380" spans="1:26" ht="15.75" customHeight="1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</row>
    <row r="381" spans="1:26" ht="15.75" customHeight="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</row>
    <row r="382" spans="1:26" ht="15.75" customHeight="1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</row>
    <row r="383" spans="1:26" ht="15.75" customHeight="1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</row>
    <row r="384" spans="1:26" ht="15.75" customHeight="1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</row>
    <row r="385" spans="1:26" ht="15.75" customHeight="1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</row>
    <row r="386" spans="1:26" ht="15.75" customHeight="1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</row>
    <row r="387" spans="1:26" ht="15.75" customHeight="1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</row>
    <row r="388" spans="1:26" ht="15.75" customHeight="1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</row>
    <row r="389" spans="1:26" ht="15.75" customHeight="1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</row>
    <row r="390" spans="1:26" ht="15.75" customHeight="1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</row>
    <row r="391" spans="1:26" ht="15.75" customHeight="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</row>
    <row r="392" spans="1:26" ht="15.75" customHeight="1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</row>
    <row r="393" spans="1:26" ht="15.75" customHeight="1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</row>
    <row r="394" spans="1:26" ht="15.75" customHeight="1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</row>
    <row r="395" spans="1:26" ht="15.75" customHeight="1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</row>
    <row r="396" spans="1:26" ht="15.75" customHeight="1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</row>
    <row r="397" spans="1:26" ht="15.75" customHeight="1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</row>
    <row r="398" spans="1:26" ht="15.75" customHeight="1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</row>
    <row r="399" spans="1:26" ht="15.75" customHeight="1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</row>
    <row r="400" spans="1:26" ht="15.75" customHeight="1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</row>
    <row r="401" spans="1:26" ht="15.75" customHeight="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</row>
    <row r="402" spans="1:26" ht="15.75" customHeight="1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</row>
    <row r="403" spans="1:26" ht="15.75" customHeight="1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</row>
    <row r="404" spans="1:26" ht="15.75" customHeight="1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</row>
    <row r="405" spans="1:26" ht="15.75" customHeight="1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</row>
    <row r="406" spans="1:26" ht="15.75" customHeight="1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</row>
    <row r="407" spans="1:26" ht="15.75" customHeight="1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</row>
    <row r="408" spans="1:26" ht="15.75" customHeight="1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</row>
    <row r="409" spans="1:26" ht="15.75" customHeight="1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</row>
    <row r="410" spans="1:26" ht="15.75" customHeight="1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</row>
    <row r="411" spans="1:26" ht="15.75" customHeight="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</row>
    <row r="412" spans="1:26" ht="15.75" customHeight="1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</row>
    <row r="413" spans="1:26" ht="15.75" customHeight="1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</row>
    <row r="414" spans="1:26" ht="15.75" customHeight="1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</row>
    <row r="415" spans="1:26" ht="15.75" customHeight="1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</row>
    <row r="416" spans="1:26" ht="15.75" customHeight="1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</row>
    <row r="417" spans="1:26" ht="15.75" customHeight="1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</row>
    <row r="418" spans="1:26" ht="15.75" customHeight="1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</row>
    <row r="419" spans="1:26" ht="15.75" customHeight="1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</row>
    <row r="420" spans="1:26" ht="15.75" customHeight="1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</row>
    <row r="421" spans="1:26" ht="15.75" customHeight="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</row>
    <row r="422" spans="1:26" ht="15.75" customHeight="1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</row>
    <row r="423" spans="1:26" ht="15.75" customHeight="1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</row>
    <row r="424" spans="1:26" ht="15.75" customHeight="1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</row>
    <row r="425" spans="1:26" ht="15.75" customHeight="1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</row>
    <row r="426" spans="1:26" ht="15.75" customHeight="1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</row>
    <row r="427" spans="1:26" ht="15.75" customHeight="1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</row>
    <row r="428" spans="1:26" ht="15.75" customHeight="1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</row>
    <row r="429" spans="1:26" ht="15.75" customHeight="1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</row>
    <row r="430" spans="1:26" ht="15.75" customHeight="1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</row>
    <row r="431" spans="1:26" ht="15.75" customHeight="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</row>
    <row r="432" spans="1:26" ht="15.75" customHeight="1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</row>
    <row r="433" spans="1:26" ht="15.75" customHeight="1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</row>
    <row r="434" spans="1:26" ht="15.75" customHeight="1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</row>
    <row r="435" spans="1:26" ht="15.75" customHeight="1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</row>
    <row r="436" spans="1:26" ht="15.75" customHeight="1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</row>
    <row r="437" spans="1:26" ht="15.75" customHeight="1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</row>
    <row r="438" spans="1:26" ht="15.75" customHeight="1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</row>
    <row r="439" spans="1:26" ht="15.75" customHeight="1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</row>
    <row r="440" spans="1:26" ht="15.75" customHeight="1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</row>
    <row r="441" spans="1:26" ht="15.75" customHeight="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</row>
    <row r="442" spans="1:26" ht="15.75" customHeight="1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</row>
    <row r="443" spans="1:26" ht="15.75" customHeight="1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</row>
    <row r="444" spans="1:26" ht="15.75" customHeight="1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</row>
    <row r="445" spans="1:26" ht="15.75" customHeight="1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</row>
    <row r="446" spans="1:26" ht="15.75" customHeight="1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</row>
    <row r="447" spans="1:26" ht="15.75" customHeight="1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</row>
    <row r="448" spans="1:26" ht="15.75" customHeight="1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</row>
    <row r="449" spans="1:26" ht="15.75" customHeight="1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</row>
    <row r="450" spans="1:26" ht="15.75" customHeight="1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</row>
    <row r="451" spans="1:26" ht="15.75" customHeight="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</row>
    <row r="452" spans="1:26" ht="15.75" customHeight="1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</row>
    <row r="453" spans="1:26" ht="15.75" customHeight="1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</row>
    <row r="454" spans="1:26" ht="15.75" customHeight="1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</row>
    <row r="455" spans="1:26" ht="15.75" customHeight="1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</row>
    <row r="456" spans="1:26" ht="15.75" customHeight="1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</row>
    <row r="457" spans="1:26" ht="15.75" customHeight="1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</row>
    <row r="458" spans="1:26" ht="15.75" customHeight="1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</row>
    <row r="459" spans="1:26" ht="15.75" customHeight="1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</row>
    <row r="460" spans="1:26" ht="15.75" customHeight="1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</row>
    <row r="461" spans="1:26" ht="15.75" customHeight="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</row>
    <row r="462" spans="1:26" ht="15.75" customHeight="1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</row>
    <row r="463" spans="1:26" ht="15.75" customHeight="1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</row>
    <row r="464" spans="1:26" ht="15.75" customHeight="1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</row>
    <row r="465" spans="1:26" ht="15.75" customHeight="1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</row>
    <row r="466" spans="1:26" ht="15.75" customHeight="1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</row>
    <row r="467" spans="1:26" ht="15.75" customHeight="1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</row>
    <row r="468" spans="1:26" ht="15.75" customHeight="1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</row>
    <row r="469" spans="1:26" ht="15.75" customHeight="1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</row>
    <row r="470" spans="1:26" ht="15.75" customHeight="1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</row>
    <row r="471" spans="1:26" ht="15.75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</row>
    <row r="472" spans="1:26" ht="15.75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</row>
    <row r="473" spans="1:26" ht="15.75" customHeight="1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</row>
    <row r="474" spans="1:26" ht="15.75" customHeight="1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</row>
    <row r="475" spans="1:26" ht="15.75" customHeight="1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</row>
    <row r="476" spans="1:26" ht="15.75" customHeight="1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</row>
    <row r="477" spans="1:26" ht="15.75" customHeight="1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</row>
    <row r="478" spans="1:26" ht="15.75" customHeight="1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</row>
    <row r="479" spans="1:26" ht="15.75" customHeight="1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</row>
    <row r="480" spans="1:26" ht="15.75" customHeight="1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</row>
    <row r="481" spans="1:26" ht="15.75" customHeight="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</row>
    <row r="482" spans="1:26" ht="15.75" customHeight="1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</row>
    <row r="483" spans="1:26" ht="15.75" customHeight="1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</row>
    <row r="484" spans="1:26" ht="15.75" customHeight="1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</row>
    <row r="485" spans="1:26" ht="15.75" customHeight="1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</row>
    <row r="486" spans="1:26" ht="15.75" customHeight="1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</row>
    <row r="487" spans="1:26" ht="15.75" customHeight="1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</row>
    <row r="488" spans="1:26" ht="15.75" customHeight="1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</row>
    <row r="489" spans="1:26" ht="15.75" customHeight="1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</row>
    <row r="490" spans="1:26" ht="15.75" customHeight="1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</row>
    <row r="491" spans="1:26" ht="15.75" customHeight="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</row>
    <row r="492" spans="1:26" ht="15.75" customHeight="1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</row>
    <row r="493" spans="1:26" ht="15.75" customHeight="1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</row>
    <row r="494" spans="1:26" ht="15.75" customHeight="1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</row>
    <row r="495" spans="1:26" ht="15.75" customHeight="1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</row>
    <row r="496" spans="1:26" ht="15.75" customHeight="1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</row>
    <row r="497" spans="1:26" ht="15.75" customHeight="1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</row>
    <row r="498" spans="1:26" ht="15.75" customHeight="1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</row>
    <row r="499" spans="1:26" ht="15.75" customHeight="1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</row>
    <row r="500" spans="1:26" ht="15.75" customHeight="1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</row>
    <row r="501" spans="1:26" ht="15.75" customHeight="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</row>
    <row r="502" spans="1:26" ht="15.75" customHeight="1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</row>
    <row r="503" spans="1:26" ht="15.75" customHeight="1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</row>
    <row r="504" spans="1:26" ht="15.75" customHeight="1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</row>
    <row r="505" spans="1:26" ht="15.75" customHeight="1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</row>
    <row r="506" spans="1:26" ht="15.75" customHeight="1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</row>
    <row r="507" spans="1:26" ht="15.75" customHeight="1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</row>
    <row r="508" spans="1:26" ht="15.75" customHeight="1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</row>
    <row r="509" spans="1:26" ht="15.75" customHeight="1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</row>
    <row r="510" spans="1:26" ht="15.75" customHeight="1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</row>
    <row r="511" spans="1:26" ht="15.75" customHeight="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</row>
    <row r="512" spans="1:26" ht="15.75" customHeight="1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</row>
    <row r="513" spans="1:26" ht="15.75" customHeight="1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</row>
    <row r="514" spans="1:26" ht="15.75" customHeight="1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</row>
    <row r="515" spans="1:26" ht="15.75" customHeight="1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</row>
    <row r="516" spans="1:26" ht="15.75" customHeight="1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</row>
    <row r="517" spans="1:26" ht="15.75" customHeight="1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</row>
    <row r="518" spans="1:26" ht="15.75" customHeight="1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</row>
    <row r="519" spans="1:26" ht="15.75" customHeight="1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</row>
    <row r="520" spans="1:26" ht="15.75" customHeight="1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</row>
    <row r="521" spans="1:26" ht="15.75" customHeight="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</row>
    <row r="522" spans="1:26" ht="15.75" customHeight="1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</row>
    <row r="523" spans="1:26" ht="15.75" customHeight="1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</row>
    <row r="524" spans="1:26" ht="15.75" customHeight="1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</row>
    <row r="525" spans="1:26" ht="15.75" customHeight="1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</row>
    <row r="526" spans="1:26" ht="15.75" customHeight="1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</row>
    <row r="527" spans="1:26" ht="15.75" customHeight="1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</row>
    <row r="528" spans="1:26" ht="15.75" customHeight="1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</row>
    <row r="529" spans="1:26" ht="15.75" customHeight="1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</row>
    <row r="530" spans="1:26" ht="15.75" customHeight="1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</row>
    <row r="531" spans="1:26" ht="15.75" customHeight="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</row>
    <row r="532" spans="1:26" ht="15.75" customHeight="1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</row>
    <row r="533" spans="1:26" ht="15.75" customHeight="1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</row>
    <row r="534" spans="1:26" ht="15.75" customHeight="1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</row>
    <row r="535" spans="1:26" ht="15.75" customHeight="1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</row>
    <row r="536" spans="1:26" ht="15.75" customHeight="1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</row>
    <row r="537" spans="1:26" ht="15.75" customHeight="1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</row>
    <row r="538" spans="1:26" ht="15.75" customHeight="1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</row>
    <row r="539" spans="1:26" ht="15.75" customHeight="1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</row>
    <row r="540" spans="1:26" ht="15.75" customHeight="1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</row>
    <row r="541" spans="1:26" ht="15.75" customHeight="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</row>
    <row r="542" spans="1:26" ht="15.75" customHeight="1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</row>
    <row r="543" spans="1:26" ht="15.75" customHeight="1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</row>
    <row r="544" spans="1:26" ht="15.75" customHeight="1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</row>
    <row r="545" spans="1:26" ht="15.75" customHeight="1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</row>
    <row r="546" spans="1:26" ht="15.75" customHeight="1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</row>
    <row r="547" spans="1:26" ht="15.75" customHeight="1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</row>
    <row r="548" spans="1:26" ht="15.75" customHeight="1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</row>
    <row r="549" spans="1:26" ht="15.75" customHeight="1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</row>
    <row r="550" spans="1:26" ht="15.75" customHeight="1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</row>
    <row r="551" spans="1:26" ht="15.75" customHeight="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</row>
    <row r="552" spans="1:26" ht="15.75" customHeight="1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</row>
    <row r="553" spans="1:26" ht="15.75" customHeight="1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</row>
    <row r="554" spans="1:26" ht="15.75" customHeight="1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</row>
    <row r="555" spans="1:26" ht="15.75" customHeight="1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</row>
    <row r="556" spans="1:26" ht="15.75" customHeight="1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</row>
    <row r="557" spans="1:26" ht="15.75" customHeight="1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</row>
    <row r="558" spans="1:26" ht="15.75" customHeight="1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</row>
    <row r="559" spans="1:26" ht="15.75" customHeight="1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</row>
    <row r="560" spans="1:26" ht="15.75" customHeight="1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</row>
    <row r="561" spans="1:26" ht="15.75" customHeight="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</row>
    <row r="562" spans="1:26" ht="15.75" customHeight="1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</row>
    <row r="563" spans="1:26" ht="15.75" customHeight="1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</row>
    <row r="564" spans="1:26" ht="15.75" customHeight="1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</row>
    <row r="565" spans="1:26" ht="15.75" customHeight="1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</row>
    <row r="566" spans="1:26" ht="15.75" customHeight="1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</row>
    <row r="567" spans="1:26" ht="15.75" customHeight="1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</row>
    <row r="568" spans="1:26" ht="15.75" customHeight="1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</row>
    <row r="569" spans="1:26" ht="15.75" customHeight="1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</row>
    <row r="570" spans="1:26" ht="15.75" customHeight="1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</row>
    <row r="571" spans="1:26" ht="15.75" customHeight="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</row>
    <row r="572" spans="1:26" ht="15.75" customHeight="1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</row>
    <row r="573" spans="1:26" ht="15.75" customHeight="1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</row>
    <row r="574" spans="1:26" ht="15.75" customHeight="1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</row>
    <row r="575" spans="1:26" ht="15.75" customHeight="1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</row>
    <row r="576" spans="1:26" ht="15.75" customHeight="1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</row>
    <row r="577" spans="1:26" ht="15.75" customHeight="1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</row>
    <row r="578" spans="1:26" ht="15.75" customHeight="1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</row>
    <row r="579" spans="1:26" ht="15.75" customHeight="1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</row>
    <row r="580" spans="1:26" ht="15.75" customHeight="1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</row>
    <row r="581" spans="1:26" ht="15.75" customHeight="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</row>
    <row r="582" spans="1:26" ht="15.75" customHeight="1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</row>
    <row r="583" spans="1:26" ht="15.75" customHeight="1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</row>
    <row r="584" spans="1:26" ht="15.75" customHeight="1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</row>
    <row r="585" spans="1:26" ht="15.75" customHeight="1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</row>
    <row r="586" spans="1:26" ht="15.75" customHeight="1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</row>
    <row r="587" spans="1:26" ht="15.75" customHeight="1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</row>
    <row r="588" spans="1:26" ht="15.75" customHeight="1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</row>
    <row r="589" spans="1:26" ht="15.75" customHeight="1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</row>
    <row r="590" spans="1:26" ht="15.75" customHeight="1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</row>
    <row r="591" spans="1:26" ht="15.75" customHeight="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</row>
    <row r="592" spans="1:26" ht="15.75" customHeight="1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</row>
    <row r="593" spans="1:26" ht="15.75" customHeight="1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</row>
    <row r="594" spans="1:26" ht="15.75" customHeight="1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</row>
    <row r="595" spans="1:26" ht="15.75" customHeight="1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</row>
    <row r="596" spans="1:26" ht="15.75" customHeight="1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</row>
    <row r="597" spans="1:26" ht="15.75" customHeight="1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</row>
    <row r="598" spans="1:26" ht="15.75" customHeight="1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</row>
    <row r="599" spans="1:26" ht="15.75" customHeight="1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</row>
    <row r="600" spans="1:26" ht="15.75" customHeight="1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</row>
    <row r="601" spans="1:26" ht="15.75" customHeight="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</row>
    <row r="602" spans="1:26" ht="15.75" customHeight="1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</row>
    <row r="603" spans="1:26" ht="15.75" customHeight="1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</row>
    <row r="604" spans="1:26" ht="15.75" customHeight="1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</row>
    <row r="605" spans="1:26" ht="15.75" customHeight="1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</row>
    <row r="606" spans="1:26" ht="15.75" customHeight="1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</row>
    <row r="607" spans="1:26" ht="15.75" customHeight="1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</row>
    <row r="608" spans="1:26" ht="15.75" customHeight="1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</row>
    <row r="609" spans="1:26" ht="15.75" customHeight="1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</row>
    <row r="610" spans="1:26" ht="15.75" customHeight="1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</row>
    <row r="611" spans="1:26" ht="15.75" customHeight="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</row>
    <row r="612" spans="1:26" ht="15.75" customHeight="1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</row>
    <row r="613" spans="1:26" ht="15.75" customHeight="1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</row>
    <row r="614" spans="1:26" ht="15.75" customHeight="1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</row>
    <row r="615" spans="1:26" ht="15.75" customHeight="1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</row>
    <row r="616" spans="1:26" ht="15.75" customHeight="1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</row>
    <row r="617" spans="1:26" ht="15.75" customHeight="1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</row>
    <row r="618" spans="1:26" ht="15.75" customHeight="1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</row>
    <row r="619" spans="1:26" ht="15.75" customHeight="1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</row>
    <row r="620" spans="1:26" ht="15.75" customHeight="1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</row>
    <row r="621" spans="1:26" ht="15.75" customHeight="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</row>
    <row r="622" spans="1:26" ht="15.75" customHeight="1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</row>
    <row r="623" spans="1:26" ht="15.75" customHeight="1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</row>
    <row r="624" spans="1:26" ht="15.75" customHeight="1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</row>
    <row r="625" spans="1:26" ht="15.75" customHeight="1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</row>
    <row r="626" spans="1:26" ht="15.75" customHeight="1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</row>
    <row r="627" spans="1:26" ht="15.75" customHeight="1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</row>
    <row r="628" spans="1:26" ht="15.75" customHeight="1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</row>
    <row r="629" spans="1:26" ht="15.75" customHeight="1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</row>
    <row r="630" spans="1:26" ht="15.75" customHeight="1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</row>
    <row r="631" spans="1:26" ht="15.75" customHeight="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</row>
    <row r="632" spans="1:26" ht="15.75" customHeight="1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</row>
    <row r="633" spans="1:26" ht="15.75" customHeight="1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</row>
    <row r="634" spans="1:26" ht="15.75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</row>
    <row r="635" spans="1:26" ht="15.75" customHeight="1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</row>
    <row r="636" spans="1:26" ht="15.75" customHeight="1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</row>
    <row r="637" spans="1:26" ht="15.75" customHeight="1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</row>
    <row r="638" spans="1:26" ht="15.75" customHeight="1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</row>
    <row r="639" spans="1:26" ht="15.75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</row>
    <row r="640" spans="1:26" ht="15.75" customHeight="1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</row>
    <row r="641" spans="1:26" ht="15.75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</row>
    <row r="642" spans="1:26" ht="15.75" customHeight="1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</row>
    <row r="643" spans="1:26" ht="15.75" customHeight="1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</row>
    <row r="644" spans="1:26" ht="15.75" customHeight="1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</row>
    <row r="645" spans="1:26" ht="15.75" customHeight="1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</row>
    <row r="646" spans="1:26" ht="15.75" customHeight="1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</row>
    <row r="647" spans="1:26" ht="15.75" customHeight="1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</row>
    <row r="648" spans="1:26" ht="15.75" customHeight="1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</row>
    <row r="649" spans="1:26" ht="15.75" customHeight="1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</row>
    <row r="650" spans="1:26" ht="15.75" customHeight="1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</row>
    <row r="651" spans="1:26" ht="15.75" customHeight="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</row>
    <row r="652" spans="1:26" ht="15.75" customHeight="1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</row>
    <row r="653" spans="1:26" ht="15.75" customHeight="1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</row>
    <row r="654" spans="1:26" ht="15.75" customHeight="1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</row>
    <row r="655" spans="1:26" ht="15.75" customHeight="1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</row>
    <row r="656" spans="1:26" ht="15.75" customHeight="1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</row>
    <row r="657" spans="1:26" ht="15.75" customHeight="1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</row>
    <row r="658" spans="1:26" ht="15.75" customHeight="1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</row>
    <row r="659" spans="1:26" ht="15.75" customHeight="1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</row>
    <row r="660" spans="1:26" ht="15.75" customHeight="1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</row>
    <row r="661" spans="1:26" ht="15.75" customHeight="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</row>
    <row r="662" spans="1:26" ht="15.75" customHeight="1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</row>
    <row r="663" spans="1:26" ht="15.75" customHeight="1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</row>
    <row r="664" spans="1:26" ht="15.75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</row>
    <row r="665" spans="1:26" ht="15.75" customHeight="1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</row>
    <row r="666" spans="1:26" ht="15.75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</row>
    <row r="667" spans="1:26" ht="15.75" customHeight="1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</row>
    <row r="668" spans="1:26" ht="15.75" customHeight="1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</row>
    <row r="669" spans="1:26" ht="15.75" customHeight="1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</row>
    <row r="670" spans="1:26" ht="15.75" customHeight="1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</row>
    <row r="671" spans="1:26" ht="15.75" customHeight="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</row>
    <row r="672" spans="1:26" ht="15.75" customHeight="1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</row>
    <row r="673" spans="1:26" ht="15.75" customHeight="1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</row>
    <row r="674" spans="1:26" ht="15.75" customHeight="1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</row>
    <row r="675" spans="1:26" ht="15.75" customHeight="1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</row>
    <row r="676" spans="1:26" ht="15.75" customHeight="1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</row>
    <row r="677" spans="1:26" ht="15.75" customHeight="1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</row>
    <row r="678" spans="1:26" ht="15.75" customHeight="1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</row>
    <row r="679" spans="1:26" ht="15.75" customHeight="1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</row>
    <row r="680" spans="1:26" ht="15.75" customHeight="1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</row>
    <row r="681" spans="1:26" ht="15.75" customHeight="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</row>
    <row r="682" spans="1:26" ht="15.75" customHeight="1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</row>
    <row r="683" spans="1:26" ht="15.75" customHeight="1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</row>
    <row r="684" spans="1:26" ht="15.75" customHeight="1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</row>
    <row r="685" spans="1:26" ht="15.75" customHeight="1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</row>
    <row r="686" spans="1:26" ht="15.75" customHeight="1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</row>
    <row r="687" spans="1:26" ht="15.75" customHeight="1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</row>
    <row r="688" spans="1:26" ht="15.75" customHeight="1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</row>
    <row r="689" spans="1:26" ht="15.75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</row>
    <row r="690" spans="1:26" ht="15.75" customHeight="1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</row>
    <row r="691" spans="1:26" ht="15.75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</row>
    <row r="692" spans="1:26" ht="15.75" customHeight="1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</row>
    <row r="693" spans="1:26" ht="15.75" customHeight="1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</row>
    <row r="694" spans="1:26" ht="15.75" customHeight="1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</row>
    <row r="695" spans="1:26" ht="15.75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</row>
    <row r="696" spans="1:26" ht="15.75" customHeight="1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</row>
    <row r="697" spans="1:26" ht="15.75" customHeight="1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</row>
    <row r="698" spans="1:26" ht="15.75" customHeight="1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</row>
    <row r="699" spans="1:26" ht="15.75" customHeight="1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</row>
    <row r="700" spans="1:26" ht="15.75" customHeight="1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</row>
    <row r="701" spans="1:26" ht="15.75" customHeight="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</row>
    <row r="702" spans="1:26" ht="15.75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</row>
    <row r="703" spans="1:26" ht="15.75" customHeight="1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</row>
    <row r="704" spans="1:26" ht="15.75" customHeight="1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</row>
    <row r="705" spans="1:26" ht="15.75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</row>
    <row r="706" spans="1:26" ht="15.75" customHeight="1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</row>
    <row r="707" spans="1:26" ht="15.75" customHeight="1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</row>
    <row r="708" spans="1:26" ht="15.75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</row>
    <row r="709" spans="1:26" ht="15.75" customHeight="1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</row>
    <row r="710" spans="1:26" ht="15.75" customHeight="1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</row>
    <row r="711" spans="1:26" ht="15.75" customHeight="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</row>
    <row r="712" spans="1:26" ht="15.75" customHeight="1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</row>
    <row r="713" spans="1:26" ht="15.75" customHeight="1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</row>
    <row r="714" spans="1:26" ht="15.75" customHeight="1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</row>
    <row r="715" spans="1:26" ht="15.75" customHeight="1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</row>
    <row r="716" spans="1:26" ht="15.75" customHeight="1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</row>
    <row r="717" spans="1:26" ht="15.75" customHeight="1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</row>
    <row r="718" spans="1:26" ht="15.75" customHeight="1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</row>
    <row r="719" spans="1:26" ht="15.75" customHeight="1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</row>
    <row r="720" spans="1:26" ht="15.75" customHeight="1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</row>
    <row r="721" spans="1:26" ht="15.75" customHeight="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</row>
    <row r="722" spans="1:26" ht="15.75" customHeight="1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</row>
    <row r="723" spans="1:26" ht="15.75" customHeight="1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</row>
    <row r="724" spans="1:26" ht="15.75" customHeight="1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</row>
    <row r="725" spans="1:26" ht="15.75" customHeight="1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</row>
    <row r="726" spans="1:26" ht="15.75" customHeight="1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</row>
    <row r="727" spans="1:26" ht="15.75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</row>
    <row r="728" spans="1:26" ht="15.75" customHeight="1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</row>
    <row r="729" spans="1:26" ht="15.75" customHeight="1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</row>
    <row r="730" spans="1:26" ht="15.75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</row>
    <row r="731" spans="1:26" ht="15.75" customHeight="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</row>
    <row r="732" spans="1:26" ht="15.75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</row>
    <row r="733" spans="1:26" ht="15.75" customHeight="1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</row>
    <row r="734" spans="1:26" ht="15.75" customHeight="1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</row>
    <row r="735" spans="1:26" ht="15.75" customHeight="1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</row>
    <row r="736" spans="1:26" ht="15.75" customHeight="1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</row>
    <row r="737" spans="1:26" ht="15.75" customHeight="1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</row>
    <row r="738" spans="1:26" ht="15.75" customHeight="1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</row>
    <row r="739" spans="1:26" ht="15.75" customHeight="1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</row>
    <row r="740" spans="1:26" ht="15.75" customHeight="1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</row>
    <row r="741" spans="1:26" ht="15.75" customHeight="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</row>
    <row r="742" spans="1:26" ht="15.75" customHeight="1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</row>
    <row r="743" spans="1:26" ht="15.75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</row>
    <row r="744" spans="1:26" ht="15.75" customHeight="1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</row>
    <row r="745" spans="1:26" ht="15.75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</row>
    <row r="746" spans="1:26" ht="15.75" customHeight="1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</row>
    <row r="747" spans="1:26" ht="15.75" customHeight="1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</row>
    <row r="748" spans="1:26" ht="15.75" customHeight="1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</row>
    <row r="749" spans="1:26" ht="15.75" customHeight="1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</row>
    <row r="750" spans="1:26" ht="15.75" customHeight="1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</row>
    <row r="751" spans="1:26" ht="15.75" customHeight="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</row>
    <row r="752" spans="1:26" ht="15.75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</row>
    <row r="753" spans="1:26" ht="15.75" customHeight="1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 spans="1:26" ht="15.75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</row>
    <row r="755" spans="1:26" ht="15.75" customHeight="1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</row>
    <row r="756" spans="1:26" ht="15.75" customHeight="1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</row>
    <row r="757" spans="1:26" ht="15.75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</row>
    <row r="758" spans="1:26" ht="15.75" customHeight="1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</row>
    <row r="759" spans="1:26" ht="15.75" customHeight="1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</row>
    <row r="760" spans="1:26" ht="15.75" customHeight="1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</row>
    <row r="761" spans="1:26" ht="15.75" customHeight="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</row>
    <row r="762" spans="1:26" ht="15.75" customHeight="1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</row>
    <row r="763" spans="1:26" ht="15.75" customHeight="1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</row>
    <row r="764" spans="1:26" ht="15.75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</row>
    <row r="765" spans="1:26" ht="15.75" customHeight="1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</row>
    <row r="766" spans="1:26" ht="15.75" customHeight="1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</row>
    <row r="767" spans="1:26" ht="15.75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</row>
    <row r="768" spans="1:26" ht="15.75" customHeight="1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</row>
    <row r="769" spans="1:26" ht="15.75" customHeight="1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</row>
    <row r="770" spans="1:26" ht="15.75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</row>
    <row r="771" spans="1:26" ht="15.75" customHeight="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</row>
    <row r="772" spans="1:26" ht="15.75" customHeight="1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</row>
    <row r="773" spans="1:26" ht="15.75" customHeight="1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</row>
    <row r="774" spans="1:26" ht="15.75" customHeight="1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</row>
    <row r="775" spans="1:26" ht="15.75" customHeight="1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</row>
    <row r="776" spans="1:26" ht="15.75" customHeight="1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</row>
    <row r="777" spans="1:26" ht="15.75" customHeight="1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</row>
    <row r="778" spans="1:26" ht="15.75" customHeight="1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</row>
    <row r="779" spans="1:26" ht="15.75" customHeight="1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</row>
    <row r="780" spans="1:26" ht="15.75" customHeight="1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</row>
    <row r="781" spans="1:26" ht="15.75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</row>
    <row r="782" spans="1:26" ht="15.75" customHeight="1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</row>
    <row r="783" spans="1:26" ht="15.75" customHeight="1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</row>
    <row r="784" spans="1:26" ht="15.75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</row>
    <row r="785" spans="1:26" ht="15.75" customHeight="1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</row>
    <row r="786" spans="1:26" ht="15.75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</row>
    <row r="787" spans="1:26" ht="15.75" customHeight="1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</row>
    <row r="788" spans="1:26" ht="15.75" customHeight="1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</row>
    <row r="789" spans="1:26" ht="15.75" customHeight="1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</row>
    <row r="790" spans="1:26" ht="15.75" customHeight="1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</row>
    <row r="791" spans="1:26" ht="15.75" customHeight="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</row>
    <row r="792" spans="1:26" ht="15.75" customHeight="1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</row>
    <row r="793" spans="1:26" ht="15.75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</row>
    <row r="794" spans="1:26" ht="15.75" customHeight="1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</row>
    <row r="795" spans="1:26" ht="15.75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</row>
    <row r="796" spans="1:26" ht="15.75" customHeight="1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</row>
    <row r="797" spans="1:26" ht="15.75" customHeight="1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</row>
    <row r="798" spans="1:26" ht="15.75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</row>
    <row r="799" spans="1:26" ht="15.75" customHeight="1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</row>
    <row r="800" spans="1:26" ht="15.75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</row>
    <row r="801" spans="1:26" ht="15.75" customHeight="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</row>
    <row r="802" spans="1:26" ht="15.75" customHeight="1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</row>
    <row r="803" spans="1:26" ht="15.75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</row>
    <row r="804" spans="1:26" ht="15.75" customHeight="1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</row>
    <row r="805" spans="1:26" ht="15.75" customHeight="1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</row>
    <row r="806" spans="1:26" ht="15.75" customHeight="1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</row>
    <row r="807" spans="1:26" ht="15.75" customHeight="1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</row>
    <row r="808" spans="1:26" ht="15.75" customHeight="1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</row>
    <row r="809" spans="1:26" ht="15.75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</row>
    <row r="810" spans="1:26" ht="15.75" customHeight="1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</row>
    <row r="811" spans="1:26" ht="15.75" customHeight="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</row>
    <row r="812" spans="1:26" ht="15.75" customHeight="1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</row>
    <row r="813" spans="1:26" ht="15.75" customHeight="1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</row>
    <row r="814" spans="1:26" ht="15.75" customHeight="1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</row>
    <row r="815" spans="1:26" ht="15.75" customHeight="1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</row>
    <row r="816" spans="1:26" ht="15.75" customHeight="1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</row>
    <row r="817" spans="1:26" ht="15.75" customHeight="1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</row>
    <row r="818" spans="1:26" ht="15.75" customHeight="1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</row>
    <row r="819" spans="1:26" ht="15.75" customHeight="1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</row>
    <row r="820" spans="1:26" ht="15.75" customHeight="1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</row>
    <row r="821" spans="1:26" ht="15.75" customHeight="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</row>
    <row r="822" spans="1:26" ht="15.75" customHeight="1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</row>
    <row r="823" spans="1:26" ht="15.75" customHeight="1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</row>
    <row r="824" spans="1:26" ht="15.75" customHeight="1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</row>
    <row r="825" spans="1:26" ht="15.75" customHeight="1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</row>
    <row r="826" spans="1:26" ht="15.75" customHeight="1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</row>
    <row r="827" spans="1:26" ht="15.75" customHeight="1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</row>
    <row r="828" spans="1:26" ht="15.75" customHeight="1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</row>
    <row r="829" spans="1:26" ht="15.75" customHeight="1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</row>
    <row r="830" spans="1:26" ht="15.75" customHeight="1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</row>
    <row r="831" spans="1:26" ht="15.75" customHeight="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</row>
    <row r="832" spans="1:26" ht="15.75" customHeight="1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</row>
    <row r="833" spans="1:26" ht="15.75" customHeight="1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</row>
    <row r="834" spans="1:26" ht="15.75" customHeight="1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</row>
    <row r="835" spans="1:26" ht="15.75" customHeight="1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</row>
    <row r="836" spans="1:26" ht="15.75" customHeight="1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</row>
    <row r="837" spans="1:26" ht="15.75" customHeight="1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</row>
    <row r="838" spans="1:26" ht="15.75" customHeight="1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</row>
    <row r="839" spans="1:26" ht="15.75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</row>
    <row r="840" spans="1:26" ht="15.75" customHeight="1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</row>
    <row r="841" spans="1:26" ht="15.75" customHeight="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</row>
    <row r="842" spans="1:26" ht="15.75" customHeight="1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</row>
    <row r="843" spans="1:26" ht="15.75" customHeight="1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</row>
    <row r="844" spans="1:26" ht="15.75" customHeight="1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</row>
    <row r="845" spans="1:26" ht="15.75" customHeight="1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</row>
    <row r="846" spans="1:26" ht="15.75" customHeight="1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</row>
    <row r="847" spans="1:26" ht="15.75" customHeight="1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</row>
    <row r="848" spans="1:26" ht="15.75" customHeight="1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</row>
    <row r="849" spans="1:26" ht="15.75" customHeight="1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</row>
    <row r="850" spans="1:26" ht="15.75" customHeight="1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</row>
    <row r="851" spans="1:26" ht="15.75" customHeight="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</row>
    <row r="852" spans="1:26" ht="15.75" customHeight="1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</row>
    <row r="853" spans="1:26" ht="15.75" customHeight="1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</row>
    <row r="854" spans="1:26" ht="15.75" customHeight="1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</row>
    <row r="855" spans="1:26" ht="15.75" customHeight="1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</row>
    <row r="856" spans="1:26" ht="15.75" customHeight="1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</row>
    <row r="857" spans="1:26" ht="15.75" customHeight="1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</row>
    <row r="858" spans="1:26" ht="15.75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</row>
    <row r="859" spans="1:26" ht="15.75" customHeight="1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</row>
    <row r="860" spans="1:26" ht="15.75" customHeight="1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</row>
    <row r="861" spans="1:26" ht="15.75" customHeight="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</row>
    <row r="862" spans="1:26" ht="15.75" customHeight="1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</row>
    <row r="863" spans="1:26" ht="15.75" customHeight="1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</row>
    <row r="864" spans="1:26" ht="15.75" customHeight="1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</row>
    <row r="865" spans="1:26" ht="15.75" customHeight="1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</row>
    <row r="866" spans="1:26" ht="15.75" customHeight="1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</row>
    <row r="867" spans="1:26" ht="15.75" customHeight="1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</row>
    <row r="868" spans="1:26" ht="15.75" customHeight="1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</row>
    <row r="869" spans="1:26" ht="15.75" customHeight="1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</row>
    <row r="870" spans="1:26" ht="15.75" customHeight="1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</row>
    <row r="871" spans="1:26" ht="15.75" customHeight="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</row>
    <row r="872" spans="1:26" ht="15.75" customHeight="1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</row>
    <row r="873" spans="1:26" ht="15.75" customHeight="1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</row>
    <row r="874" spans="1:26" ht="15.75" customHeight="1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</row>
    <row r="875" spans="1:26" ht="15.75" customHeight="1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</row>
    <row r="876" spans="1:26" ht="15.75" customHeight="1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</row>
    <row r="877" spans="1:26" ht="15.75" customHeight="1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</row>
    <row r="878" spans="1:26" ht="15.75" customHeight="1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</row>
    <row r="879" spans="1:26" ht="15.75" customHeight="1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</row>
    <row r="880" spans="1:26" ht="15.75" customHeight="1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</row>
    <row r="881" spans="1:26" ht="15.75" customHeight="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</row>
    <row r="882" spans="1:26" ht="15.75" customHeight="1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</row>
    <row r="883" spans="1:26" ht="15.75" customHeight="1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</row>
    <row r="884" spans="1:26" ht="15.75" customHeight="1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</row>
    <row r="885" spans="1:26" ht="15.75" customHeight="1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</row>
    <row r="886" spans="1:26" ht="15.75" customHeight="1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</row>
    <row r="887" spans="1:26" ht="15.75" customHeight="1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</row>
    <row r="888" spans="1:26" ht="15.75" customHeight="1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</row>
    <row r="889" spans="1:26" ht="15.75" customHeight="1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</row>
    <row r="890" spans="1:26" ht="15.75" customHeight="1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</row>
    <row r="891" spans="1:26" ht="15.75" customHeight="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</row>
    <row r="892" spans="1:26" ht="15.75" customHeight="1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</row>
    <row r="893" spans="1:26" ht="15.75" customHeight="1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</row>
    <row r="894" spans="1:26" ht="15.75" customHeight="1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</row>
    <row r="895" spans="1:26" ht="15.75" customHeight="1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</row>
    <row r="896" spans="1:26" ht="15.75" customHeight="1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</row>
    <row r="897" spans="1:26" ht="15.75" customHeight="1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</row>
    <row r="898" spans="1:26" ht="15.75" customHeight="1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</row>
    <row r="899" spans="1:26" ht="15.75" customHeight="1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</row>
    <row r="900" spans="1:26" ht="15.75" customHeight="1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</row>
    <row r="901" spans="1:26" ht="15.75" customHeight="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</row>
    <row r="902" spans="1:26" ht="15.75" customHeight="1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</row>
    <row r="903" spans="1:26" ht="15.75" customHeight="1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</row>
    <row r="904" spans="1:26" ht="15.75" customHeight="1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</row>
    <row r="905" spans="1:26" ht="15.75" customHeight="1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</row>
    <row r="906" spans="1:26" ht="15.75" customHeight="1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</row>
    <row r="907" spans="1:26" ht="15.75" customHeight="1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</row>
    <row r="908" spans="1:26" ht="15.75" customHeight="1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</row>
    <row r="909" spans="1:26" ht="15.75" customHeight="1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</row>
    <row r="910" spans="1:26" ht="15.75" customHeight="1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</row>
    <row r="911" spans="1:26" ht="15.75" customHeight="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</row>
    <row r="912" spans="1:26" ht="15.75" customHeight="1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</row>
    <row r="913" spans="1:26" ht="15.75" customHeight="1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</row>
    <row r="914" spans="1:26" ht="15.75" customHeight="1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</row>
    <row r="915" spans="1:26" ht="15.75" customHeight="1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</row>
    <row r="916" spans="1:26" ht="15.75" customHeight="1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</row>
    <row r="917" spans="1:26" ht="15.75" customHeight="1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</row>
    <row r="918" spans="1:26" ht="15.75" customHeight="1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</row>
    <row r="919" spans="1:26" ht="15.75" customHeight="1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</row>
    <row r="920" spans="1:26" ht="15.75" customHeight="1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</row>
    <row r="921" spans="1:26" ht="15.75" customHeight="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</row>
    <row r="922" spans="1:26" ht="15.75" customHeight="1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</row>
    <row r="923" spans="1:26" ht="15.75" customHeight="1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</row>
    <row r="924" spans="1:26" ht="15.75" customHeight="1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</row>
    <row r="925" spans="1:26" ht="15.75" customHeight="1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</row>
    <row r="926" spans="1:26" ht="15.75" customHeight="1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</row>
    <row r="927" spans="1:26" ht="15.75" customHeight="1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</row>
    <row r="928" spans="1:26" ht="15.75" customHeight="1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</row>
    <row r="929" spans="1:26" ht="15.75" customHeight="1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</row>
    <row r="930" spans="1:26" ht="15.75" customHeight="1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</row>
    <row r="931" spans="1:26" ht="15.75" customHeight="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</row>
    <row r="932" spans="1:26" ht="15.75" customHeight="1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</row>
    <row r="933" spans="1:26" ht="15.75" customHeight="1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</row>
    <row r="934" spans="1:26" ht="15.75" customHeight="1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</row>
    <row r="935" spans="1:26" ht="15.75" customHeight="1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</row>
    <row r="936" spans="1:26" ht="15.75" customHeight="1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</row>
    <row r="937" spans="1:26" ht="15.75" customHeight="1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</row>
    <row r="938" spans="1:26" ht="15.75" customHeight="1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</row>
    <row r="939" spans="1:26" ht="15.75" customHeight="1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</row>
    <row r="940" spans="1:26" ht="15.75" customHeight="1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</row>
    <row r="941" spans="1:26" ht="15.75" customHeight="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</row>
    <row r="942" spans="1:26" ht="15.75" customHeight="1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</row>
    <row r="943" spans="1:26" ht="15.75" customHeight="1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</row>
    <row r="944" spans="1:26" ht="15.75" customHeight="1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</row>
    <row r="945" spans="1:26" ht="15.75" customHeight="1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</row>
    <row r="946" spans="1:26" ht="15.75" customHeight="1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</row>
    <row r="947" spans="1:26" ht="15.75" customHeight="1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</row>
    <row r="948" spans="1:26" ht="15.75" customHeight="1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</row>
    <row r="949" spans="1:26" ht="15.75" customHeight="1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</row>
    <row r="950" spans="1:26" ht="15.75" customHeight="1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</row>
    <row r="951" spans="1:26" ht="15.75" customHeight="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</row>
    <row r="952" spans="1:26" ht="15.75" customHeight="1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</row>
    <row r="953" spans="1:26" ht="15.75" customHeight="1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</row>
    <row r="954" spans="1:26" ht="15.75" customHeight="1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</row>
    <row r="955" spans="1:26" ht="15.75" customHeight="1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</row>
    <row r="956" spans="1:26" ht="15.75" customHeight="1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</row>
    <row r="957" spans="1:26" ht="15.75" customHeight="1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</row>
    <row r="958" spans="1:26" ht="15.75" customHeight="1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</row>
    <row r="959" spans="1:26" ht="15.75" customHeight="1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</row>
    <row r="960" spans="1:26" ht="15.75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</row>
    <row r="961" spans="1:26" ht="15.75" customHeight="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</row>
    <row r="962" spans="1:26" ht="15.75" customHeight="1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</row>
    <row r="963" spans="1:26" ht="15.75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</row>
    <row r="964" spans="1:26" ht="15.75" customHeight="1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</row>
    <row r="965" spans="1:26" ht="15.75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</row>
    <row r="966" spans="1:26" ht="15.75" customHeight="1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</row>
    <row r="967" spans="1:26" ht="15.75" customHeight="1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</row>
    <row r="968" spans="1:26" ht="15.75" customHeight="1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</row>
    <row r="969" spans="1:26" ht="15.75" customHeight="1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</row>
    <row r="970" spans="1:26" ht="15.75" customHeight="1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</row>
    <row r="971" spans="1:26" ht="15.75" customHeight="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</row>
    <row r="972" spans="1:26" ht="15.75" customHeight="1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</row>
    <row r="973" spans="1:26" ht="15.75" customHeight="1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</row>
    <row r="974" spans="1:26" ht="15.75" customHeight="1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</row>
    <row r="975" spans="1:26" ht="15.75" customHeight="1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</row>
    <row r="976" spans="1:26" ht="15.75" customHeight="1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</row>
    <row r="977" spans="1:26" ht="15.75" customHeight="1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</row>
    <row r="978" spans="1:26" ht="15.75" customHeight="1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</row>
    <row r="979" spans="1:26" ht="15.75" customHeight="1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</row>
    <row r="980" spans="1:26" ht="15.75" customHeight="1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</row>
    <row r="981" spans="1:26" ht="15.75" customHeight="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</row>
    <row r="982" spans="1:26" ht="15.75" customHeight="1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</row>
    <row r="983" spans="1:26" ht="15.75" customHeight="1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</row>
    <row r="984" spans="1:26" ht="15.75" customHeight="1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</row>
    <row r="985" spans="1:26" ht="15.75" customHeight="1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</row>
    <row r="986" spans="1:26" ht="15.75" customHeight="1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</row>
    <row r="987" spans="1:26" ht="15.75" customHeight="1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</row>
    <row r="988" spans="1:26" ht="15.75" customHeight="1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</row>
    <row r="989" spans="1:26" ht="15.75" customHeight="1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</row>
    <row r="990" spans="1:26" ht="15.75" customHeight="1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</row>
    <row r="991" spans="1:26" ht="15.75" customHeight="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</row>
    <row r="992" spans="1:26" ht="15.75" customHeight="1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</row>
    <row r="993" spans="1:26" ht="15.75" customHeight="1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</row>
    <row r="994" spans="1:26" ht="15.75" customHeight="1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</row>
    <row r="995" spans="1:26" ht="15.75" customHeight="1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</row>
    <row r="996" spans="1:26" ht="15.75" customHeight="1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</row>
    <row r="997" spans="1:26" ht="15.75" customHeight="1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</row>
    <row r="998" spans="1:26" ht="15.75" customHeight="1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</row>
    <row r="999" spans="1:26" ht="15.75" customHeight="1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</row>
    <row r="1000" spans="1:26" ht="15.75" customHeight="1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</row>
  </sheetData>
  <mergeCells count="4">
    <mergeCell ref="A1:A2"/>
    <mergeCell ref="B1:B2"/>
    <mergeCell ref="C1:D1"/>
    <mergeCell ref="E1:E2"/>
  </mergeCells>
  <phoneticPr fontId="7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</vt:lpstr>
      <vt:lpstr>參數表(1)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KMS_Workstation</cp:lastModifiedBy>
  <cp:revision/>
  <dcterms:created xsi:type="dcterms:W3CDTF">2022-07-14T10:36:43Z</dcterms:created>
  <dcterms:modified xsi:type="dcterms:W3CDTF">2022-12-26T17:09:00Z</dcterms:modified>
  <cp:category/>
  <cp:contentStatus/>
</cp:coreProperties>
</file>