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nyder\Desktop\"/>
    </mc:Choice>
  </mc:AlternateContent>
  <xr:revisionPtr revIDLastSave="0" documentId="13_ncr:1_{D1EB4A6B-7773-430B-AEAF-2D71B2D6300D}" xr6:coauthVersionLast="36" xr6:coauthVersionMax="47" xr10:uidLastSave="{00000000-0000-0000-0000-000000000000}"/>
  <bookViews>
    <workbookView xWindow="1764" yWindow="408" windowWidth="12396" windowHeight="9528" xr2:uid="{00000000-000D-0000-FFFF-FFFF00000000}"/>
  </bookViews>
  <sheets>
    <sheet name="Comple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2" i="1" l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F327" i="1"/>
  <c r="E390" i="1"/>
  <c r="E389" i="1"/>
  <c r="E388" i="1"/>
  <c r="E387" i="1"/>
  <c r="E386" i="1"/>
  <c r="E385" i="1"/>
  <c r="E384" i="1"/>
  <c r="E383" i="1"/>
  <c r="E382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G66" i="1"/>
</calcChain>
</file>

<file path=xl/sharedStrings.xml><?xml version="1.0" encoding="utf-8"?>
<sst xmlns="http://schemas.openxmlformats.org/spreadsheetml/2006/main" count="1031" uniqueCount="596">
  <si>
    <t>Tooth #</t>
  </si>
  <si>
    <t>FABL (µm)</t>
  </si>
  <si>
    <t>BW (µm)</t>
  </si>
  <si>
    <t>PDM (dt/mm)</t>
  </si>
  <si>
    <t>ADM (µm)</t>
  </si>
  <si>
    <t>Crown Height</t>
  </si>
  <si>
    <t>Fore Aft Basal Length</t>
  </si>
  <si>
    <t>Basal Width</t>
  </si>
  <si>
    <t>Posterior denticles per millimeter</t>
  </si>
  <si>
    <t>HRS95000</t>
  </si>
  <si>
    <t>NA</t>
  </si>
  <si>
    <t>Missing</t>
  </si>
  <si>
    <t>HRS95001</t>
  </si>
  <si>
    <t>HRS95002</t>
  </si>
  <si>
    <t>HRS95003</t>
  </si>
  <si>
    <t>HRS95004</t>
  </si>
  <si>
    <t>HRS95005</t>
  </si>
  <si>
    <t>HRS95006</t>
  </si>
  <si>
    <t>HRS95007</t>
  </si>
  <si>
    <t>HRS95008</t>
  </si>
  <si>
    <t>HRS95009</t>
  </si>
  <si>
    <t>HRS95010</t>
  </si>
  <si>
    <t>HRS95011</t>
  </si>
  <si>
    <t>HRS95012</t>
  </si>
  <si>
    <t>HRS95013</t>
  </si>
  <si>
    <t>HRS95014</t>
  </si>
  <si>
    <t>HRS95015</t>
  </si>
  <si>
    <t>HRS95016</t>
  </si>
  <si>
    <t>HRS95017</t>
  </si>
  <si>
    <t>HRS95018</t>
  </si>
  <si>
    <t>HRS95019</t>
  </si>
  <si>
    <t>HRS95020</t>
  </si>
  <si>
    <t>HRS95021</t>
  </si>
  <si>
    <t>HRS95022</t>
  </si>
  <si>
    <t>HRS95023</t>
  </si>
  <si>
    <t>HRS95024</t>
  </si>
  <si>
    <t>HRS95025</t>
  </si>
  <si>
    <t>HRS95026</t>
  </si>
  <si>
    <t>HRS95027</t>
  </si>
  <si>
    <t>HRS95028</t>
  </si>
  <si>
    <t>HRS95029</t>
  </si>
  <si>
    <t>HRS95030</t>
  </si>
  <si>
    <t>HRS95031</t>
  </si>
  <si>
    <t>HRS95032</t>
  </si>
  <si>
    <t>HRS95033</t>
  </si>
  <si>
    <t>HRS95034</t>
  </si>
  <si>
    <t>HRS95035</t>
  </si>
  <si>
    <t>**Odd Shape</t>
  </si>
  <si>
    <t>HRS95036</t>
  </si>
  <si>
    <t>HRS95037</t>
  </si>
  <si>
    <t>HRS95038</t>
  </si>
  <si>
    <t>HRS95039</t>
  </si>
  <si>
    <t>HRS95040</t>
  </si>
  <si>
    <t>HRS95041</t>
  </si>
  <si>
    <t>HRS95042</t>
  </si>
  <si>
    <t>HRS95043</t>
  </si>
  <si>
    <t>HRS95044</t>
  </si>
  <si>
    <t>HRS95045</t>
  </si>
  <si>
    <t>HRS95046</t>
  </si>
  <si>
    <t>HRS95047</t>
  </si>
  <si>
    <t>HRS95048</t>
  </si>
  <si>
    <t>HRS95049</t>
  </si>
  <si>
    <t>HRS95050</t>
  </si>
  <si>
    <t>HRS95051</t>
  </si>
  <si>
    <t>HRS95052</t>
  </si>
  <si>
    <t>HRS95053</t>
  </si>
  <si>
    <t>HRS95054</t>
  </si>
  <si>
    <t>HRS95055</t>
  </si>
  <si>
    <t>HRS95056</t>
  </si>
  <si>
    <t>HRS95057</t>
  </si>
  <si>
    <t>HRS95058</t>
  </si>
  <si>
    <t>HRS95059</t>
  </si>
  <si>
    <t>HRS95060</t>
  </si>
  <si>
    <t>HRS95061</t>
  </si>
  <si>
    <t>HRS95062</t>
  </si>
  <si>
    <t>HRS95063</t>
  </si>
  <si>
    <t>HRS95064</t>
  </si>
  <si>
    <t>HRS95065</t>
  </si>
  <si>
    <t>HRS95066</t>
  </si>
  <si>
    <t>HRS95067</t>
  </si>
  <si>
    <t>HRS95068</t>
  </si>
  <si>
    <t>HRS95069</t>
  </si>
  <si>
    <t>HRS95070</t>
  </si>
  <si>
    <t>HRS95071</t>
  </si>
  <si>
    <t>HRS95072</t>
  </si>
  <si>
    <t>HRS95073</t>
  </si>
  <si>
    <t>HRS95074</t>
  </si>
  <si>
    <t>Na</t>
  </si>
  <si>
    <t>HRS95075</t>
  </si>
  <si>
    <t>HRS95076</t>
  </si>
  <si>
    <t>HRS95077</t>
  </si>
  <si>
    <t>HRS95078</t>
  </si>
  <si>
    <t>HRS95079</t>
  </si>
  <si>
    <t>HRS95080</t>
  </si>
  <si>
    <t>HRS95081</t>
  </si>
  <si>
    <t>HRS95082</t>
  </si>
  <si>
    <t>HRS95083</t>
  </si>
  <si>
    <t>HRS95084</t>
  </si>
  <si>
    <t>HRS95085</t>
  </si>
  <si>
    <t>HRS95086</t>
  </si>
  <si>
    <t>HRS95087</t>
  </si>
  <si>
    <t>HRS95088</t>
  </si>
  <si>
    <t>HRS95089</t>
  </si>
  <si>
    <t>HRS95090</t>
  </si>
  <si>
    <t>HRS95091</t>
  </si>
  <si>
    <t>HRS95092</t>
  </si>
  <si>
    <t>HRS95093</t>
  </si>
  <si>
    <t>HRS95094</t>
  </si>
  <si>
    <t>HRS95095</t>
  </si>
  <si>
    <t>HRS95096</t>
  </si>
  <si>
    <t>HRS95097</t>
  </si>
  <si>
    <t>HRS95098</t>
  </si>
  <si>
    <t>HRS95099</t>
  </si>
  <si>
    <t>HRS95100</t>
  </si>
  <si>
    <t>HRS95101</t>
  </si>
  <si>
    <t>HRS95102</t>
  </si>
  <si>
    <t>HRS95103</t>
  </si>
  <si>
    <t>HRS95104</t>
  </si>
  <si>
    <t>HRS95105</t>
  </si>
  <si>
    <t>HRS95106</t>
  </si>
  <si>
    <t>HRS95107</t>
  </si>
  <si>
    <t>HRS95108</t>
  </si>
  <si>
    <t>HRS95109</t>
  </si>
  <si>
    <t>HRS95110</t>
  </si>
  <si>
    <t>HRS95111</t>
  </si>
  <si>
    <t>HRS95112</t>
  </si>
  <si>
    <t>HRS95113</t>
  </si>
  <si>
    <t>HRS95114</t>
  </si>
  <si>
    <t>HRS95115</t>
  </si>
  <si>
    <t>HRS95116</t>
  </si>
  <si>
    <t>HRS95117</t>
  </si>
  <si>
    <t>HRS95118</t>
  </si>
  <si>
    <t>HRS95119</t>
  </si>
  <si>
    <t>HRS95120</t>
  </si>
  <si>
    <t>HRS95121</t>
  </si>
  <si>
    <t>HRS95122</t>
  </si>
  <si>
    <t>HRS95123</t>
  </si>
  <si>
    <t>HRS95124</t>
  </si>
  <si>
    <t>HRS95125</t>
  </si>
  <si>
    <t>HRS95126</t>
  </si>
  <si>
    <t>HRS95127</t>
  </si>
  <si>
    <t>HRS95128</t>
  </si>
  <si>
    <t>HRS95129</t>
  </si>
  <si>
    <t>HRS95130</t>
  </si>
  <si>
    <t>HRS95131</t>
  </si>
  <si>
    <t>HRS95132</t>
  </si>
  <si>
    <t>HRS95133</t>
  </si>
  <si>
    <t>HRS95134</t>
  </si>
  <si>
    <t>HRS95135</t>
  </si>
  <si>
    <t>HRS95136</t>
  </si>
  <si>
    <t>HRS95137</t>
  </si>
  <si>
    <t>HRS95138</t>
  </si>
  <si>
    <t>HRS95139</t>
  </si>
  <si>
    <t>HRS95140</t>
  </si>
  <si>
    <t>HRS95141</t>
  </si>
  <si>
    <t>HRS95142</t>
  </si>
  <si>
    <t>HRS95143</t>
  </si>
  <si>
    <t>HRS95144</t>
  </si>
  <si>
    <t>HRS95145</t>
  </si>
  <si>
    <t>HRS95146</t>
  </si>
  <si>
    <t>HRS95147</t>
  </si>
  <si>
    <t>HRS95148</t>
  </si>
  <si>
    <t>HRS95149</t>
  </si>
  <si>
    <t>HRS95150</t>
  </si>
  <si>
    <t>HRS95151</t>
  </si>
  <si>
    <t>HRS95152</t>
  </si>
  <si>
    <t>HRS95153</t>
  </si>
  <si>
    <t>HRS95154</t>
  </si>
  <si>
    <t>HRS95155</t>
  </si>
  <si>
    <t>HRS95156</t>
  </si>
  <si>
    <t>HRS95157</t>
  </si>
  <si>
    <t>HRS95158</t>
  </si>
  <si>
    <t>HRS95159</t>
  </si>
  <si>
    <t>HRS95160</t>
  </si>
  <si>
    <t>Over Sized</t>
  </si>
  <si>
    <t>HRS95161</t>
  </si>
  <si>
    <t>HRS95162</t>
  </si>
  <si>
    <t>HRS95163</t>
  </si>
  <si>
    <t>HRS95164</t>
  </si>
  <si>
    <t>HRS95165</t>
  </si>
  <si>
    <t>HRS95166</t>
  </si>
  <si>
    <t>HRS95167</t>
  </si>
  <si>
    <t>HRS95168</t>
  </si>
  <si>
    <t>HRS95169</t>
  </si>
  <si>
    <t>HRS95170</t>
  </si>
  <si>
    <t>HRS95171</t>
  </si>
  <si>
    <t>HRS95172</t>
  </si>
  <si>
    <t>HRS95173</t>
  </si>
  <si>
    <t>HRS95174</t>
  </si>
  <si>
    <t>HRS95175</t>
  </si>
  <si>
    <t>HRS95176</t>
  </si>
  <si>
    <t>HRS95177</t>
  </si>
  <si>
    <t>HRS95178</t>
  </si>
  <si>
    <t>HRS95179</t>
  </si>
  <si>
    <t>HRS95180</t>
  </si>
  <si>
    <t>HRS95181</t>
  </si>
  <si>
    <t>HRS95182</t>
  </si>
  <si>
    <t>HRS95183</t>
  </si>
  <si>
    <t>Base Broken</t>
  </si>
  <si>
    <t>HRS95184</t>
  </si>
  <si>
    <t>HRS95185</t>
  </si>
  <si>
    <t>HRS95186</t>
  </si>
  <si>
    <t>?</t>
  </si>
  <si>
    <t>HRS95187</t>
  </si>
  <si>
    <t>HRS95188</t>
  </si>
  <si>
    <t>HRS96000</t>
  </si>
  <si>
    <t>HRS96001</t>
  </si>
  <si>
    <t>HRS96002</t>
  </si>
  <si>
    <t>HRS96003</t>
  </si>
  <si>
    <t>HRS96004</t>
  </si>
  <si>
    <t>HRS96005</t>
  </si>
  <si>
    <t>HRS96006</t>
  </si>
  <si>
    <t>HRS96007</t>
  </si>
  <si>
    <t>HRS96008</t>
  </si>
  <si>
    <t>HRS96009</t>
  </si>
  <si>
    <t>HRS96010</t>
  </si>
  <si>
    <t>HRS96011</t>
  </si>
  <si>
    <t>HRS96012</t>
  </si>
  <si>
    <t>HRS96013</t>
  </si>
  <si>
    <t>HRS96014</t>
  </si>
  <si>
    <t>HRS96015</t>
  </si>
  <si>
    <t>HRS96016</t>
  </si>
  <si>
    <t>HRS96017</t>
  </si>
  <si>
    <t>HRS96018</t>
  </si>
  <si>
    <t>HRS96019</t>
  </si>
  <si>
    <t>HRS96020</t>
  </si>
  <si>
    <t>HRS96021</t>
  </si>
  <si>
    <t>HRS96022</t>
  </si>
  <si>
    <t>HRS96023</t>
  </si>
  <si>
    <t>HRS96024</t>
  </si>
  <si>
    <t>HRS96025</t>
  </si>
  <si>
    <t>HRS96026</t>
  </si>
  <si>
    <t>HRS96027</t>
  </si>
  <si>
    <t>HRS96028</t>
  </si>
  <si>
    <t>HRS96029</t>
  </si>
  <si>
    <t>HRS96030</t>
  </si>
  <si>
    <t>HRS96031</t>
  </si>
  <si>
    <t>HRS96032</t>
  </si>
  <si>
    <t>HRS96033</t>
  </si>
  <si>
    <t>HRS96034</t>
  </si>
  <si>
    <t>HRS96035</t>
  </si>
  <si>
    <t>HRS96036</t>
  </si>
  <si>
    <t>HRS96037</t>
  </si>
  <si>
    <t>HRS96038</t>
  </si>
  <si>
    <t>HRS96039</t>
  </si>
  <si>
    <t>HRS96040</t>
  </si>
  <si>
    <t>HRS96041</t>
  </si>
  <si>
    <t>HRS96042</t>
  </si>
  <si>
    <t>HRS96043</t>
  </si>
  <si>
    <t>HRS96044</t>
  </si>
  <si>
    <t>HRS96045</t>
  </si>
  <si>
    <t>HRS96046</t>
  </si>
  <si>
    <t>HRS96047</t>
  </si>
  <si>
    <t>HRS96048</t>
  </si>
  <si>
    <t>HRS96049</t>
  </si>
  <si>
    <t>HRS96050</t>
  </si>
  <si>
    <t>HRS96051</t>
  </si>
  <si>
    <t>HRS96052</t>
  </si>
  <si>
    <t>HRS96053</t>
  </si>
  <si>
    <t>HRS96054</t>
  </si>
  <si>
    <t>HRS96055</t>
  </si>
  <si>
    <t>HRS96056</t>
  </si>
  <si>
    <t>HRS96057</t>
  </si>
  <si>
    <t>HRS96058</t>
  </si>
  <si>
    <t>HRS96059</t>
  </si>
  <si>
    <t>HRS96060</t>
  </si>
  <si>
    <t>HRS96061</t>
  </si>
  <si>
    <t>HRS96062</t>
  </si>
  <si>
    <t>HRS96063</t>
  </si>
  <si>
    <t>HRS96064</t>
  </si>
  <si>
    <t>HRS96065</t>
  </si>
  <si>
    <t>HRS96066</t>
  </si>
  <si>
    <t>HRS96067</t>
  </si>
  <si>
    <t>HRS96068</t>
  </si>
  <si>
    <t>HRS96069</t>
  </si>
  <si>
    <t>HRS96070</t>
  </si>
  <si>
    <t>HRS96071</t>
  </si>
  <si>
    <t>HRS96072</t>
  </si>
  <si>
    <t>HRS96073</t>
  </si>
  <si>
    <t>HRS96074</t>
  </si>
  <si>
    <t>HRS96075</t>
  </si>
  <si>
    <t>HRS96076</t>
  </si>
  <si>
    <t>HRS96077</t>
  </si>
  <si>
    <t>HRS96078</t>
  </si>
  <si>
    <t>HRS96079</t>
  </si>
  <si>
    <t>HRS96080</t>
  </si>
  <si>
    <t>HRS96081</t>
  </si>
  <si>
    <t>HRS96082</t>
  </si>
  <si>
    <t>HRS96083</t>
  </si>
  <si>
    <t>HRS96084</t>
  </si>
  <si>
    <t>HRS96085</t>
  </si>
  <si>
    <t>HRS96086</t>
  </si>
  <si>
    <t>HRS96087</t>
  </si>
  <si>
    <t>HRS96088</t>
  </si>
  <si>
    <t>HRS96089</t>
  </si>
  <si>
    <t>HRS96090</t>
  </si>
  <si>
    <t>HRS96091</t>
  </si>
  <si>
    <t>HRS96092</t>
  </si>
  <si>
    <t>HRS96093</t>
  </si>
  <si>
    <t>HRS96094</t>
  </si>
  <si>
    <t>HRS96095</t>
  </si>
  <si>
    <t>HRS96096</t>
  </si>
  <si>
    <t>NA`</t>
  </si>
  <si>
    <t>HRS96097</t>
  </si>
  <si>
    <t>HRS96098</t>
  </si>
  <si>
    <t>HRS96099</t>
  </si>
  <si>
    <t>HRS96100</t>
  </si>
  <si>
    <t>HRS96101</t>
  </si>
  <si>
    <t>HRS96102</t>
  </si>
  <si>
    <t>HRS96103</t>
  </si>
  <si>
    <t>HRS96104</t>
  </si>
  <si>
    <t>HRS96105</t>
  </si>
  <si>
    <t>HRS96106</t>
  </si>
  <si>
    <t>HRS96107</t>
  </si>
  <si>
    <t>HRS96108</t>
  </si>
  <si>
    <t>HRS96109</t>
  </si>
  <si>
    <t>HRS96110</t>
  </si>
  <si>
    <t>HRS96111</t>
  </si>
  <si>
    <t>HRS96112</t>
  </si>
  <si>
    <t>HRS96113</t>
  </si>
  <si>
    <t>HRS96114</t>
  </si>
  <si>
    <t>HRS96115</t>
  </si>
  <si>
    <t>HRS96116</t>
  </si>
  <si>
    <t>HRS96117</t>
  </si>
  <si>
    <t>HRS96118</t>
  </si>
  <si>
    <t>HRS96119</t>
  </si>
  <si>
    <t>HRS96120</t>
  </si>
  <si>
    <t>HRS96121</t>
  </si>
  <si>
    <t>HRS96122</t>
  </si>
  <si>
    <t>HRS96123</t>
  </si>
  <si>
    <t>HRS96124</t>
  </si>
  <si>
    <t>HRS96125</t>
  </si>
  <si>
    <t>HRS96126</t>
  </si>
  <si>
    <t>HRS96127</t>
  </si>
  <si>
    <t>HRS96128</t>
  </si>
  <si>
    <t>HRS96129</t>
  </si>
  <si>
    <t>HRS96130</t>
  </si>
  <si>
    <t>HRS96131</t>
  </si>
  <si>
    <t>HRS96132</t>
  </si>
  <si>
    <t>HRS96133</t>
  </si>
  <si>
    <t>HRS96134</t>
  </si>
  <si>
    <t>HRS96135</t>
  </si>
  <si>
    <t>HRS96136</t>
  </si>
  <si>
    <t>HRS96137</t>
  </si>
  <si>
    <t>HRS96138</t>
  </si>
  <si>
    <t>HRS96139</t>
  </si>
  <si>
    <t>HRS96140</t>
  </si>
  <si>
    <t>HRS96141</t>
  </si>
  <si>
    <t>HRS96142</t>
  </si>
  <si>
    <t>HRS96143</t>
  </si>
  <si>
    <t>HRS96144</t>
  </si>
  <si>
    <t>HRS96145</t>
  </si>
  <si>
    <t>HRS96146</t>
  </si>
  <si>
    <t>HRS96147</t>
  </si>
  <si>
    <t>HRS96148</t>
  </si>
  <si>
    <t>HRS96149</t>
  </si>
  <si>
    <t>HRS96150</t>
  </si>
  <si>
    <t>HRS96151</t>
  </si>
  <si>
    <t>HRS96152</t>
  </si>
  <si>
    <t>HRS96153</t>
  </si>
  <si>
    <t>HRS96154</t>
  </si>
  <si>
    <t>HRS96155</t>
  </si>
  <si>
    <t>HRS96156</t>
  </si>
  <si>
    <t>HRS96157</t>
  </si>
  <si>
    <t>HRS96158</t>
  </si>
  <si>
    <t>HRS96159</t>
  </si>
  <si>
    <t>HRS96160</t>
  </si>
  <si>
    <t>HRS96161</t>
  </si>
  <si>
    <t>HRS96162</t>
  </si>
  <si>
    <t>HRS96163</t>
  </si>
  <si>
    <t>HRS96164</t>
  </si>
  <si>
    <t>HRS96165</t>
  </si>
  <si>
    <t>HRS96166</t>
  </si>
  <si>
    <t>HRS96167</t>
  </si>
  <si>
    <t>HRS96168</t>
  </si>
  <si>
    <t>HRS96169</t>
  </si>
  <si>
    <t>HRS96170</t>
  </si>
  <si>
    <t>HRS96171</t>
  </si>
  <si>
    <t>HRS96172</t>
  </si>
  <si>
    <t>HRS96173</t>
  </si>
  <si>
    <t>HRS96174</t>
  </si>
  <si>
    <t>HRS96175</t>
  </si>
  <si>
    <t>HRS96176</t>
  </si>
  <si>
    <t>HRS96177</t>
  </si>
  <si>
    <t>HRS96178</t>
  </si>
  <si>
    <t>HRS96179</t>
  </si>
  <si>
    <t>HRS96180</t>
  </si>
  <si>
    <t>HRS96181</t>
  </si>
  <si>
    <t>HRS96182</t>
  </si>
  <si>
    <t>HRS96183</t>
  </si>
  <si>
    <t>HRS96184</t>
  </si>
  <si>
    <t>HRS96185</t>
  </si>
  <si>
    <t>HRS96186</t>
  </si>
  <si>
    <t>HRS96187</t>
  </si>
  <si>
    <t>HRS96188</t>
  </si>
  <si>
    <t>HRS96189</t>
  </si>
  <si>
    <t>HRS96190</t>
  </si>
  <si>
    <t>HRS96191</t>
  </si>
  <si>
    <t>HRS96192</t>
  </si>
  <si>
    <t>HRS96193</t>
  </si>
  <si>
    <t>HRS96194</t>
  </si>
  <si>
    <t>HRS96195</t>
  </si>
  <si>
    <t>HRS96196</t>
  </si>
  <si>
    <t>HRS96197</t>
  </si>
  <si>
    <t>probably a different species, tip of a much larger dino</t>
  </si>
  <si>
    <t>Average</t>
  </si>
  <si>
    <t>faceted faces… like a crystal</t>
  </si>
  <si>
    <t>posterior carina twists</t>
  </si>
  <si>
    <t>missing the anterior carina</t>
  </si>
  <si>
    <t>Eroded partial</t>
  </si>
  <si>
    <t>Too big.  Wrong curvature. Thin, longer</t>
  </si>
  <si>
    <t>Ant. Denticles</t>
  </si>
  <si>
    <t>Ant. denticles</t>
  </si>
  <si>
    <t>55,58, 59 similar</t>
  </si>
  <si>
    <t>single ridge-like structure on lingual side</t>
  </si>
  <si>
    <t>One pit. One side eroded, Lg. Denticles</t>
  </si>
  <si>
    <t>2 punctures on side</t>
  </si>
  <si>
    <t>Part tip broken</t>
  </si>
  <si>
    <t>Tip broken</t>
  </si>
  <si>
    <t>Maybe slight ant. Denticles</t>
  </si>
  <si>
    <t>Sm. Denticles</t>
  </si>
  <si>
    <t>One ridge toward the anterior carina.</t>
  </si>
  <si>
    <t>No ant. Denticles</t>
  </si>
  <si>
    <t>2 wear spots on sides</t>
  </si>
  <si>
    <t>Sm. Ant. Denticles</t>
  </si>
  <si>
    <t>Sm. Post denticles</t>
  </si>
  <si>
    <t>Heavily worn tip</t>
  </si>
  <si>
    <t>Junk - dump</t>
  </si>
  <si>
    <t>Some wear</t>
  </si>
  <si>
    <t>Lateral scrape on base</t>
  </si>
  <si>
    <t>Eroded, tip gone</t>
  </si>
  <si>
    <t>Base broken</t>
  </si>
  <si>
    <t>Large worn spot</t>
  </si>
  <si>
    <t>Tip and base broken</t>
  </si>
  <si>
    <t>Worn tip</t>
  </si>
  <si>
    <t>Troodon formosus</t>
  </si>
  <si>
    <t>Scraped</t>
  </si>
  <si>
    <t>Looks chewed on</t>
  </si>
  <si>
    <t>Looks like 17122</t>
  </si>
  <si>
    <t>Middle part of tooth</t>
  </si>
  <si>
    <t>Middle part only</t>
  </si>
  <si>
    <t>Tip wear</t>
  </si>
  <si>
    <t>Wear medially</t>
  </si>
  <si>
    <t>Tip worn off</t>
  </si>
  <si>
    <t>Eroded side</t>
  </si>
  <si>
    <t>Wear - medial base</t>
  </si>
  <si>
    <t>Eroded</t>
  </si>
  <si>
    <t>Scrape/erosion</t>
  </si>
  <si>
    <t>Eroded heavily</t>
  </si>
  <si>
    <t>Worn/eroded</t>
  </si>
  <si>
    <t>Worn at base</t>
  </si>
  <si>
    <t>Mostly broken</t>
  </si>
  <si>
    <t>Scrape marks</t>
  </si>
  <si>
    <t>Wear at base</t>
  </si>
  <si>
    <t>Erosion/scrape marks</t>
  </si>
  <si>
    <t>Tip and most broken. May be a dent.</t>
  </si>
  <si>
    <t>posterior carina twists labially</t>
  </si>
  <si>
    <t>Wear at tip</t>
  </si>
  <si>
    <t>Wear mark at base</t>
  </si>
  <si>
    <t>Tip broken crush mark</t>
  </si>
  <si>
    <t>Highly eroded</t>
  </si>
  <si>
    <t>Scrape on 1 side</t>
  </si>
  <si>
    <t>Denticles eroded</t>
  </si>
  <si>
    <t>Tip worn, base broken</t>
  </si>
  <si>
    <t>Slight ant. carina</t>
  </si>
  <si>
    <t>Tip missing</t>
  </si>
  <si>
    <t>Middle only</t>
  </si>
  <si>
    <t>Worn cenral area</t>
  </si>
  <si>
    <t>Worn base area</t>
  </si>
  <si>
    <t>Worn or cracked tip</t>
  </si>
  <si>
    <t>CH (µm)</t>
  </si>
  <si>
    <t>Eroded - Tip worn; Over Sized</t>
  </si>
  <si>
    <t>1 side eroded - tip worn; Over Sized</t>
  </si>
  <si>
    <t>Base missing; Base Broken (unable to measure)</t>
  </si>
  <si>
    <t>Thin, straight - Saurornitholestes? Base Broken</t>
  </si>
  <si>
    <t>Much broken; Base Broken</t>
  </si>
  <si>
    <t>Base missing/broken</t>
  </si>
  <si>
    <t>Only basal 1/2; Half of the tooth is missing</t>
  </si>
  <si>
    <t>Tip only; Base Broken</t>
  </si>
  <si>
    <t>Tip broken; Base Broken</t>
  </si>
  <si>
    <t>Top 1/2 of tooth; Base Broken</t>
  </si>
  <si>
    <t>pitting on both sides but definitely more pronounced on the lingual side; Super Over Sized</t>
  </si>
  <si>
    <t>Top Broken</t>
  </si>
  <si>
    <t>Middle part of tooth; Half of the tooth is missing</t>
  </si>
  <si>
    <t>Junk - toss; Half of the tooth is missing</t>
  </si>
  <si>
    <t>Ant. Denticles; Dromeo shape</t>
  </si>
  <si>
    <t>partially weathered; Like 039</t>
  </si>
  <si>
    <t>Over-Sized</t>
  </si>
  <si>
    <t>large denticles</t>
  </si>
  <si>
    <t>antierior dentition near base, Troodon? Wide base</t>
  </si>
  <si>
    <t>Looks like 17122, tall</t>
  </si>
  <si>
    <t>very small</t>
  </si>
  <si>
    <t>Saurornitholestes? Base Broken. Tall</t>
  </si>
  <si>
    <t>Small</t>
  </si>
  <si>
    <t>Ant. dent?  Small</t>
  </si>
  <si>
    <t>Paronychodon</t>
  </si>
  <si>
    <t>Ant. dent? Sm.</t>
  </si>
  <si>
    <t>Tip broken, sm. Post. dent?</t>
  </si>
  <si>
    <t>p. dent?</t>
  </si>
  <si>
    <t xml:space="preserve">Sm. </t>
  </si>
  <si>
    <t>Base Broken, Tall Ridges</t>
  </si>
  <si>
    <t>HRS00430</t>
  </si>
  <si>
    <t>HRS00916</t>
  </si>
  <si>
    <t>HRS01780</t>
  </si>
  <si>
    <t>HRS01797</t>
  </si>
  <si>
    <t>HRS01865</t>
  </si>
  <si>
    <t>HRS02117</t>
  </si>
  <si>
    <t>HRS02149</t>
  </si>
  <si>
    <t>HRS04096</t>
  </si>
  <si>
    <t>HRS04555</t>
  </si>
  <si>
    <t>HRS04589</t>
  </si>
  <si>
    <t>HRS04883</t>
  </si>
  <si>
    <t>HRS04994</t>
  </si>
  <si>
    <t>HRS04998</t>
  </si>
  <si>
    <t>HRS05000</t>
  </si>
  <si>
    <t>HRS05860</t>
  </si>
  <si>
    <t>HRS07119</t>
  </si>
  <si>
    <t>HRS07886</t>
  </si>
  <si>
    <t>HRS08230</t>
  </si>
  <si>
    <t>HRS08360</t>
  </si>
  <si>
    <t>HRS09122</t>
  </si>
  <si>
    <t>HRS09373</t>
  </si>
  <si>
    <t>HRS09580</t>
  </si>
  <si>
    <t>HRS11099</t>
  </si>
  <si>
    <t>HRS12685</t>
  </si>
  <si>
    <t>HRS17066</t>
  </si>
  <si>
    <t>HRS17777</t>
  </si>
  <si>
    <t>HRS27084</t>
  </si>
  <si>
    <t>HRS27086</t>
  </si>
  <si>
    <t>HRS27357</t>
  </si>
  <si>
    <t>HRS27588</t>
  </si>
  <si>
    <t>HRS90001</t>
  </si>
  <si>
    <t>HRS90002</t>
  </si>
  <si>
    <t>HRS90003</t>
  </si>
  <si>
    <t>HRS90004</t>
  </si>
  <si>
    <t>HRS90005</t>
  </si>
  <si>
    <t>HRS90006</t>
  </si>
  <si>
    <t>HRS90007</t>
  </si>
  <si>
    <t>HRS90008</t>
  </si>
  <si>
    <t>HRS90009</t>
  </si>
  <si>
    <t>HRS90010</t>
  </si>
  <si>
    <t>HRS90011</t>
  </si>
  <si>
    <t>HRS90012</t>
  </si>
  <si>
    <t>HRS90013</t>
  </si>
  <si>
    <t>HRS90014</t>
  </si>
  <si>
    <t>HRS90015</t>
  </si>
  <si>
    <t>HRS90016</t>
  </si>
  <si>
    <t>HRS90017</t>
  </si>
  <si>
    <t>HRS90018</t>
  </si>
  <si>
    <t>HRS90019</t>
  </si>
  <si>
    <t>HRS90020</t>
  </si>
  <si>
    <t>HRS90021</t>
  </si>
  <si>
    <t>HRS90022</t>
  </si>
  <si>
    <t>HRS90023</t>
  </si>
  <si>
    <t>HRS90024</t>
  </si>
  <si>
    <t>HRS90025</t>
  </si>
  <si>
    <t>HRS90026</t>
  </si>
  <si>
    <t>HRS90027</t>
  </si>
  <si>
    <t>HRS90028</t>
  </si>
  <si>
    <t>HRS90029</t>
  </si>
  <si>
    <t>HRS90030</t>
  </si>
  <si>
    <t>HRS90031</t>
  </si>
  <si>
    <t>HRS90032</t>
  </si>
  <si>
    <t>HRS90033</t>
  </si>
  <si>
    <t>HRS90034</t>
  </si>
  <si>
    <t>HRS90035</t>
  </si>
  <si>
    <t>HRS90036</t>
  </si>
  <si>
    <t>HRS90037</t>
  </si>
  <si>
    <t>HRS90038</t>
  </si>
  <si>
    <t>HRS90039</t>
  </si>
  <si>
    <t>HRS90040</t>
  </si>
  <si>
    <t>HRS90041</t>
  </si>
  <si>
    <t>HRS90042</t>
  </si>
  <si>
    <t>HRS90043</t>
  </si>
  <si>
    <t>HRS90044</t>
  </si>
  <si>
    <t>HRS90045</t>
  </si>
  <si>
    <t>HRS90046</t>
  </si>
  <si>
    <t>HRS90047</t>
  </si>
  <si>
    <t>HRS90048</t>
  </si>
  <si>
    <t>HRS90049</t>
  </si>
  <si>
    <t>HRS90050</t>
  </si>
  <si>
    <t>HRS90051</t>
  </si>
  <si>
    <t>HRS90052</t>
  </si>
  <si>
    <t>HRS90053</t>
  </si>
  <si>
    <t>HRS90054</t>
  </si>
  <si>
    <t>HRS90267</t>
  </si>
  <si>
    <t>HRS90268</t>
  </si>
  <si>
    <t>HRS90269</t>
  </si>
  <si>
    <t>HRS90270</t>
  </si>
  <si>
    <t>HRS90306</t>
  </si>
  <si>
    <t>HRS90307</t>
  </si>
  <si>
    <t>HRS90308</t>
  </si>
  <si>
    <t>HRS90327</t>
  </si>
  <si>
    <t>HRS90328</t>
  </si>
  <si>
    <t>HRS90329</t>
  </si>
  <si>
    <t>HRS90338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</si>
</sst>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NumberFormat="1" applyFont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1" fillId="2" borderId="0" xfId="0" applyNumberFormat="1" applyFont="1" applyFill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ill="1" applyBorder="1" applyAlignment="1"/>
    <xf numFmtId="0" fontId="0" fillId="0" borderId="0" xfId="0" applyNumberFormat="1" applyAlignment="1"/>
    <xf numFmtId="0" fontId="0" fillId="0" borderId="0" xfId="0" applyNumberFormat="1" applyFill="1" applyAlignment="1"/>
    <xf numFmtId="0" fontId="0" fillId="0" borderId="0" xfId="0" applyNumberFormat="1" applyFont="1" applyFill="1" applyAlignment="1"/>
    <xf numFmtId="0" fontId="0" fillId="0" borderId="0" xfId="0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 wrapText="1"/>
    </xf>
    <xf numFmtId="0" fontId="2" fillId="2" borderId="0" xfId="0" applyNumberFormat="1" applyFont="1" applyFill="1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7"/>
  <sheetViews>
    <sheetView tabSelected="1" zoomScaleNormal="100" workbookViewId="0">
      <pane ySplit="1" topLeftCell="A212" activePane="bottomLeft" state="frozen"/>
      <selection pane="bottomLeft" activeCell="F1" sqref="F1"/>
    </sheetView>
  </sheetViews>
  <sheetFormatPr defaultRowHeight="14.4" x14ac:dyDescent="0.3"/>
  <cols>
    <col min="1" max="1" width="9.5546875" style="2" customWidth="1"/>
    <col min="2" max="2" width="10" customWidth="1"/>
    <col min="3" max="3" width="11.88671875" style="1" customWidth="1"/>
    <col min="4" max="4" width="10.109375" customWidth="1"/>
    <col min="5" max="5" width="12.88671875" style="1" customWidth="1"/>
    <col min="6" max="6" width="9.6640625" customWidth="1"/>
    <col min="7" max="7" width="11.33203125" customWidth="1"/>
  </cols>
  <sheetData>
    <row r="1" spans="1:7" ht="42" customHeight="1" x14ac:dyDescent="0.3">
      <c r="A1" s="17" t="s">
        <v>0</v>
      </c>
      <c r="B1" s="1" t="s">
        <v>470</v>
      </c>
      <c r="C1" s="1" t="s">
        <v>1</v>
      </c>
      <c r="D1" s="1" t="s">
        <v>2</v>
      </c>
      <c r="E1" s="1" t="s">
        <v>3</v>
      </c>
      <c r="F1" s="1" t="s">
        <v>4</v>
      </c>
      <c r="G1" s="4"/>
    </row>
    <row r="2" spans="1:7" ht="31.8" x14ac:dyDescent="0.3">
      <c r="A2" s="18"/>
      <c r="B2" s="6" t="s">
        <v>5</v>
      </c>
      <c r="C2" s="6" t="s">
        <v>6</v>
      </c>
      <c r="D2" s="6" t="s">
        <v>7</v>
      </c>
      <c r="E2" s="6" t="s">
        <v>8</v>
      </c>
      <c r="F2" s="7" t="s">
        <v>8</v>
      </c>
    </row>
    <row r="3" spans="1:7" s="5" customFormat="1" ht="15.6" x14ac:dyDescent="0.3">
      <c r="A3" s="19" t="s">
        <v>405</v>
      </c>
      <c r="B3" s="8"/>
      <c r="C3" s="8"/>
      <c r="D3" s="8"/>
      <c r="E3" s="8"/>
      <c r="F3" s="8"/>
    </row>
    <row r="4" spans="1:7" x14ac:dyDescent="0.3">
      <c r="A4" s="17" t="s">
        <v>9</v>
      </c>
      <c r="B4" s="1">
        <v>2699</v>
      </c>
      <c r="C4" s="1">
        <v>2391</v>
      </c>
      <c r="D4" s="1">
        <v>839</v>
      </c>
      <c r="E4" s="1">
        <v>4</v>
      </c>
      <c r="F4" s="1" t="s">
        <v>10</v>
      </c>
    </row>
    <row r="5" spans="1:7" x14ac:dyDescent="0.3">
      <c r="A5" s="17" t="s">
        <v>12</v>
      </c>
      <c r="B5" s="1">
        <v>3055</v>
      </c>
      <c r="C5" s="1">
        <v>2331</v>
      </c>
      <c r="D5" s="1">
        <v>871</v>
      </c>
      <c r="E5" s="1">
        <v>4</v>
      </c>
      <c r="F5" s="1" t="s">
        <v>10</v>
      </c>
    </row>
    <row r="6" spans="1:7" x14ac:dyDescent="0.3">
      <c r="A6" s="17" t="s">
        <v>13</v>
      </c>
      <c r="B6" s="1">
        <v>3937</v>
      </c>
      <c r="C6" s="1">
        <v>2588</v>
      </c>
      <c r="D6" s="1">
        <v>920</v>
      </c>
      <c r="E6" s="1">
        <v>3</v>
      </c>
      <c r="F6" s="1" t="s">
        <v>10</v>
      </c>
    </row>
    <row r="7" spans="1:7" x14ac:dyDescent="0.3">
      <c r="A7" s="17" t="s">
        <v>14</v>
      </c>
      <c r="B7" s="1">
        <v>3487</v>
      </c>
      <c r="C7" s="1">
        <v>2611</v>
      </c>
      <c r="D7" s="1">
        <v>972</v>
      </c>
      <c r="E7" s="3">
        <v>2.8</v>
      </c>
      <c r="F7" s="1" t="s">
        <v>10</v>
      </c>
    </row>
    <row r="8" spans="1:7" x14ac:dyDescent="0.3">
      <c r="A8" s="17" t="s">
        <v>15</v>
      </c>
      <c r="B8" s="1">
        <v>3314</v>
      </c>
      <c r="C8" s="1">
        <v>2817</v>
      </c>
      <c r="D8" s="1">
        <v>865</v>
      </c>
      <c r="E8" s="3">
        <v>3</v>
      </c>
      <c r="F8" s="1" t="s">
        <v>10</v>
      </c>
    </row>
    <row r="9" spans="1:7" x14ac:dyDescent="0.3">
      <c r="A9" s="17" t="s">
        <v>16</v>
      </c>
      <c r="B9" s="1">
        <v>3473</v>
      </c>
      <c r="C9" s="1">
        <v>2463</v>
      </c>
      <c r="D9" s="1">
        <v>981</v>
      </c>
      <c r="E9" s="3">
        <v>2.2000000000000002</v>
      </c>
      <c r="F9" s="1" t="s">
        <v>10</v>
      </c>
    </row>
    <row r="10" spans="1:7" x14ac:dyDescent="0.3">
      <c r="A10" s="17" t="s">
        <v>17</v>
      </c>
      <c r="B10" s="1">
        <v>3297</v>
      </c>
      <c r="C10" s="1">
        <v>2239</v>
      </c>
      <c r="D10" s="1">
        <v>841</v>
      </c>
      <c r="E10" s="3">
        <v>2.84</v>
      </c>
      <c r="F10" s="1" t="s">
        <v>10</v>
      </c>
    </row>
    <row r="11" spans="1:7" x14ac:dyDescent="0.3">
      <c r="A11" s="17" t="s">
        <v>18</v>
      </c>
      <c r="B11" s="1">
        <v>2502</v>
      </c>
      <c r="C11" s="1">
        <v>2255</v>
      </c>
      <c r="D11" s="1">
        <v>639</v>
      </c>
      <c r="E11" s="3">
        <v>3.5</v>
      </c>
      <c r="F11" s="1" t="s">
        <v>10</v>
      </c>
    </row>
    <row r="12" spans="1:7" x14ac:dyDescent="0.3">
      <c r="A12" s="17" t="s">
        <v>19</v>
      </c>
      <c r="B12" s="1">
        <v>3428</v>
      </c>
      <c r="C12" s="1">
        <v>2768</v>
      </c>
      <c r="D12" s="1">
        <v>841</v>
      </c>
      <c r="E12" s="3">
        <v>3.36</v>
      </c>
      <c r="F12" s="1" t="s">
        <v>10</v>
      </c>
    </row>
    <row r="13" spans="1:7" x14ac:dyDescent="0.3">
      <c r="A13" s="17" t="s">
        <v>20</v>
      </c>
      <c r="B13" s="1">
        <v>3776</v>
      </c>
      <c r="C13" s="1">
        <v>2133</v>
      </c>
      <c r="D13" s="1">
        <v>1057</v>
      </c>
      <c r="E13" s="3">
        <v>1.89</v>
      </c>
      <c r="F13" s="1" t="s">
        <v>10</v>
      </c>
    </row>
    <row r="14" spans="1:7" x14ac:dyDescent="0.3">
      <c r="A14" s="17" t="s">
        <v>21</v>
      </c>
      <c r="B14" s="1">
        <v>3791</v>
      </c>
      <c r="C14" s="1">
        <v>3013</v>
      </c>
      <c r="D14" s="1">
        <v>1002</v>
      </c>
      <c r="E14" s="3">
        <v>2.76</v>
      </c>
      <c r="F14" s="1" t="s">
        <v>10</v>
      </c>
    </row>
    <row r="15" spans="1:7" x14ac:dyDescent="0.3">
      <c r="A15" s="17" t="s">
        <v>22</v>
      </c>
      <c r="B15" s="1">
        <v>4692</v>
      </c>
      <c r="C15" s="1">
        <v>3082</v>
      </c>
      <c r="D15" s="1">
        <v>1123</v>
      </c>
      <c r="E15" s="3">
        <v>1.86</v>
      </c>
      <c r="F15" s="1" t="s">
        <v>10</v>
      </c>
    </row>
    <row r="16" spans="1:7" x14ac:dyDescent="0.3">
      <c r="A16" s="17" t="s">
        <v>23</v>
      </c>
      <c r="B16" s="1">
        <v>2995</v>
      </c>
      <c r="C16" s="1">
        <v>2486</v>
      </c>
      <c r="D16" s="1">
        <v>811</v>
      </c>
      <c r="E16" s="3">
        <v>3.36</v>
      </c>
      <c r="F16" s="1" t="s">
        <v>10</v>
      </c>
    </row>
    <row r="17" spans="1:7" x14ac:dyDescent="0.3">
      <c r="A17" s="17" t="s">
        <v>24</v>
      </c>
      <c r="B17" s="1">
        <v>3292</v>
      </c>
      <c r="C17" s="1">
        <v>2442</v>
      </c>
      <c r="D17" s="1">
        <v>881</v>
      </c>
      <c r="E17" s="3">
        <v>2.8</v>
      </c>
      <c r="F17" s="1" t="s">
        <v>10</v>
      </c>
    </row>
    <row r="18" spans="1:7" x14ac:dyDescent="0.3">
      <c r="A18" s="17" t="s">
        <v>25</v>
      </c>
      <c r="B18" s="1">
        <v>3222</v>
      </c>
      <c r="C18" s="1">
        <v>2235</v>
      </c>
      <c r="D18" s="1">
        <v>644</v>
      </c>
      <c r="E18" s="3">
        <v>3.32</v>
      </c>
      <c r="F18" s="1" t="s">
        <v>10</v>
      </c>
    </row>
    <row r="19" spans="1:7" x14ac:dyDescent="0.3">
      <c r="A19" s="17" t="s">
        <v>26</v>
      </c>
      <c r="B19" s="1">
        <v>2879</v>
      </c>
      <c r="C19" s="1">
        <v>2149</v>
      </c>
      <c r="D19" s="1">
        <v>896</v>
      </c>
      <c r="E19" s="3">
        <v>3.07</v>
      </c>
      <c r="F19" s="1" t="s">
        <v>10</v>
      </c>
    </row>
    <row r="20" spans="1:7" x14ac:dyDescent="0.3">
      <c r="A20" s="17" t="s">
        <v>27</v>
      </c>
      <c r="B20" s="1">
        <v>2346</v>
      </c>
      <c r="C20" s="1">
        <v>2354</v>
      </c>
      <c r="D20" s="1">
        <v>725</v>
      </c>
      <c r="E20" s="3">
        <v>3.72</v>
      </c>
      <c r="F20" s="1" t="s">
        <v>10</v>
      </c>
    </row>
    <row r="21" spans="1:7" x14ac:dyDescent="0.3">
      <c r="A21" s="17" t="s">
        <v>28</v>
      </c>
      <c r="B21" s="1">
        <v>2356</v>
      </c>
      <c r="C21" s="1">
        <v>2048</v>
      </c>
      <c r="D21" s="1">
        <v>675</v>
      </c>
      <c r="E21" s="3">
        <v>3.94</v>
      </c>
      <c r="F21" s="1" t="s">
        <v>10</v>
      </c>
    </row>
    <row r="22" spans="1:7" x14ac:dyDescent="0.3">
      <c r="A22" s="17" t="s">
        <v>29</v>
      </c>
      <c r="B22" s="1">
        <v>3771</v>
      </c>
      <c r="C22" s="1">
        <v>2914</v>
      </c>
      <c r="D22" s="1">
        <v>962</v>
      </c>
      <c r="E22" s="3">
        <v>2.7</v>
      </c>
      <c r="F22" s="1" t="s">
        <v>10</v>
      </c>
    </row>
    <row r="23" spans="1:7" x14ac:dyDescent="0.3">
      <c r="A23" s="17" t="s">
        <v>30</v>
      </c>
      <c r="B23" s="1">
        <v>2381</v>
      </c>
      <c r="C23" s="1">
        <v>2225</v>
      </c>
      <c r="D23" s="1">
        <v>670</v>
      </c>
      <c r="E23" s="3">
        <v>3.64</v>
      </c>
      <c r="F23" s="1" t="s">
        <v>10</v>
      </c>
    </row>
    <row r="24" spans="1:7" x14ac:dyDescent="0.3">
      <c r="A24" s="17" t="s">
        <v>31</v>
      </c>
      <c r="B24" s="1">
        <v>2919</v>
      </c>
      <c r="C24" s="1">
        <v>1832</v>
      </c>
      <c r="D24" s="1">
        <v>826</v>
      </c>
      <c r="E24" s="3">
        <v>3.56</v>
      </c>
      <c r="F24" s="1" t="s">
        <v>10</v>
      </c>
    </row>
    <row r="25" spans="1:7" x14ac:dyDescent="0.3">
      <c r="A25" s="17" t="s">
        <v>32</v>
      </c>
      <c r="B25" s="1">
        <v>3121</v>
      </c>
      <c r="C25" s="1">
        <v>2119</v>
      </c>
      <c r="D25" s="1">
        <v>806</v>
      </c>
      <c r="E25" s="3">
        <v>3.7</v>
      </c>
      <c r="F25" s="1" t="s">
        <v>10</v>
      </c>
    </row>
    <row r="26" spans="1:7" x14ac:dyDescent="0.3">
      <c r="A26" s="17" t="s">
        <v>33</v>
      </c>
      <c r="B26" s="1">
        <v>2230</v>
      </c>
      <c r="C26" s="1">
        <v>2063</v>
      </c>
      <c r="D26" s="1">
        <v>629</v>
      </c>
      <c r="E26" s="3">
        <v>4.53</v>
      </c>
      <c r="F26" s="1" t="s">
        <v>10</v>
      </c>
    </row>
    <row r="27" spans="1:7" x14ac:dyDescent="0.3">
      <c r="A27" s="17" t="s">
        <v>34</v>
      </c>
      <c r="B27" s="1">
        <v>3167</v>
      </c>
      <c r="C27" s="1">
        <v>2899</v>
      </c>
      <c r="D27" s="1">
        <v>916</v>
      </c>
      <c r="E27" s="3">
        <v>3.59</v>
      </c>
      <c r="F27" s="1" t="s">
        <v>10</v>
      </c>
    </row>
    <row r="28" spans="1:7" x14ac:dyDescent="0.3">
      <c r="A28" s="17" t="s">
        <v>35</v>
      </c>
      <c r="B28" s="1">
        <v>2734</v>
      </c>
      <c r="C28" s="1">
        <v>1968</v>
      </c>
      <c r="D28" s="1">
        <v>700</v>
      </c>
      <c r="E28" s="3">
        <v>3.63</v>
      </c>
      <c r="F28" s="1" t="s">
        <v>10</v>
      </c>
    </row>
    <row r="29" spans="1:7" x14ac:dyDescent="0.3">
      <c r="A29" s="17" t="s">
        <v>36</v>
      </c>
      <c r="B29" s="1">
        <v>2653</v>
      </c>
      <c r="C29" s="1">
        <v>1988</v>
      </c>
      <c r="D29" s="1">
        <v>770</v>
      </c>
      <c r="E29" s="3">
        <v>3.36</v>
      </c>
      <c r="F29" s="1" t="s">
        <v>10</v>
      </c>
    </row>
    <row r="30" spans="1:7" x14ac:dyDescent="0.3">
      <c r="A30" s="17" t="s">
        <v>37</v>
      </c>
      <c r="B30" s="1">
        <v>3232</v>
      </c>
      <c r="C30" s="1">
        <v>2343</v>
      </c>
      <c r="D30" s="1">
        <v>951</v>
      </c>
      <c r="E30" s="3">
        <v>2.64</v>
      </c>
      <c r="F30" s="1" t="s">
        <v>10</v>
      </c>
    </row>
    <row r="31" spans="1:7" x14ac:dyDescent="0.3">
      <c r="A31" s="17" t="s">
        <v>38</v>
      </c>
      <c r="B31" s="1">
        <v>2180</v>
      </c>
      <c r="C31" s="1">
        <v>2033</v>
      </c>
      <c r="D31" s="1">
        <v>720</v>
      </c>
      <c r="E31" s="3">
        <v>3.44</v>
      </c>
      <c r="F31" s="1" t="s">
        <v>10</v>
      </c>
      <c r="G31" s="10" t="s">
        <v>409</v>
      </c>
    </row>
    <row r="32" spans="1:7" x14ac:dyDescent="0.3">
      <c r="A32" s="17" t="s">
        <v>39</v>
      </c>
      <c r="B32" s="1">
        <v>3637</v>
      </c>
      <c r="C32" s="1">
        <v>2347</v>
      </c>
      <c r="D32" s="1">
        <v>926</v>
      </c>
      <c r="E32" s="3">
        <v>2.2200000000000002</v>
      </c>
      <c r="F32" s="1" t="s">
        <v>10</v>
      </c>
    </row>
    <row r="33" spans="1:7" x14ac:dyDescent="0.3">
      <c r="A33" s="17" t="s">
        <v>40</v>
      </c>
      <c r="B33" s="1">
        <v>4264</v>
      </c>
      <c r="C33" s="1">
        <v>3068</v>
      </c>
      <c r="D33" s="1">
        <v>1027</v>
      </c>
      <c r="E33" s="3">
        <v>2.5299999999999998</v>
      </c>
      <c r="F33" s="1" t="s">
        <v>10</v>
      </c>
      <c r="G33" s="10" t="s">
        <v>410</v>
      </c>
    </row>
    <row r="34" spans="1:7" x14ac:dyDescent="0.3">
      <c r="A34" s="17" t="s">
        <v>41</v>
      </c>
      <c r="B34" s="1">
        <v>3469</v>
      </c>
      <c r="C34" s="1">
        <v>2536</v>
      </c>
      <c r="D34" s="1">
        <v>860</v>
      </c>
      <c r="E34" s="3">
        <v>2.95</v>
      </c>
      <c r="F34" s="1" t="s">
        <v>10</v>
      </c>
    </row>
    <row r="35" spans="1:7" x14ac:dyDescent="0.3">
      <c r="A35" s="17" t="s">
        <v>42</v>
      </c>
      <c r="B35" s="1">
        <v>3177</v>
      </c>
      <c r="C35" s="1">
        <v>2229</v>
      </c>
      <c r="D35" s="1">
        <v>780</v>
      </c>
      <c r="E35" s="3">
        <v>3.07</v>
      </c>
      <c r="F35" s="1" t="s">
        <v>10</v>
      </c>
    </row>
    <row r="36" spans="1:7" x14ac:dyDescent="0.3">
      <c r="A36" s="17" t="s">
        <v>43</v>
      </c>
      <c r="B36" s="1">
        <v>2819</v>
      </c>
      <c r="C36" s="1">
        <v>2295</v>
      </c>
      <c r="D36" s="1">
        <v>740</v>
      </c>
      <c r="E36" s="3">
        <v>3.66</v>
      </c>
      <c r="F36" s="1" t="s">
        <v>10</v>
      </c>
    </row>
    <row r="37" spans="1:7" x14ac:dyDescent="0.3">
      <c r="A37" s="17" t="s">
        <v>44</v>
      </c>
      <c r="B37" s="1">
        <v>3459</v>
      </c>
      <c r="C37" s="1">
        <v>2048</v>
      </c>
      <c r="D37" s="1">
        <v>957</v>
      </c>
      <c r="E37" s="3">
        <v>1.98</v>
      </c>
      <c r="F37" s="1" t="s">
        <v>10</v>
      </c>
    </row>
    <row r="38" spans="1:7" x14ac:dyDescent="0.3">
      <c r="A38" s="17" t="s">
        <v>45</v>
      </c>
      <c r="B38" s="1">
        <v>2925</v>
      </c>
      <c r="C38" s="1">
        <v>2063</v>
      </c>
      <c r="D38" s="1">
        <v>836</v>
      </c>
      <c r="E38" s="3">
        <v>3.5</v>
      </c>
      <c r="F38" s="1" t="s">
        <v>10</v>
      </c>
    </row>
    <row r="39" spans="1:7" x14ac:dyDescent="0.3">
      <c r="A39" s="17" t="s">
        <v>46</v>
      </c>
      <c r="B39" s="1">
        <v>2563</v>
      </c>
      <c r="C39" s="1">
        <v>2074</v>
      </c>
      <c r="D39" s="1">
        <v>770</v>
      </c>
      <c r="E39" s="3">
        <v>3.5</v>
      </c>
      <c r="F39" s="1" t="s">
        <v>10</v>
      </c>
      <c r="G39" t="s">
        <v>47</v>
      </c>
    </row>
    <row r="40" spans="1:7" x14ac:dyDescent="0.3">
      <c r="A40" s="17" t="s">
        <v>48</v>
      </c>
      <c r="B40" s="1">
        <v>2885</v>
      </c>
      <c r="C40" s="1">
        <v>1912</v>
      </c>
      <c r="D40" s="1">
        <v>896</v>
      </c>
      <c r="E40" s="3">
        <v>4.45</v>
      </c>
      <c r="F40" s="1" t="s">
        <v>10</v>
      </c>
      <c r="G40" s="10"/>
    </row>
    <row r="41" spans="1:7" x14ac:dyDescent="0.3">
      <c r="A41" s="17" t="s">
        <v>49</v>
      </c>
      <c r="B41" s="1">
        <v>3715</v>
      </c>
      <c r="C41" s="1">
        <v>2330</v>
      </c>
      <c r="D41" s="1">
        <v>1128</v>
      </c>
      <c r="E41" s="3">
        <v>1.64</v>
      </c>
      <c r="F41" s="1" t="s">
        <v>10</v>
      </c>
    </row>
    <row r="42" spans="1:7" x14ac:dyDescent="0.3">
      <c r="A42" s="17" t="s">
        <v>50</v>
      </c>
      <c r="B42" s="1">
        <v>3076</v>
      </c>
      <c r="C42" s="1">
        <v>2053</v>
      </c>
      <c r="D42" s="1">
        <v>806</v>
      </c>
      <c r="E42" s="1">
        <v>2.86</v>
      </c>
      <c r="F42" s="1" t="s">
        <v>10</v>
      </c>
      <c r="G42" s="10" t="s">
        <v>486</v>
      </c>
    </row>
    <row r="43" spans="1:7" x14ac:dyDescent="0.3">
      <c r="A43" s="17" t="s">
        <v>51</v>
      </c>
      <c r="B43" s="1">
        <v>2527</v>
      </c>
      <c r="C43" s="1">
        <v>2008</v>
      </c>
      <c r="D43" s="1">
        <v>828</v>
      </c>
      <c r="E43" s="1">
        <v>3.48</v>
      </c>
      <c r="F43" s="1" t="s">
        <v>10</v>
      </c>
    </row>
    <row r="44" spans="1:7" x14ac:dyDescent="0.3">
      <c r="A44" s="17" t="s">
        <v>52</v>
      </c>
      <c r="B44" s="1">
        <v>3801</v>
      </c>
      <c r="C44" s="1">
        <v>2753</v>
      </c>
      <c r="D44" s="1">
        <v>972</v>
      </c>
      <c r="E44" s="1">
        <v>2.81</v>
      </c>
      <c r="F44" s="1" t="s">
        <v>10</v>
      </c>
    </row>
    <row r="45" spans="1:7" x14ac:dyDescent="0.3">
      <c r="A45" s="17" t="s">
        <v>53</v>
      </c>
      <c r="B45" s="1">
        <v>3162</v>
      </c>
      <c r="C45" s="1">
        <v>2189</v>
      </c>
      <c r="D45" s="1">
        <v>659</v>
      </c>
      <c r="E45" s="1">
        <v>3.01</v>
      </c>
      <c r="F45" s="1" t="s">
        <v>10</v>
      </c>
    </row>
    <row r="46" spans="1:7" x14ac:dyDescent="0.3">
      <c r="A46" s="17" t="s">
        <v>54</v>
      </c>
      <c r="B46" s="1">
        <v>2724</v>
      </c>
      <c r="C46" s="1">
        <v>2043</v>
      </c>
      <c r="D46" s="1">
        <v>680</v>
      </c>
      <c r="E46" s="1">
        <v>3.57</v>
      </c>
      <c r="F46" s="1" t="s">
        <v>10</v>
      </c>
    </row>
    <row r="47" spans="1:7" x14ac:dyDescent="0.3">
      <c r="A47" s="17" t="s">
        <v>55</v>
      </c>
      <c r="B47" s="1">
        <v>3328</v>
      </c>
      <c r="C47" s="1">
        <v>2214</v>
      </c>
      <c r="D47" s="1">
        <v>901</v>
      </c>
      <c r="E47" s="1">
        <v>1.81</v>
      </c>
      <c r="F47" s="1" t="s">
        <v>10</v>
      </c>
    </row>
    <row r="48" spans="1:7" x14ac:dyDescent="0.3">
      <c r="A48" s="17" t="s">
        <v>56</v>
      </c>
      <c r="B48" s="1">
        <v>3333</v>
      </c>
      <c r="C48" s="1">
        <v>2235</v>
      </c>
      <c r="D48" s="1">
        <v>941</v>
      </c>
      <c r="E48" s="1">
        <v>3.16</v>
      </c>
      <c r="F48" s="1" t="s">
        <v>10</v>
      </c>
    </row>
    <row r="49" spans="1:7" x14ac:dyDescent="0.3">
      <c r="A49" s="17" t="s">
        <v>57</v>
      </c>
      <c r="B49" s="1">
        <v>3393</v>
      </c>
      <c r="C49" s="1">
        <v>2401</v>
      </c>
      <c r="D49" s="1">
        <v>1203</v>
      </c>
      <c r="E49" s="1">
        <v>5.56</v>
      </c>
      <c r="F49" s="1">
        <v>7.82</v>
      </c>
      <c r="G49" t="s">
        <v>404</v>
      </c>
    </row>
    <row r="50" spans="1:7" x14ac:dyDescent="0.3">
      <c r="A50" s="17" t="s">
        <v>58</v>
      </c>
      <c r="B50" s="1">
        <v>3649</v>
      </c>
      <c r="C50" s="1">
        <v>2164</v>
      </c>
      <c r="D50" s="1">
        <v>941</v>
      </c>
      <c r="E50" s="1">
        <v>2.63</v>
      </c>
      <c r="F50" s="1" t="s">
        <v>10</v>
      </c>
    </row>
    <row r="51" spans="1:7" x14ac:dyDescent="0.3">
      <c r="A51" s="17" t="s">
        <v>59</v>
      </c>
      <c r="B51" s="1">
        <v>3398</v>
      </c>
      <c r="C51" s="1">
        <v>2622</v>
      </c>
      <c r="D51" s="1">
        <v>871</v>
      </c>
      <c r="E51" s="1">
        <v>2.78</v>
      </c>
      <c r="F51" s="1" t="s">
        <v>10</v>
      </c>
    </row>
    <row r="52" spans="1:7" x14ac:dyDescent="0.3">
      <c r="A52" s="17" t="s">
        <v>60</v>
      </c>
      <c r="B52" s="1">
        <v>4531</v>
      </c>
      <c r="C52" s="1">
        <v>2823</v>
      </c>
      <c r="D52" s="1">
        <v>1118</v>
      </c>
      <c r="E52" s="1">
        <v>1.77</v>
      </c>
      <c r="F52" s="1" t="s">
        <v>10</v>
      </c>
    </row>
    <row r="53" spans="1:7" x14ac:dyDescent="0.3">
      <c r="A53" s="17" t="s">
        <v>61</v>
      </c>
      <c r="B53" s="1">
        <v>2739</v>
      </c>
      <c r="C53" s="1">
        <v>2340</v>
      </c>
      <c r="D53" s="1">
        <v>765</v>
      </c>
      <c r="E53" s="1">
        <v>3.37</v>
      </c>
      <c r="F53" s="1" t="s">
        <v>10</v>
      </c>
    </row>
    <row r="54" spans="1:7" x14ac:dyDescent="0.3">
      <c r="A54" s="17" t="s">
        <v>62</v>
      </c>
      <c r="B54" s="1">
        <v>3640</v>
      </c>
      <c r="C54" s="1">
        <v>2401</v>
      </c>
      <c r="D54" s="1">
        <v>1047</v>
      </c>
      <c r="E54" s="1">
        <v>2.91</v>
      </c>
      <c r="F54" s="1" t="s">
        <v>10</v>
      </c>
    </row>
    <row r="55" spans="1:7" x14ac:dyDescent="0.3">
      <c r="A55" s="17" t="s">
        <v>63</v>
      </c>
      <c r="B55" s="1">
        <v>3136</v>
      </c>
      <c r="C55" s="1">
        <v>2260</v>
      </c>
      <c r="D55" s="1">
        <v>856</v>
      </c>
      <c r="E55" s="1">
        <v>4.34</v>
      </c>
      <c r="F55" s="1" t="s">
        <v>10</v>
      </c>
      <c r="G55" s="10" t="s">
        <v>485</v>
      </c>
    </row>
    <row r="56" spans="1:7" x14ac:dyDescent="0.3">
      <c r="A56" s="17" t="s">
        <v>64</v>
      </c>
      <c r="B56" s="1">
        <v>2537</v>
      </c>
      <c r="C56" s="1">
        <v>1706</v>
      </c>
      <c r="D56" s="1">
        <v>750</v>
      </c>
      <c r="E56" s="1">
        <v>4.16</v>
      </c>
      <c r="F56" s="1" t="s">
        <v>10</v>
      </c>
      <c r="G56" s="10" t="s">
        <v>412</v>
      </c>
    </row>
    <row r="57" spans="1:7" x14ac:dyDescent="0.3">
      <c r="A57" s="17" t="s">
        <v>65</v>
      </c>
      <c r="B57" s="1">
        <v>3328</v>
      </c>
      <c r="C57" s="1">
        <v>2411</v>
      </c>
      <c r="D57" s="1">
        <v>962</v>
      </c>
      <c r="E57" s="1">
        <v>2.8</v>
      </c>
      <c r="F57" s="1" t="s">
        <v>10</v>
      </c>
    </row>
    <row r="58" spans="1:7" x14ac:dyDescent="0.3">
      <c r="A58" s="17" t="s">
        <v>66</v>
      </c>
      <c r="B58" s="1">
        <v>2068</v>
      </c>
      <c r="C58" s="1">
        <v>2442</v>
      </c>
      <c r="D58" s="1">
        <v>690</v>
      </c>
      <c r="E58" s="1">
        <v>3.58</v>
      </c>
      <c r="F58" s="1" t="s">
        <v>10</v>
      </c>
    </row>
    <row r="59" spans="1:7" x14ac:dyDescent="0.3">
      <c r="A59" s="17" t="s">
        <v>67</v>
      </c>
      <c r="B59" s="1">
        <v>4259</v>
      </c>
      <c r="C59" s="1">
        <v>2325</v>
      </c>
      <c r="D59" s="1">
        <v>1087</v>
      </c>
      <c r="E59" s="1">
        <v>1.86</v>
      </c>
      <c r="F59" s="1" t="s">
        <v>10</v>
      </c>
      <c r="G59" s="10" t="s">
        <v>413</v>
      </c>
    </row>
    <row r="60" spans="1:7" x14ac:dyDescent="0.3">
      <c r="A60" s="17" t="s">
        <v>68</v>
      </c>
      <c r="B60" s="1">
        <v>3544</v>
      </c>
      <c r="C60" s="1">
        <v>2220</v>
      </c>
      <c r="D60" s="1">
        <v>826</v>
      </c>
      <c r="E60" s="1">
        <v>2.9</v>
      </c>
      <c r="F60" s="1" t="s">
        <v>10</v>
      </c>
    </row>
    <row r="61" spans="1:7" x14ac:dyDescent="0.3">
      <c r="A61" s="17" t="s">
        <v>69</v>
      </c>
      <c r="B61" s="1">
        <v>2960</v>
      </c>
      <c r="C61" s="1">
        <v>2164</v>
      </c>
      <c r="D61" s="1">
        <v>710</v>
      </c>
      <c r="E61" s="1">
        <v>3.69</v>
      </c>
      <c r="F61" s="1" t="s">
        <v>10</v>
      </c>
    </row>
    <row r="62" spans="1:7" x14ac:dyDescent="0.3">
      <c r="A62" s="17" t="s">
        <v>70</v>
      </c>
      <c r="B62" s="1">
        <v>4430</v>
      </c>
      <c r="C62" s="1">
        <v>2456</v>
      </c>
      <c r="D62" s="1">
        <v>1248</v>
      </c>
      <c r="E62" s="1">
        <v>1.62</v>
      </c>
      <c r="F62" s="1" t="s">
        <v>10</v>
      </c>
    </row>
    <row r="63" spans="1:7" x14ac:dyDescent="0.3">
      <c r="A63" s="17" t="s">
        <v>71</v>
      </c>
      <c r="B63" s="1">
        <v>2628</v>
      </c>
      <c r="C63" s="1">
        <v>2315</v>
      </c>
      <c r="D63" s="1">
        <v>1077</v>
      </c>
      <c r="E63" s="1">
        <v>1.78</v>
      </c>
      <c r="F63" s="1" t="s">
        <v>10</v>
      </c>
      <c r="G63" s="10" t="s">
        <v>414</v>
      </c>
    </row>
    <row r="64" spans="1:7" x14ac:dyDescent="0.3">
      <c r="A64" s="17" t="s">
        <v>72</v>
      </c>
      <c r="B64" s="1">
        <v>3796</v>
      </c>
      <c r="C64" s="1">
        <v>2597</v>
      </c>
      <c r="D64" s="1">
        <v>977</v>
      </c>
      <c r="E64" s="1">
        <v>2.2799999999999998</v>
      </c>
      <c r="F64" s="1" t="s">
        <v>10</v>
      </c>
    </row>
    <row r="65" spans="1:7" x14ac:dyDescent="0.3">
      <c r="A65" s="17" t="s">
        <v>73</v>
      </c>
      <c r="B65" s="1">
        <v>3454</v>
      </c>
      <c r="C65" s="1">
        <v>2199</v>
      </c>
      <c r="D65" s="1">
        <v>780</v>
      </c>
      <c r="E65" s="1">
        <v>2.4300000000000002</v>
      </c>
      <c r="F65" s="1" t="s">
        <v>10</v>
      </c>
      <c r="G65" s="10" t="s">
        <v>415</v>
      </c>
    </row>
    <row r="66" spans="1:7" x14ac:dyDescent="0.3">
      <c r="A66" s="17" t="s">
        <v>74</v>
      </c>
      <c r="B66" s="1">
        <v>3428</v>
      </c>
      <c r="C66" s="1">
        <v>2315</v>
      </c>
      <c r="D66" s="1">
        <v>790</v>
      </c>
      <c r="E66" s="1">
        <v>3.45</v>
      </c>
      <c r="F66" s="1" t="s">
        <v>10</v>
      </c>
      <c r="G66">
        <f ca="1">B66:G77</f>
        <v>0</v>
      </c>
    </row>
    <row r="67" spans="1:7" x14ac:dyDescent="0.3">
      <c r="A67" s="17" t="s">
        <v>75</v>
      </c>
      <c r="B67" s="1">
        <v>3685</v>
      </c>
      <c r="C67" s="1">
        <v>2355</v>
      </c>
      <c r="D67" s="1">
        <v>876</v>
      </c>
      <c r="E67" s="1">
        <v>3.01</v>
      </c>
      <c r="F67" s="1" t="s">
        <v>10</v>
      </c>
    </row>
    <row r="68" spans="1:7" x14ac:dyDescent="0.3">
      <c r="A68" s="17" t="s">
        <v>76</v>
      </c>
      <c r="B68" s="1">
        <v>2829</v>
      </c>
      <c r="C68" s="1">
        <v>2466</v>
      </c>
      <c r="D68" s="1">
        <v>851</v>
      </c>
      <c r="E68" s="1">
        <v>3.33</v>
      </c>
      <c r="F68" s="1" t="s">
        <v>10</v>
      </c>
    </row>
    <row r="69" spans="1:7" x14ac:dyDescent="0.3">
      <c r="A69" s="17" t="s">
        <v>77</v>
      </c>
      <c r="B69" s="1">
        <v>3766</v>
      </c>
      <c r="C69" s="1">
        <v>2481</v>
      </c>
      <c r="D69" s="1">
        <v>971</v>
      </c>
      <c r="E69" s="1">
        <v>2.86</v>
      </c>
      <c r="F69" s="1" t="s">
        <v>10</v>
      </c>
    </row>
    <row r="70" spans="1:7" x14ac:dyDescent="0.3">
      <c r="A70" s="17" t="s">
        <v>78</v>
      </c>
      <c r="B70" s="1">
        <v>3640</v>
      </c>
      <c r="C70" s="1">
        <v>2237</v>
      </c>
      <c r="D70" s="1">
        <v>896</v>
      </c>
      <c r="E70" s="1">
        <v>2.4300000000000002</v>
      </c>
      <c r="F70" s="1" t="s">
        <v>10</v>
      </c>
      <c r="G70" s="10" t="s">
        <v>416</v>
      </c>
    </row>
    <row r="71" spans="1:7" x14ac:dyDescent="0.3">
      <c r="A71" s="17" t="s">
        <v>79</v>
      </c>
      <c r="B71" s="1">
        <v>3368</v>
      </c>
      <c r="C71" s="1">
        <v>1782</v>
      </c>
      <c r="D71" s="1">
        <v>806</v>
      </c>
      <c r="E71" s="3">
        <v>2.78</v>
      </c>
      <c r="F71" s="1" t="s">
        <v>10</v>
      </c>
      <c r="G71" s="10" t="s">
        <v>478</v>
      </c>
    </row>
    <row r="72" spans="1:7" x14ac:dyDescent="0.3">
      <c r="A72" s="17" t="s">
        <v>80</v>
      </c>
      <c r="B72" s="1">
        <v>2835</v>
      </c>
      <c r="C72" s="1">
        <v>2199</v>
      </c>
      <c r="D72" s="1">
        <v>550</v>
      </c>
      <c r="E72" s="3">
        <v>3.5</v>
      </c>
      <c r="F72" s="1" t="s">
        <v>10</v>
      </c>
      <c r="G72" s="2" t="s">
        <v>198</v>
      </c>
    </row>
    <row r="73" spans="1:7" x14ac:dyDescent="0.3">
      <c r="A73" s="17" t="s">
        <v>81</v>
      </c>
      <c r="B73" s="1">
        <v>3674</v>
      </c>
      <c r="C73" s="1">
        <v>2431</v>
      </c>
      <c r="D73" s="1">
        <v>1121</v>
      </c>
      <c r="E73" s="3">
        <v>1.84</v>
      </c>
      <c r="F73" s="1" t="s">
        <v>10</v>
      </c>
    </row>
    <row r="74" spans="1:7" x14ac:dyDescent="0.3">
      <c r="A74" s="17" t="s">
        <v>82</v>
      </c>
      <c r="B74" s="1">
        <v>4198</v>
      </c>
      <c r="C74" s="1">
        <v>2772</v>
      </c>
      <c r="D74" s="1">
        <v>1003</v>
      </c>
      <c r="E74" s="3">
        <v>2.13</v>
      </c>
      <c r="F74" s="1" t="s">
        <v>10</v>
      </c>
    </row>
    <row r="75" spans="1:7" x14ac:dyDescent="0.3">
      <c r="A75" s="17" t="s">
        <v>83</v>
      </c>
      <c r="B75" s="1">
        <v>3186</v>
      </c>
      <c r="C75" s="1">
        <v>2604</v>
      </c>
      <c r="D75" s="1">
        <v>781</v>
      </c>
      <c r="E75" s="3">
        <v>3.17</v>
      </c>
      <c r="F75" s="1" t="s">
        <v>10</v>
      </c>
    </row>
    <row r="76" spans="1:7" x14ac:dyDescent="0.3">
      <c r="A76" s="17" t="s">
        <v>84</v>
      </c>
      <c r="B76" s="1">
        <v>2649</v>
      </c>
      <c r="C76" s="1">
        <v>2359</v>
      </c>
      <c r="D76" s="1">
        <v>801</v>
      </c>
      <c r="E76" s="3">
        <v>3.45</v>
      </c>
      <c r="F76" s="1" t="s">
        <v>10</v>
      </c>
    </row>
    <row r="77" spans="1:7" x14ac:dyDescent="0.3">
      <c r="A77" s="17" t="s">
        <v>85</v>
      </c>
      <c r="B77" s="1">
        <v>4068</v>
      </c>
      <c r="C77" s="1">
        <v>2823</v>
      </c>
      <c r="D77" s="1">
        <v>1043</v>
      </c>
      <c r="E77" s="3">
        <v>2.94</v>
      </c>
      <c r="F77" s="1" t="s">
        <v>10</v>
      </c>
    </row>
    <row r="78" spans="1:7" x14ac:dyDescent="0.3">
      <c r="A78" s="17" t="s">
        <v>86</v>
      </c>
      <c r="B78" s="1">
        <v>3285</v>
      </c>
      <c r="C78" s="1">
        <v>2325</v>
      </c>
      <c r="D78" s="1">
        <v>840</v>
      </c>
      <c r="E78" s="3">
        <v>3.14</v>
      </c>
      <c r="F78" s="1" t="s">
        <v>87</v>
      </c>
    </row>
    <row r="79" spans="1:7" x14ac:dyDescent="0.3">
      <c r="A79" s="17" t="s">
        <v>88</v>
      </c>
      <c r="B79" s="1">
        <v>3056</v>
      </c>
      <c r="C79" s="1">
        <v>2260</v>
      </c>
      <c r="D79" s="1">
        <v>861</v>
      </c>
      <c r="E79" s="3">
        <v>3.31</v>
      </c>
      <c r="F79" s="1" t="s">
        <v>10</v>
      </c>
    </row>
    <row r="80" spans="1:7" x14ac:dyDescent="0.3">
      <c r="A80" s="17" t="s">
        <v>89</v>
      </c>
      <c r="B80" s="1">
        <v>4350</v>
      </c>
      <c r="C80" s="1">
        <v>3065</v>
      </c>
      <c r="D80" s="1">
        <v>1186</v>
      </c>
      <c r="E80" s="3">
        <v>3.95</v>
      </c>
      <c r="F80" s="1">
        <v>9.0500000000000007</v>
      </c>
      <c r="G80" s="10" t="s">
        <v>411</v>
      </c>
    </row>
    <row r="81" spans="1:7" x14ac:dyDescent="0.3">
      <c r="A81" s="17" t="s">
        <v>90</v>
      </c>
      <c r="B81" s="1">
        <v>2115</v>
      </c>
      <c r="C81" s="1">
        <v>1626</v>
      </c>
      <c r="D81" s="1">
        <v>571</v>
      </c>
      <c r="E81" s="3">
        <v>4.1100000000000003</v>
      </c>
      <c r="F81" s="1" t="s">
        <v>10</v>
      </c>
    </row>
    <row r="82" spans="1:7" x14ac:dyDescent="0.3">
      <c r="A82" s="17" t="s">
        <v>91</v>
      </c>
      <c r="B82" s="1">
        <v>2452</v>
      </c>
      <c r="C82" s="1">
        <v>2145</v>
      </c>
      <c r="D82" s="1">
        <v>2145</v>
      </c>
      <c r="E82" s="3">
        <v>4.1500000000000004</v>
      </c>
      <c r="F82" s="1" t="s">
        <v>10</v>
      </c>
    </row>
    <row r="83" spans="1:7" x14ac:dyDescent="0.3">
      <c r="A83" s="17" t="s">
        <v>92</v>
      </c>
      <c r="B83" s="1">
        <v>2896</v>
      </c>
      <c r="C83" s="1">
        <v>2140</v>
      </c>
      <c r="D83" s="1">
        <v>924</v>
      </c>
      <c r="E83" s="3">
        <v>4.21</v>
      </c>
      <c r="F83" s="1">
        <v>7.91</v>
      </c>
      <c r="G83" s="10" t="s">
        <v>411</v>
      </c>
    </row>
    <row r="84" spans="1:7" x14ac:dyDescent="0.3">
      <c r="A84" s="17" t="s">
        <v>93</v>
      </c>
      <c r="B84" s="1">
        <v>4180</v>
      </c>
      <c r="C84" s="1">
        <v>2848</v>
      </c>
      <c r="D84" s="1">
        <v>1120</v>
      </c>
      <c r="E84" s="3">
        <v>2.52</v>
      </c>
      <c r="F84" s="1" t="s">
        <v>10</v>
      </c>
    </row>
    <row r="85" spans="1:7" x14ac:dyDescent="0.3">
      <c r="A85" s="17" t="s">
        <v>94</v>
      </c>
      <c r="B85" s="1">
        <v>2200</v>
      </c>
      <c r="C85" s="1">
        <v>2176</v>
      </c>
      <c r="D85" s="1">
        <v>748</v>
      </c>
      <c r="E85" s="3">
        <v>3.41</v>
      </c>
      <c r="F85" s="1" t="s">
        <v>10</v>
      </c>
    </row>
    <row r="86" spans="1:7" x14ac:dyDescent="0.3">
      <c r="A86" s="17" t="s">
        <v>95</v>
      </c>
      <c r="B86" s="1">
        <v>3193</v>
      </c>
      <c r="C86" s="1">
        <v>1978</v>
      </c>
      <c r="D86" s="1">
        <v>840</v>
      </c>
      <c r="E86" s="3">
        <v>3.22</v>
      </c>
      <c r="F86" s="1" t="s">
        <v>10</v>
      </c>
      <c r="G86" s="10" t="s">
        <v>417</v>
      </c>
    </row>
    <row r="87" spans="1:7" x14ac:dyDescent="0.3">
      <c r="A87" s="17" t="s">
        <v>96</v>
      </c>
      <c r="B87" s="1">
        <v>3472</v>
      </c>
      <c r="C87" s="1">
        <v>2132</v>
      </c>
      <c r="D87" s="1">
        <v>852</v>
      </c>
      <c r="E87" s="3">
        <v>2.56</v>
      </c>
      <c r="F87" s="1" t="s">
        <v>10</v>
      </c>
      <c r="G87" s="10" t="s">
        <v>479</v>
      </c>
    </row>
    <row r="88" spans="1:7" x14ac:dyDescent="0.3">
      <c r="A88" s="17" t="s">
        <v>97</v>
      </c>
      <c r="B88" s="1">
        <v>3567</v>
      </c>
      <c r="C88" s="1">
        <v>2106</v>
      </c>
      <c r="D88" s="1">
        <v>892</v>
      </c>
      <c r="E88" s="3">
        <v>4.5999999999999996</v>
      </c>
      <c r="F88" s="1" t="s">
        <v>10</v>
      </c>
      <c r="G88" s="10" t="s">
        <v>419</v>
      </c>
    </row>
    <row r="89" spans="1:7" x14ac:dyDescent="0.3">
      <c r="A89" s="17" t="s">
        <v>98</v>
      </c>
      <c r="B89" s="1">
        <v>3445</v>
      </c>
      <c r="C89" s="1">
        <v>2907</v>
      </c>
      <c r="D89" s="1">
        <v>868</v>
      </c>
      <c r="E89" s="3">
        <v>3.12</v>
      </c>
      <c r="F89" s="1" t="s">
        <v>10</v>
      </c>
    </row>
    <row r="90" spans="1:7" x14ac:dyDescent="0.3">
      <c r="A90" s="17" t="s">
        <v>99</v>
      </c>
      <c r="B90" s="1">
        <v>3296</v>
      </c>
      <c r="C90" s="1">
        <v>2276</v>
      </c>
      <c r="D90" s="1">
        <v>869</v>
      </c>
      <c r="E90" s="3">
        <v>3.94</v>
      </c>
      <c r="F90" s="1" t="s">
        <v>10</v>
      </c>
      <c r="G90" s="10" t="s">
        <v>420</v>
      </c>
    </row>
    <row r="91" spans="1:7" x14ac:dyDescent="0.3">
      <c r="A91" s="17" t="s">
        <v>100</v>
      </c>
      <c r="B91" s="1">
        <v>3920</v>
      </c>
      <c r="C91" s="1">
        <v>3048</v>
      </c>
      <c r="D91" s="1">
        <v>1008</v>
      </c>
      <c r="E91" s="3">
        <v>2.63</v>
      </c>
      <c r="F91" s="1" t="s">
        <v>10</v>
      </c>
    </row>
    <row r="92" spans="1:7" x14ac:dyDescent="0.3">
      <c r="A92" s="17" t="s">
        <v>101</v>
      </c>
      <c r="B92" s="1">
        <v>3960</v>
      </c>
      <c r="C92" s="1">
        <v>2760</v>
      </c>
      <c r="D92" s="1">
        <v>956</v>
      </c>
      <c r="E92" s="3">
        <v>2.63</v>
      </c>
      <c r="F92" s="1" t="s">
        <v>10</v>
      </c>
      <c r="G92" s="10" t="s">
        <v>421</v>
      </c>
    </row>
    <row r="93" spans="1:7" x14ac:dyDescent="0.3">
      <c r="A93" s="17" t="s">
        <v>102</v>
      </c>
      <c r="B93" s="1">
        <v>3736</v>
      </c>
      <c r="C93" s="1">
        <v>2720</v>
      </c>
      <c r="D93" s="1">
        <v>1324</v>
      </c>
      <c r="E93" s="3">
        <v>4.2699999999999996</v>
      </c>
      <c r="F93" s="1" t="s">
        <v>10</v>
      </c>
      <c r="G93" s="10" t="s">
        <v>422</v>
      </c>
    </row>
    <row r="94" spans="1:7" x14ac:dyDescent="0.3">
      <c r="A94" s="17" t="s">
        <v>103</v>
      </c>
      <c r="B94" s="1">
        <v>3396</v>
      </c>
      <c r="C94" s="1">
        <v>2388</v>
      </c>
      <c r="D94" s="1">
        <v>1012</v>
      </c>
      <c r="E94" s="3">
        <v>2.72</v>
      </c>
      <c r="F94" s="1" t="s">
        <v>10</v>
      </c>
    </row>
    <row r="95" spans="1:7" x14ac:dyDescent="0.3">
      <c r="A95" s="17" t="s">
        <v>104</v>
      </c>
      <c r="B95" s="1">
        <v>2860</v>
      </c>
      <c r="C95" s="1">
        <v>2296</v>
      </c>
      <c r="D95" s="1">
        <v>848</v>
      </c>
      <c r="E95" s="3">
        <v>3.04</v>
      </c>
      <c r="F95" s="1" t="s">
        <v>10</v>
      </c>
      <c r="G95" s="10" t="s">
        <v>423</v>
      </c>
    </row>
    <row r="96" spans="1:7" x14ac:dyDescent="0.3">
      <c r="A96" s="17" t="s">
        <v>105</v>
      </c>
      <c r="B96" s="1">
        <v>3280</v>
      </c>
      <c r="C96" s="1">
        <v>2280</v>
      </c>
      <c r="D96" s="1">
        <v>860</v>
      </c>
      <c r="E96" s="3">
        <v>2.94</v>
      </c>
      <c r="F96" s="1" t="s">
        <v>10</v>
      </c>
    </row>
    <row r="97" spans="1:7" x14ac:dyDescent="0.3">
      <c r="A97" s="17" t="s">
        <v>106</v>
      </c>
      <c r="B97" s="1">
        <v>2992</v>
      </c>
      <c r="C97" s="1">
        <v>2032</v>
      </c>
      <c r="D97" s="1">
        <v>852</v>
      </c>
      <c r="E97" s="3">
        <v>4.25</v>
      </c>
      <c r="F97" s="1" t="s">
        <v>10</v>
      </c>
      <c r="G97" s="9" t="s">
        <v>424</v>
      </c>
    </row>
    <row r="98" spans="1:7" x14ac:dyDescent="0.3">
      <c r="A98" s="17" t="s">
        <v>107</v>
      </c>
      <c r="B98" s="1">
        <v>2384</v>
      </c>
      <c r="C98" s="1">
        <v>2228</v>
      </c>
      <c r="D98" s="1">
        <v>752</v>
      </c>
      <c r="E98" s="3">
        <v>3.07</v>
      </c>
      <c r="F98" s="1" t="s">
        <v>10</v>
      </c>
      <c r="G98" s="9" t="s">
        <v>425</v>
      </c>
    </row>
    <row r="99" spans="1:7" x14ac:dyDescent="0.3">
      <c r="A99" s="17" t="s">
        <v>108</v>
      </c>
      <c r="B99" s="1">
        <v>2900</v>
      </c>
      <c r="C99" s="1">
        <v>2616</v>
      </c>
      <c r="D99" s="1">
        <v>828</v>
      </c>
      <c r="E99" s="1">
        <v>3.3</v>
      </c>
      <c r="F99" s="1" t="s">
        <v>10</v>
      </c>
    </row>
    <row r="100" spans="1:7" x14ac:dyDescent="0.3">
      <c r="A100" s="17" t="s">
        <v>109</v>
      </c>
      <c r="B100" s="1">
        <v>2784</v>
      </c>
      <c r="C100" s="1">
        <v>2096</v>
      </c>
      <c r="D100" s="1">
        <v>888</v>
      </c>
      <c r="E100" s="1">
        <v>2.64</v>
      </c>
      <c r="F100" s="1" t="s">
        <v>10</v>
      </c>
    </row>
    <row r="101" spans="1:7" x14ac:dyDescent="0.3">
      <c r="A101" s="17" t="s">
        <v>110</v>
      </c>
      <c r="B101" s="1">
        <v>3952</v>
      </c>
      <c r="C101" s="1">
        <v>2836</v>
      </c>
      <c r="D101" s="1">
        <v>1152</v>
      </c>
      <c r="E101" s="1">
        <v>2.21</v>
      </c>
      <c r="F101" s="1" t="s">
        <v>10</v>
      </c>
    </row>
    <row r="102" spans="1:7" x14ac:dyDescent="0.3">
      <c r="A102" s="17" t="s">
        <v>111</v>
      </c>
      <c r="B102" s="1">
        <v>3044</v>
      </c>
      <c r="C102" s="1">
        <v>2168</v>
      </c>
      <c r="D102" s="1">
        <v>828</v>
      </c>
      <c r="E102" s="1">
        <v>3.37</v>
      </c>
      <c r="F102" s="1" t="s">
        <v>10</v>
      </c>
    </row>
    <row r="103" spans="1:7" x14ac:dyDescent="0.3">
      <c r="A103" s="17" t="s">
        <v>112</v>
      </c>
      <c r="B103" s="1">
        <v>3480</v>
      </c>
      <c r="C103" s="1">
        <v>2636</v>
      </c>
      <c r="D103" s="1">
        <v>864</v>
      </c>
      <c r="E103" s="1">
        <v>3.47</v>
      </c>
      <c r="F103" s="1" t="s">
        <v>10</v>
      </c>
    </row>
    <row r="104" spans="1:7" x14ac:dyDescent="0.3">
      <c r="A104" s="17" t="s">
        <v>113</v>
      </c>
      <c r="B104" s="1">
        <v>3807</v>
      </c>
      <c r="C104" s="1">
        <v>2785</v>
      </c>
      <c r="D104" s="1">
        <v>1029</v>
      </c>
      <c r="E104" s="1">
        <v>1.72</v>
      </c>
      <c r="F104" s="1" t="s">
        <v>10</v>
      </c>
      <c r="G104" s="13" t="s">
        <v>480</v>
      </c>
    </row>
    <row r="105" spans="1:7" x14ac:dyDescent="0.3">
      <c r="A105" s="17" t="s">
        <v>114</v>
      </c>
      <c r="B105" s="1">
        <v>3528</v>
      </c>
      <c r="C105" s="1">
        <v>2624</v>
      </c>
      <c r="D105" s="1">
        <v>950</v>
      </c>
      <c r="E105" s="1">
        <v>2.56</v>
      </c>
      <c r="F105" s="1" t="s">
        <v>10</v>
      </c>
    </row>
    <row r="106" spans="1:7" x14ac:dyDescent="0.3">
      <c r="A106" s="17" t="s">
        <v>115</v>
      </c>
      <c r="B106" s="1">
        <v>4175</v>
      </c>
      <c r="C106" s="1">
        <v>4000</v>
      </c>
      <c r="D106" s="1">
        <v>1860</v>
      </c>
      <c r="E106" s="1">
        <v>2.5099999999999998</v>
      </c>
      <c r="F106" s="1" t="s">
        <v>10</v>
      </c>
      <c r="G106" s="14" t="s">
        <v>489</v>
      </c>
    </row>
    <row r="107" spans="1:7" x14ac:dyDescent="0.3">
      <c r="A107" s="17" t="s">
        <v>116</v>
      </c>
      <c r="B107" s="1">
        <v>4580</v>
      </c>
      <c r="C107" s="1">
        <v>3148</v>
      </c>
      <c r="D107" s="1">
        <v>1237</v>
      </c>
      <c r="E107" s="1">
        <v>1.83</v>
      </c>
      <c r="F107" s="1" t="s">
        <v>10</v>
      </c>
    </row>
    <row r="108" spans="1:7" x14ac:dyDescent="0.3">
      <c r="A108" s="17" t="s">
        <v>117</v>
      </c>
      <c r="B108" s="1">
        <v>2794</v>
      </c>
      <c r="C108" s="1">
        <v>2219</v>
      </c>
      <c r="D108" s="1">
        <v>781</v>
      </c>
      <c r="E108" s="1">
        <v>3.33</v>
      </c>
      <c r="F108" s="1" t="s">
        <v>10</v>
      </c>
    </row>
    <row r="109" spans="1:7" x14ac:dyDescent="0.3">
      <c r="A109" s="17" t="s">
        <v>118</v>
      </c>
      <c r="B109" s="1">
        <v>3652</v>
      </c>
      <c r="C109" s="1">
        <v>2468</v>
      </c>
      <c r="D109" s="1">
        <v>992</v>
      </c>
      <c r="E109" s="1">
        <v>2.5099999999999998</v>
      </c>
      <c r="F109" s="1" t="s">
        <v>10</v>
      </c>
    </row>
    <row r="110" spans="1:7" x14ac:dyDescent="0.3">
      <c r="A110" s="17" t="s">
        <v>119</v>
      </c>
      <c r="B110" s="1">
        <v>2500</v>
      </c>
      <c r="C110" s="1">
        <v>2316</v>
      </c>
      <c r="D110" s="1">
        <v>752</v>
      </c>
      <c r="E110" s="1">
        <v>3.69</v>
      </c>
      <c r="F110" s="1" t="s">
        <v>10</v>
      </c>
    </row>
    <row r="111" spans="1:7" x14ac:dyDescent="0.3">
      <c r="A111" s="17" t="s">
        <v>120</v>
      </c>
      <c r="B111" s="1">
        <v>4888</v>
      </c>
      <c r="C111" s="1">
        <v>3052</v>
      </c>
      <c r="D111" s="1">
        <v>1384</v>
      </c>
      <c r="E111" s="1">
        <v>1.64</v>
      </c>
      <c r="F111" s="1" t="s">
        <v>10</v>
      </c>
      <c r="G111" s="13" t="s">
        <v>481</v>
      </c>
    </row>
    <row r="112" spans="1:7" x14ac:dyDescent="0.3">
      <c r="A112" s="17" t="s">
        <v>121</v>
      </c>
      <c r="B112" s="1">
        <v>3476</v>
      </c>
      <c r="C112" s="1">
        <v>2444</v>
      </c>
      <c r="D112" s="1">
        <v>780</v>
      </c>
      <c r="E112" s="1">
        <v>3.25</v>
      </c>
      <c r="F112" s="1" t="s">
        <v>10</v>
      </c>
    </row>
    <row r="113" spans="1:7" x14ac:dyDescent="0.3">
      <c r="A113" s="17" t="s">
        <v>122</v>
      </c>
      <c r="B113" s="1">
        <v>3524</v>
      </c>
      <c r="C113" s="1">
        <v>2968</v>
      </c>
      <c r="D113" s="1">
        <v>1096</v>
      </c>
      <c r="E113" s="1">
        <v>1.1399999999999999</v>
      </c>
      <c r="F113" s="1" t="s">
        <v>10</v>
      </c>
      <c r="G113" s="13" t="s">
        <v>426</v>
      </c>
    </row>
    <row r="114" spans="1:7" x14ac:dyDescent="0.3">
      <c r="A114" s="17" t="s">
        <v>123</v>
      </c>
      <c r="B114" s="1">
        <v>2344</v>
      </c>
      <c r="C114" s="1">
        <v>1972</v>
      </c>
      <c r="D114" s="1">
        <v>768</v>
      </c>
      <c r="E114" s="1">
        <v>3.56</v>
      </c>
      <c r="F114" s="1" t="s">
        <v>10</v>
      </c>
    </row>
    <row r="115" spans="1:7" x14ac:dyDescent="0.3">
      <c r="A115" s="17" t="s">
        <v>124</v>
      </c>
      <c r="B115" s="1">
        <v>3271</v>
      </c>
      <c r="C115" s="1">
        <v>2899</v>
      </c>
      <c r="D115" s="1">
        <v>929</v>
      </c>
      <c r="E115" s="1">
        <v>2.88</v>
      </c>
      <c r="F115" s="1" t="s">
        <v>10</v>
      </c>
    </row>
    <row r="116" spans="1:7" x14ac:dyDescent="0.3">
      <c r="A116" s="17" t="s">
        <v>125</v>
      </c>
      <c r="B116" s="1">
        <v>2644</v>
      </c>
      <c r="C116" s="1">
        <v>2076</v>
      </c>
      <c r="D116" s="1">
        <v>836</v>
      </c>
      <c r="E116" s="1">
        <v>3.07</v>
      </c>
      <c r="F116" s="1" t="s">
        <v>10</v>
      </c>
      <c r="G116" t="s">
        <v>482</v>
      </c>
    </row>
    <row r="117" spans="1:7" x14ac:dyDescent="0.3">
      <c r="A117" s="17" t="s">
        <v>126</v>
      </c>
      <c r="B117" s="1">
        <v>3800</v>
      </c>
      <c r="C117" s="1">
        <v>1584</v>
      </c>
      <c r="D117" s="1">
        <v>1000</v>
      </c>
      <c r="E117" s="1" t="s">
        <v>10</v>
      </c>
      <c r="F117" s="1" t="s">
        <v>10</v>
      </c>
      <c r="G117" s="13" t="s">
        <v>427</v>
      </c>
    </row>
    <row r="118" spans="1:7" x14ac:dyDescent="0.3">
      <c r="A118" s="17" t="s">
        <v>127</v>
      </c>
      <c r="B118" s="1">
        <v>4280</v>
      </c>
      <c r="C118" s="1">
        <v>2604</v>
      </c>
      <c r="D118" s="1">
        <v>988</v>
      </c>
      <c r="E118" s="1">
        <v>2.12</v>
      </c>
      <c r="F118" s="1" t="s">
        <v>10</v>
      </c>
    </row>
    <row r="119" spans="1:7" x14ac:dyDescent="0.3">
      <c r="A119" s="17" t="s">
        <v>128</v>
      </c>
      <c r="B119" s="1">
        <v>4992</v>
      </c>
      <c r="C119" s="1">
        <v>3020</v>
      </c>
      <c r="D119" s="1">
        <v>1244</v>
      </c>
      <c r="E119" s="1">
        <v>1.74</v>
      </c>
      <c r="F119" s="1" t="s">
        <v>10</v>
      </c>
    </row>
    <row r="120" spans="1:7" x14ac:dyDescent="0.3">
      <c r="A120" s="17" t="s">
        <v>129</v>
      </c>
      <c r="B120" s="1">
        <v>3132</v>
      </c>
      <c r="C120" s="1">
        <v>2220</v>
      </c>
      <c r="D120" s="1">
        <v>872</v>
      </c>
      <c r="E120" s="1">
        <v>4.08</v>
      </c>
      <c r="F120" s="1">
        <v>6.93</v>
      </c>
    </row>
    <row r="121" spans="1:7" x14ac:dyDescent="0.3">
      <c r="A121" s="17" t="s">
        <v>130</v>
      </c>
      <c r="B121" s="1">
        <v>2716</v>
      </c>
      <c r="C121" s="1">
        <v>2020</v>
      </c>
      <c r="D121" s="1">
        <v>820</v>
      </c>
      <c r="E121" s="1">
        <v>3.61</v>
      </c>
      <c r="F121" s="1" t="s">
        <v>10</v>
      </c>
    </row>
    <row r="122" spans="1:7" x14ac:dyDescent="0.3">
      <c r="A122" s="17" t="s">
        <v>131</v>
      </c>
      <c r="B122" s="1">
        <v>3228</v>
      </c>
      <c r="C122" s="1">
        <v>2204</v>
      </c>
      <c r="D122" s="1">
        <v>904</v>
      </c>
      <c r="E122" s="1">
        <v>3.24</v>
      </c>
      <c r="F122" s="1" t="s">
        <v>10</v>
      </c>
    </row>
    <row r="123" spans="1:7" x14ac:dyDescent="0.3">
      <c r="A123" s="17" t="s">
        <v>132</v>
      </c>
      <c r="B123" s="1">
        <v>4164</v>
      </c>
      <c r="C123" s="1">
        <v>2884</v>
      </c>
      <c r="D123" s="1">
        <v>1060</v>
      </c>
      <c r="E123" s="1">
        <v>2.68</v>
      </c>
      <c r="F123" s="1" t="s">
        <v>10</v>
      </c>
    </row>
    <row r="124" spans="1:7" x14ac:dyDescent="0.3">
      <c r="A124" s="17" t="s">
        <v>133</v>
      </c>
      <c r="B124" s="1">
        <v>3880</v>
      </c>
      <c r="C124" s="1">
        <v>2752</v>
      </c>
      <c r="D124" s="1">
        <v>1060</v>
      </c>
      <c r="E124" s="1">
        <v>2.82</v>
      </c>
      <c r="F124" s="1" t="s">
        <v>10</v>
      </c>
    </row>
    <row r="125" spans="1:7" x14ac:dyDescent="0.3">
      <c r="A125" s="17" t="s">
        <v>134</v>
      </c>
      <c r="B125" s="1">
        <v>3708</v>
      </c>
      <c r="C125" s="1">
        <v>2180</v>
      </c>
      <c r="D125" s="1">
        <v>852</v>
      </c>
      <c r="E125" s="1">
        <v>2.2799999999999998</v>
      </c>
      <c r="F125" s="1" t="s">
        <v>10</v>
      </c>
      <c r="G125" s="13" t="s">
        <v>428</v>
      </c>
    </row>
    <row r="126" spans="1:7" x14ac:dyDescent="0.3">
      <c r="A126" s="17" t="s">
        <v>135</v>
      </c>
      <c r="B126" s="1">
        <v>4972</v>
      </c>
      <c r="C126" s="1">
        <v>3248</v>
      </c>
      <c r="D126" s="1">
        <v>1292</v>
      </c>
      <c r="E126" s="1">
        <v>1.61</v>
      </c>
      <c r="F126" s="1" t="s">
        <v>10</v>
      </c>
      <c r="G126" s="13" t="s">
        <v>408</v>
      </c>
    </row>
    <row r="127" spans="1:7" x14ac:dyDescent="0.3">
      <c r="A127" s="17" t="s">
        <v>136</v>
      </c>
      <c r="B127" s="1">
        <v>4216</v>
      </c>
      <c r="C127" s="1">
        <v>2692</v>
      </c>
      <c r="D127" s="1">
        <v>960</v>
      </c>
      <c r="E127" s="1">
        <v>2.6</v>
      </c>
      <c r="F127" s="1" t="s">
        <v>10</v>
      </c>
    </row>
    <row r="128" spans="1:7" x14ac:dyDescent="0.3">
      <c r="A128" s="17" t="s">
        <v>137</v>
      </c>
      <c r="B128" s="1">
        <v>3724</v>
      </c>
      <c r="C128" s="1">
        <v>2800</v>
      </c>
      <c r="D128" s="1">
        <v>932</v>
      </c>
      <c r="E128" s="1">
        <v>2.89</v>
      </c>
      <c r="F128" s="1" t="s">
        <v>10</v>
      </c>
    </row>
    <row r="129" spans="1:7" x14ac:dyDescent="0.3">
      <c r="A129" s="17" t="s">
        <v>138</v>
      </c>
      <c r="B129" s="1">
        <v>3416</v>
      </c>
      <c r="C129" s="1">
        <v>2592</v>
      </c>
      <c r="D129" s="1">
        <v>884</v>
      </c>
      <c r="E129" s="1">
        <v>2.99</v>
      </c>
      <c r="F129" s="1" t="s">
        <v>10</v>
      </c>
      <c r="G129" s="13" t="s">
        <v>429</v>
      </c>
    </row>
    <row r="130" spans="1:7" x14ac:dyDescent="0.3">
      <c r="A130" s="17" t="s">
        <v>139</v>
      </c>
      <c r="B130" s="1">
        <v>4340</v>
      </c>
      <c r="C130" s="1">
        <v>2400</v>
      </c>
      <c r="D130" s="1">
        <v>1256</v>
      </c>
      <c r="E130" s="1">
        <v>1.77</v>
      </c>
      <c r="F130" s="1" t="s">
        <v>10</v>
      </c>
    </row>
    <row r="131" spans="1:7" x14ac:dyDescent="0.3">
      <c r="A131" s="17" t="s">
        <v>140</v>
      </c>
      <c r="B131" s="1">
        <v>4564</v>
      </c>
      <c r="C131" s="1">
        <v>2844</v>
      </c>
      <c r="D131" s="1">
        <v>1112</v>
      </c>
      <c r="E131" s="1">
        <v>1.94</v>
      </c>
      <c r="F131" s="1" t="s">
        <v>10</v>
      </c>
    </row>
    <row r="132" spans="1:7" x14ac:dyDescent="0.3">
      <c r="A132" s="17" t="s">
        <v>141</v>
      </c>
      <c r="B132" s="1">
        <v>3696</v>
      </c>
      <c r="C132" s="1">
        <v>2556</v>
      </c>
      <c r="D132" s="1">
        <v>876</v>
      </c>
      <c r="E132" s="1">
        <v>2.48</v>
      </c>
      <c r="F132" s="1" t="s">
        <v>10</v>
      </c>
      <c r="G132" s="2" t="s">
        <v>198</v>
      </c>
    </row>
    <row r="133" spans="1:7" x14ac:dyDescent="0.3">
      <c r="A133" s="17" t="s">
        <v>142</v>
      </c>
      <c r="B133" s="1">
        <v>3904</v>
      </c>
      <c r="C133" s="1">
        <v>3012</v>
      </c>
      <c r="D133" s="1">
        <v>1008</v>
      </c>
      <c r="E133" s="1">
        <v>3.07</v>
      </c>
      <c r="F133" s="1" t="s">
        <v>10</v>
      </c>
    </row>
    <row r="134" spans="1:7" x14ac:dyDescent="0.3">
      <c r="A134" s="17" t="s">
        <v>143</v>
      </c>
      <c r="B134" s="1">
        <v>5048</v>
      </c>
      <c r="C134" s="1">
        <v>3360</v>
      </c>
      <c r="D134" s="1">
        <v>1258</v>
      </c>
      <c r="E134" s="1">
        <v>1.81</v>
      </c>
      <c r="F134" s="1" t="s">
        <v>10</v>
      </c>
      <c r="G134" s="2" t="s">
        <v>174</v>
      </c>
    </row>
    <row r="135" spans="1:7" x14ac:dyDescent="0.3">
      <c r="A135" s="17" t="s">
        <v>144</v>
      </c>
      <c r="B135" s="1">
        <v>4466</v>
      </c>
      <c r="C135" s="1">
        <v>2439</v>
      </c>
      <c r="D135" s="1">
        <v>1085</v>
      </c>
      <c r="E135" s="1">
        <v>4.1399999999999997</v>
      </c>
      <c r="F135" s="1">
        <v>8.11</v>
      </c>
      <c r="G135" t="s">
        <v>198</v>
      </c>
    </row>
    <row r="136" spans="1:7" x14ac:dyDescent="0.3">
      <c r="A136" s="17" t="s">
        <v>145</v>
      </c>
      <c r="B136" s="1">
        <v>3229</v>
      </c>
      <c r="C136" s="1">
        <v>1992</v>
      </c>
      <c r="D136" s="1">
        <v>958</v>
      </c>
      <c r="E136" s="1">
        <v>2.96</v>
      </c>
      <c r="F136" s="1" t="s">
        <v>10</v>
      </c>
    </row>
    <row r="137" spans="1:7" x14ac:dyDescent="0.3">
      <c r="A137" s="17" t="s">
        <v>146</v>
      </c>
      <c r="B137" s="1">
        <v>4724</v>
      </c>
      <c r="C137" s="1">
        <v>2828</v>
      </c>
      <c r="D137" s="1">
        <v>1123</v>
      </c>
      <c r="E137" s="1">
        <v>1.91</v>
      </c>
      <c r="F137" s="1" t="s">
        <v>10</v>
      </c>
    </row>
    <row r="138" spans="1:7" x14ac:dyDescent="0.3">
      <c r="A138" s="17" t="s">
        <v>147</v>
      </c>
      <c r="B138" s="1">
        <v>2541</v>
      </c>
      <c r="C138" s="1">
        <v>2114</v>
      </c>
      <c r="D138" s="1">
        <v>848</v>
      </c>
      <c r="E138" s="1">
        <v>3.4</v>
      </c>
      <c r="F138" s="1" t="s">
        <v>10</v>
      </c>
    </row>
    <row r="139" spans="1:7" x14ac:dyDescent="0.3">
      <c r="A139" s="17" t="s">
        <v>148</v>
      </c>
      <c r="B139" s="1">
        <v>2942</v>
      </c>
      <c r="C139" s="1">
        <v>2486</v>
      </c>
      <c r="D139" s="1">
        <v>709</v>
      </c>
      <c r="E139" s="1">
        <v>3.48</v>
      </c>
      <c r="F139" s="1" t="s">
        <v>10</v>
      </c>
    </row>
    <row r="140" spans="1:7" x14ac:dyDescent="0.3">
      <c r="A140" s="17" t="s">
        <v>149</v>
      </c>
      <c r="B140" s="1">
        <v>4310</v>
      </c>
      <c r="C140" s="1">
        <v>2823</v>
      </c>
      <c r="D140" s="1">
        <v>1009</v>
      </c>
      <c r="E140" s="1">
        <v>2.9</v>
      </c>
      <c r="F140" s="1" t="s">
        <v>10</v>
      </c>
    </row>
    <row r="141" spans="1:7" x14ac:dyDescent="0.3">
      <c r="A141" s="17" t="s">
        <v>150</v>
      </c>
      <c r="B141" s="1">
        <v>4208</v>
      </c>
      <c r="C141" s="1">
        <v>2739</v>
      </c>
      <c r="D141" s="1">
        <v>1233</v>
      </c>
      <c r="E141" s="1">
        <v>2.52</v>
      </c>
      <c r="F141" s="1" t="s">
        <v>10</v>
      </c>
      <c r="G141" s="13" t="s">
        <v>432</v>
      </c>
    </row>
    <row r="142" spans="1:7" x14ac:dyDescent="0.3">
      <c r="A142" s="17" t="s">
        <v>151</v>
      </c>
      <c r="B142" s="1">
        <v>3917</v>
      </c>
      <c r="C142" s="1">
        <v>2912</v>
      </c>
      <c r="D142" s="1">
        <v>1047</v>
      </c>
      <c r="E142" s="1">
        <v>3.01</v>
      </c>
      <c r="F142" s="1" t="s">
        <v>10</v>
      </c>
      <c r="G142" s="13" t="s">
        <v>430</v>
      </c>
    </row>
    <row r="143" spans="1:7" x14ac:dyDescent="0.3">
      <c r="A143" s="17" t="s">
        <v>152</v>
      </c>
      <c r="B143" s="1">
        <v>2912</v>
      </c>
      <c r="C143" s="1">
        <v>2182</v>
      </c>
      <c r="D143" s="1">
        <v>906</v>
      </c>
      <c r="E143" s="1">
        <v>3.36</v>
      </c>
      <c r="F143" s="1" t="s">
        <v>10</v>
      </c>
    </row>
    <row r="144" spans="1:7" x14ac:dyDescent="0.3">
      <c r="A144" s="17" t="s">
        <v>153</v>
      </c>
      <c r="B144" s="1">
        <v>4158</v>
      </c>
      <c r="C144" s="1">
        <v>2300</v>
      </c>
      <c r="D144" s="1">
        <v>1021</v>
      </c>
      <c r="E144" s="1">
        <v>5.25</v>
      </c>
      <c r="F144" s="1" t="s">
        <v>10</v>
      </c>
    </row>
    <row r="145" spans="1:7" x14ac:dyDescent="0.3">
      <c r="A145" s="17" t="s">
        <v>154</v>
      </c>
      <c r="B145" s="1">
        <v>4491</v>
      </c>
      <c r="C145" s="1">
        <v>2675</v>
      </c>
      <c r="D145" s="1">
        <v>1013</v>
      </c>
      <c r="E145" s="1">
        <v>2.4700000000000002</v>
      </c>
      <c r="F145" s="1" t="s">
        <v>10</v>
      </c>
      <c r="G145" t="s">
        <v>488</v>
      </c>
    </row>
    <row r="146" spans="1:7" x14ac:dyDescent="0.3">
      <c r="A146" s="17" t="s">
        <v>155</v>
      </c>
      <c r="B146" s="1">
        <v>4237</v>
      </c>
      <c r="C146" s="1">
        <v>2599</v>
      </c>
      <c r="D146" s="1">
        <v>1034</v>
      </c>
      <c r="E146" s="1" t="s">
        <v>10</v>
      </c>
      <c r="F146" s="1" t="s">
        <v>10</v>
      </c>
      <c r="G146" s="13" t="s">
        <v>431</v>
      </c>
    </row>
    <row r="147" spans="1:7" x14ac:dyDescent="0.3">
      <c r="A147" s="17" t="s">
        <v>156</v>
      </c>
      <c r="B147" s="1">
        <v>4166</v>
      </c>
      <c r="C147" s="1">
        <v>2975</v>
      </c>
      <c r="D147" s="1">
        <v>1068</v>
      </c>
      <c r="E147" s="1">
        <v>2.75</v>
      </c>
      <c r="F147" s="1" t="s">
        <v>10</v>
      </c>
    </row>
    <row r="148" spans="1:7" x14ac:dyDescent="0.3">
      <c r="A148" s="17" t="s">
        <v>157</v>
      </c>
      <c r="B148" s="1">
        <v>3664</v>
      </c>
      <c r="C148" s="1">
        <v>3088</v>
      </c>
      <c r="D148" s="1">
        <v>827</v>
      </c>
      <c r="E148" s="1">
        <v>1.7</v>
      </c>
      <c r="F148" s="1" t="s">
        <v>10</v>
      </c>
      <c r="G148" s="13" t="s">
        <v>480</v>
      </c>
    </row>
    <row r="149" spans="1:7" x14ac:dyDescent="0.3">
      <c r="A149" s="17" t="s">
        <v>158</v>
      </c>
      <c r="B149" s="1">
        <v>3731</v>
      </c>
      <c r="C149" s="1">
        <v>2071</v>
      </c>
      <c r="D149" s="1">
        <v>941</v>
      </c>
      <c r="E149" s="1">
        <v>4.46</v>
      </c>
      <c r="F149" s="1" t="s">
        <v>10</v>
      </c>
      <c r="G149" s="13" t="s">
        <v>433</v>
      </c>
    </row>
    <row r="150" spans="1:7" x14ac:dyDescent="0.3">
      <c r="A150" s="17" t="s">
        <v>159</v>
      </c>
      <c r="B150" s="1">
        <v>3127</v>
      </c>
      <c r="C150" s="1">
        <v>2215</v>
      </c>
      <c r="D150" s="1">
        <v>798</v>
      </c>
      <c r="E150" s="1">
        <v>3.28</v>
      </c>
      <c r="F150" s="1" t="s">
        <v>10</v>
      </c>
    </row>
    <row r="151" spans="1:7" x14ac:dyDescent="0.3">
      <c r="A151" s="17" t="s">
        <v>160</v>
      </c>
      <c r="B151" s="1">
        <v>3955</v>
      </c>
      <c r="C151" s="1">
        <v>2658</v>
      </c>
      <c r="D151" s="1">
        <v>1034</v>
      </c>
      <c r="E151" s="1">
        <v>2.5299999999999998</v>
      </c>
      <c r="F151" s="1" t="s">
        <v>10</v>
      </c>
    </row>
    <row r="152" spans="1:7" x14ac:dyDescent="0.3">
      <c r="A152" s="17" t="s">
        <v>161</v>
      </c>
      <c r="B152" s="1">
        <v>3115</v>
      </c>
      <c r="C152" s="1">
        <v>2296</v>
      </c>
      <c r="D152" s="1">
        <v>882</v>
      </c>
      <c r="E152" s="1">
        <v>2.52</v>
      </c>
      <c r="F152" s="1" t="s">
        <v>10</v>
      </c>
      <c r="G152" s="13" t="s">
        <v>434</v>
      </c>
    </row>
    <row r="153" spans="1:7" x14ac:dyDescent="0.3">
      <c r="A153" s="17" t="s">
        <v>162</v>
      </c>
      <c r="B153" s="1">
        <v>3373</v>
      </c>
      <c r="C153" s="1">
        <v>2532</v>
      </c>
      <c r="D153" s="1">
        <v>908</v>
      </c>
      <c r="E153" s="1">
        <v>3.02</v>
      </c>
      <c r="F153" s="1" t="s">
        <v>10</v>
      </c>
    </row>
    <row r="154" spans="1:7" x14ac:dyDescent="0.3">
      <c r="A154" s="17" t="s">
        <v>163</v>
      </c>
      <c r="B154" s="1">
        <v>3280</v>
      </c>
      <c r="C154" s="1">
        <v>2367</v>
      </c>
      <c r="D154" s="1">
        <v>810</v>
      </c>
      <c r="E154" s="1">
        <v>3.48</v>
      </c>
      <c r="F154" s="1" t="s">
        <v>10</v>
      </c>
    </row>
    <row r="155" spans="1:7" x14ac:dyDescent="0.3">
      <c r="A155" s="17" t="s">
        <v>164</v>
      </c>
      <c r="B155" s="1">
        <v>3351</v>
      </c>
      <c r="C155" s="1">
        <v>2692</v>
      </c>
      <c r="D155" s="1">
        <v>988</v>
      </c>
      <c r="E155" s="1">
        <v>3.63</v>
      </c>
      <c r="F155" s="1" t="s">
        <v>10</v>
      </c>
    </row>
    <row r="156" spans="1:7" x14ac:dyDescent="0.3">
      <c r="A156" s="17" t="s">
        <v>165</v>
      </c>
      <c r="B156" s="1">
        <v>3520</v>
      </c>
      <c r="C156" s="1">
        <v>2709</v>
      </c>
      <c r="D156" s="1">
        <v>895</v>
      </c>
      <c r="E156" s="1">
        <v>2.88</v>
      </c>
      <c r="F156" s="1" t="s">
        <v>10</v>
      </c>
    </row>
    <row r="157" spans="1:7" x14ac:dyDescent="0.3">
      <c r="A157" s="17" t="s">
        <v>166</v>
      </c>
      <c r="B157" s="1">
        <v>2642</v>
      </c>
      <c r="C157" s="1">
        <v>1988</v>
      </c>
      <c r="D157" s="1">
        <v>675</v>
      </c>
      <c r="E157" s="1">
        <v>4.1500000000000004</v>
      </c>
      <c r="F157" s="1" t="s">
        <v>10</v>
      </c>
    </row>
    <row r="158" spans="1:7" x14ac:dyDescent="0.3">
      <c r="A158" s="17" t="s">
        <v>167</v>
      </c>
      <c r="B158" s="1">
        <v>1912</v>
      </c>
      <c r="C158" s="1">
        <v>1836</v>
      </c>
      <c r="D158" s="1">
        <v>709</v>
      </c>
      <c r="E158" s="1">
        <v>4.16</v>
      </c>
      <c r="F158" s="1" t="s">
        <v>10</v>
      </c>
    </row>
    <row r="159" spans="1:7" x14ac:dyDescent="0.3">
      <c r="A159" s="17" t="s">
        <v>168</v>
      </c>
      <c r="B159" s="1">
        <v>3850</v>
      </c>
      <c r="C159" s="1">
        <v>2266</v>
      </c>
      <c r="D159" s="1">
        <v>1000</v>
      </c>
      <c r="E159" s="1">
        <v>2.38</v>
      </c>
      <c r="F159" s="1" t="s">
        <v>10</v>
      </c>
    </row>
    <row r="160" spans="1:7" x14ac:dyDescent="0.3">
      <c r="A160" s="17" t="s">
        <v>169</v>
      </c>
      <c r="B160" s="1">
        <v>3887</v>
      </c>
      <c r="C160" s="1">
        <v>2435</v>
      </c>
      <c r="D160" s="1">
        <v>988</v>
      </c>
      <c r="E160" s="1" t="s">
        <v>10</v>
      </c>
      <c r="F160" s="1" t="s">
        <v>10</v>
      </c>
    </row>
    <row r="161" spans="1:7" x14ac:dyDescent="0.3">
      <c r="A161" s="17" t="s">
        <v>170</v>
      </c>
      <c r="B161" s="1">
        <v>3406</v>
      </c>
      <c r="C161" s="1">
        <v>2490</v>
      </c>
      <c r="D161" s="1">
        <v>878</v>
      </c>
      <c r="E161" s="1">
        <v>3.35</v>
      </c>
      <c r="F161" s="1" t="s">
        <v>10</v>
      </c>
    </row>
    <row r="162" spans="1:7" x14ac:dyDescent="0.3">
      <c r="A162" s="17" t="s">
        <v>171</v>
      </c>
      <c r="B162" s="1">
        <v>3761</v>
      </c>
      <c r="C162" s="1">
        <v>2397</v>
      </c>
      <c r="D162" s="1">
        <v>903</v>
      </c>
      <c r="E162" s="1">
        <v>3.16</v>
      </c>
      <c r="F162" s="1" t="s">
        <v>10</v>
      </c>
    </row>
    <row r="163" spans="1:7" x14ac:dyDescent="0.3">
      <c r="A163" s="17" t="s">
        <v>172</v>
      </c>
      <c r="B163" s="1">
        <v>3865</v>
      </c>
      <c r="C163" s="1">
        <v>2669</v>
      </c>
      <c r="D163" s="1">
        <v>1296</v>
      </c>
      <c r="E163" s="1">
        <v>1.93</v>
      </c>
      <c r="F163" s="1" t="s">
        <v>10</v>
      </c>
      <c r="G163" s="13" t="s">
        <v>418</v>
      </c>
    </row>
    <row r="164" spans="1:7" x14ac:dyDescent="0.3">
      <c r="A164" s="17" t="s">
        <v>173</v>
      </c>
      <c r="B164" s="1">
        <v>4956</v>
      </c>
      <c r="C164" s="1">
        <v>3326</v>
      </c>
      <c r="D164" s="1">
        <v>1439</v>
      </c>
      <c r="E164" s="1">
        <v>1.58</v>
      </c>
      <c r="F164" s="1" t="s">
        <v>10</v>
      </c>
      <c r="G164" t="s">
        <v>487</v>
      </c>
    </row>
    <row r="165" spans="1:7" x14ac:dyDescent="0.3">
      <c r="A165" s="17" t="s">
        <v>175</v>
      </c>
      <c r="B165" s="1">
        <v>2756</v>
      </c>
      <c r="C165" s="1">
        <v>2464</v>
      </c>
      <c r="D165" s="1">
        <v>810</v>
      </c>
      <c r="E165" s="1">
        <v>3.4</v>
      </c>
      <c r="F165" s="1" t="s">
        <v>10</v>
      </c>
    </row>
    <row r="166" spans="1:7" x14ac:dyDescent="0.3">
      <c r="A166" s="17" t="s">
        <v>176</v>
      </c>
      <c r="B166" s="1">
        <v>3432</v>
      </c>
      <c r="C166" s="1">
        <v>2777</v>
      </c>
      <c r="D166" s="1">
        <v>908</v>
      </c>
      <c r="E166" s="1">
        <v>3.03</v>
      </c>
      <c r="F166" s="1" t="s">
        <v>10</v>
      </c>
    </row>
    <row r="167" spans="1:7" x14ac:dyDescent="0.3">
      <c r="A167" s="17" t="s">
        <v>177</v>
      </c>
      <c r="B167" s="1">
        <v>3508</v>
      </c>
      <c r="C167" s="1">
        <v>2456</v>
      </c>
      <c r="D167" s="1">
        <v>937</v>
      </c>
      <c r="E167" s="1">
        <v>2.2999999999999998</v>
      </c>
      <c r="F167" s="1" t="s">
        <v>10</v>
      </c>
    </row>
    <row r="168" spans="1:7" x14ac:dyDescent="0.3">
      <c r="A168" s="17" t="s">
        <v>178</v>
      </c>
      <c r="B168" s="1">
        <v>2680</v>
      </c>
      <c r="C168" s="1">
        <v>1945</v>
      </c>
      <c r="D168" s="1">
        <v>827</v>
      </c>
      <c r="E168" s="1">
        <v>3.18</v>
      </c>
      <c r="F168" s="1" t="s">
        <v>10</v>
      </c>
    </row>
    <row r="169" spans="1:7" x14ac:dyDescent="0.3">
      <c r="A169" s="17" t="s">
        <v>179</v>
      </c>
      <c r="B169" s="1">
        <v>3326</v>
      </c>
      <c r="C169" s="1">
        <v>2097</v>
      </c>
      <c r="D169" s="1">
        <v>920</v>
      </c>
      <c r="E169" s="1">
        <v>3.02</v>
      </c>
      <c r="F169" s="1" t="s">
        <v>10</v>
      </c>
    </row>
    <row r="170" spans="1:7" x14ac:dyDescent="0.3">
      <c r="A170" s="17" t="s">
        <v>180</v>
      </c>
      <c r="B170" s="1">
        <v>3972</v>
      </c>
      <c r="C170" s="1">
        <v>2658</v>
      </c>
      <c r="D170" s="1">
        <v>1085</v>
      </c>
      <c r="E170" s="1">
        <v>4.71</v>
      </c>
      <c r="F170" s="1">
        <v>8.23</v>
      </c>
      <c r="G170" s="12" t="s">
        <v>418</v>
      </c>
    </row>
    <row r="171" spans="1:7" x14ac:dyDescent="0.3">
      <c r="A171" s="17" t="s">
        <v>181</v>
      </c>
      <c r="B171" s="1">
        <v>4554</v>
      </c>
      <c r="C171" s="1">
        <v>3093</v>
      </c>
      <c r="D171" s="1">
        <v>1144</v>
      </c>
      <c r="E171" s="1">
        <v>2.0299999999999998</v>
      </c>
      <c r="F171" s="1" t="s">
        <v>10</v>
      </c>
      <c r="G171" s="12" t="s">
        <v>418</v>
      </c>
    </row>
    <row r="172" spans="1:7" x14ac:dyDescent="0.3">
      <c r="A172" s="17" t="s">
        <v>182</v>
      </c>
      <c r="B172" s="1">
        <v>2035</v>
      </c>
      <c r="C172" s="1">
        <v>1782</v>
      </c>
      <c r="D172" s="1">
        <v>840</v>
      </c>
      <c r="E172" s="1">
        <v>5.85</v>
      </c>
      <c r="F172" s="1" t="s">
        <v>10</v>
      </c>
      <c r="G172" s="12" t="s">
        <v>418</v>
      </c>
    </row>
    <row r="173" spans="1:7" x14ac:dyDescent="0.3">
      <c r="A173" s="17" t="s">
        <v>183</v>
      </c>
      <c r="B173" s="1">
        <v>4120</v>
      </c>
      <c r="C173" s="1">
        <v>3192</v>
      </c>
      <c r="D173" s="1">
        <v>1151</v>
      </c>
      <c r="E173" s="3">
        <f>4/1.887</f>
        <v>2.1197668256491786</v>
      </c>
      <c r="F173" s="1" t="s">
        <v>10</v>
      </c>
      <c r="G173" s="12" t="s">
        <v>418</v>
      </c>
    </row>
    <row r="174" spans="1:7" x14ac:dyDescent="0.3">
      <c r="A174" s="17" t="s">
        <v>184</v>
      </c>
      <c r="B174" s="1">
        <v>3347</v>
      </c>
      <c r="C174" s="1">
        <v>2154</v>
      </c>
      <c r="D174" s="1">
        <v>2320</v>
      </c>
      <c r="E174" s="3">
        <f>4/2.37</f>
        <v>1.6877637130801686</v>
      </c>
      <c r="F174" s="1" t="s">
        <v>10</v>
      </c>
      <c r="G174" s="12" t="s">
        <v>435</v>
      </c>
    </row>
    <row r="175" spans="1:7" x14ac:dyDescent="0.3">
      <c r="A175" s="17" t="s">
        <v>185</v>
      </c>
      <c r="B175" s="1">
        <v>2778</v>
      </c>
      <c r="C175" s="1">
        <v>2413</v>
      </c>
      <c r="D175" s="1">
        <v>680</v>
      </c>
      <c r="E175" s="3">
        <f>4/1.077</f>
        <v>3.7140204271123491</v>
      </c>
      <c r="F175" s="1" t="s">
        <v>10</v>
      </c>
    </row>
    <row r="176" spans="1:7" x14ac:dyDescent="0.3">
      <c r="A176" s="17" t="s">
        <v>186</v>
      </c>
      <c r="B176" s="1">
        <v>2809</v>
      </c>
      <c r="C176" s="1">
        <v>2224</v>
      </c>
      <c r="D176" s="1">
        <v>850</v>
      </c>
      <c r="E176" s="3">
        <f>4/0.945</f>
        <v>4.2328042328042335</v>
      </c>
      <c r="F176" s="1" t="s">
        <v>10</v>
      </c>
      <c r="G176" s="12" t="s">
        <v>436</v>
      </c>
    </row>
    <row r="177" spans="1:7" x14ac:dyDescent="0.3">
      <c r="A177" s="17" t="s">
        <v>187</v>
      </c>
      <c r="B177" s="1">
        <v>3093</v>
      </c>
      <c r="C177" s="1">
        <v>2293</v>
      </c>
      <c r="D177" s="1">
        <v>999</v>
      </c>
      <c r="E177" s="3">
        <f>4/0.922</f>
        <v>4.3383947939262475</v>
      </c>
      <c r="F177" s="1" t="s">
        <v>10</v>
      </c>
      <c r="G177" s="12" t="s">
        <v>434</v>
      </c>
    </row>
    <row r="178" spans="1:7" x14ac:dyDescent="0.3">
      <c r="A178" s="17" t="s">
        <v>188</v>
      </c>
      <c r="B178" s="1">
        <v>4151</v>
      </c>
      <c r="C178" s="1">
        <v>2766</v>
      </c>
      <c r="D178" s="1">
        <v>1090</v>
      </c>
      <c r="E178" s="3">
        <f>4/1.534</f>
        <v>2.6075619295958279</v>
      </c>
      <c r="F178" s="1" t="s">
        <v>10</v>
      </c>
      <c r="G178" s="12" t="s">
        <v>437</v>
      </c>
    </row>
    <row r="179" spans="1:7" x14ac:dyDescent="0.3">
      <c r="A179" s="17" t="s">
        <v>189</v>
      </c>
      <c r="B179" s="1">
        <v>2973</v>
      </c>
      <c r="C179" s="1">
        <v>2293</v>
      </c>
      <c r="D179" s="1">
        <v>793</v>
      </c>
      <c r="E179" s="3">
        <f>4/0.806</f>
        <v>4.9627791563275432</v>
      </c>
      <c r="F179" s="1" t="s">
        <v>10</v>
      </c>
    </row>
    <row r="180" spans="1:7" x14ac:dyDescent="0.3">
      <c r="A180" s="17" t="s">
        <v>190</v>
      </c>
      <c r="B180" s="1">
        <v>3534</v>
      </c>
      <c r="C180" s="1">
        <v>2592</v>
      </c>
      <c r="D180" s="1">
        <v>758</v>
      </c>
      <c r="E180" s="3">
        <f>4/1.257</f>
        <v>3.1821797931583138</v>
      </c>
      <c r="F180" s="1" t="s">
        <v>10</v>
      </c>
      <c r="G180" s="12" t="s">
        <v>490</v>
      </c>
    </row>
    <row r="181" spans="1:7" x14ac:dyDescent="0.3">
      <c r="A181" s="17" t="s">
        <v>191</v>
      </c>
      <c r="B181" s="1">
        <v>2080</v>
      </c>
      <c r="C181" s="1">
        <v>1890</v>
      </c>
      <c r="D181" s="1">
        <v>1003</v>
      </c>
      <c r="E181" s="3">
        <f>4/1.999</f>
        <v>2.0010005002501248</v>
      </c>
      <c r="F181" s="1" t="s">
        <v>10</v>
      </c>
      <c r="G181" s="12" t="s">
        <v>438</v>
      </c>
    </row>
    <row r="182" spans="1:7" x14ac:dyDescent="0.3">
      <c r="A182" s="17" t="s">
        <v>192</v>
      </c>
      <c r="B182" s="1">
        <v>3181</v>
      </c>
      <c r="C182" s="1">
        <v>2479</v>
      </c>
      <c r="D182" s="1">
        <v>842</v>
      </c>
      <c r="E182" s="3">
        <f>4/1.276</f>
        <v>3.134796238244514</v>
      </c>
      <c r="F182" s="1" t="s">
        <v>10</v>
      </c>
    </row>
    <row r="183" spans="1:7" x14ac:dyDescent="0.3">
      <c r="A183" s="17" t="s">
        <v>193</v>
      </c>
      <c r="B183" s="1">
        <v>2671</v>
      </c>
      <c r="C183" s="1">
        <v>2318</v>
      </c>
      <c r="D183" s="1">
        <v>894</v>
      </c>
      <c r="E183" s="3">
        <f>4/1.342</f>
        <v>2.9806259314456036</v>
      </c>
      <c r="F183" s="1" t="s">
        <v>10</v>
      </c>
    </row>
    <row r="184" spans="1:7" x14ac:dyDescent="0.3">
      <c r="A184" s="17" t="s">
        <v>194</v>
      </c>
      <c r="B184" s="1">
        <v>3081</v>
      </c>
      <c r="C184" s="1">
        <v>2589</v>
      </c>
      <c r="D184" s="1">
        <v>836</v>
      </c>
      <c r="E184" s="3">
        <f>4/1.11</f>
        <v>3.6036036036036032</v>
      </c>
      <c r="F184" s="1" t="s">
        <v>10</v>
      </c>
    </row>
    <row r="185" spans="1:7" x14ac:dyDescent="0.3">
      <c r="A185" s="17" t="s">
        <v>195</v>
      </c>
      <c r="B185" s="1">
        <v>3358</v>
      </c>
      <c r="C185" s="1">
        <v>2671</v>
      </c>
      <c r="D185" s="1">
        <v>1151</v>
      </c>
      <c r="E185" s="3">
        <f>4/2.088</f>
        <v>1.9157088122605364</v>
      </c>
      <c r="F185" s="1" t="s">
        <v>10</v>
      </c>
      <c r="G185" s="12" t="s">
        <v>483</v>
      </c>
    </row>
    <row r="186" spans="1:7" x14ac:dyDescent="0.3">
      <c r="A186" s="17" t="s">
        <v>196</v>
      </c>
      <c r="B186" s="1">
        <v>3861</v>
      </c>
      <c r="C186" s="1">
        <v>2507</v>
      </c>
      <c r="D186" s="1">
        <v>1095</v>
      </c>
      <c r="E186" s="3">
        <f>4/1.555</f>
        <v>2.572347266881029</v>
      </c>
      <c r="F186" s="1" t="s">
        <v>10</v>
      </c>
      <c r="G186" s="12" t="s">
        <v>484</v>
      </c>
    </row>
    <row r="187" spans="1:7" x14ac:dyDescent="0.3">
      <c r="A187" s="17" t="s">
        <v>197</v>
      </c>
      <c r="B187" s="1">
        <v>3068</v>
      </c>
      <c r="C187" s="1">
        <v>2457</v>
      </c>
      <c r="D187" s="1">
        <v>763</v>
      </c>
      <c r="E187" s="3">
        <f>4/0.951</f>
        <v>4.2060988433228186</v>
      </c>
      <c r="F187" s="1" t="s">
        <v>10</v>
      </c>
      <c r="G187" s="16" t="s">
        <v>198</v>
      </c>
    </row>
    <row r="188" spans="1:7" x14ac:dyDescent="0.3">
      <c r="A188" s="17" t="s">
        <v>199</v>
      </c>
      <c r="B188" s="1">
        <v>2841</v>
      </c>
      <c r="C188" s="1">
        <v>1978</v>
      </c>
      <c r="D188" s="1">
        <v>846</v>
      </c>
      <c r="E188" s="3">
        <f>4/1.11</f>
        <v>3.6036036036036032</v>
      </c>
      <c r="F188" s="1" t="s">
        <v>10</v>
      </c>
      <c r="G188" s="13" t="s">
        <v>439</v>
      </c>
    </row>
    <row r="189" spans="1:7" x14ac:dyDescent="0.3">
      <c r="A189" s="17" t="s">
        <v>200</v>
      </c>
      <c r="B189" s="1">
        <v>2602</v>
      </c>
      <c r="C189" s="1">
        <v>1884</v>
      </c>
      <c r="D189" s="1">
        <v>854</v>
      </c>
      <c r="E189" s="3">
        <f>4/1.148</f>
        <v>3.4843205574912894</v>
      </c>
      <c r="F189" s="1" t="s">
        <v>10</v>
      </c>
      <c r="G189" s="13" t="s">
        <v>439</v>
      </c>
    </row>
    <row r="190" spans="1:7" x14ac:dyDescent="0.3">
      <c r="A190" s="17" t="s">
        <v>201</v>
      </c>
      <c r="B190" s="1" t="s">
        <v>202</v>
      </c>
      <c r="C190" s="1" t="s">
        <v>202</v>
      </c>
      <c r="D190" s="1">
        <v>706</v>
      </c>
      <c r="E190" s="3">
        <f>4/1.418</f>
        <v>2.8208744710860367</v>
      </c>
      <c r="F190" s="1" t="s">
        <v>10</v>
      </c>
      <c r="G190" s="13" t="s">
        <v>478</v>
      </c>
    </row>
    <row r="191" spans="1:7" x14ac:dyDescent="0.3">
      <c r="A191" s="17" t="s">
        <v>203</v>
      </c>
      <c r="B191" s="1">
        <v>2205</v>
      </c>
      <c r="C191" s="1">
        <v>1972</v>
      </c>
      <c r="D191" s="1">
        <v>724</v>
      </c>
      <c r="E191" s="3">
        <f>4/1.061</f>
        <v>3.7700282752120642</v>
      </c>
      <c r="F191" s="1" t="s">
        <v>10</v>
      </c>
      <c r="G191" s="13" t="s">
        <v>478</v>
      </c>
    </row>
    <row r="192" spans="1:7" x14ac:dyDescent="0.3">
      <c r="A192" s="17" t="s">
        <v>204</v>
      </c>
      <c r="B192" s="1">
        <v>2898</v>
      </c>
      <c r="C192" s="1">
        <v>2148</v>
      </c>
      <c r="D192" s="1">
        <v>900</v>
      </c>
      <c r="E192" s="3">
        <f>4/1.31</f>
        <v>3.0534351145038165</v>
      </c>
      <c r="F192" s="1" t="s">
        <v>10</v>
      </c>
      <c r="G192" s="13" t="s">
        <v>440</v>
      </c>
    </row>
    <row r="193" spans="1:7" x14ac:dyDescent="0.3">
      <c r="A193" s="17" t="s">
        <v>205</v>
      </c>
      <c r="B193" s="1">
        <v>3875</v>
      </c>
      <c r="C193" s="1">
        <v>2831</v>
      </c>
      <c r="D193" s="1">
        <v>987</v>
      </c>
      <c r="E193" s="1">
        <v>2.84</v>
      </c>
      <c r="F193" s="1" t="s">
        <v>10</v>
      </c>
      <c r="G193" s="13" t="s">
        <v>441</v>
      </c>
    </row>
    <row r="194" spans="1:7" x14ac:dyDescent="0.3">
      <c r="A194" s="17" t="s">
        <v>206</v>
      </c>
      <c r="B194" s="1">
        <v>2731</v>
      </c>
      <c r="C194" s="1">
        <v>1937</v>
      </c>
      <c r="D194" s="1">
        <v>756</v>
      </c>
      <c r="E194" s="1" t="s">
        <v>10</v>
      </c>
      <c r="F194" s="1" t="s">
        <v>10</v>
      </c>
    </row>
    <row r="195" spans="1:7" x14ac:dyDescent="0.3">
      <c r="A195" s="17" t="s">
        <v>207</v>
      </c>
      <c r="B195" s="1">
        <v>4478</v>
      </c>
      <c r="C195" s="1">
        <v>2680</v>
      </c>
      <c r="D195" s="1">
        <v>1131</v>
      </c>
      <c r="E195" s="1">
        <v>1.95</v>
      </c>
      <c r="F195" s="1" t="s">
        <v>10</v>
      </c>
      <c r="G195" s="13" t="s">
        <v>442</v>
      </c>
    </row>
    <row r="196" spans="1:7" x14ac:dyDescent="0.3">
      <c r="A196" s="17" t="s">
        <v>208</v>
      </c>
      <c r="B196" s="1">
        <v>3554</v>
      </c>
      <c r="C196" s="1">
        <v>2734</v>
      </c>
      <c r="D196" s="1">
        <v>933</v>
      </c>
      <c r="E196" s="1">
        <v>3.17</v>
      </c>
      <c r="F196" s="1" t="s">
        <v>10</v>
      </c>
      <c r="G196" s="13" t="s">
        <v>418</v>
      </c>
    </row>
    <row r="197" spans="1:7" x14ac:dyDescent="0.3">
      <c r="A197" s="17" t="s">
        <v>209</v>
      </c>
      <c r="B197" s="1">
        <v>3250</v>
      </c>
      <c r="C197" s="1">
        <v>1988</v>
      </c>
      <c r="D197" s="1">
        <v>891</v>
      </c>
      <c r="E197" s="1">
        <v>2.9</v>
      </c>
      <c r="F197" s="1" t="s">
        <v>10</v>
      </c>
      <c r="G197" s="13" t="s">
        <v>491</v>
      </c>
    </row>
    <row r="198" spans="1:7" x14ac:dyDescent="0.3">
      <c r="A198" s="17" t="s">
        <v>210</v>
      </c>
      <c r="B198" s="1">
        <v>4685</v>
      </c>
      <c r="C198" s="1">
        <v>2756</v>
      </c>
      <c r="D198" s="1">
        <v>1038</v>
      </c>
      <c r="E198" s="1">
        <v>4.82</v>
      </c>
      <c r="F198" s="1">
        <v>6.39</v>
      </c>
    </row>
    <row r="199" spans="1:7" x14ac:dyDescent="0.3">
      <c r="A199" s="17" t="s">
        <v>211</v>
      </c>
      <c r="B199" s="1">
        <v>3524</v>
      </c>
      <c r="C199" s="1">
        <v>2680</v>
      </c>
      <c r="D199" s="1">
        <v>903</v>
      </c>
      <c r="E199" s="1">
        <v>3.18</v>
      </c>
      <c r="F199" s="1" t="s">
        <v>10</v>
      </c>
    </row>
    <row r="200" spans="1:7" x14ac:dyDescent="0.3">
      <c r="A200" s="17" t="s">
        <v>212</v>
      </c>
      <c r="B200" s="1">
        <v>3246</v>
      </c>
      <c r="C200" s="1">
        <v>2042</v>
      </c>
      <c r="D200" s="1">
        <v>802</v>
      </c>
      <c r="E200" s="1">
        <v>2.63</v>
      </c>
      <c r="F200" s="1" t="s">
        <v>10</v>
      </c>
      <c r="G200" t="s">
        <v>491</v>
      </c>
    </row>
    <row r="201" spans="1:7" x14ac:dyDescent="0.3">
      <c r="A201" s="17" t="s">
        <v>213</v>
      </c>
      <c r="B201" s="1">
        <v>3360</v>
      </c>
      <c r="C201" s="1">
        <v>2068</v>
      </c>
      <c r="D201" s="1">
        <v>878</v>
      </c>
      <c r="E201" s="1">
        <v>2.911</v>
      </c>
      <c r="F201" s="1" t="s">
        <v>10</v>
      </c>
    </row>
    <row r="202" spans="1:7" x14ac:dyDescent="0.3">
      <c r="A202" s="17" t="s">
        <v>214</v>
      </c>
      <c r="B202" s="1">
        <v>2389</v>
      </c>
      <c r="C202" s="1">
        <v>1882</v>
      </c>
      <c r="D202" s="1">
        <v>777</v>
      </c>
      <c r="E202" s="1">
        <v>3.19</v>
      </c>
      <c r="F202" s="1" t="s">
        <v>10</v>
      </c>
      <c r="G202" s="13" t="s">
        <v>418</v>
      </c>
    </row>
    <row r="203" spans="1:7" x14ac:dyDescent="0.3">
      <c r="A203" s="17" t="s">
        <v>215</v>
      </c>
      <c r="B203" s="1">
        <v>4516</v>
      </c>
      <c r="C203" s="1">
        <v>2912</v>
      </c>
      <c r="D203" s="1">
        <v>1119</v>
      </c>
      <c r="E203" s="1">
        <v>2.04</v>
      </c>
      <c r="F203" s="1" t="s">
        <v>10</v>
      </c>
    </row>
    <row r="204" spans="1:7" x14ac:dyDescent="0.3">
      <c r="A204" s="17" t="s">
        <v>216</v>
      </c>
      <c r="B204" s="1">
        <v>3634</v>
      </c>
      <c r="C204" s="1">
        <v>2654</v>
      </c>
      <c r="D204" s="1">
        <v>1009</v>
      </c>
      <c r="E204" s="1">
        <v>3.29</v>
      </c>
      <c r="F204" s="1" t="s">
        <v>10</v>
      </c>
    </row>
    <row r="205" spans="1:7" x14ac:dyDescent="0.3">
      <c r="A205" s="17" t="s">
        <v>217</v>
      </c>
      <c r="B205" s="1">
        <v>3301</v>
      </c>
      <c r="C205" s="1">
        <v>2916</v>
      </c>
      <c r="D205" s="1">
        <v>924</v>
      </c>
      <c r="E205" s="1">
        <v>3.26</v>
      </c>
      <c r="F205" s="1" t="s">
        <v>10</v>
      </c>
      <c r="G205" s="13" t="s">
        <v>443</v>
      </c>
    </row>
    <row r="206" spans="1:7" x14ac:dyDescent="0.3">
      <c r="A206" s="17" t="s">
        <v>218</v>
      </c>
      <c r="B206" s="1">
        <v>3187</v>
      </c>
      <c r="C206" s="1">
        <v>2334</v>
      </c>
      <c r="D206" s="1">
        <v>840</v>
      </c>
      <c r="E206" s="1">
        <v>3.12</v>
      </c>
      <c r="F206" s="1" t="s">
        <v>10</v>
      </c>
    </row>
    <row r="207" spans="1:7" x14ac:dyDescent="0.3">
      <c r="A207" s="17" t="s">
        <v>219</v>
      </c>
      <c r="B207" s="1">
        <v>4145</v>
      </c>
      <c r="C207" s="1">
        <v>2810</v>
      </c>
      <c r="D207" s="1">
        <v>1135</v>
      </c>
      <c r="E207" s="1">
        <v>5.09</v>
      </c>
      <c r="F207" s="1" t="s">
        <v>10</v>
      </c>
      <c r="G207" t="s">
        <v>431</v>
      </c>
    </row>
    <row r="208" spans="1:7" x14ac:dyDescent="0.3">
      <c r="A208" s="17" t="s">
        <v>220</v>
      </c>
      <c r="B208" s="1">
        <v>2655</v>
      </c>
      <c r="C208" s="1">
        <v>1954</v>
      </c>
      <c r="D208" s="1">
        <v>751</v>
      </c>
      <c r="E208" s="1">
        <v>3.53</v>
      </c>
      <c r="F208" s="1" t="s">
        <v>10</v>
      </c>
      <c r="G208" s="13" t="s">
        <v>407</v>
      </c>
    </row>
    <row r="209" spans="1:7" x14ac:dyDescent="0.3">
      <c r="A209" s="17" t="s">
        <v>221</v>
      </c>
      <c r="B209" s="1">
        <v>4082</v>
      </c>
      <c r="C209" s="1">
        <v>2317</v>
      </c>
      <c r="D209" s="1">
        <v>1186</v>
      </c>
      <c r="E209" s="1">
        <v>2.46</v>
      </c>
      <c r="F209" s="1" t="s">
        <v>10</v>
      </c>
    </row>
    <row r="210" spans="1:7" x14ac:dyDescent="0.3">
      <c r="A210" s="17" t="s">
        <v>222</v>
      </c>
      <c r="B210" s="1">
        <v>2305</v>
      </c>
      <c r="C210" s="1">
        <v>1962</v>
      </c>
      <c r="D210" s="1">
        <v>785</v>
      </c>
      <c r="E210" s="1">
        <v>3.13</v>
      </c>
      <c r="F210" s="1" t="s">
        <v>10</v>
      </c>
      <c r="G210" s="13" t="s">
        <v>433</v>
      </c>
    </row>
    <row r="211" spans="1:7" x14ac:dyDescent="0.3">
      <c r="A211" s="17" t="s">
        <v>223</v>
      </c>
      <c r="B211" s="1">
        <v>3360</v>
      </c>
      <c r="C211" s="1">
        <v>2494</v>
      </c>
      <c r="D211" s="1">
        <v>865</v>
      </c>
      <c r="E211" s="1">
        <v>3.43</v>
      </c>
      <c r="F211" s="1" t="s">
        <v>10</v>
      </c>
    </row>
    <row r="212" spans="1:7" x14ac:dyDescent="0.3">
      <c r="A212" s="17" t="s">
        <v>224</v>
      </c>
      <c r="B212" s="1">
        <v>3026</v>
      </c>
      <c r="C212" s="1">
        <v>2203</v>
      </c>
      <c r="D212" s="1">
        <v>806</v>
      </c>
      <c r="E212" s="1">
        <v>4.7699999999999996</v>
      </c>
      <c r="F212" s="1" t="s">
        <v>10</v>
      </c>
    </row>
    <row r="213" spans="1:7" x14ac:dyDescent="0.3">
      <c r="A213" s="17" t="s">
        <v>225</v>
      </c>
      <c r="B213" s="1">
        <v>3136</v>
      </c>
      <c r="C213" s="1">
        <v>2042</v>
      </c>
      <c r="D213" s="1">
        <v>979</v>
      </c>
      <c r="E213" s="1">
        <v>4.62</v>
      </c>
      <c r="F213" s="1" t="s">
        <v>10</v>
      </c>
    </row>
    <row r="214" spans="1:7" x14ac:dyDescent="0.3">
      <c r="A214" s="17" t="s">
        <v>226</v>
      </c>
      <c r="B214" s="1">
        <v>2938</v>
      </c>
      <c r="C214" s="1">
        <v>2599</v>
      </c>
      <c r="D214" s="1">
        <v>789</v>
      </c>
      <c r="E214" s="1">
        <v>3.09</v>
      </c>
      <c r="F214" s="1" t="s">
        <v>10</v>
      </c>
    </row>
    <row r="215" spans="1:7" x14ac:dyDescent="0.3">
      <c r="A215" s="17" t="s">
        <v>227</v>
      </c>
      <c r="B215" s="1">
        <v>3921</v>
      </c>
      <c r="C215" s="1">
        <v>2528</v>
      </c>
      <c r="D215" s="1">
        <v>945</v>
      </c>
      <c r="E215" s="1">
        <v>2.75</v>
      </c>
      <c r="F215" s="1" t="s">
        <v>10</v>
      </c>
    </row>
    <row r="216" spans="1:7" x14ac:dyDescent="0.3">
      <c r="A216" s="17" t="s">
        <v>228</v>
      </c>
      <c r="B216" s="1">
        <v>2685</v>
      </c>
      <c r="C216" s="1">
        <v>2274</v>
      </c>
      <c r="D216" s="1">
        <v>760</v>
      </c>
      <c r="E216" s="1">
        <v>3.29</v>
      </c>
      <c r="F216" s="1" t="s">
        <v>10</v>
      </c>
    </row>
    <row r="217" spans="1:7" x14ac:dyDescent="0.3">
      <c r="A217" s="17" t="s">
        <v>229</v>
      </c>
      <c r="B217" s="1">
        <v>4592</v>
      </c>
      <c r="C217" s="1">
        <v>2553</v>
      </c>
      <c r="D217" s="1">
        <v>1211</v>
      </c>
      <c r="E217" s="1">
        <v>1.65</v>
      </c>
      <c r="F217" s="1" t="s">
        <v>10</v>
      </c>
    </row>
    <row r="218" spans="1:7" x14ac:dyDescent="0.3">
      <c r="A218" s="17" t="s">
        <v>230</v>
      </c>
      <c r="B218" s="1">
        <v>3571</v>
      </c>
      <c r="C218" s="1">
        <v>2460</v>
      </c>
      <c r="D218" s="1">
        <v>945</v>
      </c>
      <c r="E218" s="1">
        <v>5.38</v>
      </c>
      <c r="F218" s="1" t="s">
        <v>10</v>
      </c>
    </row>
    <row r="219" spans="1:7" x14ac:dyDescent="0.3">
      <c r="A219" s="17" t="s">
        <v>231</v>
      </c>
      <c r="B219" s="1">
        <v>2503</v>
      </c>
      <c r="C219" s="1">
        <v>2215</v>
      </c>
      <c r="D219" s="1">
        <v>654</v>
      </c>
      <c r="E219" s="1">
        <v>3.33</v>
      </c>
      <c r="F219" s="1" t="s">
        <v>10</v>
      </c>
    </row>
    <row r="220" spans="1:7" x14ac:dyDescent="0.3">
      <c r="A220" s="17" t="s">
        <v>232</v>
      </c>
      <c r="B220" s="1">
        <v>3930</v>
      </c>
      <c r="C220" s="1">
        <v>2692</v>
      </c>
      <c r="D220" s="1">
        <v>945</v>
      </c>
      <c r="E220" s="1">
        <v>2.95</v>
      </c>
      <c r="F220" s="1" t="s">
        <v>10</v>
      </c>
    </row>
    <row r="221" spans="1:7" x14ac:dyDescent="0.3">
      <c r="A221" s="17" t="s">
        <v>233</v>
      </c>
      <c r="B221" s="1">
        <v>4250</v>
      </c>
      <c r="C221" s="1">
        <v>2709</v>
      </c>
      <c r="D221" s="1">
        <v>996</v>
      </c>
      <c r="E221" s="1">
        <v>3.81</v>
      </c>
      <c r="F221" s="1" t="s">
        <v>10</v>
      </c>
    </row>
    <row r="222" spans="1:7" x14ac:dyDescent="0.3">
      <c r="A222" s="17" t="s">
        <v>234</v>
      </c>
      <c r="B222" s="1">
        <v>3136</v>
      </c>
      <c r="C222" s="1">
        <v>2620</v>
      </c>
      <c r="D222" s="1">
        <v>823</v>
      </c>
      <c r="E222" s="1">
        <v>3.47</v>
      </c>
      <c r="F222" s="1" t="s">
        <v>10</v>
      </c>
    </row>
    <row r="223" spans="1:7" x14ac:dyDescent="0.3">
      <c r="A223" s="17" t="s">
        <v>235</v>
      </c>
      <c r="B223" s="1">
        <v>3628</v>
      </c>
      <c r="C223" s="1">
        <v>2460</v>
      </c>
      <c r="D223" s="1">
        <v>971</v>
      </c>
      <c r="E223" s="1">
        <v>3.24</v>
      </c>
      <c r="F223" s="1" t="s">
        <v>10</v>
      </c>
      <c r="G223" s="13" t="s">
        <v>444</v>
      </c>
    </row>
    <row r="224" spans="1:7" x14ac:dyDescent="0.3">
      <c r="A224" s="17" t="s">
        <v>236</v>
      </c>
      <c r="B224" s="1">
        <v>5040</v>
      </c>
      <c r="C224" s="1">
        <v>3359</v>
      </c>
      <c r="D224" s="1">
        <v>1313</v>
      </c>
      <c r="E224" s="1">
        <v>1.66</v>
      </c>
      <c r="F224" s="1" t="s">
        <v>10</v>
      </c>
      <c r="G224" s="13" t="s">
        <v>471</v>
      </c>
    </row>
    <row r="225" spans="1:7" x14ac:dyDescent="0.3">
      <c r="A225" s="17" t="s">
        <v>237</v>
      </c>
      <c r="B225" s="1">
        <v>5120</v>
      </c>
      <c r="C225" s="1">
        <v>3038</v>
      </c>
      <c r="D225" s="1">
        <v>1233</v>
      </c>
      <c r="E225" s="1">
        <v>1.64</v>
      </c>
      <c r="F225" s="1" t="s">
        <v>10</v>
      </c>
      <c r="G225" s="11" t="s">
        <v>472</v>
      </c>
    </row>
    <row r="226" spans="1:7" x14ac:dyDescent="0.3">
      <c r="A226" s="17" t="s">
        <v>238</v>
      </c>
      <c r="B226" s="1">
        <v>4757</v>
      </c>
      <c r="C226" s="1">
        <v>2692</v>
      </c>
      <c r="D226" s="1">
        <v>1051</v>
      </c>
      <c r="E226" s="1">
        <v>1.56</v>
      </c>
      <c r="F226" s="1" t="s">
        <v>10</v>
      </c>
      <c r="G226" s="11" t="s">
        <v>445</v>
      </c>
    </row>
    <row r="227" spans="1:7" x14ac:dyDescent="0.3">
      <c r="A227" s="17" t="s">
        <v>239</v>
      </c>
      <c r="B227" s="1">
        <v>2419</v>
      </c>
      <c r="C227" s="1">
        <v>2017</v>
      </c>
      <c r="D227" s="1">
        <v>595</v>
      </c>
      <c r="E227" s="1">
        <v>4.62</v>
      </c>
      <c r="F227" s="1" t="s">
        <v>10</v>
      </c>
    </row>
    <row r="228" spans="1:7" x14ac:dyDescent="0.3">
      <c r="A228" s="17" t="s">
        <v>240</v>
      </c>
      <c r="B228" s="1">
        <v>2490</v>
      </c>
      <c r="C228" s="1">
        <v>1781</v>
      </c>
      <c r="D228" s="1">
        <v>760</v>
      </c>
      <c r="E228" s="1">
        <v>4.0999999999999996</v>
      </c>
      <c r="F228" s="1" t="s">
        <v>10</v>
      </c>
    </row>
    <row r="229" spans="1:7" x14ac:dyDescent="0.3">
      <c r="A229" s="17" t="s">
        <v>241</v>
      </c>
      <c r="B229" s="1">
        <v>3878</v>
      </c>
      <c r="C229" s="1">
        <v>2616</v>
      </c>
      <c r="D229" s="1">
        <v>958</v>
      </c>
      <c r="E229" s="1">
        <v>2.67</v>
      </c>
      <c r="F229" s="1" t="s">
        <v>10</v>
      </c>
      <c r="G229" s="11" t="s">
        <v>492</v>
      </c>
    </row>
    <row r="230" spans="1:7" x14ac:dyDescent="0.3">
      <c r="A230" s="17" t="s">
        <v>242</v>
      </c>
      <c r="B230" s="1">
        <v>2984</v>
      </c>
      <c r="C230" s="1">
        <v>1625</v>
      </c>
      <c r="D230" s="1">
        <v>844</v>
      </c>
      <c r="E230" s="1">
        <v>3.06</v>
      </c>
      <c r="F230" s="1" t="s">
        <v>10</v>
      </c>
      <c r="G230" s="11" t="s">
        <v>446</v>
      </c>
    </row>
    <row r="231" spans="1:7" x14ac:dyDescent="0.3">
      <c r="A231" s="17" t="s">
        <v>243</v>
      </c>
      <c r="B231" s="1">
        <v>4056</v>
      </c>
      <c r="C231" s="1">
        <v>2726</v>
      </c>
      <c r="D231" s="1">
        <v>983</v>
      </c>
      <c r="E231" s="1">
        <v>2.72</v>
      </c>
      <c r="F231" s="1" t="s">
        <v>10</v>
      </c>
      <c r="G231" s="11" t="s">
        <v>447</v>
      </c>
    </row>
    <row r="232" spans="1:7" x14ac:dyDescent="0.3">
      <c r="A232" s="17" t="s">
        <v>244</v>
      </c>
      <c r="B232" s="1">
        <v>3516</v>
      </c>
      <c r="C232" s="1">
        <v>2148</v>
      </c>
      <c r="D232" s="1">
        <v>1106</v>
      </c>
      <c r="E232" s="1">
        <v>2.4</v>
      </c>
      <c r="F232" s="1" t="s">
        <v>10</v>
      </c>
    </row>
    <row r="233" spans="1:7" x14ac:dyDescent="0.3">
      <c r="A233" s="17" t="s">
        <v>245</v>
      </c>
      <c r="B233" s="1">
        <v>3731</v>
      </c>
      <c r="C233" s="1">
        <v>1865</v>
      </c>
      <c r="D233" s="1">
        <v>979</v>
      </c>
      <c r="E233" s="1">
        <v>1.98</v>
      </c>
      <c r="F233" s="1" t="s">
        <v>10</v>
      </c>
    </row>
    <row r="234" spans="1:7" x14ac:dyDescent="0.3">
      <c r="A234" s="17" t="s">
        <v>246</v>
      </c>
      <c r="B234" s="1">
        <v>3459</v>
      </c>
      <c r="C234" s="1">
        <v>2422</v>
      </c>
      <c r="D234" s="1">
        <v>945</v>
      </c>
      <c r="E234" s="1">
        <v>3.22</v>
      </c>
      <c r="F234" s="1" t="s">
        <v>10</v>
      </c>
      <c r="G234" s="13" t="s">
        <v>448</v>
      </c>
    </row>
    <row r="235" spans="1:7" x14ac:dyDescent="0.3">
      <c r="A235" s="17" t="s">
        <v>247</v>
      </c>
      <c r="B235" s="1">
        <v>4516</v>
      </c>
      <c r="C235" s="1">
        <v>2494</v>
      </c>
      <c r="D235" s="1">
        <v>1195</v>
      </c>
      <c r="E235" s="1">
        <v>1.88</v>
      </c>
      <c r="F235" s="1" t="s">
        <v>10</v>
      </c>
    </row>
    <row r="236" spans="1:7" x14ac:dyDescent="0.3">
      <c r="A236" s="17" t="s">
        <v>248</v>
      </c>
      <c r="B236" s="1">
        <v>2976</v>
      </c>
      <c r="C236" s="1">
        <v>2511</v>
      </c>
      <c r="D236" s="1">
        <v>760</v>
      </c>
      <c r="E236" s="1">
        <v>3.7</v>
      </c>
      <c r="F236" s="1" t="s">
        <v>10</v>
      </c>
    </row>
    <row r="237" spans="1:7" x14ac:dyDescent="0.3">
      <c r="A237" s="17" t="s">
        <v>249</v>
      </c>
      <c r="B237" s="1">
        <v>3980</v>
      </c>
      <c r="C237" s="1">
        <v>2772</v>
      </c>
      <c r="D237" s="1">
        <v>967</v>
      </c>
      <c r="E237" s="1">
        <v>3.6</v>
      </c>
      <c r="F237" s="1" t="s">
        <v>10</v>
      </c>
      <c r="G237" s="11" t="s">
        <v>418</v>
      </c>
    </row>
    <row r="238" spans="1:7" x14ac:dyDescent="0.3">
      <c r="A238" s="17" t="s">
        <v>250</v>
      </c>
      <c r="B238" s="1">
        <v>4457</v>
      </c>
      <c r="C238" s="1">
        <v>2545</v>
      </c>
      <c r="D238" s="1">
        <v>979</v>
      </c>
      <c r="E238" s="1">
        <v>2.0699999999999998</v>
      </c>
      <c r="F238" s="1" t="s">
        <v>10</v>
      </c>
    </row>
    <row r="239" spans="1:7" x14ac:dyDescent="0.3">
      <c r="A239" s="17" t="s">
        <v>251</v>
      </c>
      <c r="B239" s="1">
        <v>3305</v>
      </c>
      <c r="C239" s="1">
        <v>2566</v>
      </c>
      <c r="D239" s="1">
        <v>756</v>
      </c>
      <c r="E239" s="1">
        <v>3.59</v>
      </c>
      <c r="F239" s="1" t="s">
        <v>10</v>
      </c>
    </row>
    <row r="240" spans="1:7" x14ac:dyDescent="0.3">
      <c r="A240" s="17" t="s">
        <v>252</v>
      </c>
      <c r="B240" s="1">
        <v>4466</v>
      </c>
      <c r="C240" s="1">
        <v>2920</v>
      </c>
      <c r="D240" s="1">
        <v>1085</v>
      </c>
      <c r="E240" s="1">
        <v>2.04</v>
      </c>
      <c r="F240" s="1" t="s">
        <v>10</v>
      </c>
    </row>
    <row r="241" spans="1:7" x14ac:dyDescent="0.3">
      <c r="A241" s="17" t="s">
        <v>253</v>
      </c>
      <c r="B241" s="1">
        <v>4778</v>
      </c>
      <c r="C241" s="1">
        <v>2780</v>
      </c>
      <c r="D241" s="1">
        <v>1266</v>
      </c>
      <c r="E241" s="1">
        <v>1.68</v>
      </c>
      <c r="F241" s="1" t="s">
        <v>10</v>
      </c>
      <c r="G241" s="11" t="s">
        <v>434</v>
      </c>
    </row>
    <row r="242" spans="1:7" x14ac:dyDescent="0.3">
      <c r="A242" s="17" t="s">
        <v>254</v>
      </c>
      <c r="B242" s="1">
        <v>3115</v>
      </c>
      <c r="C242" s="1">
        <v>2059</v>
      </c>
      <c r="D242" s="1">
        <v>781</v>
      </c>
      <c r="E242" s="1">
        <v>3.1</v>
      </c>
      <c r="F242" s="1" t="s">
        <v>10</v>
      </c>
    </row>
    <row r="243" spans="1:7" x14ac:dyDescent="0.3">
      <c r="A243" s="17" t="s">
        <v>255</v>
      </c>
      <c r="B243" s="1">
        <v>2786</v>
      </c>
      <c r="C243" s="1">
        <v>1717</v>
      </c>
      <c r="D243" s="1">
        <v>701</v>
      </c>
      <c r="E243" s="1">
        <v>3.4</v>
      </c>
      <c r="F243" s="1" t="s">
        <v>10</v>
      </c>
    </row>
    <row r="244" spans="1:7" x14ac:dyDescent="0.3">
      <c r="A244" s="17" t="s">
        <v>256</v>
      </c>
      <c r="B244" s="1">
        <v>2760</v>
      </c>
      <c r="C244" s="1">
        <v>1810</v>
      </c>
      <c r="D244" s="1">
        <v>650</v>
      </c>
      <c r="E244" s="1">
        <v>4.21</v>
      </c>
      <c r="F244" s="1" t="s">
        <v>10</v>
      </c>
    </row>
    <row r="245" spans="1:7" x14ac:dyDescent="0.3">
      <c r="A245" s="17" t="s">
        <v>257</v>
      </c>
      <c r="B245" s="1">
        <v>2237</v>
      </c>
      <c r="C245" s="1">
        <v>1587</v>
      </c>
      <c r="D245" s="1">
        <v>667</v>
      </c>
      <c r="E245" s="1">
        <v>4.12</v>
      </c>
      <c r="F245" s="1" t="s">
        <v>10</v>
      </c>
    </row>
    <row r="246" spans="1:7" x14ac:dyDescent="0.3">
      <c r="A246" s="17" t="s">
        <v>258</v>
      </c>
      <c r="B246" s="1">
        <v>3972</v>
      </c>
      <c r="C246" s="1">
        <v>2220</v>
      </c>
      <c r="D246" s="1">
        <v>975</v>
      </c>
      <c r="E246" s="1">
        <v>2.34</v>
      </c>
      <c r="F246" s="1" t="s">
        <v>10</v>
      </c>
      <c r="G246" s="13" t="s">
        <v>449</v>
      </c>
    </row>
    <row r="247" spans="1:7" x14ac:dyDescent="0.3">
      <c r="A247" s="17" t="s">
        <v>259</v>
      </c>
      <c r="B247" s="1">
        <v>3280</v>
      </c>
      <c r="C247" s="1">
        <v>2675</v>
      </c>
      <c r="D247" s="1">
        <v>861</v>
      </c>
      <c r="E247" s="1">
        <v>3.35</v>
      </c>
      <c r="F247" s="1" t="s">
        <v>10</v>
      </c>
    </row>
    <row r="248" spans="1:7" x14ac:dyDescent="0.3">
      <c r="A248" s="17" t="s">
        <v>260</v>
      </c>
      <c r="B248" s="1">
        <v>4630</v>
      </c>
      <c r="C248" s="1">
        <v>2840</v>
      </c>
      <c r="D248" s="1">
        <v>1135</v>
      </c>
      <c r="E248" s="1">
        <v>4.01</v>
      </c>
      <c r="F248" s="1" t="s">
        <v>10</v>
      </c>
    </row>
    <row r="249" spans="1:7" x14ac:dyDescent="0.3">
      <c r="A249" s="17" t="s">
        <v>261</v>
      </c>
      <c r="B249" s="1" t="s">
        <v>10</v>
      </c>
      <c r="C249" s="1" t="s">
        <v>10</v>
      </c>
      <c r="D249" s="1" t="s">
        <v>10</v>
      </c>
      <c r="E249" s="1">
        <v>3.89</v>
      </c>
      <c r="F249" s="1" t="s">
        <v>10</v>
      </c>
      <c r="G249" s="11" t="s">
        <v>473</v>
      </c>
    </row>
    <row r="250" spans="1:7" x14ac:dyDescent="0.3">
      <c r="A250" s="17" t="s">
        <v>262</v>
      </c>
      <c r="B250" s="1">
        <v>3774</v>
      </c>
      <c r="C250" s="1">
        <v>2705</v>
      </c>
      <c r="D250" s="1">
        <v>1000</v>
      </c>
      <c r="E250" s="1">
        <v>2.88</v>
      </c>
      <c r="F250" s="1" t="s">
        <v>10</v>
      </c>
    </row>
    <row r="251" spans="1:7" x14ac:dyDescent="0.3">
      <c r="A251" s="17" t="s">
        <v>263</v>
      </c>
      <c r="B251" s="1">
        <v>3858</v>
      </c>
      <c r="C251" s="1">
        <v>2971</v>
      </c>
      <c r="D251" s="1">
        <v>1030</v>
      </c>
      <c r="E251" s="1">
        <v>3.44</v>
      </c>
      <c r="F251" s="1" t="s">
        <v>10</v>
      </c>
    </row>
    <row r="252" spans="1:7" x14ac:dyDescent="0.3">
      <c r="A252" s="17" t="s">
        <v>264</v>
      </c>
      <c r="B252" s="1">
        <v>3461</v>
      </c>
      <c r="C252" s="1">
        <v>2262</v>
      </c>
      <c r="D252" s="1">
        <v>962</v>
      </c>
      <c r="E252" s="1">
        <v>2.59</v>
      </c>
      <c r="F252" s="1" t="s">
        <v>10</v>
      </c>
      <c r="G252" t="s">
        <v>493</v>
      </c>
    </row>
    <row r="253" spans="1:7" x14ac:dyDescent="0.3">
      <c r="A253" s="17" t="s">
        <v>265</v>
      </c>
      <c r="B253" s="1">
        <v>3748</v>
      </c>
      <c r="C253" s="1">
        <v>2730</v>
      </c>
      <c r="D253" s="1">
        <v>983</v>
      </c>
      <c r="E253" s="1">
        <v>3.6</v>
      </c>
      <c r="F253" s="1" t="s">
        <v>10</v>
      </c>
    </row>
    <row r="254" spans="1:7" x14ac:dyDescent="0.3">
      <c r="A254" s="17" t="s">
        <v>266</v>
      </c>
      <c r="B254" s="1">
        <v>2912</v>
      </c>
      <c r="C254" s="1">
        <v>1861</v>
      </c>
      <c r="D254" s="1">
        <v>777</v>
      </c>
      <c r="E254" s="1">
        <v>3.47</v>
      </c>
      <c r="F254" s="1" t="s">
        <v>10</v>
      </c>
      <c r="G254" t="s">
        <v>494</v>
      </c>
    </row>
    <row r="255" spans="1:7" x14ac:dyDescent="0.3">
      <c r="A255" s="17" t="s">
        <v>267</v>
      </c>
      <c r="B255" s="1">
        <v>4305</v>
      </c>
      <c r="C255" s="1">
        <v>2540</v>
      </c>
      <c r="D255" s="1">
        <v>1241</v>
      </c>
      <c r="E255" s="1">
        <v>1.67</v>
      </c>
      <c r="F255" s="1" t="s">
        <v>10</v>
      </c>
      <c r="G255" s="11" t="s">
        <v>450</v>
      </c>
    </row>
    <row r="256" spans="1:7" x14ac:dyDescent="0.3">
      <c r="A256" s="17" t="s">
        <v>268</v>
      </c>
      <c r="B256" s="1">
        <v>2410</v>
      </c>
      <c r="C256" s="1">
        <v>1945</v>
      </c>
      <c r="D256" s="1">
        <v>768</v>
      </c>
      <c r="E256" s="1">
        <v>3.81</v>
      </c>
      <c r="F256" s="1" t="s">
        <v>10</v>
      </c>
      <c r="G256" s="13" t="s">
        <v>418</v>
      </c>
    </row>
    <row r="257" spans="1:7" x14ac:dyDescent="0.3">
      <c r="A257" s="17" t="s">
        <v>269</v>
      </c>
      <c r="B257" s="1">
        <v>4027</v>
      </c>
      <c r="C257" s="1">
        <v>2658</v>
      </c>
      <c r="D257" s="1">
        <v>1038</v>
      </c>
      <c r="E257" s="1">
        <v>3.42</v>
      </c>
      <c r="F257" s="1" t="s">
        <v>10</v>
      </c>
      <c r="G257" s="11" t="s">
        <v>443</v>
      </c>
    </row>
    <row r="258" spans="1:7" x14ac:dyDescent="0.3">
      <c r="A258" s="17" t="s">
        <v>270</v>
      </c>
      <c r="B258" s="1">
        <v>3550</v>
      </c>
      <c r="C258" s="1">
        <v>2072</v>
      </c>
      <c r="D258" s="1">
        <v>1013</v>
      </c>
      <c r="E258" s="1">
        <v>2.8</v>
      </c>
      <c r="F258" s="1" t="s">
        <v>10</v>
      </c>
      <c r="G258" s="11" t="s">
        <v>474</v>
      </c>
    </row>
    <row r="259" spans="1:7" x14ac:dyDescent="0.3">
      <c r="A259" s="17" t="s">
        <v>271</v>
      </c>
      <c r="B259" s="1">
        <v>3879</v>
      </c>
      <c r="C259" s="1">
        <v>2549</v>
      </c>
      <c r="D259" s="1">
        <v>1000</v>
      </c>
      <c r="E259" s="1">
        <v>3.57</v>
      </c>
      <c r="F259" s="1" t="s">
        <v>10</v>
      </c>
      <c r="G259" s="11" t="s">
        <v>418</v>
      </c>
    </row>
    <row r="260" spans="1:7" x14ac:dyDescent="0.3">
      <c r="A260" s="17" t="s">
        <v>272</v>
      </c>
      <c r="B260" s="1">
        <v>5116</v>
      </c>
      <c r="C260" s="1">
        <v>2916</v>
      </c>
      <c r="D260" s="1">
        <v>1216</v>
      </c>
      <c r="E260" s="1">
        <v>1.7</v>
      </c>
      <c r="F260" s="1" t="s">
        <v>10</v>
      </c>
    </row>
    <row r="261" spans="1:7" x14ac:dyDescent="0.3">
      <c r="A261" s="17" t="s">
        <v>273</v>
      </c>
      <c r="B261" s="1">
        <v>3086</v>
      </c>
      <c r="C261" s="1">
        <v>1798</v>
      </c>
      <c r="D261" s="1">
        <v>963</v>
      </c>
      <c r="E261" s="1">
        <v>3.58</v>
      </c>
      <c r="F261" s="1">
        <v>6.18</v>
      </c>
      <c r="G261" t="s">
        <v>198</v>
      </c>
    </row>
    <row r="262" spans="1:7" x14ac:dyDescent="0.3">
      <c r="A262" s="17" t="s">
        <v>274</v>
      </c>
      <c r="B262" s="1">
        <v>4343</v>
      </c>
      <c r="C262" s="1">
        <v>2853</v>
      </c>
      <c r="D262" s="1">
        <v>1055</v>
      </c>
      <c r="E262" s="1">
        <v>4.1900000000000004</v>
      </c>
      <c r="F262" s="1">
        <v>9.5500000000000007</v>
      </c>
    </row>
    <row r="263" spans="1:7" x14ac:dyDescent="0.3">
      <c r="A263" s="17" t="s">
        <v>275</v>
      </c>
      <c r="B263" s="1">
        <v>2925</v>
      </c>
      <c r="C263" s="1">
        <v>2055</v>
      </c>
      <c r="D263" s="1">
        <v>861</v>
      </c>
      <c r="E263" s="1">
        <v>3.54</v>
      </c>
      <c r="F263" s="1" t="s">
        <v>10</v>
      </c>
      <c r="G263" s="11" t="s">
        <v>443</v>
      </c>
    </row>
    <row r="264" spans="1:7" x14ac:dyDescent="0.3">
      <c r="A264" s="17" t="s">
        <v>276</v>
      </c>
      <c r="B264" s="1">
        <v>4137</v>
      </c>
      <c r="C264" s="1">
        <v>2401</v>
      </c>
      <c r="D264" s="1">
        <v>979</v>
      </c>
      <c r="E264" s="1">
        <v>4.04</v>
      </c>
      <c r="F264" s="1" t="s">
        <v>10</v>
      </c>
      <c r="G264" s="13" t="s">
        <v>475</v>
      </c>
    </row>
    <row r="265" spans="1:7" x14ac:dyDescent="0.3">
      <c r="A265" s="17" t="s">
        <v>277</v>
      </c>
      <c r="B265" s="1">
        <v>3052</v>
      </c>
      <c r="C265" s="1">
        <v>2409</v>
      </c>
      <c r="D265" s="1">
        <v>853</v>
      </c>
      <c r="E265" s="1">
        <v>3.8</v>
      </c>
      <c r="F265" s="1" t="s">
        <v>10</v>
      </c>
      <c r="G265" s="11" t="s">
        <v>418</v>
      </c>
    </row>
    <row r="266" spans="1:7" x14ac:dyDescent="0.3">
      <c r="A266" s="17" t="s">
        <v>278</v>
      </c>
      <c r="B266" s="1">
        <v>4673</v>
      </c>
      <c r="C266" s="1">
        <v>2511</v>
      </c>
      <c r="D266" s="1">
        <v>1270</v>
      </c>
      <c r="E266" s="1">
        <v>3.6</v>
      </c>
      <c r="F266" s="1" t="s">
        <v>10</v>
      </c>
      <c r="G266" s="11" t="s">
        <v>495</v>
      </c>
    </row>
    <row r="267" spans="1:7" x14ac:dyDescent="0.3">
      <c r="A267" s="17" t="s">
        <v>279</v>
      </c>
      <c r="B267" s="1">
        <v>3389</v>
      </c>
      <c r="C267" s="1">
        <v>2363</v>
      </c>
      <c r="D267" s="1">
        <v>781</v>
      </c>
      <c r="E267" s="1">
        <v>4.2300000000000004</v>
      </c>
      <c r="F267" s="1" t="s">
        <v>10</v>
      </c>
    </row>
    <row r="268" spans="1:7" x14ac:dyDescent="0.3">
      <c r="A268" s="17" t="s">
        <v>280</v>
      </c>
      <c r="B268" s="1">
        <v>3263</v>
      </c>
      <c r="C268" s="1">
        <v>2207</v>
      </c>
      <c r="D268" s="1">
        <v>954</v>
      </c>
      <c r="E268" s="1">
        <v>2.91</v>
      </c>
      <c r="F268" s="1" t="s">
        <v>10</v>
      </c>
      <c r="G268" t="s">
        <v>496</v>
      </c>
    </row>
    <row r="269" spans="1:7" x14ac:dyDescent="0.3">
      <c r="A269" s="17" t="s">
        <v>281</v>
      </c>
      <c r="B269" s="1">
        <v>3339</v>
      </c>
      <c r="C269" s="1">
        <v>2127</v>
      </c>
      <c r="D269" s="1">
        <v>962</v>
      </c>
      <c r="E269" s="1">
        <v>3.38</v>
      </c>
      <c r="F269" s="1" t="s">
        <v>10</v>
      </c>
      <c r="G269" t="s">
        <v>198</v>
      </c>
    </row>
    <row r="270" spans="1:7" x14ac:dyDescent="0.3">
      <c r="A270" s="17" t="s">
        <v>282</v>
      </c>
      <c r="B270" s="1">
        <v>3562</v>
      </c>
      <c r="C270" s="1">
        <v>2528</v>
      </c>
      <c r="D270" s="1">
        <v>996</v>
      </c>
      <c r="E270" s="1">
        <v>3.08</v>
      </c>
      <c r="F270" s="1" t="s">
        <v>10</v>
      </c>
      <c r="G270" s="2" t="s">
        <v>174</v>
      </c>
    </row>
    <row r="271" spans="1:7" x14ac:dyDescent="0.3">
      <c r="A271" s="17" t="s">
        <v>283</v>
      </c>
      <c r="B271" s="1">
        <v>3233</v>
      </c>
      <c r="C271" s="1">
        <v>2009</v>
      </c>
      <c r="D271" s="1">
        <v>870</v>
      </c>
      <c r="E271" s="1">
        <v>3.5</v>
      </c>
      <c r="F271" s="1" t="s">
        <v>10</v>
      </c>
      <c r="G271" s="12" t="s">
        <v>497</v>
      </c>
    </row>
    <row r="272" spans="1:7" x14ac:dyDescent="0.3">
      <c r="A272" s="17" t="s">
        <v>284</v>
      </c>
      <c r="B272" s="1">
        <v>2824</v>
      </c>
      <c r="C272" s="1">
        <v>1895</v>
      </c>
      <c r="D272" s="1">
        <v>819</v>
      </c>
      <c r="E272" s="1" t="s">
        <v>10</v>
      </c>
      <c r="F272" s="1" t="s">
        <v>10</v>
      </c>
      <c r="G272" s="12" t="s">
        <v>451</v>
      </c>
    </row>
    <row r="273" spans="1:7" x14ac:dyDescent="0.3">
      <c r="A273" s="17" t="s">
        <v>285</v>
      </c>
      <c r="B273" s="1">
        <v>3833</v>
      </c>
      <c r="C273" s="1">
        <v>2472</v>
      </c>
      <c r="D273" s="1">
        <v>912</v>
      </c>
      <c r="E273" s="1">
        <v>3.14</v>
      </c>
      <c r="F273" s="1">
        <v>494</v>
      </c>
    </row>
    <row r="274" spans="1:7" x14ac:dyDescent="0.3">
      <c r="A274" s="17" t="s">
        <v>286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3" t="s">
        <v>418</v>
      </c>
    </row>
    <row r="275" spans="1:7" x14ac:dyDescent="0.3">
      <c r="A275" s="17" t="s">
        <v>287</v>
      </c>
      <c r="B275" s="1">
        <v>3242</v>
      </c>
      <c r="C275" s="1">
        <v>2384</v>
      </c>
      <c r="D275" s="1">
        <v>886</v>
      </c>
      <c r="E275" s="1">
        <v>3.44</v>
      </c>
      <c r="F275" s="1" t="s">
        <v>10</v>
      </c>
    </row>
    <row r="276" spans="1:7" x14ac:dyDescent="0.3">
      <c r="A276" s="17" t="s">
        <v>288</v>
      </c>
      <c r="B276" s="1">
        <v>3385</v>
      </c>
      <c r="C276" s="1">
        <v>2523</v>
      </c>
      <c r="D276" s="1">
        <v>832</v>
      </c>
      <c r="E276" s="1">
        <v>2.88</v>
      </c>
      <c r="F276" s="1" t="s">
        <v>10</v>
      </c>
    </row>
    <row r="277" spans="1:7" x14ac:dyDescent="0.3">
      <c r="A277" s="17" t="s">
        <v>289</v>
      </c>
      <c r="B277" s="1">
        <v>4829</v>
      </c>
      <c r="C277" s="1">
        <v>2667</v>
      </c>
      <c r="D277" s="1">
        <v>1300</v>
      </c>
      <c r="E277" s="1">
        <v>1.75</v>
      </c>
      <c r="F277" s="1" t="s">
        <v>10</v>
      </c>
      <c r="G277" s="12" t="s">
        <v>452</v>
      </c>
    </row>
    <row r="278" spans="1:7" x14ac:dyDescent="0.3">
      <c r="A278" s="17" t="s">
        <v>290</v>
      </c>
      <c r="B278" s="1">
        <v>4538</v>
      </c>
      <c r="C278" s="1">
        <v>2566</v>
      </c>
      <c r="D278" s="1">
        <v>1245</v>
      </c>
      <c r="E278" s="1">
        <v>1.7</v>
      </c>
      <c r="F278" s="1" t="s">
        <v>10</v>
      </c>
      <c r="G278" s="12" t="s">
        <v>453</v>
      </c>
    </row>
    <row r="279" spans="1:7" x14ac:dyDescent="0.3">
      <c r="A279" s="17" t="s">
        <v>291</v>
      </c>
      <c r="B279" s="1">
        <v>4073</v>
      </c>
      <c r="C279" s="1">
        <v>2574</v>
      </c>
      <c r="D279" s="1">
        <v>1207</v>
      </c>
      <c r="E279" s="1">
        <v>1.69</v>
      </c>
      <c r="F279" s="1" t="s">
        <v>10</v>
      </c>
    </row>
    <row r="280" spans="1:7" x14ac:dyDescent="0.3">
      <c r="A280" s="17" t="s">
        <v>292</v>
      </c>
      <c r="B280" s="1">
        <v>3963</v>
      </c>
      <c r="C280" s="1">
        <v>2625</v>
      </c>
      <c r="D280" s="1">
        <v>1038</v>
      </c>
      <c r="E280" s="1">
        <v>2.74</v>
      </c>
      <c r="F280" s="1" t="s">
        <v>10</v>
      </c>
    </row>
    <row r="281" spans="1:7" x14ac:dyDescent="0.3">
      <c r="A281" s="17" t="s">
        <v>293</v>
      </c>
      <c r="B281" s="1">
        <v>4360</v>
      </c>
      <c r="C281" s="1">
        <v>2283</v>
      </c>
      <c r="D281" s="1">
        <v>1055</v>
      </c>
      <c r="E281" s="1">
        <v>2</v>
      </c>
      <c r="F281" s="1" t="s">
        <v>10</v>
      </c>
      <c r="G281" s="12" t="s">
        <v>453</v>
      </c>
    </row>
    <row r="282" spans="1:7" x14ac:dyDescent="0.3">
      <c r="A282" s="17" t="s">
        <v>294</v>
      </c>
      <c r="B282" s="1">
        <v>3237</v>
      </c>
      <c r="C282" s="1">
        <v>2127</v>
      </c>
      <c r="D282" s="1">
        <v>844</v>
      </c>
      <c r="E282" s="1">
        <v>3.51</v>
      </c>
      <c r="F282" s="1" t="s">
        <v>10</v>
      </c>
    </row>
    <row r="283" spans="1:7" x14ac:dyDescent="0.3">
      <c r="A283" s="17" t="s">
        <v>295</v>
      </c>
      <c r="B283" s="1">
        <v>3617</v>
      </c>
      <c r="C283" s="1">
        <v>2815</v>
      </c>
      <c r="D283" s="1">
        <v>975</v>
      </c>
      <c r="E283" s="1">
        <v>2.5499999999999998</v>
      </c>
      <c r="F283" s="1" t="s">
        <v>10</v>
      </c>
    </row>
    <row r="284" spans="1:7" x14ac:dyDescent="0.3">
      <c r="A284" s="17" t="s">
        <v>296</v>
      </c>
      <c r="B284" s="1">
        <v>4031</v>
      </c>
      <c r="C284" s="1">
        <v>3215</v>
      </c>
      <c r="D284" s="1">
        <v>920</v>
      </c>
      <c r="E284" s="1">
        <v>2.83</v>
      </c>
      <c r="F284" s="1" t="s">
        <v>10</v>
      </c>
    </row>
    <row r="285" spans="1:7" x14ac:dyDescent="0.3">
      <c r="A285" s="17" t="s">
        <v>297</v>
      </c>
      <c r="B285" s="1">
        <v>3731</v>
      </c>
      <c r="C285" s="1">
        <v>2262</v>
      </c>
      <c r="D285" s="1">
        <v>785</v>
      </c>
      <c r="E285" s="1">
        <v>3.36</v>
      </c>
      <c r="F285" s="1" t="s">
        <v>10</v>
      </c>
    </row>
    <row r="286" spans="1:7" x14ac:dyDescent="0.3">
      <c r="A286" s="17" t="s">
        <v>298</v>
      </c>
      <c r="B286" s="1">
        <v>3824</v>
      </c>
      <c r="C286" s="1">
        <v>2760</v>
      </c>
      <c r="D286" s="1">
        <v>950</v>
      </c>
      <c r="E286" s="1">
        <v>3.17</v>
      </c>
      <c r="F286" s="1" t="s">
        <v>10</v>
      </c>
    </row>
    <row r="287" spans="1:7" x14ac:dyDescent="0.3">
      <c r="A287" s="17" t="s">
        <v>299</v>
      </c>
      <c r="B287" s="1">
        <v>3672</v>
      </c>
      <c r="C287" s="1">
        <v>2895</v>
      </c>
      <c r="D287" s="1">
        <v>971</v>
      </c>
      <c r="E287" s="1">
        <v>3.42</v>
      </c>
      <c r="F287" s="1" t="s">
        <v>10</v>
      </c>
      <c r="G287" s="12" t="s">
        <v>454</v>
      </c>
    </row>
    <row r="288" spans="1:7" x14ac:dyDescent="0.3">
      <c r="A288" s="17" t="s">
        <v>300</v>
      </c>
      <c r="B288" s="1">
        <v>3778</v>
      </c>
      <c r="C288" s="1">
        <v>2730</v>
      </c>
      <c r="D288" s="1">
        <v>941</v>
      </c>
      <c r="E288" s="1">
        <v>2.97</v>
      </c>
      <c r="F288" s="1" t="s">
        <v>10</v>
      </c>
    </row>
    <row r="289" spans="1:7" x14ac:dyDescent="0.3">
      <c r="A289" s="17" t="s">
        <v>301</v>
      </c>
      <c r="B289" s="1">
        <v>3900</v>
      </c>
      <c r="C289" s="1">
        <v>1954</v>
      </c>
      <c r="D289" s="1">
        <v>1043</v>
      </c>
      <c r="E289" s="1">
        <v>2.09</v>
      </c>
      <c r="F289" s="1" t="s">
        <v>302</v>
      </c>
    </row>
    <row r="290" spans="1:7" x14ac:dyDescent="0.3">
      <c r="A290" s="17" t="s">
        <v>303</v>
      </c>
      <c r="B290" s="1">
        <v>3546</v>
      </c>
      <c r="C290" s="1">
        <v>2435</v>
      </c>
      <c r="D290" s="1">
        <v>1034</v>
      </c>
      <c r="E290" s="1">
        <v>3.98</v>
      </c>
      <c r="F290" s="1" t="s">
        <v>10</v>
      </c>
    </row>
    <row r="291" spans="1:7" x14ac:dyDescent="0.3">
      <c r="A291" s="17" t="s">
        <v>304</v>
      </c>
      <c r="B291" s="1">
        <v>4238</v>
      </c>
      <c r="C291" s="1">
        <v>2380</v>
      </c>
      <c r="D291" s="1">
        <v>1178</v>
      </c>
      <c r="E291" s="1">
        <v>1.81</v>
      </c>
      <c r="F291" s="1" t="s">
        <v>10</v>
      </c>
      <c r="G291" s="12" t="s">
        <v>452</v>
      </c>
    </row>
    <row r="292" spans="1:7" x14ac:dyDescent="0.3">
      <c r="A292" s="17" t="s">
        <v>305</v>
      </c>
      <c r="B292" s="1">
        <v>3862</v>
      </c>
      <c r="C292" s="1">
        <v>2473</v>
      </c>
      <c r="D292" s="1">
        <v>1000</v>
      </c>
      <c r="E292" s="1">
        <v>4.6100000000000003</v>
      </c>
      <c r="F292" s="1" t="s">
        <v>10</v>
      </c>
    </row>
    <row r="293" spans="1:7" x14ac:dyDescent="0.3">
      <c r="A293" s="17" t="s">
        <v>306</v>
      </c>
      <c r="B293" s="1">
        <v>4044</v>
      </c>
      <c r="C293" s="1">
        <v>2599</v>
      </c>
      <c r="D293" s="1">
        <v>933</v>
      </c>
      <c r="E293" s="1">
        <v>2.78</v>
      </c>
      <c r="F293" s="1" t="s">
        <v>10</v>
      </c>
    </row>
    <row r="294" spans="1:7" x14ac:dyDescent="0.3">
      <c r="A294" s="17" t="s">
        <v>307</v>
      </c>
      <c r="B294" s="1">
        <v>4736</v>
      </c>
      <c r="C294" s="1">
        <v>2388</v>
      </c>
      <c r="D294" s="1">
        <v>1292</v>
      </c>
      <c r="E294" s="1">
        <v>1.86</v>
      </c>
      <c r="F294" s="1" t="s">
        <v>10</v>
      </c>
    </row>
    <row r="295" spans="1:7" x14ac:dyDescent="0.3">
      <c r="A295" s="17" t="s">
        <v>308</v>
      </c>
      <c r="B295" s="1">
        <v>4651</v>
      </c>
      <c r="C295" s="1">
        <v>2671</v>
      </c>
      <c r="D295" s="1">
        <v>1140</v>
      </c>
      <c r="E295" s="1" t="s">
        <v>10</v>
      </c>
      <c r="F295" s="1" t="s">
        <v>10</v>
      </c>
      <c r="G295" s="11" t="s">
        <v>455</v>
      </c>
    </row>
    <row r="296" spans="1:7" x14ac:dyDescent="0.3">
      <c r="A296" s="17" t="s">
        <v>309</v>
      </c>
      <c r="B296" s="1">
        <v>3132</v>
      </c>
      <c r="C296" s="1">
        <v>2498</v>
      </c>
      <c r="D296" s="1">
        <v>929</v>
      </c>
      <c r="E296" s="1">
        <v>3.1</v>
      </c>
      <c r="F296" s="1" t="s">
        <v>10</v>
      </c>
    </row>
    <row r="297" spans="1:7" x14ac:dyDescent="0.3">
      <c r="A297" s="17" t="s">
        <v>310</v>
      </c>
      <c r="B297" s="1">
        <v>2448</v>
      </c>
      <c r="C297" s="1">
        <v>1903</v>
      </c>
      <c r="D297" s="1">
        <v>798</v>
      </c>
      <c r="E297" s="1">
        <v>3.3</v>
      </c>
      <c r="F297" s="1" t="s">
        <v>10</v>
      </c>
      <c r="G297" t="s">
        <v>198</v>
      </c>
    </row>
    <row r="298" spans="1:7" x14ac:dyDescent="0.3">
      <c r="A298" s="17" t="s">
        <v>311</v>
      </c>
      <c r="B298" s="1">
        <v>4428</v>
      </c>
      <c r="C298" s="1">
        <v>2747</v>
      </c>
      <c r="D298" s="1">
        <v>1127</v>
      </c>
      <c r="E298" s="1">
        <v>1.67</v>
      </c>
      <c r="F298" s="1" t="s">
        <v>10</v>
      </c>
    </row>
    <row r="299" spans="1:7" x14ac:dyDescent="0.3">
      <c r="A299" s="17" t="s">
        <v>312</v>
      </c>
      <c r="B299" s="1">
        <v>2718</v>
      </c>
      <c r="C299" s="1">
        <v>2089</v>
      </c>
      <c r="D299" s="1">
        <v>722</v>
      </c>
      <c r="E299" s="1">
        <v>3.4</v>
      </c>
      <c r="F299" s="1" t="s">
        <v>10</v>
      </c>
      <c r="G299" s="11" t="s">
        <v>418</v>
      </c>
    </row>
    <row r="300" spans="1:7" x14ac:dyDescent="0.3">
      <c r="A300" s="17" t="s">
        <v>313</v>
      </c>
      <c r="B300" s="1">
        <v>3309</v>
      </c>
      <c r="C300" s="1">
        <v>1983</v>
      </c>
      <c r="D300" s="1">
        <v>848</v>
      </c>
      <c r="E300" s="1">
        <v>3.37</v>
      </c>
      <c r="F300" s="1" t="s">
        <v>10</v>
      </c>
    </row>
    <row r="301" spans="1:7" x14ac:dyDescent="0.3">
      <c r="A301" s="17" t="s">
        <v>314</v>
      </c>
      <c r="B301" s="1">
        <v>2689</v>
      </c>
      <c r="C301" s="1">
        <v>1916</v>
      </c>
      <c r="D301" s="1">
        <v>764</v>
      </c>
      <c r="E301" s="1">
        <v>4.1399999999999997</v>
      </c>
      <c r="F301" s="1" t="s">
        <v>10</v>
      </c>
    </row>
    <row r="302" spans="1:7" x14ac:dyDescent="0.3">
      <c r="A302" s="17" t="s">
        <v>315</v>
      </c>
      <c r="B302" s="1">
        <v>3318</v>
      </c>
      <c r="C302" s="1">
        <v>2215</v>
      </c>
      <c r="D302" s="1">
        <v>937</v>
      </c>
      <c r="E302" s="1">
        <v>2.71</v>
      </c>
      <c r="F302" s="1" t="s">
        <v>10</v>
      </c>
      <c r="G302" t="s">
        <v>498</v>
      </c>
    </row>
    <row r="303" spans="1:7" x14ac:dyDescent="0.3">
      <c r="A303" s="17" t="s">
        <v>316</v>
      </c>
      <c r="B303" s="1">
        <v>3638</v>
      </c>
      <c r="C303" s="1">
        <v>2409</v>
      </c>
      <c r="D303" s="1">
        <v>781</v>
      </c>
      <c r="E303" s="1">
        <v>3.2</v>
      </c>
      <c r="F303" s="1" t="s">
        <v>10</v>
      </c>
    </row>
    <row r="304" spans="1:7" x14ac:dyDescent="0.3">
      <c r="A304" s="17" t="s">
        <v>317</v>
      </c>
      <c r="B304" s="1">
        <v>2811</v>
      </c>
      <c r="C304" s="1">
        <v>2025</v>
      </c>
      <c r="D304" s="1">
        <v>848</v>
      </c>
      <c r="E304" s="1">
        <v>3</v>
      </c>
      <c r="F304" s="1" t="s">
        <v>10</v>
      </c>
    </row>
    <row r="305" spans="1:7" x14ac:dyDescent="0.3">
      <c r="A305" s="17" t="s">
        <v>318</v>
      </c>
      <c r="B305" s="1">
        <v>4567</v>
      </c>
      <c r="C305" s="1">
        <v>2545</v>
      </c>
      <c r="D305" s="1">
        <v>1131</v>
      </c>
      <c r="E305" s="1">
        <v>1.86</v>
      </c>
      <c r="F305" s="1" t="s">
        <v>10</v>
      </c>
      <c r="G305" s="11" t="s">
        <v>456</v>
      </c>
    </row>
    <row r="306" spans="1:7" x14ac:dyDescent="0.3">
      <c r="A306" s="17" t="s">
        <v>319</v>
      </c>
      <c r="B306" s="1">
        <v>3520</v>
      </c>
      <c r="C306" s="1">
        <v>2528</v>
      </c>
      <c r="D306" s="1">
        <v>861</v>
      </c>
      <c r="E306" s="1">
        <v>2.93</v>
      </c>
      <c r="F306" s="1" t="s">
        <v>10</v>
      </c>
      <c r="G306" s="11" t="s">
        <v>457</v>
      </c>
    </row>
    <row r="307" spans="1:7" x14ac:dyDescent="0.3">
      <c r="A307" s="17" t="s">
        <v>320</v>
      </c>
      <c r="B307" s="1">
        <v>3558</v>
      </c>
      <c r="C307" s="1">
        <v>2549</v>
      </c>
      <c r="D307" s="1">
        <v>912</v>
      </c>
      <c r="E307" s="1">
        <v>3</v>
      </c>
      <c r="F307" s="1" t="s">
        <v>10</v>
      </c>
    </row>
    <row r="308" spans="1:7" x14ac:dyDescent="0.3">
      <c r="A308" s="17" t="s">
        <v>321</v>
      </c>
      <c r="B308" s="1">
        <v>4559</v>
      </c>
      <c r="C308" s="1">
        <v>2523</v>
      </c>
      <c r="D308" s="1">
        <v>1355</v>
      </c>
      <c r="E308" s="1">
        <v>1.85</v>
      </c>
      <c r="F308" s="1" t="s">
        <v>10</v>
      </c>
      <c r="G308" s="11" t="s">
        <v>458</v>
      </c>
    </row>
    <row r="309" spans="1:7" x14ac:dyDescent="0.3">
      <c r="A309" s="17" t="s">
        <v>322</v>
      </c>
      <c r="B309" s="1">
        <v>3731</v>
      </c>
      <c r="C309" s="1">
        <v>2751</v>
      </c>
      <c r="D309" s="1">
        <v>1030</v>
      </c>
      <c r="E309" s="1">
        <v>2.82</v>
      </c>
      <c r="F309" s="1" t="s">
        <v>10</v>
      </c>
    </row>
    <row r="310" spans="1:7" x14ac:dyDescent="0.3">
      <c r="A310" s="17" t="s">
        <v>323</v>
      </c>
      <c r="B310" s="1">
        <v>3275</v>
      </c>
      <c r="C310" s="1">
        <v>2232</v>
      </c>
      <c r="D310" s="1">
        <v>819</v>
      </c>
      <c r="E310" s="1">
        <v>3.57</v>
      </c>
      <c r="F310" s="1" t="s">
        <v>10</v>
      </c>
      <c r="G310" s="9" t="s">
        <v>406</v>
      </c>
    </row>
    <row r="311" spans="1:7" x14ac:dyDescent="0.3">
      <c r="A311" s="17" t="s">
        <v>324</v>
      </c>
      <c r="B311" s="1">
        <v>3284</v>
      </c>
      <c r="C311" s="1">
        <v>2334</v>
      </c>
      <c r="D311" s="1">
        <v>865</v>
      </c>
      <c r="E311" s="1">
        <v>2.61</v>
      </c>
      <c r="F311" s="1" t="s">
        <v>10</v>
      </c>
      <c r="G311" s="9" t="s">
        <v>499</v>
      </c>
    </row>
    <row r="312" spans="1:7" x14ac:dyDescent="0.3">
      <c r="A312" s="17" t="s">
        <v>325</v>
      </c>
      <c r="B312" s="1">
        <v>4340</v>
      </c>
      <c r="C312" s="1">
        <v>2616</v>
      </c>
      <c r="D312" s="1">
        <v>1064</v>
      </c>
      <c r="E312" s="1">
        <v>2.66</v>
      </c>
      <c r="F312" s="1" t="s">
        <v>10</v>
      </c>
      <c r="G312" s="9" t="s">
        <v>418</v>
      </c>
    </row>
    <row r="313" spans="1:7" x14ac:dyDescent="0.3">
      <c r="A313" s="17" t="s">
        <v>326</v>
      </c>
      <c r="B313" s="1">
        <v>3242</v>
      </c>
      <c r="C313" s="1">
        <v>2148</v>
      </c>
      <c r="D313" s="1">
        <v>870</v>
      </c>
      <c r="E313" s="1">
        <v>3.58</v>
      </c>
      <c r="F313" s="1" t="s">
        <v>10</v>
      </c>
    </row>
    <row r="314" spans="1:7" x14ac:dyDescent="0.3">
      <c r="A314" s="17" t="s">
        <v>327</v>
      </c>
      <c r="B314" s="1">
        <v>2330</v>
      </c>
      <c r="C314" s="1">
        <v>2287</v>
      </c>
      <c r="D314" s="1">
        <v>747</v>
      </c>
      <c r="E314" s="1">
        <v>3.92</v>
      </c>
      <c r="F314" s="1" t="s">
        <v>10</v>
      </c>
    </row>
    <row r="315" spans="1:7" x14ac:dyDescent="0.3">
      <c r="A315" s="17" t="s">
        <v>328</v>
      </c>
      <c r="B315" s="1">
        <v>2879</v>
      </c>
      <c r="C315" s="1">
        <v>2169</v>
      </c>
      <c r="D315" s="1">
        <v>764</v>
      </c>
      <c r="E315" s="1">
        <v>5.28</v>
      </c>
      <c r="F315" s="1" t="s">
        <v>10</v>
      </c>
    </row>
    <row r="316" spans="1:7" x14ac:dyDescent="0.3">
      <c r="A316" s="17" t="s">
        <v>329</v>
      </c>
      <c r="B316" s="1">
        <v>3360</v>
      </c>
      <c r="C316" s="1">
        <v>1848</v>
      </c>
      <c r="D316" s="1">
        <v>760</v>
      </c>
      <c r="E316" s="1">
        <v>3.25</v>
      </c>
      <c r="F316" s="1" t="s">
        <v>10</v>
      </c>
    </row>
    <row r="317" spans="1:7" x14ac:dyDescent="0.3">
      <c r="A317" s="17" t="s">
        <v>330</v>
      </c>
      <c r="B317" s="1">
        <v>2119</v>
      </c>
      <c r="C317" s="1">
        <v>1815</v>
      </c>
      <c r="D317" s="1">
        <v>722</v>
      </c>
      <c r="E317" s="1">
        <v>2.73</v>
      </c>
      <c r="F317" s="1" t="s">
        <v>10</v>
      </c>
      <c r="G317" s="9" t="s">
        <v>418</v>
      </c>
    </row>
    <row r="318" spans="1:7" x14ac:dyDescent="0.3">
      <c r="A318" s="17" t="s">
        <v>331</v>
      </c>
      <c r="B318" s="1">
        <v>2193</v>
      </c>
      <c r="C318" s="1">
        <v>2004</v>
      </c>
      <c r="D318" s="1">
        <v>703</v>
      </c>
      <c r="E318" s="3">
        <f>4/1.013</f>
        <v>3.9486673247778881</v>
      </c>
      <c r="F318" s="1" t="s">
        <v>10</v>
      </c>
    </row>
    <row r="319" spans="1:7" x14ac:dyDescent="0.3">
      <c r="A319" s="17" t="s">
        <v>332</v>
      </c>
      <c r="B319" s="1">
        <v>3403</v>
      </c>
      <c r="C319" s="1">
        <v>2496</v>
      </c>
      <c r="D319" s="1">
        <v>896</v>
      </c>
      <c r="E319" s="3">
        <f>4*1000/1352</f>
        <v>2.9585798816568047</v>
      </c>
      <c r="F319" s="1" t="s">
        <v>10</v>
      </c>
      <c r="G319" s="9" t="s">
        <v>418</v>
      </c>
    </row>
    <row r="320" spans="1:7" x14ac:dyDescent="0.3">
      <c r="A320" s="17" t="s">
        <v>333</v>
      </c>
      <c r="B320" s="1">
        <v>3100</v>
      </c>
      <c r="C320" s="1">
        <v>2438</v>
      </c>
      <c r="D320" s="1">
        <v>888</v>
      </c>
      <c r="E320" s="3">
        <f>4*1000/1313</f>
        <v>3.0464584920030466</v>
      </c>
      <c r="F320" s="1" t="s">
        <v>10</v>
      </c>
    </row>
    <row r="321" spans="1:7" x14ac:dyDescent="0.3">
      <c r="A321" s="17" t="s">
        <v>334</v>
      </c>
      <c r="B321" s="1">
        <v>4616</v>
      </c>
      <c r="C321" s="1">
        <v>2515</v>
      </c>
      <c r="D321" s="1">
        <v>1327</v>
      </c>
      <c r="E321" s="3">
        <f>4*1000/2313</f>
        <v>1.7293558149589279</v>
      </c>
      <c r="F321" s="1" t="s">
        <v>10</v>
      </c>
      <c r="G321" s="9" t="s">
        <v>453</v>
      </c>
    </row>
    <row r="322" spans="1:7" x14ac:dyDescent="0.3">
      <c r="A322" s="17" t="s">
        <v>335</v>
      </c>
      <c r="B322" s="1">
        <v>3735</v>
      </c>
      <c r="C322" s="1">
        <v>2859</v>
      </c>
      <c r="D322" s="1">
        <v>1597</v>
      </c>
      <c r="E322" s="3">
        <f>4*1000/1273</f>
        <v>3.1421838177533385</v>
      </c>
      <c r="F322" s="1" t="s">
        <v>10</v>
      </c>
      <c r="G322" s="9" t="s">
        <v>418</v>
      </c>
    </row>
    <row r="323" spans="1:7" x14ac:dyDescent="0.3">
      <c r="A323" s="17" t="s">
        <v>336</v>
      </c>
      <c r="B323" s="1">
        <v>3105</v>
      </c>
      <c r="C323" s="1">
        <v>2744</v>
      </c>
      <c r="D323" s="1">
        <v>817</v>
      </c>
      <c r="E323" s="3">
        <f>4*1000/1101</f>
        <v>3.6330608537693005</v>
      </c>
      <c r="F323" s="1" t="s">
        <v>10</v>
      </c>
    </row>
    <row r="324" spans="1:7" x14ac:dyDescent="0.3">
      <c r="A324" s="17" t="s">
        <v>337</v>
      </c>
      <c r="B324" s="1">
        <v>3952</v>
      </c>
      <c r="C324" s="1">
        <v>2768</v>
      </c>
      <c r="D324" s="1">
        <v>955</v>
      </c>
      <c r="E324" s="3">
        <f>4*1000/1353</f>
        <v>2.9563932002956395</v>
      </c>
      <c r="F324" s="1" t="s">
        <v>10</v>
      </c>
      <c r="G324" s="9" t="s">
        <v>418</v>
      </c>
    </row>
    <row r="325" spans="1:7" x14ac:dyDescent="0.3">
      <c r="A325" s="17" t="s">
        <v>338</v>
      </c>
      <c r="B325" s="1">
        <v>2354</v>
      </c>
      <c r="C325" s="1">
        <v>2114</v>
      </c>
      <c r="D325" s="1">
        <v>823</v>
      </c>
      <c r="E325" s="3">
        <f>4*1000/1200</f>
        <v>3.3333333333333335</v>
      </c>
      <c r="F325" s="1" t="s">
        <v>10</v>
      </c>
    </row>
    <row r="326" spans="1:7" x14ac:dyDescent="0.3">
      <c r="A326" s="17" t="s">
        <v>339</v>
      </c>
      <c r="B326" s="1"/>
      <c r="D326" s="1"/>
      <c r="E326" s="3">
        <f>4*1000/1447</f>
        <v>2.7643400138217</v>
      </c>
      <c r="F326" s="1" t="s">
        <v>10</v>
      </c>
      <c r="G326" s="9" t="s">
        <v>476</v>
      </c>
    </row>
    <row r="327" spans="1:7" x14ac:dyDescent="0.3">
      <c r="A327" s="17" t="s">
        <v>340</v>
      </c>
      <c r="B327" s="1">
        <v>4456</v>
      </c>
      <c r="C327" s="1">
        <v>2804</v>
      </c>
      <c r="D327" s="1">
        <v>1141</v>
      </c>
      <c r="E327" s="3">
        <f>4*1000/884</f>
        <v>4.5248868778280542</v>
      </c>
      <c r="F327" s="3">
        <f>4*1000/451</f>
        <v>8.8691796008869179</v>
      </c>
      <c r="G327" s="9" t="s">
        <v>459</v>
      </c>
    </row>
    <row r="328" spans="1:7" x14ac:dyDescent="0.3">
      <c r="A328" s="17" t="s">
        <v>341</v>
      </c>
      <c r="B328" s="1">
        <v>3753</v>
      </c>
      <c r="C328" s="1">
        <v>2913</v>
      </c>
      <c r="D328" s="1">
        <v>1051</v>
      </c>
      <c r="E328" s="3">
        <f>4*1000/1361</f>
        <v>2.9390154298310067</v>
      </c>
      <c r="F328" s="1" t="s">
        <v>10</v>
      </c>
    </row>
    <row r="329" spans="1:7" x14ac:dyDescent="0.3">
      <c r="A329" s="17" t="s">
        <v>342</v>
      </c>
      <c r="B329" s="1">
        <v>3039</v>
      </c>
      <c r="C329" s="1">
        <v>2348</v>
      </c>
      <c r="D329" s="1">
        <v>865</v>
      </c>
      <c r="E329" s="3">
        <f>4*1000/1256</f>
        <v>3.1847133757961785</v>
      </c>
      <c r="F329" s="1" t="s">
        <v>10</v>
      </c>
      <c r="G329" s="9" t="s">
        <v>418</v>
      </c>
    </row>
    <row r="330" spans="1:7" x14ac:dyDescent="0.3">
      <c r="A330" s="17" t="s">
        <v>343</v>
      </c>
      <c r="B330" s="1">
        <v>5084</v>
      </c>
      <c r="C330" s="1">
        <v>3048</v>
      </c>
      <c r="D330" s="1">
        <v>1249</v>
      </c>
      <c r="E330" s="3">
        <f>4*1000/2407</f>
        <v>1.6618196925633568</v>
      </c>
      <c r="F330" s="1" t="s">
        <v>10</v>
      </c>
      <c r="G330" s="9" t="s">
        <v>453</v>
      </c>
    </row>
    <row r="331" spans="1:7" x14ac:dyDescent="0.3">
      <c r="A331" s="17" t="s">
        <v>344</v>
      </c>
      <c r="B331" s="1">
        <v>2456</v>
      </c>
      <c r="C331" s="1">
        <v>2228</v>
      </c>
      <c r="D331" s="1">
        <v>883</v>
      </c>
      <c r="E331" s="3">
        <f>4*1000/1234</f>
        <v>3.2414910858995136</v>
      </c>
      <c r="F331" s="1" t="s">
        <v>10</v>
      </c>
    </row>
    <row r="332" spans="1:7" x14ac:dyDescent="0.3">
      <c r="A332" s="17" t="s">
        <v>345</v>
      </c>
      <c r="B332" s="1">
        <v>3885</v>
      </c>
      <c r="C332" s="1">
        <v>2504</v>
      </c>
      <c r="D332" s="1">
        <v>1009</v>
      </c>
      <c r="E332" s="3">
        <f>4*1000/1766</f>
        <v>2.2650056625141564</v>
      </c>
      <c r="F332" s="1" t="s">
        <v>10</v>
      </c>
    </row>
    <row r="333" spans="1:7" x14ac:dyDescent="0.3">
      <c r="A333" s="17" t="s">
        <v>346</v>
      </c>
      <c r="B333" s="1">
        <v>2564</v>
      </c>
      <c r="C333" s="1">
        <v>2240</v>
      </c>
      <c r="D333" s="1">
        <v>841</v>
      </c>
      <c r="E333" s="3">
        <f>4*1000/1267</f>
        <v>3.1570639305445933</v>
      </c>
      <c r="F333" s="1" t="s">
        <v>10</v>
      </c>
      <c r="G333" s="9" t="s">
        <v>460</v>
      </c>
    </row>
    <row r="334" spans="1:7" x14ac:dyDescent="0.3">
      <c r="A334" s="17" t="s">
        <v>347</v>
      </c>
      <c r="B334" s="1">
        <v>3849</v>
      </c>
      <c r="C334" s="1">
        <v>2768</v>
      </c>
      <c r="D334" s="1">
        <v>943</v>
      </c>
      <c r="E334" s="3">
        <f>4*1000/1649</f>
        <v>2.4257125530624619</v>
      </c>
      <c r="F334" s="1" t="s">
        <v>10</v>
      </c>
    </row>
    <row r="335" spans="1:7" x14ac:dyDescent="0.3">
      <c r="A335" s="17" t="s">
        <v>348</v>
      </c>
      <c r="B335" s="1">
        <v>3057</v>
      </c>
      <c r="C335" s="1">
        <v>2786</v>
      </c>
      <c r="D335" s="1">
        <v>823</v>
      </c>
      <c r="E335" s="3">
        <f>4*1000/1289</f>
        <v>3.1031807602792862</v>
      </c>
      <c r="F335" s="1" t="s">
        <v>10</v>
      </c>
    </row>
    <row r="336" spans="1:7" x14ac:dyDescent="0.3">
      <c r="A336" s="17" t="s">
        <v>349</v>
      </c>
      <c r="B336" s="1">
        <v>4189</v>
      </c>
      <c r="C336" s="1">
        <v>2705</v>
      </c>
      <c r="D336" s="1">
        <v>1033</v>
      </c>
      <c r="E336" s="3">
        <f>4*1000/1291</f>
        <v>3.0983733539891558</v>
      </c>
      <c r="F336" s="1" t="s">
        <v>10</v>
      </c>
    </row>
    <row r="337" spans="1:7" x14ac:dyDescent="0.3">
      <c r="A337" s="17" t="s">
        <v>350</v>
      </c>
      <c r="B337" s="1">
        <v>3213</v>
      </c>
      <c r="C337" s="1">
        <v>2835</v>
      </c>
      <c r="D337" s="1">
        <v>806</v>
      </c>
      <c r="E337" s="3">
        <f>4*1000/1178</f>
        <v>3.3955857385398982</v>
      </c>
      <c r="F337" s="1" t="s">
        <v>10</v>
      </c>
    </row>
    <row r="338" spans="1:7" x14ac:dyDescent="0.3">
      <c r="A338" s="17" t="s">
        <v>351</v>
      </c>
      <c r="B338" s="1">
        <v>2343</v>
      </c>
      <c r="C338" s="1">
        <v>1915</v>
      </c>
      <c r="D338" s="1">
        <v>819</v>
      </c>
      <c r="E338" s="3">
        <f>4*1000/1399</f>
        <v>2.8591851322373123</v>
      </c>
      <c r="F338" s="1" t="s">
        <v>10</v>
      </c>
    </row>
    <row r="339" spans="1:7" x14ac:dyDescent="0.3">
      <c r="A339" s="17" t="s">
        <v>352</v>
      </c>
      <c r="B339" s="1">
        <v>2955</v>
      </c>
      <c r="C339" s="1">
        <v>2703</v>
      </c>
      <c r="D339" s="1">
        <v>731</v>
      </c>
      <c r="E339" s="3">
        <f>4*1000/1311</f>
        <v>3.0511060259344012</v>
      </c>
      <c r="F339" s="1" t="s">
        <v>10</v>
      </c>
    </row>
    <row r="340" spans="1:7" x14ac:dyDescent="0.3">
      <c r="A340" s="17" t="s">
        <v>353</v>
      </c>
      <c r="B340" s="1">
        <v>2545</v>
      </c>
      <c r="C340" s="1">
        <v>2199</v>
      </c>
      <c r="D340" s="1">
        <v>819</v>
      </c>
      <c r="E340" s="3">
        <f>4*1000/1160</f>
        <v>3.4482758620689653</v>
      </c>
      <c r="F340" s="1" t="s">
        <v>10</v>
      </c>
      <c r="G340" t="s">
        <v>198</v>
      </c>
    </row>
    <row r="341" spans="1:7" x14ac:dyDescent="0.3">
      <c r="A341" s="17" t="s">
        <v>354</v>
      </c>
      <c r="B341" s="1">
        <v>3742</v>
      </c>
      <c r="C341" s="1">
        <v>2671</v>
      </c>
      <c r="D341" s="1">
        <v>926</v>
      </c>
      <c r="E341" s="3">
        <f>4*1000/1484</f>
        <v>2.6954177897574123</v>
      </c>
      <c r="F341" s="1" t="s">
        <v>10</v>
      </c>
    </row>
    <row r="342" spans="1:7" x14ac:dyDescent="0.3">
      <c r="A342" s="17" t="s">
        <v>355</v>
      </c>
      <c r="B342" s="1">
        <v>2488</v>
      </c>
      <c r="C342" s="1">
        <v>1928</v>
      </c>
      <c r="D342" s="1">
        <v>907</v>
      </c>
      <c r="E342" s="3">
        <f>4*1000/1303</f>
        <v>3.0698388334612434</v>
      </c>
      <c r="F342" s="1" t="s">
        <v>10</v>
      </c>
      <c r="G342" s="9" t="s">
        <v>461</v>
      </c>
    </row>
    <row r="343" spans="1:7" x14ac:dyDescent="0.3">
      <c r="A343" s="17" t="s">
        <v>356</v>
      </c>
      <c r="B343" s="1">
        <v>3648</v>
      </c>
      <c r="C343" s="1">
        <v>2551</v>
      </c>
      <c r="D343" s="1">
        <v>813</v>
      </c>
      <c r="E343" s="3">
        <f>4*1000/1392</f>
        <v>2.8735632183908044</v>
      </c>
      <c r="F343" s="1" t="s">
        <v>10</v>
      </c>
      <c r="G343" s="9" t="s">
        <v>431</v>
      </c>
    </row>
    <row r="344" spans="1:7" x14ac:dyDescent="0.3">
      <c r="A344" s="17" t="s">
        <v>357</v>
      </c>
      <c r="B344" s="1">
        <v>3585</v>
      </c>
      <c r="C344" s="1">
        <v>2589</v>
      </c>
      <c r="D344" s="1">
        <v>819</v>
      </c>
      <c r="E344" s="3">
        <f>4*1000/1213</f>
        <v>3.2976092333058533</v>
      </c>
      <c r="F344" s="1" t="s">
        <v>10</v>
      </c>
    </row>
    <row r="345" spans="1:7" x14ac:dyDescent="0.3">
      <c r="A345" s="17" t="s">
        <v>358</v>
      </c>
      <c r="B345" s="1">
        <v>2432</v>
      </c>
      <c r="C345" s="1">
        <v>2778</v>
      </c>
      <c r="D345" s="1">
        <v>825</v>
      </c>
      <c r="E345" s="3">
        <f>4*1000/1109</f>
        <v>3.6068530207394049</v>
      </c>
      <c r="F345" s="1" t="s">
        <v>10</v>
      </c>
      <c r="G345" s="9" t="s">
        <v>462</v>
      </c>
    </row>
    <row r="346" spans="1:7" x14ac:dyDescent="0.3">
      <c r="A346" s="17" t="s">
        <v>359</v>
      </c>
      <c r="B346" s="1">
        <v>3603</v>
      </c>
      <c r="C346" s="1">
        <v>2885</v>
      </c>
      <c r="D346" s="1">
        <v>1039</v>
      </c>
      <c r="E346" s="3">
        <f>4*1000/1305</f>
        <v>3.0651340996168583</v>
      </c>
      <c r="F346" s="1" t="s">
        <v>10</v>
      </c>
    </row>
    <row r="347" spans="1:7" x14ac:dyDescent="0.3">
      <c r="A347" s="17" t="s">
        <v>360</v>
      </c>
      <c r="B347" s="1">
        <v>3276</v>
      </c>
      <c r="C347" s="1">
        <v>2602</v>
      </c>
      <c r="D347" s="1">
        <v>863</v>
      </c>
      <c r="E347" s="3">
        <f>4*1000/1192</f>
        <v>3.3557046979865772</v>
      </c>
      <c r="F347" s="1" t="s">
        <v>10</v>
      </c>
    </row>
    <row r="348" spans="1:7" x14ac:dyDescent="0.3">
      <c r="A348" s="17" t="s">
        <v>361</v>
      </c>
      <c r="B348" s="1">
        <v>3585</v>
      </c>
      <c r="C348" s="1">
        <v>2847</v>
      </c>
      <c r="D348" s="1">
        <v>888</v>
      </c>
      <c r="E348" s="3">
        <f>4*1000/1173</f>
        <v>3.4100596760443307</v>
      </c>
      <c r="F348" s="1" t="s">
        <v>10</v>
      </c>
      <c r="G348" s="9" t="s">
        <v>418</v>
      </c>
    </row>
    <row r="349" spans="1:7" x14ac:dyDescent="0.3">
      <c r="A349" s="17" t="s">
        <v>362</v>
      </c>
      <c r="B349" s="1">
        <v>3496</v>
      </c>
      <c r="C349" s="1">
        <v>2047</v>
      </c>
      <c r="D349" s="1">
        <v>832</v>
      </c>
      <c r="E349" s="3">
        <f>4*1000/1279</f>
        <v>3.1274433150899141</v>
      </c>
      <c r="F349" s="1" t="s">
        <v>10</v>
      </c>
      <c r="G349" s="9" t="s">
        <v>463</v>
      </c>
    </row>
    <row r="350" spans="1:7" x14ac:dyDescent="0.3">
      <c r="A350" s="17" t="s">
        <v>363</v>
      </c>
      <c r="B350" s="1">
        <v>4385</v>
      </c>
      <c r="C350" s="1">
        <v>2816</v>
      </c>
      <c r="D350" s="1">
        <v>1033</v>
      </c>
      <c r="E350" s="3">
        <f>4*1000/1794</f>
        <v>2.229654403567447</v>
      </c>
      <c r="F350" s="1" t="s">
        <v>10</v>
      </c>
    </row>
    <row r="351" spans="1:7" x14ac:dyDescent="0.3">
      <c r="A351" s="17" t="s">
        <v>364</v>
      </c>
      <c r="B351" s="1">
        <v>2980</v>
      </c>
      <c r="C351" s="1">
        <v>2155</v>
      </c>
      <c r="D351" s="1">
        <v>699</v>
      </c>
      <c r="E351" s="3">
        <f>4*1000/1183</f>
        <v>3.3812341504649197</v>
      </c>
      <c r="F351" s="1" t="s">
        <v>10</v>
      </c>
    </row>
    <row r="352" spans="1:7" x14ac:dyDescent="0.3">
      <c r="A352" s="17" t="s">
        <v>365</v>
      </c>
      <c r="B352" s="1">
        <v>4240</v>
      </c>
      <c r="C352" s="1">
        <v>3055</v>
      </c>
      <c r="D352" s="1">
        <v>958</v>
      </c>
      <c r="E352" s="3">
        <f>4*1000/1437</f>
        <v>2.7835768963117604</v>
      </c>
      <c r="F352" s="1" t="s">
        <v>10</v>
      </c>
      <c r="G352" s="9" t="s">
        <v>464</v>
      </c>
    </row>
    <row r="353" spans="1:7" x14ac:dyDescent="0.3">
      <c r="A353" s="17" t="s">
        <v>366</v>
      </c>
      <c r="B353" s="1">
        <v>2452</v>
      </c>
      <c r="C353" s="1">
        <v>1938</v>
      </c>
      <c r="D353" s="1">
        <v>813</v>
      </c>
      <c r="E353" s="3">
        <f>4*1000/1307</f>
        <v>3.06044376434583</v>
      </c>
      <c r="F353" s="1" t="s">
        <v>10</v>
      </c>
    </row>
    <row r="354" spans="1:7" x14ac:dyDescent="0.3">
      <c r="A354" s="17" t="s">
        <v>367</v>
      </c>
      <c r="B354" s="1">
        <v>3767</v>
      </c>
      <c r="C354" s="1">
        <v>2627</v>
      </c>
      <c r="D354" s="1">
        <v>920</v>
      </c>
      <c r="E354" s="3">
        <f>4*1000/1302</f>
        <v>3.0721966205837172</v>
      </c>
      <c r="F354" s="1" t="s">
        <v>10</v>
      </c>
    </row>
    <row r="355" spans="1:7" x14ac:dyDescent="0.3">
      <c r="A355" s="17" t="s">
        <v>368</v>
      </c>
      <c r="B355" s="1">
        <v>3351</v>
      </c>
      <c r="C355" s="1">
        <v>2211</v>
      </c>
      <c r="D355" s="1">
        <v>983</v>
      </c>
      <c r="E355" s="3">
        <f>4*1000/1094</f>
        <v>3.6563071297989032</v>
      </c>
      <c r="F355" s="1" t="s">
        <v>10</v>
      </c>
    </row>
    <row r="356" spans="1:7" x14ac:dyDescent="0.3">
      <c r="A356" s="17" t="s">
        <v>369</v>
      </c>
      <c r="B356" s="1">
        <v>2945</v>
      </c>
      <c r="C356" s="1">
        <v>2136</v>
      </c>
      <c r="D356" s="1">
        <v>687</v>
      </c>
      <c r="E356" s="3">
        <f>4*1000/1009</f>
        <v>3.9643211100099109</v>
      </c>
      <c r="F356" s="1" t="s">
        <v>10</v>
      </c>
      <c r="G356" s="10" t="s">
        <v>418</v>
      </c>
    </row>
    <row r="357" spans="1:7" x14ac:dyDescent="0.3">
      <c r="A357" s="17" t="s">
        <v>370</v>
      </c>
      <c r="B357" s="1">
        <v>3477</v>
      </c>
      <c r="C357" s="1">
        <v>23301</v>
      </c>
      <c r="D357" s="1">
        <v>794</v>
      </c>
      <c r="E357" s="3">
        <f>4*1000/1200</f>
        <v>3.3333333333333335</v>
      </c>
      <c r="F357" s="1" t="s">
        <v>10</v>
      </c>
    </row>
    <row r="358" spans="1:7" x14ac:dyDescent="0.3">
      <c r="A358" s="17" t="s">
        <v>371</v>
      </c>
      <c r="B358" s="1">
        <v>2936</v>
      </c>
      <c r="C358" s="1">
        <v>2375</v>
      </c>
      <c r="D358" s="1">
        <v>693</v>
      </c>
      <c r="E358" s="3">
        <f>4*1000/1154</f>
        <v>3.4662045060658579</v>
      </c>
      <c r="F358" s="1" t="s">
        <v>10</v>
      </c>
    </row>
    <row r="359" spans="1:7" x14ac:dyDescent="0.3">
      <c r="A359" s="17" t="s">
        <v>372</v>
      </c>
      <c r="B359" s="1">
        <v>3005</v>
      </c>
      <c r="C359" s="1">
        <v>2558</v>
      </c>
      <c r="D359" s="1">
        <v>888</v>
      </c>
      <c r="E359" s="3">
        <f>4*1000/1088</f>
        <v>3.6764705882352939</v>
      </c>
      <c r="F359" s="1" t="s">
        <v>10</v>
      </c>
    </row>
    <row r="360" spans="1:7" x14ac:dyDescent="0.3">
      <c r="A360" s="17" t="s">
        <v>373</v>
      </c>
      <c r="B360" s="1">
        <v>2451</v>
      </c>
      <c r="C360" s="1">
        <v>2460</v>
      </c>
      <c r="D360" s="1">
        <v>737</v>
      </c>
      <c r="E360" s="3">
        <f>4*1000/1186</f>
        <v>3.3726812816188869</v>
      </c>
      <c r="F360" s="1" t="s">
        <v>10</v>
      </c>
    </row>
    <row r="361" spans="1:7" x14ac:dyDescent="0.3">
      <c r="A361" s="17" t="s">
        <v>374</v>
      </c>
      <c r="B361" s="1">
        <v>3137</v>
      </c>
      <c r="C361" s="1">
        <v>2532</v>
      </c>
      <c r="D361" s="1">
        <v>750</v>
      </c>
      <c r="E361" s="3">
        <f>4*1000/1195</f>
        <v>3.3472803347280333</v>
      </c>
      <c r="F361" s="1" t="s">
        <v>10</v>
      </c>
    </row>
    <row r="362" spans="1:7" x14ac:dyDescent="0.3">
      <c r="A362" s="17" t="s">
        <v>375</v>
      </c>
      <c r="B362" s="1">
        <v>3339</v>
      </c>
      <c r="C362" s="1">
        <v>2627</v>
      </c>
      <c r="D362" s="1">
        <v>919</v>
      </c>
      <c r="E362" s="3">
        <f>4*1000/1184</f>
        <v>3.3783783783783785</v>
      </c>
      <c r="F362" s="1" t="s">
        <v>10</v>
      </c>
      <c r="G362" s="9" t="s">
        <v>465</v>
      </c>
    </row>
    <row r="363" spans="1:7" x14ac:dyDescent="0.3">
      <c r="A363" s="17" t="s">
        <v>376</v>
      </c>
      <c r="B363" s="1">
        <v>2583</v>
      </c>
      <c r="C363" s="1">
        <v>2419</v>
      </c>
      <c r="D363" s="1">
        <v>787</v>
      </c>
      <c r="E363" s="3">
        <f>4*1000/1123</f>
        <v>3.5618878005342833</v>
      </c>
      <c r="F363" s="1" t="s">
        <v>10</v>
      </c>
    </row>
    <row r="364" spans="1:7" x14ac:dyDescent="0.3">
      <c r="A364" s="17" t="s">
        <v>377</v>
      </c>
      <c r="B364" s="1">
        <v>3200</v>
      </c>
      <c r="C364" s="1">
        <v>2589</v>
      </c>
      <c r="D364" s="1">
        <v>888</v>
      </c>
      <c r="E364" s="3">
        <f>4*1000/993</f>
        <v>4.0281973816717018</v>
      </c>
      <c r="F364" s="1" t="s">
        <v>10</v>
      </c>
    </row>
    <row r="365" spans="1:7" x14ac:dyDescent="0.3">
      <c r="A365" s="17" t="s">
        <v>378</v>
      </c>
      <c r="B365" s="1">
        <v>2362</v>
      </c>
      <c r="C365" s="1">
        <v>2022</v>
      </c>
      <c r="D365" s="1">
        <v>617</v>
      </c>
      <c r="E365" s="3">
        <f>4*1000/961</f>
        <v>4.1623309053069715</v>
      </c>
      <c r="F365" s="1" t="s">
        <v>10</v>
      </c>
      <c r="G365" s="9" t="s">
        <v>466</v>
      </c>
    </row>
    <row r="366" spans="1:7" x14ac:dyDescent="0.3">
      <c r="A366" s="17" t="s">
        <v>379</v>
      </c>
      <c r="B366" s="1">
        <v>5116</v>
      </c>
      <c r="C366" s="1">
        <v>3457</v>
      </c>
      <c r="D366" s="1">
        <v>1317</v>
      </c>
      <c r="E366" s="3">
        <f>4*1000/2815</f>
        <v>1.4209591474245116</v>
      </c>
      <c r="F366" s="1" t="s">
        <v>10</v>
      </c>
      <c r="G366" t="s">
        <v>174</v>
      </c>
    </row>
    <row r="367" spans="1:7" x14ac:dyDescent="0.3">
      <c r="A367" s="17" t="s">
        <v>380</v>
      </c>
      <c r="B367" s="1">
        <v>4517</v>
      </c>
      <c r="C367" s="1">
        <v>2797</v>
      </c>
      <c r="D367" s="1">
        <v>1190</v>
      </c>
      <c r="E367" s="3">
        <f>4*1000/2222</f>
        <v>1.8001800180018002</v>
      </c>
      <c r="F367" s="1" t="s">
        <v>10</v>
      </c>
    </row>
    <row r="368" spans="1:7" x14ac:dyDescent="0.3">
      <c r="A368" s="17" t="s">
        <v>381</v>
      </c>
      <c r="B368" s="1">
        <v>2293</v>
      </c>
      <c r="C368" s="1">
        <v>1909</v>
      </c>
      <c r="D368" s="1">
        <v>737</v>
      </c>
      <c r="E368" s="3">
        <f>4*1000/929</f>
        <v>4.3057050592034445</v>
      </c>
      <c r="F368" s="1" t="s">
        <v>10</v>
      </c>
    </row>
    <row r="369" spans="1:7" x14ac:dyDescent="0.3">
      <c r="A369" s="17" t="s">
        <v>382</v>
      </c>
      <c r="B369" s="1">
        <v>3794</v>
      </c>
      <c r="C369" s="1">
        <v>2630</v>
      </c>
      <c r="D369" s="1">
        <v>1035</v>
      </c>
      <c r="E369" s="3">
        <f>4*1000/969</f>
        <v>4.1279669762641902</v>
      </c>
      <c r="F369" s="1">
        <v>6.31</v>
      </c>
    </row>
    <row r="370" spans="1:7" x14ac:dyDescent="0.3">
      <c r="A370" s="17" t="s">
        <v>383</v>
      </c>
      <c r="B370" s="1">
        <v>3829</v>
      </c>
      <c r="C370" s="1">
        <v>2536</v>
      </c>
      <c r="D370" s="1">
        <v>979</v>
      </c>
      <c r="E370" s="3">
        <f>4*1000/1647</f>
        <v>2.4286581663630842</v>
      </c>
      <c r="F370" s="1" t="s">
        <v>10</v>
      </c>
    </row>
    <row r="371" spans="1:7" x14ac:dyDescent="0.3">
      <c r="A371" s="17" t="s">
        <v>384</v>
      </c>
      <c r="B371" s="1">
        <v>3209</v>
      </c>
      <c r="C371" s="1">
        <v>2768</v>
      </c>
      <c r="D371" s="1">
        <v>875</v>
      </c>
      <c r="E371" s="3">
        <f>4*1000/1196</f>
        <v>3.3444816053511706</v>
      </c>
      <c r="F371" s="1" t="s">
        <v>10</v>
      </c>
      <c r="G371" t="s">
        <v>500</v>
      </c>
    </row>
    <row r="372" spans="1:7" x14ac:dyDescent="0.3">
      <c r="A372" s="17" t="s">
        <v>385</v>
      </c>
      <c r="B372" s="1">
        <v>3904</v>
      </c>
      <c r="C372" s="1">
        <v>2994</v>
      </c>
      <c r="D372" s="1">
        <v>1084</v>
      </c>
      <c r="E372" s="3">
        <f>4*1000/1243</f>
        <v>3.2180209171359615</v>
      </c>
      <c r="F372" s="1" t="s">
        <v>10</v>
      </c>
      <c r="G372" s="9" t="s">
        <v>434</v>
      </c>
    </row>
    <row r="373" spans="1:7" x14ac:dyDescent="0.3">
      <c r="A373" s="17" t="s">
        <v>386</v>
      </c>
      <c r="B373" s="1">
        <v>2682</v>
      </c>
      <c r="C373" s="1">
        <v>2577</v>
      </c>
      <c r="D373" s="1">
        <v>1195</v>
      </c>
      <c r="E373" s="3">
        <f>4*1000/2034</f>
        <v>1.9665683382497541</v>
      </c>
      <c r="F373" s="1" t="s">
        <v>10</v>
      </c>
    </row>
    <row r="374" spans="1:7" x14ac:dyDescent="0.3">
      <c r="A374" s="17" t="s">
        <v>387</v>
      </c>
      <c r="B374" s="1">
        <v>3147</v>
      </c>
      <c r="C374" s="1">
        <v>2188</v>
      </c>
      <c r="D374" s="1">
        <v>757</v>
      </c>
      <c r="E374" s="3">
        <f>4*1000/1151</f>
        <v>3.4752389226759339</v>
      </c>
      <c r="F374" s="1" t="s">
        <v>10</v>
      </c>
    </row>
    <row r="375" spans="1:7" x14ac:dyDescent="0.3">
      <c r="A375" s="17" t="s">
        <v>388</v>
      </c>
      <c r="B375" s="1">
        <v>4140</v>
      </c>
      <c r="C375" s="1">
        <v>2827</v>
      </c>
      <c r="D375" s="1">
        <v>1000</v>
      </c>
      <c r="E375" s="3">
        <f>4*1000/1468</f>
        <v>2.7247956403269753</v>
      </c>
      <c r="F375" s="1" t="s">
        <v>10</v>
      </c>
    </row>
    <row r="376" spans="1:7" x14ac:dyDescent="0.3">
      <c r="A376" s="17" t="s">
        <v>389</v>
      </c>
      <c r="B376" s="1">
        <v>3835</v>
      </c>
      <c r="C376" s="1">
        <v>2758</v>
      </c>
      <c r="D376" s="1">
        <v>1042</v>
      </c>
      <c r="E376" s="3">
        <f>4*1000/1719</f>
        <v>2.326934264107039</v>
      </c>
      <c r="F376" s="1" t="s">
        <v>10</v>
      </c>
      <c r="G376" s="9" t="s">
        <v>434</v>
      </c>
    </row>
    <row r="377" spans="1:7" x14ac:dyDescent="0.3">
      <c r="A377" s="17" t="s">
        <v>390</v>
      </c>
      <c r="B377" s="1">
        <v>3459</v>
      </c>
      <c r="C377" s="1">
        <v>2174</v>
      </c>
      <c r="D377" s="1">
        <v>931</v>
      </c>
      <c r="E377" s="3">
        <f>4*1000/2048</f>
        <v>1.953125</v>
      </c>
      <c r="F377" s="1" t="s">
        <v>10</v>
      </c>
      <c r="G377" s="9" t="s">
        <v>467</v>
      </c>
    </row>
    <row r="378" spans="1:7" x14ac:dyDescent="0.3">
      <c r="A378" s="17" t="s">
        <v>391</v>
      </c>
      <c r="B378" s="1">
        <v>3939</v>
      </c>
      <c r="C378" s="1">
        <v>2529</v>
      </c>
      <c r="D378" s="1">
        <v>1021</v>
      </c>
      <c r="E378" s="3">
        <f>4*1000/1682</f>
        <v>2.3781212841854935</v>
      </c>
      <c r="F378" s="1" t="s">
        <v>10</v>
      </c>
      <c r="G378" s="9" t="s">
        <v>468</v>
      </c>
    </row>
    <row r="379" spans="1:7" x14ac:dyDescent="0.3">
      <c r="A379" s="17" t="s">
        <v>392</v>
      </c>
      <c r="B379" s="1">
        <v>4932</v>
      </c>
      <c r="C379" s="1">
        <v>2987</v>
      </c>
      <c r="D379" s="1">
        <v>1121</v>
      </c>
      <c r="E379" s="3">
        <f>4*1000/2011</f>
        <v>1.9890601690701144</v>
      </c>
      <c r="F379" s="1" t="s">
        <v>10</v>
      </c>
    </row>
    <row r="380" spans="1:7" x14ac:dyDescent="0.3">
      <c r="A380" s="17" t="s">
        <v>393</v>
      </c>
      <c r="B380" s="1">
        <v>1970</v>
      </c>
      <c r="C380" s="1">
        <v>1994</v>
      </c>
      <c r="D380" s="1">
        <v>618</v>
      </c>
      <c r="E380" s="3">
        <f>4*1000/1087</f>
        <v>3.6798528058877644</v>
      </c>
      <c r="F380" s="1" t="s">
        <v>10</v>
      </c>
    </row>
    <row r="381" spans="1:7" x14ac:dyDescent="0.3">
      <c r="A381" s="17" t="s">
        <v>394</v>
      </c>
      <c r="B381" s="20">
        <v>4274</v>
      </c>
      <c r="C381" s="1">
        <v>2473</v>
      </c>
      <c r="D381" s="1">
        <v>1267</v>
      </c>
      <c r="E381" s="3"/>
      <c r="F381" s="1" t="s">
        <v>10</v>
      </c>
      <c r="G381" s="9" t="s">
        <v>469</v>
      </c>
    </row>
    <row r="382" spans="1:7" x14ac:dyDescent="0.3">
      <c r="A382" s="17" t="s">
        <v>395</v>
      </c>
      <c r="B382" s="1">
        <v>3758</v>
      </c>
      <c r="C382" s="1">
        <v>2128</v>
      </c>
      <c r="D382" s="1">
        <v>867</v>
      </c>
      <c r="E382" s="3">
        <f>4*1000/835</f>
        <v>4.7904191616766463</v>
      </c>
      <c r="F382" s="20">
        <v>10.31</v>
      </c>
    </row>
    <row r="383" spans="1:7" x14ac:dyDescent="0.3">
      <c r="A383" s="17" t="s">
        <v>396</v>
      </c>
      <c r="B383" s="1">
        <v>2291</v>
      </c>
      <c r="C383" s="1">
        <v>2176</v>
      </c>
      <c r="D383" s="1">
        <v>697</v>
      </c>
      <c r="E383" s="3">
        <f>4*1000/911</f>
        <v>4.3907793633369927</v>
      </c>
      <c r="F383" s="1" t="s">
        <v>10</v>
      </c>
      <c r="G383" s="9" t="s">
        <v>434</v>
      </c>
    </row>
    <row r="384" spans="1:7" x14ac:dyDescent="0.3">
      <c r="A384" s="17" t="s">
        <v>397</v>
      </c>
      <c r="B384" s="1">
        <v>3031</v>
      </c>
      <c r="C384" s="1">
        <v>2510</v>
      </c>
      <c r="D384" s="1">
        <v>812</v>
      </c>
      <c r="E384" s="3">
        <f>4*1000/1129</f>
        <v>3.5429583702391496</v>
      </c>
      <c r="F384" s="1" t="s">
        <v>10</v>
      </c>
    </row>
    <row r="385" spans="1:7" x14ac:dyDescent="0.3">
      <c r="A385" s="17" t="s">
        <v>398</v>
      </c>
      <c r="B385" s="15"/>
      <c r="C385" s="1">
        <v>2321</v>
      </c>
      <c r="D385" s="1">
        <v>885</v>
      </c>
      <c r="E385" s="3">
        <f>4*1000/1381</f>
        <v>2.896451846488052</v>
      </c>
      <c r="F385" s="1" t="s">
        <v>10</v>
      </c>
      <c r="G385" s="9" t="s">
        <v>477</v>
      </c>
    </row>
    <row r="386" spans="1:7" x14ac:dyDescent="0.3">
      <c r="A386" s="17" t="s">
        <v>399</v>
      </c>
      <c r="B386" s="1">
        <v>2243</v>
      </c>
      <c r="C386" s="1">
        <v>1619</v>
      </c>
      <c r="D386" s="1">
        <v>649</v>
      </c>
      <c r="E386" s="3">
        <f>4*1000/1101</f>
        <v>3.6330608537693005</v>
      </c>
      <c r="F386" s="1" t="s">
        <v>10</v>
      </c>
    </row>
    <row r="387" spans="1:7" x14ac:dyDescent="0.3">
      <c r="A387" s="17" t="s">
        <v>400</v>
      </c>
      <c r="B387" s="1">
        <v>3395</v>
      </c>
      <c r="C387" s="1">
        <v>2182</v>
      </c>
      <c r="D387" s="1">
        <v>897</v>
      </c>
      <c r="E387" s="3">
        <f>4*1000/968</f>
        <v>4.1322314049586772</v>
      </c>
      <c r="F387" s="1" t="s">
        <v>10</v>
      </c>
    </row>
    <row r="388" spans="1:7" x14ac:dyDescent="0.3">
      <c r="A388" s="17" t="s">
        <v>401</v>
      </c>
      <c r="B388" s="1">
        <v>2316</v>
      </c>
      <c r="C388" s="1">
        <v>2376</v>
      </c>
      <c r="D388" s="1">
        <v>624</v>
      </c>
      <c r="E388" s="3">
        <f>4*1000/1065</f>
        <v>3.755868544600939</v>
      </c>
      <c r="F388" s="1" t="s">
        <v>10</v>
      </c>
      <c r="G388" s="9" t="s">
        <v>434</v>
      </c>
    </row>
    <row r="389" spans="1:7" x14ac:dyDescent="0.3">
      <c r="A389" s="17" t="s">
        <v>402</v>
      </c>
      <c r="B389" s="1">
        <v>4437</v>
      </c>
      <c r="C389" s="1">
        <v>2546</v>
      </c>
      <c r="D389" s="1">
        <v>1000</v>
      </c>
      <c r="E389" s="3">
        <f>4*1000/2027</f>
        <v>1.9733596447952639</v>
      </c>
      <c r="F389" s="1" t="s">
        <v>10</v>
      </c>
    </row>
    <row r="390" spans="1:7" x14ac:dyDescent="0.3">
      <c r="A390" s="17" t="s">
        <v>403</v>
      </c>
      <c r="B390" s="1">
        <v>2606</v>
      </c>
      <c r="C390" s="1">
        <v>2340</v>
      </c>
      <c r="D390" s="1">
        <v>661</v>
      </c>
      <c r="E390" s="3">
        <f>4*1000/1126</f>
        <v>3.5523978685612789</v>
      </c>
      <c r="F390" s="1" t="s">
        <v>10</v>
      </c>
    </row>
    <row r="392" spans="1:7" x14ac:dyDescent="0.3">
      <c r="A392" s="17" t="s">
        <v>501</v>
      </c>
      <c r="B392" s="1">
        <v>4700</v>
      </c>
      <c r="C392" s="1">
        <v>2630</v>
      </c>
      <c r="D392" s="1">
        <v>1200</v>
      </c>
      <c r="E392" s="1">
        <v>1.7</v>
      </c>
    </row>
    <row r="393" spans="1:7" x14ac:dyDescent="0.3">
      <c r="A393" s="17" t="s">
        <v>502</v>
      </c>
      <c r="B393" s="1">
        <v>4280</v>
      </c>
      <c r="C393" s="1">
        <v>2520</v>
      </c>
      <c r="D393" s="1">
        <v>1050</v>
      </c>
      <c r="E393" s="1">
        <v>2.1</v>
      </c>
    </row>
    <row r="394" spans="1:7" x14ac:dyDescent="0.3">
      <c r="A394" s="17" t="s">
        <v>503</v>
      </c>
      <c r="B394" s="1">
        <v>3120</v>
      </c>
      <c r="C394" s="1">
        <v>2140</v>
      </c>
      <c r="D394" s="1">
        <v>780</v>
      </c>
      <c r="E394" s="1">
        <v>3.3</v>
      </c>
    </row>
    <row r="395" spans="1:7" x14ac:dyDescent="0.3">
      <c r="A395" s="17" t="s">
        <v>504</v>
      </c>
      <c r="B395" s="1">
        <v>3650</v>
      </c>
      <c r="C395" s="1">
        <v>2630</v>
      </c>
      <c r="D395" s="1">
        <v>710</v>
      </c>
      <c r="E395" s="1">
        <v>3.2</v>
      </c>
    </row>
    <row r="396" spans="1:7" x14ac:dyDescent="0.3">
      <c r="A396" s="17" t="s">
        <v>505</v>
      </c>
      <c r="B396" s="1">
        <v>2960</v>
      </c>
      <c r="C396" s="1">
        <v>1990</v>
      </c>
      <c r="D396" s="1">
        <v>670</v>
      </c>
      <c r="E396" s="1">
        <v>4</v>
      </c>
    </row>
    <row r="397" spans="1:7" x14ac:dyDescent="0.3">
      <c r="A397" s="17" t="s">
        <v>506</v>
      </c>
      <c r="B397" s="1">
        <v>3940</v>
      </c>
      <c r="C397" s="1">
        <v>2060</v>
      </c>
      <c r="D397" s="1">
        <v>860</v>
      </c>
      <c r="E397" s="1">
        <v>3</v>
      </c>
    </row>
    <row r="398" spans="1:7" x14ac:dyDescent="0.3">
      <c r="A398" s="17" t="s">
        <v>507</v>
      </c>
      <c r="B398" s="1">
        <v>3180</v>
      </c>
      <c r="C398" s="1">
        <v>2160</v>
      </c>
      <c r="D398" s="1">
        <v>930</v>
      </c>
      <c r="E398" s="1">
        <v>3</v>
      </c>
    </row>
    <row r="399" spans="1:7" x14ac:dyDescent="0.3">
      <c r="A399" s="17" t="s">
        <v>508</v>
      </c>
      <c r="B399" s="1">
        <v>3950</v>
      </c>
      <c r="C399" s="1">
        <v>2610</v>
      </c>
      <c r="D399" s="1">
        <v>800</v>
      </c>
      <c r="E399" s="1">
        <v>3</v>
      </c>
    </row>
    <row r="400" spans="1:7" x14ac:dyDescent="0.3">
      <c r="A400" s="17" t="s">
        <v>509</v>
      </c>
      <c r="C400" s="1">
        <v>2690</v>
      </c>
      <c r="D400" s="1">
        <v>830</v>
      </c>
      <c r="E400" s="1">
        <v>3.4</v>
      </c>
    </row>
    <row r="401" spans="1:5" x14ac:dyDescent="0.3">
      <c r="A401" s="17" t="s">
        <v>510</v>
      </c>
      <c r="C401" s="1">
        <v>2100</v>
      </c>
      <c r="D401" s="1">
        <v>720</v>
      </c>
      <c r="E401" s="1">
        <v>3.4</v>
      </c>
    </row>
    <row r="402" spans="1:5" x14ac:dyDescent="0.3">
      <c r="A402" s="17" t="s">
        <v>511</v>
      </c>
      <c r="B402" s="1">
        <v>1370</v>
      </c>
      <c r="C402" s="1">
        <v>1330</v>
      </c>
      <c r="D402" s="1">
        <v>690</v>
      </c>
      <c r="E402" s="1">
        <v>8</v>
      </c>
    </row>
    <row r="403" spans="1:5" x14ac:dyDescent="0.3">
      <c r="A403" s="17" t="s">
        <v>512</v>
      </c>
      <c r="C403" s="1">
        <v>2140</v>
      </c>
      <c r="D403" s="1">
        <v>480</v>
      </c>
      <c r="E403" s="1">
        <v>4</v>
      </c>
    </row>
    <row r="404" spans="1:5" x14ac:dyDescent="0.3">
      <c r="A404" s="17" t="s">
        <v>513</v>
      </c>
    </row>
    <row r="405" spans="1:5" x14ac:dyDescent="0.3">
      <c r="A405" s="17" t="s">
        <v>514</v>
      </c>
      <c r="C405" s="1">
        <v>1400</v>
      </c>
      <c r="D405" s="1">
        <v>630</v>
      </c>
    </row>
    <row r="406" spans="1:5" x14ac:dyDescent="0.3">
      <c r="A406" s="17" t="s">
        <v>515</v>
      </c>
      <c r="B406">
        <v>5660</v>
      </c>
      <c r="C406" s="1">
        <v>3020</v>
      </c>
      <c r="D406" s="1">
        <v>1190</v>
      </c>
      <c r="E406" s="1">
        <v>1.6</v>
      </c>
    </row>
    <row r="407" spans="1:5" x14ac:dyDescent="0.3">
      <c r="A407" s="17" t="s">
        <v>516</v>
      </c>
      <c r="B407">
        <v>4500</v>
      </c>
      <c r="C407" s="1">
        <v>2720</v>
      </c>
      <c r="D407" s="1">
        <v>1050</v>
      </c>
      <c r="E407" s="1">
        <v>1.9</v>
      </c>
    </row>
    <row r="408" spans="1:5" x14ac:dyDescent="0.3">
      <c r="A408" s="17" t="s">
        <v>517</v>
      </c>
      <c r="C408" s="1">
        <v>1730</v>
      </c>
      <c r="D408" s="1">
        <v>780</v>
      </c>
      <c r="E408" s="1">
        <v>3.2</v>
      </c>
    </row>
    <row r="409" spans="1:5" x14ac:dyDescent="0.3">
      <c r="A409" s="17" t="s">
        <v>518</v>
      </c>
      <c r="B409">
        <v>3940</v>
      </c>
      <c r="C409" s="1">
        <v>2250</v>
      </c>
      <c r="D409" s="1">
        <v>850</v>
      </c>
      <c r="E409" s="1">
        <v>2.8</v>
      </c>
    </row>
    <row r="410" spans="1:5" x14ac:dyDescent="0.3">
      <c r="A410" s="17" t="s">
        <v>519</v>
      </c>
      <c r="B410">
        <v>5690</v>
      </c>
      <c r="C410" s="1">
        <v>3100</v>
      </c>
      <c r="D410" s="1">
        <v>1320</v>
      </c>
      <c r="E410" s="1">
        <v>1.9</v>
      </c>
    </row>
    <row r="411" spans="1:5" x14ac:dyDescent="0.3">
      <c r="A411" s="17" t="s">
        <v>520</v>
      </c>
      <c r="B411">
        <v>3540</v>
      </c>
      <c r="C411" s="1">
        <v>2470</v>
      </c>
      <c r="D411" s="1">
        <v>800</v>
      </c>
      <c r="E411" s="1">
        <v>3</v>
      </c>
    </row>
    <row r="412" spans="1:5" x14ac:dyDescent="0.3">
      <c r="A412" s="17" t="s">
        <v>521</v>
      </c>
      <c r="B412">
        <v>4370</v>
      </c>
      <c r="C412" s="1">
        <v>3060</v>
      </c>
      <c r="D412" s="1">
        <v>780</v>
      </c>
      <c r="E412" s="1">
        <v>2.8</v>
      </c>
    </row>
    <row r="413" spans="1:5" x14ac:dyDescent="0.3">
      <c r="A413" s="17" t="s">
        <v>522</v>
      </c>
      <c r="B413">
        <v>3890</v>
      </c>
      <c r="C413" s="1">
        <v>2300</v>
      </c>
      <c r="D413" s="1">
        <v>840</v>
      </c>
      <c r="E413" s="1">
        <v>3</v>
      </c>
    </row>
    <row r="414" spans="1:5" x14ac:dyDescent="0.3">
      <c r="A414" s="17" t="s">
        <v>523</v>
      </c>
      <c r="B414">
        <v>3790</v>
      </c>
      <c r="C414" s="1">
        <v>2610</v>
      </c>
      <c r="D414" s="1">
        <v>790</v>
      </c>
      <c r="E414" s="1">
        <v>2.9</v>
      </c>
    </row>
    <row r="415" spans="1:5" x14ac:dyDescent="0.3">
      <c r="A415" s="17" t="s">
        <v>524</v>
      </c>
      <c r="B415">
        <v>5230</v>
      </c>
      <c r="C415" s="1">
        <v>2860</v>
      </c>
      <c r="D415" s="1">
        <v>1200</v>
      </c>
      <c r="E415" s="1">
        <v>1.9</v>
      </c>
    </row>
    <row r="416" spans="1:5" x14ac:dyDescent="0.3">
      <c r="A416" s="17" t="s">
        <v>525</v>
      </c>
      <c r="C416" s="1">
        <v>2080</v>
      </c>
      <c r="D416" s="1">
        <v>860</v>
      </c>
      <c r="E416" s="1">
        <v>2.1</v>
      </c>
    </row>
    <row r="417" spans="1:6" x14ac:dyDescent="0.3">
      <c r="A417" s="17" t="s">
        <v>526</v>
      </c>
      <c r="B417">
        <v>3260</v>
      </c>
      <c r="C417" s="1">
        <v>2130</v>
      </c>
      <c r="D417" s="1">
        <v>730</v>
      </c>
      <c r="E417" s="1">
        <v>3.2</v>
      </c>
    </row>
    <row r="418" spans="1:6" x14ac:dyDescent="0.3">
      <c r="A418" s="17" t="s">
        <v>527</v>
      </c>
      <c r="B418">
        <v>4060</v>
      </c>
      <c r="C418" s="1">
        <v>2470</v>
      </c>
      <c r="D418" s="1">
        <v>910</v>
      </c>
      <c r="E418" s="1">
        <v>2.5</v>
      </c>
    </row>
    <row r="419" spans="1:6" x14ac:dyDescent="0.3">
      <c r="A419" s="17" t="s">
        <v>528</v>
      </c>
      <c r="B419">
        <v>5650</v>
      </c>
      <c r="C419" s="1">
        <v>2960</v>
      </c>
      <c r="D419" s="1">
        <v>1300</v>
      </c>
      <c r="E419" s="1">
        <v>1.8</v>
      </c>
    </row>
    <row r="420" spans="1:6" x14ac:dyDescent="0.3">
      <c r="A420" s="17" t="s">
        <v>529</v>
      </c>
      <c r="B420">
        <v>4430</v>
      </c>
      <c r="C420" s="1">
        <v>3040</v>
      </c>
      <c r="D420" s="1">
        <v>860</v>
      </c>
      <c r="E420" s="1">
        <v>2.6</v>
      </c>
    </row>
    <row r="421" spans="1:6" x14ac:dyDescent="0.3">
      <c r="A421" s="17" t="s">
        <v>530</v>
      </c>
      <c r="B421">
        <v>3210</v>
      </c>
      <c r="C421" s="1">
        <v>2220</v>
      </c>
      <c r="D421" s="1">
        <v>660</v>
      </c>
      <c r="E421" s="1">
        <v>3.6</v>
      </c>
    </row>
    <row r="422" spans="1:6" x14ac:dyDescent="0.3">
      <c r="A422" s="17"/>
    </row>
    <row r="423" spans="1:6" x14ac:dyDescent="0.3">
      <c r="A423" s="17" t="s">
        <v>531</v>
      </c>
      <c r="B423">
        <v>3380</v>
      </c>
      <c r="C423" s="1">
        <v>2110</v>
      </c>
      <c r="D423" s="1">
        <v>870</v>
      </c>
      <c r="E423" s="1">
        <v>3</v>
      </c>
    </row>
    <row r="424" spans="1:6" x14ac:dyDescent="0.3">
      <c r="A424" s="17" t="s">
        <v>532</v>
      </c>
      <c r="B424">
        <v>2870</v>
      </c>
      <c r="C424" s="1">
        <v>2150</v>
      </c>
      <c r="D424" s="1">
        <v>700</v>
      </c>
      <c r="E424" s="1">
        <v>3</v>
      </c>
    </row>
    <row r="425" spans="1:6" x14ac:dyDescent="0.3">
      <c r="A425" s="17" t="s">
        <v>533</v>
      </c>
      <c r="B425">
        <v>4290</v>
      </c>
      <c r="C425" s="1">
        <v>2600</v>
      </c>
      <c r="D425" s="1">
        <v>1170</v>
      </c>
      <c r="E425" s="1">
        <v>1.8</v>
      </c>
    </row>
    <row r="426" spans="1:6" x14ac:dyDescent="0.3">
      <c r="A426" s="17" t="s">
        <v>534</v>
      </c>
      <c r="B426">
        <v>4360</v>
      </c>
      <c r="C426" s="1">
        <v>2540</v>
      </c>
      <c r="D426" s="1">
        <v>980</v>
      </c>
      <c r="E426" s="1">
        <v>2.4</v>
      </c>
    </row>
    <row r="427" spans="1:6" x14ac:dyDescent="0.3">
      <c r="A427" s="17" t="s">
        <v>535</v>
      </c>
      <c r="B427">
        <v>4320</v>
      </c>
      <c r="C427" s="1">
        <v>2880</v>
      </c>
      <c r="D427" s="1">
        <v>940</v>
      </c>
      <c r="E427" s="1">
        <v>3.2</v>
      </c>
    </row>
    <row r="428" spans="1:6" x14ac:dyDescent="0.3">
      <c r="A428" s="17" t="s">
        <v>536</v>
      </c>
      <c r="C428" s="1">
        <v>2510</v>
      </c>
      <c r="D428" s="1">
        <v>880</v>
      </c>
      <c r="E428" s="1">
        <v>4</v>
      </c>
      <c r="F428" s="1">
        <v>9</v>
      </c>
    </row>
    <row r="429" spans="1:6" x14ac:dyDescent="0.3">
      <c r="A429" s="17" t="s">
        <v>537</v>
      </c>
      <c r="B429">
        <v>3240</v>
      </c>
      <c r="C429" s="1">
        <v>1920</v>
      </c>
      <c r="D429" s="1">
        <v>860</v>
      </c>
      <c r="E429" s="1">
        <v>2.1</v>
      </c>
    </row>
    <row r="430" spans="1:6" x14ac:dyDescent="0.3">
      <c r="A430" s="17" t="s">
        <v>538</v>
      </c>
      <c r="B430">
        <v>4540</v>
      </c>
      <c r="C430" s="1">
        <v>2300</v>
      </c>
      <c r="D430" s="1">
        <v>1040</v>
      </c>
      <c r="E430" s="1">
        <v>1.9</v>
      </c>
    </row>
    <row r="431" spans="1:6" x14ac:dyDescent="0.3">
      <c r="A431" s="17" t="s">
        <v>539</v>
      </c>
      <c r="B431">
        <v>4450</v>
      </c>
      <c r="C431" s="1">
        <v>2560</v>
      </c>
      <c r="D431" s="1">
        <v>980</v>
      </c>
      <c r="E431" s="1">
        <v>2.1</v>
      </c>
    </row>
    <row r="432" spans="1:6" x14ac:dyDescent="0.3">
      <c r="A432" s="17" t="s">
        <v>540</v>
      </c>
      <c r="B432">
        <v>3680</v>
      </c>
      <c r="C432" s="1">
        <v>2470</v>
      </c>
      <c r="D432" s="1">
        <v>1020</v>
      </c>
      <c r="E432" s="1">
        <v>5</v>
      </c>
      <c r="F432" s="1">
        <v>9</v>
      </c>
    </row>
    <row r="433" spans="1:6" x14ac:dyDescent="0.3">
      <c r="A433" s="17" t="s">
        <v>541</v>
      </c>
      <c r="B433">
        <v>2830</v>
      </c>
      <c r="C433" s="1">
        <v>1850</v>
      </c>
      <c r="D433" s="1">
        <v>780</v>
      </c>
      <c r="E433" s="1">
        <v>3.1</v>
      </c>
    </row>
    <row r="434" spans="1:6" x14ac:dyDescent="0.3">
      <c r="A434" s="17" t="s">
        <v>542</v>
      </c>
      <c r="B434">
        <v>4190</v>
      </c>
      <c r="C434" s="1">
        <v>2440</v>
      </c>
      <c r="D434" s="1">
        <v>900</v>
      </c>
      <c r="E434" s="1">
        <v>3</v>
      </c>
    </row>
    <row r="435" spans="1:6" x14ac:dyDescent="0.3">
      <c r="A435" s="17" t="s">
        <v>543</v>
      </c>
      <c r="B435">
        <v>3970</v>
      </c>
      <c r="C435" s="1">
        <v>2460</v>
      </c>
      <c r="D435" s="1">
        <v>980</v>
      </c>
      <c r="E435" s="1">
        <v>2.9</v>
      </c>
    </row>
    <row r="436" spans="1:6" x14ac:dyDescent="0.3">
      <c r="A436" s="17" t="s">
        <v>544</v>
      </c>
      <c r="B436">
        <v>5300</v>
      </c>
      <c r="C436" s="1">
        <v>3050</v>
      </c>
      <c r="D436" s="1">
        <v>1180</v>
      </c>
      <c r="E436" s="1">
        <v>1.8</v>
      </c>
    </row>
    <row r="437" spans="1:6" x14ac:dyDescent="0.3">
      <c r="A437" s="17" t="s">
        <v>545</v>
      </c>
      <c r="B437">
        <v>4140</v>
      </c>
      <c r="C437" s="1">
        <v>2260</v>
      </c>
      <c r="D437" s="1">
        <v>970</v>
      </c>
      <c r="E437" s="1">
        <v>2</v>
      </c>
    </row>
    <row r="438" spans="1:6" x14ac:dyDescent="0.3">
      <c r="A438" s="17" t="s">
        <v>546</v>
      </c>
      <c r="B438">
        <v>5410</v>
      </c>
      <c r="C438" s="1">
        <v>2920</v>
      </c>
      <c r="D438" s="1">
        <v>1330</v>
      </c>
      <c r="E438" s="1">
        <v>1.7</v>
      </c>
    </row>
    <row r="439" spans="1:6" x14ac:dyDescent="0.3">
      <c r="A439" s="17" t="s">
        <v>547</v>
      </c>
      <c r="B439">
        <v>3210</v>
      </c>
      <c r="C439" s="1">
        <v>2060</v>
      </c>
      <c r="D439" s="1">
        <v>790</v>
      </c>
      <c r="E439" s="1">
        <v>3.2</v>
      </c>
    </row>
    <row r="440" spans="1:6" x14ac:dyDescent="0.3">
      <c r="A440" s="17" t="s">
        <v>548</v>
      </c>
      <c r="B440">
        <v>4000</v>
      </c>
      <c r="C440" s="1">
        <v>2590</v>
      </c>
      <c r="D440" s="1">
        <v>810</v>
      </c>
      <c r="E440" s="1">
        <v>2.9</v>
      </c>
    </row>
    <row r="441" spans="1:6" x14ac:dyDescent="0.3">
      <c r="A441" s="17" t="s">
        <v>549</v>
      </c>
      <c r="B441">
        <v>3350</v>
      </c>
      <c r="C441" s="1">
        <v>2420</v>
      </c>
      <c r="D441" s="1">
        <v>760</v>
      </c>
      <c r="E441" s="1">
        <v>4</v>
      </c>
    </row>
    <row r="442" spans="1:6" x14ac:dyDescent="0.3">
      <c r="A442" s="17" t="s">
        <v>550</v>
      </c>
      <c r="B442">
        <v>3310</v>
      </c>
      <c r="C442" s="1">
        <v>2370</v>
      </c>
      <c r="D442" s="1">
        <v>730</v>
      </c>
      <c r="E442" s="1">
        <v>3.5</v>
      </c>
    </row>
    <row r="443" spans="1:6" x14ac:dyDescent="0.3">
      <c r="A443" s="17" t="s">
        <v>551</v>
      </c>
      <c r="B443">
        <v>4510</v>
      </c>
      <c r="C443" s="1">
        <v>2770</v>
      </c>
      <c r="D443" s="1">
        <v>1060</v>
      </c>
      <c r="E443" s="1">
        <v>4.4000000000000004</v>
      </c>
      <c r="F443" s="1">
        <v>10</v>
      </c>
    </row>
    <row r="444" spans="1:6" x14ac:dyDescent="0.3">
      <c r="A444" s="17" t="s">
        <v>552</v>
      </c>
      <c r="B444">
        <v>3940</v>
      </c>
      <c r="C444" s="1">
        <v>2050</v>
      </c>
      <c r="D444" s="1">
        <v>980</v>
      </c>
      <c r="E444" s="1">
        <v>4.3</v>
      </c>
      <c r="F444" s="1">
        <v>11</v>
      </c>
    </row>
    <row r="445" spans="1:6" x14ac:dyDescent="0.3">
      <c r="A445" s="17" t="s">
        <v>553</v>
      </c>
      <c r="B445">
        <v>3200</v>
      </c>
      <c r="C445" s="1">
        <v>2100</v>
      </c>
      <c r="D445" s="1">
        <v>880</v>
      </c>
      <c r="E445" s="1">
        <v>3</v>
      </c>
    </row>
    <row r="446" spans="1:6" x14ac:dyDescent="0.3">
      <c r="A446" s="17" t="s">
        <v>554</v>
      </c>
    </row>
    <row r="447" spans="1:6" x14ac:dyDescent="0.3">
      <c r="A447" s="17" t="s">
        <v>555</v>
      </c>
      <c r="B447">
        <v>4140</v>
      </c>
      <c r="C447" s="1">
        <v>2450</v>
      </c>
      <c r="D447" s="1">
        <v>890</v>
      </c>
      <c r="E447" s="1">
        <v>2.2000000000000002</v>
      </c>
    </row>
    <row r="448" spans="1:6" x14ac:dyDescent="0.3">
      <c r="A448" s="17" t="s">
        <v>556</v>
      </c>
      <c r="B448">
        <v>3980</v>
      </c>
      <c r="C448" s="1">
        <v>2630</v>
      </c>
      <c r="D448" s="1">
        <v>1050</v>
      </c>
      <c r="E448" s="1">
        <v>3</v>
      </c>
    </row>
    <row r="449" spans="1:5" x14ac:dyDescent="0.3">
      <c r="A449" s="17" t="s">
        <v>557</v>
      </c>
      <c r="B449">
        <v>3480</v>
      </c>
      <c r="C449" s="1">
        <v>2380</v>
      </c>
      <c r="D449" s="1">
        <v>740</v>
      </c>
      <c r="E449" s="1">
        <v>3</v>
      </c>
    </row>
    <row r="450" spans="1:5" x14ac:dyDescent="0.3">
      <c r="A450" s="17" t="s">
        <v>558</v>
      </c>
      <c r="B450">
        <v>2920</v>
      </c>
      <c r="C450" s="1">
        <v>1980</v>
      </c>
      <c r="D450" s="1">
        <v>860</v>
      </c>
      <c r="E450" s="1">
        <v>3.5</v>
      </c>
    </row>
    <row r="451" spans="1:5" x14ac:dyDescent="0.3">
      <c r="A451" s="17" t="s">
        <v>559</v>
      </c>
      <c r="B451">
        <v>3900</v>
      </c>
      <c r="C451" s="1">
        <v>2540</v>
      </c>
      <c r="D451" s="1">
        <v>1000</v>
      </c>
      <c r="E451" s="1">
        <v>2.4</v>
      </c>
    </row>
    <row r="452" spans="1:5" x14ac:dyDescent="0.3">
      <c r="A452" s="17" t="s">
        <v>560</v>
      </c>
      <c r="B452">
        <v>3790</v>
      </c>
      <c r="C452" s="1">
        <v>2710</v>
      </c>
      <c r="D452" s="1">
        <v>810</v>
      </c>
      <c r="E452" s="1">
        <v>2.9</v>
      </c>
    </row>
    <row r="453" spans="1:5" x14ac:dyDescent="0.3">
      <c r="A453" s="17" t="s">
        <v>561</v>
      </c>
      <c r="B453">
        <v>3890</v>
      </c>
      <c r="C453" s="1">
        <v>2910</v>
      </c>
      <c r="D453" s="1">
        <v>910</v>
      </c>
      <c r="E453" s="1">
        <v>2.2000000000000002</v>
      </c>
    </row>
    <row r="454" spans="1:5" x14ac:dyDescent="0.3">
      <c r="A454" s="2" t="s">
        <v>562</v>
      </c>
      <c r="B454">
        <v>3100</v>
      </c>
      <c r="C454" s="1">
        <v>2470</v>
      </c>
      <c r="D454" s="1">
        <v>680</v>
      </c>
      <c r="E454" s="1">
        <v>3.3</v>
      </c>
    </row>
    <row r="455" spans="1:5" x14ac:dyDescent="0.3">
      <c r="A455" s="2" t="s">
        <v>563</v>
      </c>
      <c r="B455">
        <v>4010</v>
      </c>
      <c r="C455" s="1">
        <v>2750</v>
      </c>
      <c r="D455" s="1">
        <v>860</v>
      </c>
      <c r="E455" s="1">
        <v>3</v>
      </c>
    </row>
    <row r="456" spans="1:5" x14ac:dyDescent="0.3">
      <c r="A456" s="2" t="s">
        <v>564</v>
      </c>
      <c r="B456">
        <v>3820</v>
      </c>
      <c r="C456" s="1">
        <v>2620</v>
      </c>
      <c r="D456" s="1">
        <v>740</v>
      </c>
      <c r="E456" s="1">
        <v>3.6</v>
      </c>
    </row>
    <row r="457" spans="1:5" x14ac:dyDescent="0.3">
      <c r="A457" s="2" t="s">
        <v>565</v>
      </c>
      <c r="B457">
        <v>3100</v>
      </c>
      <c r="C457" s="1">
        <v>2360</v>
      </c>
      <c r="D457" s="1">
        <v>670</v>
      </c>
      <c r="E457" s="1">
        <v>3.2</v>
      </c>
    </row>
    <row r="458" spans="1:5" x14ac:dyDescent="0.3">
      <c r="A458" s="2" t="s">
        <v>566</v>
      </c>
      <c r="B458">
        <v>3050</v>
      </c>
      <c r="C458" s="1">
        <v>2310</v>
      </c>
      <c r="D458" s="1">
        <v>890</v>
      </c>
      <c r="E458" s="1">
        <v>3.1</v>
      </c>
    </row>
    <row r="459" spans="1:5" x14ac:dyDescent="0.3">
      <c r="A459" s="2" t="s">
        <v>567</v>
      </c>
      <c r="B459">
        <v>2760</v>
      </c>
      <c r="C459" s="1">
        <v>2000</v>
      </c>
      <c r="D459" s="1">
        <v>860</v>
      </c>
      <c r="E459" s="1">
        <v>2.5</v>
      </c>
    </row>
    <row r="460" spans="1:5" x14ac:dyDescent="0.3">
      <c r="A460" s="2" t="s">
        <v>568</v>
      </c>
      <c r="B460">
        <v>2780</v>
      </c>
      <c r="C460" s="1">
        <v>1980</v>
      </c>
      <c r="D460" s="1">
        <v>740</v>
      </c>
      <c r="E460" s="1">
        <v>3.8</v>
      </c>
    </row>
    <row r="461" spans="1:5" x14ac:dyDescent="0.3">
      <c r="A461" s="2" t="s">
        <v>569</v>
      </c>
      <c r="B461">
        <v>2910</v>
      </c>
      <c r="C461" s="1">
        <v>2200</v>
      </c>
      <c r="D461" s="1">
        <v>840</v>
      </c>
      <c r="E461" s="1">
        <v>3.2</v>
      </c>
    </row>
    <row r="462" spans="1:5" x14ac:dyDescent="0.3">
      <c r="A462" s="2" t="s">
        <v>570</v>
      </c>
      <c r="B462">
        <v>2560</v>
      </c>
      <c r="C462" s="1">
        <v>2050</v>
      </c>
      <c r="D462" s="1">
        <v>850</v>
      </c>
      <c r="E462" s="1">
        <v>3.1</v>
      </c>
    </row>
    <row r="463" spans="1:5" x14ac:dyDescent="0.3">
      <c r="A463" s="2" t="s">
        <v>571</v>
      </c>
      <c r="B463">
        <v>3190</v>
      </c>
      <c r="C463" s="1">
        <v>2540</v>
      </c>
      <c r="D463" s="1">
        <v>680</v>
      </c>
      <c r="E463" s="1">
        <v>3.8</v>
      </c>
    </row>
    <row r="464" spans="1:5" x14ac:dyDescent="0.3">
      <c r="A464" s="2" t="s">
        <v>572</v>
      </c>
      <c r="B464">
        <v>2840</v>
      </c>
      <c r="C464" s="1">
        <v>1970</v>
      </c>
      <c r="D464" s="1">
        <v>820</v>
      </c>
      <c r="E464" s="1">
        <v>3.2</v>
      </c>
    </row>
    <row r="465" spans="1:6" x14ac:dyDescent="0.3">
      <c r="A465" s="2" t="s">
        <v>573</v>
      </c>
      <c r="B465">
        <v>3690</v>
      </c>
      <c r="C465" s="1">
        <v>2510</v>
      </c>
      <c r="D465" s="1">
        <v>930</v>
      </c>
      <c r="E465" s="1">
        <v>2.8</v>
      </c>
    </row>
    <row r="466" spans="1:6" x14ac:dyDescent="0.3">
      <c r="A466" s="2" t="s">
        <v>574</v>
      </c>
      <c r="B466">
        <v>4390</v>
      </c>
      <c r="C466" s="1">
        <v>2900</v>
      </c>
      <c r="D466" s="1">
        <v>980</v>
      </c>
      <c r="E466" s="1">
        <v>2.8</v>
      </c>
    </row>
    <row r="467" spans="1:6" x14ac:dyDescent="0.3">
      <c r="A467" s="2" t="s">
        <v>575</v>
      </c>
      <c r="B467">
        <v>2870</v>
      </c>
      <c r="C467" s="1">
        <v>2120</v>
      </c>
      <c r="D467" s="1">
        <v>680</v>
      </c>
      <c r="E467" s="1">
        <v>3.8</v>
      </c>
    </row>
    <row r="468" spans="1:6" x14ac:dyDescent="0.3">
      <c r="A468" s="2" t="s">
        <v>576</v>
      </c>
      <c r="B468">
        <v>2890</v>
      </c>
      <c r="C468" s="1">
        <v>2050</v>
      </c>
      <c r="D468" s="1">
        <v>780</v>
      </c>
      <c r="E468" s="1">
        <v>3.6</v>
      </c>
    </row>
    <row r="469" spans="1:6" x14ac:dyDescent="0.3">
      <c r="A469" s="2" t="s">
        <v>577</v>
      </c>
      <c r="B469">
        <v>3820</v>
      </c>
      <c r="C469" s="1">
        <v>2350</v>
      </c>
      <c r="D469" s="1">
        <v>780</v>
      </c>
      <c r="E469" s="1">
        <v>2.6</v>
      </c>
    </row>
    <row r="470" spans="1:6" x14ac:dyDescent="0.3">
      <c r="A470" s="2" t="s">
        <v>578</v>
      </c>
      <c r="C470" s="1">
        <v>1900</v>
      </c>
      <c r="D470" s="1">
        <v>730</v>
      </c>
      <c r="E470" s="1">
        <v>3.5</v>
      </c>
    </row>
    <row r="471" spans="1:6" x14ac:dyDescent="0.3">
      <c r="A471" s="2" t="s">
        <v>579</v>
      </c>
      <c r="B471">
        <v>2990</v>
      </c>
      <c r="C471" s="1">
        <v>2190</v>
      </c>
      <c r="D471" s="1">
        <v>710</v>
      </c>
      <c r="E471" s="1">
        <v>3.1</v>
      </c>
    </row>
    <row r="472" spans="1:6" x14ac:dyDescent="0.3">
      <c r="A472" s="2" t="s">
        <v>580</v>
      </c>
      <c r="B472">
        <v>2980</v>
      </c>
      <c r="C472" s="1">
        <v>2300</v>
      </c>
      <c r="D472" s="1">
        <v>710</v>
      </c>
      <c r="E472" s="1">
        <v>3.3</v>
      </c>
    </row>
    <row r="473" spans="1:6" x14ac:dyDescent="0.3">
      <c r="A473" s="2" t="s">
        <v>581</v>
      </c>
      <c r="B473">
        <v>2870</v>
      </c>
      <c r="C473" s="1">
        <v>2400</v>
      </c>
      <c r="D473" s="1">
        <v>580</v>
      </c>
      <c r="E473" s="1">
        <v>3.5</v>
      </c>
    </row>
    <row r="474" spans="1:6" x14ac:dyDescent="0.3">
      <c r="A474" s="2" t="s">
        <v>582</v>
      </c>
      <c r="B474">
        <v>3510</v>
      </c>
      <c r="C474" s="1">
        <v>2580</v>
      </c>
      <c r="D474" s="1">
        <v>680</v>
      </c>
      <c r="E474" s="1">
        <v>3</v>
      </c>
    </row>
    <row r="475" spans="1:6" x14ac:dyDescent="0.3">
      <c r="A475" s="2" t="s">
        <v>583</v>
      </c>
      <c r="B475">
        <v>2700</v>
      </c>
      <c r="C475" s="1">
        <v>2350</v>
      </c>
      <c r="D475" s="1">
        <v>740</v>
      </c>
      <c r="E475" s="1">
        <v>3.1</v>
      </c>
    </row>
    <row r="476" spans="1:6" x14ac:dyDescent="0.3">
      <c r="A476" s="2" t="s">
        <v>584</v>
      </c>
      <c r="B476">
        <v>3880</v>
      </c>
      <c r="C476" s="1">
        <v>2750</v>
      </c>
      <c r="D476" s="1">
        <v>950</v>
      </c>
      <c r="E476" s="1">
        <v>3</v>
      </c>
    </row>
    <row r="477" spans="1:6" x14ac:dyDescent="0.3">
      <c r="A477" s="2" t="s">
        <v>585</v>
      </c>
      <c r="B477">
        <v>4200</v>
      </c>
      <c r="C477" s="1">
        <v>3140</v>
      </c>
      <c r="D477" s="1">
        <v>880</v>
      </c>
      <c r="E477" s="1">
        <v>2.9</v>
      </c>
    </row>
    <row r="478" spans="1:6" x14ac:dyDescent="0.3">
      <c r="A478" s="2" t="s">
        <v>586</v>
      </c>
      <c r="B478">
        <v>3080</v>
      </c>
      <c r="C478" s="1">
        <v>2620</v>
      </c>
      <c r="D478" s="1">
        <v>800</v>
      </c>
      <c r="E478" s="1">
        <v>3</v>
      </c>
    </row>
    <row r="479" spans="1:6" x14ac:dyDescent="0.3">
      <c r="A479" s="2" t="s">
        <v>587</v>
      </c>
      <c r="B479">
        <v>4100</v>
      </c>
      <c r="C479" s="1">
        <v>2240</v>
      </c>
      <c r="D479" s="1">
        <v>910</v>
      </c>
      <c r="E479" s="1">
        <v>4.4000000000000004</v>
      </c>
      <c r="F479" s="1">
        <v>10</v>
      </c>
    </row>
    <row r="480" spans="1:6" x14ac:dyDescent="0.3">
      <c r="A480" s="2" t="s">
        <v>588</v>
      </c>
      <c r="B480">
        <v>4310</v>
      </c>
      <c r="C480" s="1">
        <v>2900</v>
      </c>
      <c r="D480" s="1">
        <v>1040</v>
      </c>
      <c r="E480" s="1">
        <v>1.9</v>
      </c>
    </row>
    <row r="481" spans="1:5" x14ac:dyDescent="0.3">
      <c r="A481" s="2" t="s">
        <v>589</v>
      </c>
      <c r="B481">
        <v>3290</v>
      </c>
      <c r="C481" s="1">
        <v>2150</v>
      </c>
      <c r="D481" s="1">
        <v>640</v>
      </c>
      <c r="E481" s="1">
        <v>3.4</v>
      </c>
    </row>
    <row r="482" spans="1:5" x14ac:dyDescent="0.3">
      <c r="A482" s="2" t="s">
        <v>590</v>
      </c>
      <c r="B482">
        <v>3480</v>
      </c>
      <c r="C482" s="1">
        <v>1920</v>
      </c>
      <c r="D482" s="1">
        <v>820</v>
      </c>
      <c r="E482" s="1">
        <v>3</v>
      </c>
    </row>
    <row r="483" spans="1:5" x14ac:dyDescent="0.3">
      <c r="A483" s="2" t="s">
        <v>591</v>
      </c>
      <c r="B483">
        <v>4000</v>
      </c>
      <c r="C483" s="1">
        <v>2500</v>
      </c>
      <c r="D483" s="1">
        <v>750</v>
      </c>
      <c r="E483" s="1">
        <v>2.7</v>
      </c>
    </row>
    <row r="484" spans="1:5" x14ac:dyDescent="0.3">
      <c r="A484" s="2" t="s">
        <v>592</v>
      </c>
      <c r="B484">
        <v>3400</v>
      </c>
      <c r="C484" s="1">
        <v>2350</v>
      </c>
      <c r="D484" s="1">
        <v>800</v>
      </c>
      <c r="E484" s="1">
        <v>3.2</v>
      </c>
    </row>
    <row r="485" spans="1:5" x14ac:dyDescent="0.3">
      <c r="A485" s="2" t="s">
        <v>593</v>
      </c>
      <c r="B485">
        <v>2570</v>
      </c>
      <c r="C485" s="1">
        <v>2160</v>
      </c>
      <c r="D485" s="1">
        <v>570</v>
      </c>
      <c r="E485" s="1">
        <v>3.8</v>
      </c>
    </row>
    <row r="486" spans="1:5" x14ac:dyDescent="0.3">
      <c r="A486" s="2" t="s">
        <v>594</v>
      </c>
      <c r="B486">
        <v>4220</v>
      </c>
      <c r="C486" s="1">
        <v>2760</v>
      </c>
      <c r="D486" s="1">
        <v>950</v>
      </c>
      <c r="E486" s="1">
        <v>2.7</v>
      </c>
    </row>
    <row r="487" spans="1:5" x14ac:dyDescent="0.3">
      <c r="A487" s="2" t="s">
        <v>595</v>
      </c>
      <c r="B487">
        <v>2870</v>
      </c>
      <c r="C487" s="1">
        <v>1910</v>
      </c>
      <c r="D487" s="1">
        <v>760</v>
      </c>
      <c r="E487" s="1">
        <v>2.8</v>
      </c>
    </row>
  </sheetData>
  <conditionalFormatting sqref="F2">
    <cfRule type="cellIs" dxfId="0" priority="1" operator="notEqual">
      <formula>"NA"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 Rose</dc:creator>
  <cp:lastModifiedBy>Keith Snyder</cp:lastModifiedBy>
  <cp:lastPrinted>2022-01-27T14:06:55Z</cp:lastPrinted>
  <dcterms:created xsi:type="dcterms:W3CDTF">2019-11-20T22:07:18Z</dcterms:created>
  <dcterms:modified xsi:type="dcterms:W3CDTF">2022-10-24T14:23:51Z</dcterms:modified>
</cp:coreProperties>
</file>