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https://indiana-my.sharepoint.com/personal/alderjc_iu_edu/Documents/f609-revtheory/revenue-theory/3_food-and-beverage-tax/data/"/>
    </mc:Choice>
  </mc:AlternateContent>
  <xr:revisionPtr revIDLastSave="1" documentId="8_{0AB2F06C-49DF-4808-A909-768B406537B7}" xr6:coauthVersionLast="47" xr6:coauthVersionMax="47" xr10:uidLastSave="{8EF4420B-204F-8A41-B7F3-8406D29F1DC6}"/>
  <bookViews>
    <workbookView xWindow="0" yWindow="0" windowWidth="28800" windowHeight="15840" activeTab="3" xr2:uid="{00000000-000D-0000-FFFF-FFFF00000000}"/>
  </bookViews>
  <sheets>
    <sheet name="SUMMARY" sheetId="1" r:id="rId1"/>
    <sheet name="BASE YEAR REVENUE" sheetId="2" r:id="rId2"/>
    <sheet name="GROWTH RATE" sheetId="5" r:id="rId3"/>
    <sheet name="ACTUAL REVENUE" sheetId="3" r:id="rId4"/>
    <sheet name="CODE" sheetId="4" state="hidden" r:id="rId5"/>
  </sheets>
  <definedNames>
    <definedName name="_xlnm.Print_Area" localSheetId="0">SUMMARY!$A$1:$I$30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59" i="3" l="1"/>
  <c r="B60" i="3"/>
  <c r="B61" i="3"/>
  <c r="B62" i="3"/>
  <c r="B63" i="3"/>
  <c r="B64" i="3"/>
  <c r="B65" i="3"/>
  <c r="B66" i="3"/>
  <c r="B67" i="3"/>
  <c r="B68" i="3"/>
  <c r="B69" i="3"/>
  <c r="C69" i="3"/>
  <c r="C68" i="3"/>
  <c r="C67" i="3"/>
  <c r="C66" i="3"/>
  <c r="C65" i="3"/>
  <c r="C64" i="3"/>
  <c r="C63" i="3"/>
  <c r="C62" i="3"/>
  <c r="C61" i="3"/>
  <c r="C60" i="3"/>
  <c r="C59" i="3"/>
  <c r="C58" i="3"/>
  <c r="C56" i="3"/>
  <c r="C55" i="3"/>
  <c r="C54" i="3"/>
  <c r="C53" i="3"/>
  <c r="C52" i="3"/>
  <c r="C51" i="3"/>
  <c r="C50" i="3"/>
  <c r="C49" i="3"/>
  <c r="C48" i="3"/>
  <c r="C47" i="3"/>
  <c r="C46" i="3"/>
  <c r="C44" i="3"/>
  <c r="C43" i="3"/>
  <c r="C42" i="3"/>
  <c r="C41" i="3"/>
  <c r="C38" i="3"/>
  <c r="C37" i="3"/>
  <c r="C36" i="3"/>
  <c r="C35" i="3"/>
  <c r="C32" i="3"/>
  <c r="C31" i="3"/>
  <c r="C30" i="3"/>
  <c r="C29" i="3"/>
  <c r="C27" i="3"/>
  <c r="C26" i="3"/>
  <c r="C24" i="3"/>
  <c r="C23" i="3"/>
  <c r="C22" i="3"/>
  <c r="C21" i="3"/>
  <c r="C20" i="3"/>
  <c r="C19" i="3"/>
  <c r="C18" i="3"/>
  <c r="C16" i="3"/>
  <c r="C15" i="3"/>
  <c r="C14" i="3"/>
  <c r="C13" i="3"/>
  <c r="C12" i="3"/>
  <c r="C11" i="3"/>
  <c r="C10" i="3"/>
  <c r="C8" i="3"/>
  <c r="C6" i="3"/>
  <c r="C70" i="3" l="1"/>
  <c r="F14" i="4"/>
  <c r="F15" i="4" s="1"/>
  <c r="F16" i="4" s="1"/>
  <c r="F17" i="4" s="1"/>
  <c r="F18" i="4" s="1"/>
  <c r="F19" i="4" s="1"/>
  <c r="C72" i="5" l="1"/>
  <c r="F71" i="5" l="1"/>
  <c r="F70" i="5"/>
  <c r="F69" i="5"/>
  <c r="F68" i="5"/>
  <c r="F67" i="5"/>
  <c r="F66" i="5"/>
  <c r="F65" i="5"/>
  <c r="F64" i="5"/>
  <c r="F63" i="5"/>
  <c r="F62" i="5"/>
  <c r="F61" i="5"/>
  <c r="F60" i="5"/>
  <c r="F58" i="5"/>
  <c r="F57" i="5"/>
  <c r="F56" i="5"/>
  <c r="F55" i="5"/>
  <c r="F54" i="5"/>
  <c r="F53" i="5"/>
  <c r="F52" i="5"/>
  <c r="F51" i="5"/>
  <c r="F50" i="5"/>
  <c r="F49" i="5"/>
  <c r="F48" i="5"/>
  <c r="F46" i="5"/>
  <c r="F45" i="5"/>
  <c r="F44" i="5"/>
  <c r="F43" i="5"/>
  <c r="F40" i="5"/>
  <c r="F39" i="5"/>
  <c r="F38" i="5"/>
  <c r="F37" i="5"/>
  <c r="F34" i="5"/>
  <c r="F33" i="5"/>
  <c r="F32" i="5"/>
  <c r="F31" i="5"/>
  <c r="F29" i="5"/>
  <c r="F28" i="5"/>
  <c r="F26" i="5"/>
  <c r="F25" i="5"/>
  <c r="F24" i="5"/>
  <c r="F23" i="5"/>
  <c r="F22" i="5"/>
  <c r="F21" i="5"/>
  <c r="F20" i="5"/>
  <c r="F18" i="5"/>
  <c r="F17" i="5"/>
  <c r="F16" i="5"/>
  <c r="F15" i="5"/>
  <c r="F14" i="5"/>
  <c r="F13" i="5"/>
  <c r="F12" i="5"/>
  <c r="F10" i="5"/>
  <c r="F8" i="5"/>
  <c r="B71" i="5"/>
  <c r="B70" i="5"/>
  <c r="B69" i="5"/>
  <c r="B68" i="5"/>
  <c r="B67" i="5"/>
  <c r="B66" i="5"/>
  <c r="B65" i="5"/>
  <c r="B64" i="5"/>
  <c r="B63" i="5"/>
  <c r="B62" i="5"/>
  <c r="B61" i="5"/>
  <c r="B60" i="5"/>
  <c r="B58" i="5"/>
  <c r="B57" i="5"/>
  <c r="B56" i="5"/>
  <c r="B55" i="5"/>
  <c r="B54" i="5"/>
  <c r="B53" i="5"/>
  <c r="B52" i="5"/>
  <c r="B51" i="5"/>
  <c r="B50" i="5"/>
  <c r="B49" i="5"/>
  <c r="B48" i="5"/>
  <c r="B46" i="5"/>
  <c r="B45" i="5"/>
  <c r="B44" i="5"/>
  <c r="B43" i="5"/>
  <c r="B40" i="5"/>
  <c r="B39" i="5"/>
  <c r="B38" i="5"/>
  <c r="B37" i="5"/>
  <c r="B34" i="5"/>
  <c r="B33" i="5"/>
  <c r="B32" i="5"/>
  <c r="B31" i="5"/>
  <c r="B29" i="5"/>
  <c r="B28" i="5"/>
  <c r="B26" i="5"/>
  <c r="B25" i="5"/>
  <c r="B24" i="5"/>
  <c r="B23" i="5"/>
  <c r="B22" i="5"/>
  <c r="B21" i="5"/>
  <c r="B20" i="5"/>
  <c r="B18" i="5"/>
  <c r="B17" i="5"/>
  <c r="B16" i="5"/>
  <c r="B15" i="5"/>
  <c r="B14" i="5"/>
  <c r="B13" i="5"/>
  <c r="B12" i="5"/>
  <c r="B10" i="5"/>
  <c r="B8" i="5"/>
  <c r="A71" i="5"/>
  <c r="A70" i="5"/>
  <c r="A69" i="5"/>
  <c r="A68" i="5"/>
  <c r="A67" i="5"/>
  <c r="A66" i="5"/>
  <c r="A65" i="5"/>
  <c r="A64" i="5"/>
  <c r="A63" i="5"/>
  <c r="A62" i="5"/>
  <c r="A61" i="5"/>
  <c r="A60" i="5"/>
  <c r="A58" i="5"/>
  <c r="A57" i="5"/>
  <c r="A56" i="5"/>
  <c r="A55" i="5"/>
  <c r="A54" i="5"/>
  <c r="A53" i="5"/>
  <c r="A52" i="5"/>
  <c r="A51" i="5"/>
  <c r="A50" i="5"/>
  <c r="A49" i="5"/>
  <c r="A48" i="5"/>
  <c r="A46" i="5"/>
  <c r="A45" i="5"/>
  <c r="A44" i="5"/>
  <c r="A43" i="5"/>
  <c r="A40" i="5"/>
  <c r="A39" i="5"/>
  <c r="A38" i="5"/>
  <c r="A37" i="5"/>
  <c r="A34" i="5"/>
  <c r="A33" i="5"/>
  <c r="A32" i="5"/>
  <c r="A31" i="5"/>
  <c r="A29" i="5"/>
  <c r="A28" i="5"/>
  <c r="A26" i="5"/>
  <c r="A25" i="5"/>
  <c r="A24" i="5"/>
  <c r="A23" i="5"/>
  <c r="A22" i="5"/>
  <c r="A21" i="5"/>
  <c r="A20" i="5"/>
  <c r="A18" i="5"/>
  <c r="A17" i="5"/>
  <c r="A16" i="5"/>
  <c r="A15" i="5"/>
  <c r="A14" i="5"/>
  <c r="A13" i="5"/>
  <c r="A12" i="5"/>
  <c r="A11" i="5"/>
  <c r="A10" i="5"/>
  <c r="A8" i="5"/>
  <c r="B58" i="3"/>
  <c r="B38" i="3"/>
  <c r="B37" i="3"/>
  <c r="B10" i="3"/>
  <c r="A69" i="3"/>
  <c r="A68" i="3"/>
  <c r="A67" i="3"/>
  <c r="A66" i="3"/>
  <c r="A65" i="3"/>
  <c r="A64" i="3"/>
  <c r="A63" i="3"/>
  <c r="A62" i="3"/>
  <c r="A61" i="3"/>
  <c r="A60" i="3"/>
  <c r="A59" i="3"/>
  <c r="A58" i="3"/>
  <c r="A56" i="3"/>
  <c r="A55" i="3"/>
  <c r="A54" i="3"/>
  <c r="A53" i="3"/>
  <c r="A52" i="3"/>
  <c r="A51" i="3"/>
  <c r="A50" i="3"/>
  <c r="A49" i="3"/>
  <c r="A48" i="3"/>
  <c r="A47" i="3"/>
  <c r="A46" i="3"/>
  <c r="A44" i="3"/>
  <c r="A43" i="3"/>
  <c r="A42" i="3"/>
  <c r="A41" i="3"/>
  <c r="A38" i="3"/>
  <c r="A37" i="3"/>
  <c r="A36" i="3"/>
  <c r="A35" i="3"/>
  <c r="A32" i="3"/>
  <c r="A31" i="3"/>
  <c r="A30" i="3"/>
  <c r="A29" i="3"/>
  <c r="A27" i="3"/>
  <c r="A26" i="3"/>
  <c r="A24" i="3"/>
  <c r="A23" i="3"/>
  <c r="A22" i="3"/>
  <c r="A21" i="3"/>
  <c r="A20" i="3"/>
  <c r="A19" i="3"/>
  <c r="A18" i="3"/>
  <c r="A16" i="3"/>
  <c r="A15" i="3"/>
  <c r="A14" i="3"/>
  <c r="A13" i="3"/>
  <c r="A12" i="3"/>
  <c r="A11" i="3"/>
  <c r="A10" i="3"/>
  <c r="A9" i="3"/>
  <c r="A8" i="3"/>
  <c r="A6" i="3"/>
  <c r="C73" i="5" l="1"/>
  <c r="D72" i="5"/>
  <c r="E72" i="5"/>
  <c r="F73" i="5" l="1"/>
  <c r="D73" i="5"/>
  <c r="D75" i="5" s="1"/>
  <c r="E73" i="5"/>
  <c r="F72" i="5"/>
  <c r="D71" i="3"/>
  <c r="E26" i="1" s="1"/>
  <c r="D70" i="3"/>
  <c r="C71" i="2"/>
  <c r="C70" i="2"/>
  <c r="E75" i="5" l="1"/>
  <c r="F75" i="5"/>
  <c r="B77" i="5" s="1"/>
  <c r="B79" i="5" s="1"/>
  <c r="I29" i="1"/>
  <c r="B2" i="3"/>
  <c r="E22" i="1" l="1"/>
  <c r="E9" i="1"/>
  <c r="F5" i="5" s="1"/>
  <c r="D5" i="5" l="1"/>
  <c r="E5" i="5"/>
  <c r="C5" i="5" s="1"/>
  <c r="B2" i="2"/>
  <c r="E3" i="4"/>
  <c r="F4" i="4" s="1"/>
  <c r="E15" i="1"/>
  <c r="F6" i="4" l="1"/>
  <c r="F3" i="4"/>
  <c r="F5" i="4"/>
  <c r="E20" i="1"/>
  <c r="E24" i="1" s="1"/>
  <c r="E30" i="1" l="1"/>
  <c r="E32" i="1" s="1"/>
</calcChain>
</file>

<file path=xl/sharedStrings.xml><?xml version="1.0" encoding="utf-8"?>
<sst xmlns="http://schemas.openxmlformats.org/spreadsheetml/2006/main" count="273" uniqueCount="134">
  <si>
    <t>ARPA Revenue Replacement Calculator</t>
  </si>
  <si>
    <t xml:space="preserve">Background Information </t>
  </si>
  <si>
    <t xml:space="preserve">Notes: </t>
  </si>
  <si>
    <t xml:space="preserve">1) </t>
  </si>
  <si>
    <t>Fiscal Year End</t>
  </si>
  <si>
    <t>June</t>
  </si>
  <si>
    <t>Base Year Revenue Period</t>
  </si>
  <si>
    <t>FY used for base year calculation</t>
  </si>
  <si>
    <t xml:space="preserve">2) </t>
  </si>
  <si>
    <t>Fiscal or Calendar Year</t>
  </si>
  <si>
    <t>Calendar</t>
  </si>
  <si>
    <t>ARPA allows measuring calendar or fiscal year</t>
  </si>
  <si>
    <t xml:space="preserve">3) </t>
  </si>
  <si>
    <t>Calculation Date</t>
  </si>
  <si>
    <t>Select date for end of period to calculate loss</t>
  </si>
  <si>
    <t xml:space="preserve">Number of Months </t>
  </si>
  <si>
    <t>Months between Base Year and Calculation Date</t>
  </si>
  <si>
    <t xml:space="preserve">Estimate Revenue </t>
  </si>
  <si>
    <t>Base Year Revenue</t>
  </si>
  <si>
    <t xml:space="preserve">Use Worksheet to Calculate </t>
  </si>
  <si>
    <t xml:space="preserve">4) </t>
  </si>
  <si>
    <t>Growth Rate</t>
  </si>
  <si>
    <t>Counterfactual Revenue</t>
  </si>
  <si>
    <t>Estimated Revenue Without Pandemic</t>
  </si>
  <si>
    <t xml:space="preserve">5) </t>
  </si>
  <si>
    <t xml:space="preserve">Actual Revenue </t>
  </si>
  <si>
    <t xml:space="preserve">Reduction in Revenue </t>
  </si>
  <si>
    <t>Period Ended</t>
  </si>
  <si>
    <t xml:space="preserve">Revenue Reduction </t>
  </si>
  <si>
    <t>Revenue Reduction %</t>
  </si>
  <si>
    <t>Base Year Revenue Worksheet</t>
  </si>
  <si>
    <t>Summary</t>
  </si>
  <si>
    <t>Fiscal Year Ended</t>
  </si>
  <si>
    <t xml:space="preserve">Revenue Source </t>
  </si>
  <si>
    <t>Base Revenue (Y/N)</t>
  </si>
  <si>
    <t xml:space="preserve">Amount </t>
  </si>
  <si>
    <t xml:space="preserve">Taxes </t>
  </si>
  <si>
    <t xml:space="preserve">Amount of tax collections for all taxes imposed by the government.  </t>
  </si>
  <si>
    <t>Property Tax</t>
  </si>
  <si>
    <t>Y</t>
  </si>
  <si>
    <t>Sales and Gross Receipts Tax</t>
  </si>
  <si>
    <t>General Sales and Use Tax</t>
  </si>
  <si>
    <t xml:space="preserve">Selective Sales Tax </t>
  </si>
  <si>
    <t>Alcoholic Beverage</t>
  </si>
  <si>
    <t>Amusements Sales Tax</t>
  </si>
  <si>
    <t>Motor Fuels Sales Tax</t>
  </si>
  <si>
    <t>Parimutuels Tax</t>
  </si>
  <si>
    <t>Public Utilities Sales Tax</t>
  </si>
  <si>
    <t>Tobacco Products Tax</t>
  </si>
  <si>
    <t>Other Sales Tax</t>
  </si>
  <si>
    <t>Licensing and Permit Taxes</t>
  </si>
  <si>
    <t>Alcoholic Beverage Licensing and Permits</t>
  </si>
  <si>
    <t>Building/Construction Permits</t>
  </si>
  <si>
    <t>Amusements Licensing and Permits</t>
  </si>
  <si>
    <t>Motor Vehicles Licensing and Permits</t>
  </si>
  <si>
    <t>Public Utilities Licensing and Permits</t>
  </si>
  <si>
    <t>Occupation and Business Licensing and Permits</t>
  </si>
  <si>
    <t>Other Licensing and Permits</t>
  </si>
  <si>
    <t>Income Tax</t>
  </si>
  <si>
    <t>Individual Income Tax</t>
  </si>
  <si>
    <t>Corporate Income Tax</t>
  </si>
  <si>
    <t>Other Taxes</t>
  </si>
  <si>
    <t>Death and Gift Tax</t>
  </si>
  <si>
    <t>Documentary and Stock Transfer Tax</t>
  </si>
  <si>
    <t>Severance Tax</t>
  </si>
  <si>
    <t>Other</t>
  </si>
  <si>
    <t>Intergovernmental Revenue</t>
  </si>
  <si>
    <t xml:space="preserve">Amount of revenue in form of grants, share of taxes imposed by others, PILOTs, or reimbursement for services </t>
  </si>
  <si>
    <t>From Other Local Governments</t>
  </si>
  <si>
    <t>From the State</t>
  </si>
  <si>
    <t>From the Federal Government</t>
  </si>
  <si>
    <t>N</t>
  </si>
  <si>
    <t xml:space="preserve">From the State and Financed from Federal Grants </t>
  </si>
  <si>
    <t xml:space="preserve">Other Revenue </t>
  </si>
  <si>
    <t>Amount of other revenue excluding any refunds or transfers between funds</t>
  </si>
  <si>
    <t xml:space="preserve">Utility Sales Revenue </t>
  </si>
  <si>
    <t xml:space="preserve">Water Supply System </t>
  </si>
  <si>
    <t>Electric Power System</t>
  </si>
  <si>
    <t xml:space="preserve">Gas Supply System </t>
  </si>
  <si>
    <t xml:space="preserve">Transit or Bus System </t>
  </si>
  <si>
    <t>User Charges and Fees</t>
  </si>
  <si>
    <t>Sewerage Charges</t>
  </si>
  <si>
    <t>Refuse Collection, Disposal, and Recycling Charges</t>
  </si>
  <si>
    <t>Parks and Recreation Charges</t>
  </si>
  <si>
    <t>Airports</t>
  </si>
  <si>
    <t>Hospital Charges</t>
  </si>
  <si>
    <t xml:space="preserve">Parking Facilities </t>
  </si>
  <si>
    <t>Housing Project Rentals</t>
  </si>
  <si>
    <t>Highways and Other Roads</t>
  </si>
  <si>
    <t xml:space="preserve">Sea and Inland Port Facilities </t>
  </si>
  <si>
    <t>Miscellaneous Commercial Activities Operated</t>
  </si>
  <si>
    <t>Other Revenue</t>
  </si>
  <si>
    <t>Special Assessments</t>
  </si>
  <si>
    <t>Receipts from Sale of Property and Other Capital Assets</t>
  </si>
  <si>
    <t>Proceeds from Issuance of Debt</t>
  </si>
  <si>
    <t>Interest Earnings</t>
  </si>
  <si>
    <t>Fines and Forfeitures</t>
  </si>
  <si>
    <t>Rents</t>
  </si>
  <si>
    <t>Royalties</t>
  </si>
  <si>
    <t>Private Donations</t>
  </si>
  <si>
    <t>Sale of Retail or Wholesale Liquor*</t>
  </si>
  <si>
    <t>Trust Revenue</t>
  </si>
  <si>
    <t>Refunds and Other Correcting Transactions</t>
  </si>
  <si>
    <t>Miscellaneous Other Revenue</t>
  </si>
  <si>
    <t>Total</t>
  </si>
  <si>
    <t>Total Included in Base Revenue</t>
  </si>
  <si>
    <t>*  "116 The interim final rule would define tax revenue in a manner consistent with the Census Bureau’s definition of tax revenue, with certain changes (i.e., inclusion of revenue from liquor stores and certain intergovernmental transfers)."  GFOA confirmed with Treasury that “Liquor Store Revenue” refers to gross receipts, which includes revenue and any applicable taxes. The Footnote is intended to clarify that “Liquor Store Revenue” is treated as “Tax Revenue” and would be included in Base Revenue.</t>
  </si>
  <si>
    <t>Growth Rate Calculation</t>
  </si>
  <si>
    <t>NOTE: This form is only required if annual  revenue growth prior to the pandemic exceeds 5.2%.  If not, 5.2% rate of growth will be used</t>
  </si>
  <si>
    <t>Base Revenue</t>
  </si>
  <si>
    <t>FY Ended</t>
  </si>
  <si>
    <t xml:space="preserve"> (Y/N)</t>
  </si>
  <si>
    <t xml:space="preserve">Growth Rate </t>
  </si>
  <si>
    <t xml:space="preserve">Average Growth Rate </t>
  </si>
  <si>
    <t xml:space="preserve">Growth Rate Used for Calculation </t>
  </si>
  <si>
    <t>Actual Revenue Worksheet</t>
  </si>
  <si>
    <t xml:space="preserve">12 Months Period Prior to </t>
  </si>
  <si>
    <r>
      <t>Base Year</t>
    </r>
    <r>
      <rPr>
        <sz val="8"/>
        <color theme="1"/>
        <rFont val="Calibri"/>
        <family val="2"/>
        <scheme val="minor"/>
      </rPr>
      <t xml:space="preserve"> (for Reference)</t>
    </r>
  </si>
  <si>
    <t>Actual Revenue</t>
  </si>
  <si>
    <t>Total Actual Base Revenue</t>
  </si>
  <si>
    <t xml:space="preserve">Future Fiscal Year </t>
  </si>
  <si>
    <t xml:space="preserve">January </t>
  </si>
  <si>
    <t>February</t>
  </si>
  <si>
    <t>March</t>
  </si>
  <si>
    <t>April</t>
  </si>
  <si>
    <t>May</t>
  </si>
  <si>
    <t xml:space="preserve">Future </t>
  </si>
  <si>
    <t>July</t>
  </si>
  <si>
    <t>August</t>
  </si>
  <si>
    <t>September</t>
  </si>
  <si>
    <t>October</t>
  </si>
  <si>
    <t>November</t>
  </si>
  <si>
    <t>December</t>
  </si>
  <si>
    <t xml:space="preserve">Future Fiscal Year End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</si>
</sst>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_(&quot;$&quot;* #,##0_);_(&quot;$&quot;* \(#,##0\);_(&quot;$&quot;* &quot;-&quot;??_);_(@_)"/>
  </numFmts>
  <fonts count="20"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4"/>
      <color theme="1"/>
      <name val="Calibri"/>
      <family val="2"/>
      <scheme val="minor"/>
    </font>
    <font>
      <b/>
      <sz val="18"/>
      <color theme="1"/>
      <name val="Calibri"/>
      <family val="2"/>
      <scheme val="minor"/>
    </font>
    <font>
      <b/>
      <sz val="20"/>
      <color rgb="FF004E95"/>
      <name val="Calibri"/>
      <family val="2"/>
      <scheme val="minor"/>
    </font>
    <font>
      <sz val="10"/>
      <color rgb="FF202124"/>
      <name val="Arial"/>
      <family val="2"/>
    </font>
    <font>
      <b/>
      <sz val="11"/>
      <color rgb="FF004E95"/>
      <name val="Calibri"/>
      <family val="2"/>
      <scheme val="minor"/>
    </font>
    <font>
      <b/>
      <sz val="22"/>
      <color theme="0"/>
      <name val="Calibri"/>
      <family val="2"/>
      <scheme val="minor"/>
    </font>
    <font>
      <b/>
      <sz val="16"/>
      <color rgb="FF004E95"/>
      <name val="Calibri"/>
      <family val="2"/>
      <scheme val="minor"/>
    </font>
    <font>
      <u/>
      <sz val="11"/>
      <color theme="1"/>
      <name val="Calibri"/>
      <family val="2"/>
      <scheme val="minor"/>
    </font>
    <font>
      <i/>
      <sz val="11"/>
      <color theme="1"/>
      <name val="Calibri"/>
      <family val="2"/>
      <scheme val="minor"/>
    </font>
    <font>
      <u/>
      <sz val="11"/>
      <color theme="10"/>
      <name val="Calibri"/>
      <family val="2"/>
      <scheme val="minor"/>
    </font>
    <font>
      <b/>
      <sz val="12"/>
      <color theme="1"/>
      <name val="Calibri"/>
      <family val="2"/>
      <scheme val="minor"/>
    </font>
    <font>
      <b/>
      <sz val="12"/>
      <color theme="0"/>
      <name val="Calibri"/>
      <family val="2"/>
      <scheme val="minor"/>
    </font>
    <font>
      <sz val="14"/>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s>
  <fills count="13">
    <fill>
      <patternFill patternType="none"/>
    </fill>
    <fill>
      <patternFill patternType="gray125"/>
    </fill>
    <fill>
      <patternFill patternType="solid">
        <fgColor theme="4"/>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004E95"/>
        <bgColor indexed="64"/>
      </patternFill>
    </fill>
    <fill>
      <patternFill patternType="solid">
        <fgColor rgb="FF3ACDE8"/>
        <bgColor indexed="64"/>
      </patternFill>
    </fill>
    <fill>
      <patternFill patternType="solid">
        <fgColor theme="0" tint="-0.34998626667073579"/>
        <bgColor indexed="64"/>
      </patternFill>
    </fill>
    <fill>
      <patternFill patternType="solid">
        <fgColor rgb="FF16E6B6"/>
        <bgColor indexed="64"/>
      </patternFill>
    </fill>
    <fill>
      <patternFill patternType="solid">
        <fgColor rgb="FFFFD800"/>
        <bgColor indexed="64"/>
      </patternFill>
    </fill>
    <fill>
      <patternFill patternType="solid">
        <fgColor rgb="FFFFC000"/>
        <bgColor indexed="64"/>
      </patternFill>
    </fill>
    <fill>
      <patternFill patternType="solid">
        <fgColor rgb="FFFFFFCC"/>
        <bgColor indexed="64"/>
      </patternFill>
    </fill>
  </fills>
  <borders count="21">
    <border>
      <left/>
      <right/>
      <top/>
      <bottom/>
      <diagonal/>
    </border>
    <border>
      <left style="medium">
        <color auto="1"/>
      </left>
      <right style="medium">
        <color auto="1"/>
      </right>
      <top style="medium">
        <color auto="1"/>
      </top>
      <bottom style="medium">
        <color auto="1"/>
      </bottom>
      <diagonal/>
    </border>
    <border>
      <left style="thick">
        <color rgb="FF004E95"/>
      </left>
      <right/>
      <top style="thick">
        <color rgb="FF004E95"/>
      </top>
      <bottom style="thick">
        <color rgb="FF004E95"/>
      </bottom>
      <diagonal/>
    </border>
    <border>
      <left/>
      <right/>
      <top style="thick">
        <color rgb="FF004E95"/>
      </top>
      <bottom style="thick">
        <color rgb="FF004E95"/>
      </bottom>
      <diagonal/>
    </border>
    <border>
      <left/>
      <right style="thick">
        <color rgb="FF004E95"/>
      </right>
      <top style="thick">
        <color rgb="FF004E95"/>
      </top>
      <bottom style="thick">
        <color rgb="FF004E95"/>
      </bottom>
      <diagonal/>
    </border>
    <border>
      <left/>
      <right/>
      <top/>
      <bottom style="thick">
        <color rgb="FF004E95"/>
      </bottom>
      <diagonal/>
    </border>
    <border>
      <left style="medium">
        <color rgb="FF004E95"/>
      </left>
      <right/>
      <top style="medium">
        <color rgb="FF004E95"/>
      </top>
      <bottom/>
      <diagonal/>
    </border>
    <border>
      <left/>
      <right/>
      <top style="medium">
        <color rgb="FF004E95"/>
      </top>
      <bottom/>
      <diagonal/>
    </border>
    <border>
      <left/>
      <right style="medium">
        <color rgb="FF004E95"/>
      </right>
      <top style="medium">
        <color rgb="FF004E95"/>
      </top>
      <bottom/>
      <diagonal/>
    </border>
    <border>
      <left style="medium">
        <color rgb="FF004E95"/>
      </left>
      <right/>
      <top/>
      <bottom/>
      <diagonal/>
    </border>
    <border>
      <left/>
      <right style="medium">
        <color rgb="FF004E95"/>
      </right>
      <top/>
      <bottom/>
      <diagonal/>
    </border>
    <border>
      <left style="medium">
        <color rgb="FF004E95"/>
      </left>
      <right/>
      <top/>
      <bottom style="medium">
        <color rgb="FF004E95"/>
      </bottom>
      <diagonal/>
    </border>
    <border>
      <left/>
      <right/>
      <top/>
      <bottom style="medium">
        <color rgb="FF004E95"/>
      </bottom>
      <diagonal/>
    </border>
    <border>
      <left/>
      <right style="medium">
        <color rgb="FF004E95"/>
      </right>
      <top/>
      <bottom style="medium">
        <color rgb="FF004E95"/>
      </bottom>
      <diagonal/>
    </border>
    <border>
      <left style="medium">
        <color rgb="FF004E95"/>
      </left>
      <right/>
      <top style="medium">
        <color rgb="FF004E95"/>
      </top>
      <bottom style="medium">
        <color rgb="FF004E95"/>
      </bottom>
      <diagonal/>
    </border>
    <border>
      <left/>
      <right/>
      <top style="medium">
        <color rgb="FF004E95"/>
      </top>
      <bottom style="medium">
        <color rgb="FF004E95"/>
      </bottom>
      <diagonal/>
    </border>
    <border>
      <left/>
      <right style="medium">
        <color rgb="FF004E95"/>
      </right>
      <top style="medium">
        <color rgb="FF004E95"/>
      </top>
      <bottom style="medium">
        <color rgb="FF004E95"/>
      </bottom>
      <diagonal/>
    </border>
    <border>
      <left style="thick">
        <color rgb="FF004E95"/>
      </left>
      <right/>
      <top/>
      <bottom/>
      <diagonal/>
    </border>
    <border>
      <left/>
      <right style="thick">
        <color rgb="FF004E95"/>
      </right>
      <top/>
      <bottom/>
      <diagonal/>
    </border>
    <border>
      <left style="thick">
        <color rgb="FF004E95"/>
      </left>
      <right/>
      <top/>
      <bottom style="thick">
        <color rgb="FF004E95"/>
      </bottom>
      <diagonal/>
    </border>
    <border>
      <left/>
      <right style="thick">
        <color rgb="FF004E95"/>
      </right>
      <top/>
      <bottom style="thick">
        <color rgb="FF004E95"/>
      </bottom>
      <diagonal/>
    </border>
  </borders>
  <cellStyleXfs count="4">
    <xf numFmtId="0" fontId="0" fillId="0" borderId="0"/>
    <xf numFmtId="44" fontId="2" fillId="0" borderId="0" applyFont="0" applyFill="0" applyBorder="0" applyAlignment="0" applyProtection="0"/>
    <xf numFmtId="9" fontId="2" fillId="0" borderId="0" applyFont="0" applyFill="0" applyBorder="0" applyAlignment="0" applyProtection="0"/>
    <xf numFmtId="0" fontId="13" fillId="0" borderId="0" applyNumberFormat="0" applyFill="0" applyBorder="0" applyAlignment="0" applyProtection="0"/>
  </cellStyleXfs>
  <cellXfs count="119">
    <xf numFmtId="0" fontId="0" fillId="0" borderId="0" xfId="0"/>
    <xf numFmtId="0" fontId="0" fillId="0" borderId="0" xfId="0" applyFill="1"/>
    <xf numFmtId="0" fontId="1" fillId="0" borderId="0" xfId="0" applyFont="1"/>
    <xf numFmtId="0" fontId="0" fillId="0" borderId="1" xfId="0" applyBorder="1"/>
    <xf numFmtId="0" fontId="4" fillId="0" borderId="0" xfId="0" applyFont="1"/>
    <xf numFmtId="14" fontId="0" fillId="0" borderId="0" xfId="0" applyNumberFormat="1"/>
    <xf numFmtId="14" fontId="0" fillId="0" borderId="1" xfId="0" applyNumberFormat="1" applyBorder="1"/>
    <xf numFmtId="14" fontId="0" fillId="0" borderId="0" xfId="0" applyNumberFormat="1" applyBorder="1"/>
    <xf numFmtId="164" fontId="0" fillId="0" borderId="1" xfId="2" applyNumberFormat="1" applyFont="1" applyBorder="1"/>
    <xf numFmtId="164" fontId="0" fillId="0" borderId="0" xfId="2" applyNumberFormat="1" applyFont="1" applyBorder="1"/>
    <xf numFmtId="14" fontId="7" fillId="0" borderId="0" xfId="0" applyNumberFormat="1" applyFont="1"/>
    <xf numFmtId="0" fontId="0" fillId="0" borderId="0" xfId="0" applyAlignment="1">
      <alignment wrapText="1"/>
    </xf>
    <xf numFmtId="0" fontId="8" fillId="0" borderId="2" xfId="0" applyFont="1" applyFill="1" applyBorder="1" applyAlignment="1">
      <alignment wrapText="1"/>
    </xf>
    <xf numFmtId="0" fontId="8" fillId="0" borderId="3" xfId="0" applyFont="1" applyFill="1" applyBorder="1" applyAlignment="1">
      <alignment wrapText="1"/>
    </xf>
    <xf numFmtId="0" fontId="9" fillId="6" borderId="2" xfId="0" applyFont="1" applyFill="1" applyBorder="1"/>
    <xf numFmtId="0" fontId="10" fillId="0" borderId="0" xfId="0" applyFont="1"/>
    <xf numFmtId="0" fontId="1" fillId="0" borderId="0" xfId="0" applyFont="1" applyAlignment="1">
      <alignment horizontal="right"/>
    </xf>
    <xf numFmtId="0" fontId="8" fillId="0" borderId="4" xfId="0" applyFont="1" applyFill="1" applyBorder="1" applyAlignment="1">
      <alignment horizontal="right" wrapText="1"/>
    </xf>
    <xf numFmtId="14" fontId="1" fillId="10" borderId="0" xfId="0" applyNumberFormat="1" applyFont="1" applyFill="1"/>
    <xf numFmtId="164" fontId="1" fillId="0" borderId="1" xfId="2" applyNumberFormat="1" applyFont="1" applyBorder="1"/>
    <xf numFmtId="0" fontId="13" fillId="0" borderId="0" xfId="3" applyFill="1" applyAlignment="1">
      <alignment horizontal="right" vertical="top"/>
    </xf>
    <xf numFmtId="14" fontId="8" fillId="0" borderId="4" xfId="0" applyNumberFormat="1" applyFont="1" applyFill="1" applyBorder="1" applyAlignment="1">
      <alignment horizontal="right" wrapText="1"/>
    </xf>
    <xf numFmtId="0" fontId="4" fillId="9" borderId="0" xfId="0" applyFont="1" applyFill="1"/>
    <xf numFmtId="0" fontId="16" fillId="0" borderId="0" xfId="0" applyFont="1"/>
    <xf numFmtId="0" fontId="16" fillId="11" borderId="0" xfId="0" applyFont="1" applyFill="1" applyAlignment="1">
      <alignment horizontal="right"/>
    </xf>
    <xf numFmtId="0" fontId="16" fillId="4" borderId="0" xfId="0" applyFont="1" applyFill="1" applyAlignment="1">
      <alignment horizontal="right"/>
    </xf>
    <xf numFmtId="0" fontId="16" fillId="9" borderId="0" xfId="0" applyFont="1" applyFill="1"/>
    <xf numFmtId="164" fontId="4" fillId="4" borderId="0" xfId="2" applyNumberFormat="1" applyFont="1" applyFill="1"/>
    <xf numFmtId="164" fontId="4" fillId="11" borderId="0" xfId="2" applyNumberFormat="1" applyFont="1" applyFill="1"/>
    <xf numFmtId="164" fontId="16" fillId="9" borderId="0" xfId="2" applyNumberFormat="1" applyFont="1" applyFill="1"/>
    <xf numFmtId="165" fontId="0" fillId="0" borderId="1" xfId="1" applyNumberFormat="1" applyFont="1" applyBorder="1"/>
    <xf numFmtId="165" fontId="1" fillId="0" borderId="1" xfId="1" applyNumberFormat="1" applyFont="1" applyBorder="1"/>
    <xf numFmtId="0" fontId="8" fillId="0" borderId="3" xfId="0" applyFont="1" applyFill="1" applyBorder="1" applyAlignment="1">
      <alignment horizontal="center" wrapText="1"/>
    </xf>
    <xf numFmtId="14" fontId="8" fillId="0" borderId="3" xfId="0" applyNumberFormat="1" applyFont="1" applyFill="1" applyBorder="1" applyAlignment="1">
      <alignment horizontal="right" wrapText="1"/>
    </xf>
    <xf numFmtId="0" fontId="0" fillId="12" borderId="1" xfId="0" applyFill="1" applyBorder="1" applyProtection="1">
      <protection locked="0"/>
    </xf>
    <xf numFmtId="14" fontId="0" fillId="12" borderId="1" xfId="0" applyNumberFormat="1" applyFill="1" applyBorder="1" applyProtection="1">
      <protection locked="0"/>
    </xf>
    <xf numFmtId="0" fontId="0" fillId="0" borderId="0" xfId="0" applyBorder="1"/>
    <xf numFmtId="0" fontId="11" fillId="0" borderId="0" xfId="0" applyFont="1" applyBorder="1"/>
    <xf numFmtId="0" fontId="1" fillId="0" borderId="0" xfId="0" applyFont="1" applyBorder="1"/>
    <xf numFmtId="0" fontId="1" fillId="8" borderId="0" xfId="0" applyFont="1" applyFill="1" applyBorder="1"/>
    <xf numFmtId="0" fontId="17" fillId="0" borderId="0" xfId="0" applyFont="1" applyBorder="1"/>
    <xf numFmtId="0" fontId="0" fillId="6" borderId="6" xfId="0" applyFill="1" applyBorder="1"/>
    <xf numFmtId="0" fontId="0" fillId="6" borderId="7" xfId="0" applyFill="1" applyBorder="1"/>
    <xf numFmtId="0" fontId="0" fillId="6" borderId="8" xfId="0" applyFill="1" applyBorder="1"/>
    <xf numFmtId="0" fontId="4" fillId="0" borderId="9" xfId="0" applyFont="1" applyBorder="1"/>
    <xf numFmtId="0" fontId="0" fillId="0" borderId="10" xfId="0" applyBorder="1"/>
    <xf numFmtId="0" fontId="0" fillId="0" borderId="9" xfId="0" applyBorder="1"/>
    <xf numFmtId="0" fontId="1" fillId="0" borderId="9" xfId="0" applyFont="1" applyBorder="1"/>
    <xf numFmtId="0" fontId="0" fillId="6" borderId="11" xfId="0" applyFill="1" applyBorder="1"/>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6" xfId="0" applyFill="1" applyBorder="1"/>
    <xf numFmtId="0" fontId="13" fillId="9" borderId="0" xfId="3" applyFill="1" applyBorder="1"/>
    <xf numFmtId="0" fontId="0" fillId="9" borderId="0" xfId="0" applyFill="1" applyBorder="1"/>
    <xf numFmtId="0" fontId="0" fillId="9" borderId="10" xfId="0" applyFill="1" applyBorder="1"/>
    <xf numFmtId="0" fontId="13" fillId="7" borderId="0" xfId="3" applyFill="1" applyBorder="1"/>
    <xf numFmtId="0" fontId="0" fillId="7" borderId="0" xfId="0" applyFill="1" applyBorder="1"/>
    <xf numFmtId="0" fontId="0" fillId="7" borderId="10" xfId="0" applyFill="1" applyBorder="1"/>
    <xf numFmtId="0" fontId="0" fillId="8" borderId="0" xfId="0" applyFill="1" applyBorder="1"/>
    <xf numFmtId="165" fontId="0" fillId="0" borderId="0" xfId="0" applyNumberFormat="1" applyBorder="1"/>
    <xf numFmtId="0" fontId="13" fillId="11" borderId="0" xfId="3" applyFill="1" applyBorder="1"/>
    <xf numFmtId="0" fontId="0" fillId="11" borderId="0" xfId="0" applyFill="1" applyBorder="1"/>
    <xf numFmtId="0" fontId="0" fillId="11" borderId="10" xfId="0" applyFill="1" applyBorder="1"/>
    <xf numFmtId="0" fontId="12" fillId="0" borderId="0" xfId="0" applyFont="1" applyBorder="1"/>
    <xf numFmtId="0" fontId="12" fillId="0" borderId="0" xfId="0" applyFont="1" applyBorder="1" applyAlignment="1">
      <alignment horizontal="right"/>
    </xf>
    <xf numFmtId="14" fontId="12" fillId="0" borderId="10" xfId="0" applyNumberFormat="1" applyFont="1" applyBorder="1"/>
    <xf numFmtId="0" fontId="0" fillId="0" borderId="11" xfId="0" applyBorder="1"/>
    <xf numFmtId="0" fontId="0" fillId="0" borderId="12" xfId="0" applyBorder="1"/>
    <xf numFmtId="0" fontId="0" fillId="0" borderId="13" xfId="0" applyBorder="1"/>
    <xf numFmtId="0" fontId="1" fillId="3" borderId="17" xfId="0" applyFont="1" applyFill="1" applyBorder="1"/>
    <xf numFmtId="0" fontId="0" fillId="3" borderId="0" xfId="0" applyFill="1" applyBorder="1"/>
    <xf numFmtId="44" fontId="0" fillId="3" borderId="18" xfId="1" applyFont="1" applyFill="1" applyBorder="1"/>
    <xf numFmtId="0" fontId="0" fillId="0" borderId="17" xfId="0" applyBorder="1" applyAlignment="1">
      <alignment horizontal="left" indent="2"/>
    </xf>
    <xf numFmtId="165" fontId="0" fillId="12" borderId="18" xfId="1" applyNumberFormat="1" applyFont="1" applyFill="1" applyBorder="1" applyProtection="1">
      <protection locked="0"/>
    </xf>
    <xf numFmtId="165" fontId="0" fillId="3" borderId="18" xfId="1" applyNumberFormat="1" applyFont="1" applyFill="1" applyBorder="1"/>
    <xf numFmtId="0" fontId="0" fillId="5" borderId="17" xfId="0" applyFill="1" applyBorder="1" applyAlignment="1">
      <alignment horizontal="left" indent="2"/>
    </xf>
    <xf numFmtId="0" fontId="0" fillId="4" borderId="0" xfId="0" applyFill="1" applyBorder="1"/>
    <xf numFmtId="165" fontId="0" fillId="4" borderId="18" xfId="1" applyNumberFormat="1" applyFont="1" applyFill="1" applyBorder="1"/>
    <xf numFmtId="0" fontId="0" fillId="0" borderId="17" xfId="0" applyBorder="1" applyAlignment="1">
      <alignment horizontal="left" indent="4"/>
    </xf>
    <xf numFmtId="0" fontId="1" fillId="3" borderId="17" xfId="0" applyFont="1" applyFill="1" applyBorder="1" applyAlignment="1">
      <alignment horizontal="left"/>
    </xf>
    <xf numFmtId="0" fontId="0" fillId="0" borderId="17" xfId="0" applyFont="1" applyBorder="1" applyAlignment="1">
      <alignment horizontal="left" indent="2"/>
    </xf>
    <xf numFmtId="0" fontId="5" fillId="8" borderId="17" xfId="0" applyFont="1" applyFill="1" applyBorder="1"/>
    <xf numFmtId="165" fontId="14" fillId="8" borderId="18" xfId="1" applyNumberFormat="1" applyFont="1" applyFill="1" applyBorder="1"/>
    <xf numFmtId="0" fontId="5" fillId="9" borderId="19" xfId="0" applyFont="1" applyFill="1" applyBorder="1"/>
    <xf numFmtId="0" fontId="0" fillId="9" borderId="5" xfId="0" applyFill="1" applyBorder="1"/>
    <xf numFmtId="165" fontId="14" fillId="9" borderId="20" xfId="1" applyNumberFormat="1" applyFont="1" applyFill="1" applyBorder="1"/>
    <xf numFmtId="44" fontId="0" fillId="3" borderId="18" xfId="1" applyFont="1" applyFill="1" applyBorder="1" applyProtection="1"/>
    <xf numFmtId="0" fontId="0" fillId="0" borderId="0" xfId="0" applyBorder="1" applyAlignment="1">
      <alignment horizontal="left"/>
    </xf>
    <xf numFmtId="165" fontId="0" fillId="12" borderId="0" xfId="1" applyNumberFormat="1" applyFont="1" applyFill="1" applyBorder="1" applyProtection="1">
      <protection locked="0"/>
    </xf>
    <xf numFmtId="165" fontId="0" fillId="0" borderId="18" xfId="1" applyNumberFormat="1" applyFont="1" applyBorder="1" applyProtection="1"/>
    <xf numFmtId="44" fontId="0" fillId="4" borderId="18" xfId="1" applyFont="1" applyFill="1" applyBorder="1" applyProtection="1"/>
    <xf numFmtId="0" fontId="1" fillId="2" borderId="17" xfId="0" applyFont="1" applyFill="1" applyBorder="1" applyAlignment="1">
      <alignment horizontal="left"/>
    </xf>
    <xf numFmtId="0" fontId="0" fillId="2" borderId="0" xfId="0" applyFill="1" applyBorder="1"/>
    <xf numFmtId="44" fontId="0" fillId="2" borderId="18" xfId="1" applyFont="1" applyFill="1" applyBorder="1" applyProtection="1"/>
    <xf numFmtId="0" fontId="4" fillId="8" borderId="17" xfId="0" applyFont="1" applyFill="1" applyBorder="1"/>
    <xf numFmtId="165" fontId="14" fillId="8" borderId="0" xfId="1" applyNumberFormat="1" applyFont="1" applyFill="1" applyBorder="1"/>
    <xf numFmtId="0" fontId="15" fillId="6" borderId="19" xfId="0" applyFont="1" applyFill="1" applyBorder="1"/>
    <xf numFmtId="0" fontId="3" fillId="6" borderId="5" xfId="0" applyFont="1" applyFill="1" applyBorder="1"/>
    <xf numFmtId="165" fontId="15" fillId="6" borderId="5" xfId="1" applyNumberFormat="1" applyFont="1" applyFill="1" applyBorder="1"/>
    <xf numFmtId="165" fontId="15" fillId="6" borderId="20" xfId="1" applyNumberFormat="1" applyFont="1" applyFill="1" applyBorder="1"/>
    <xf numFmtId="44" fontId="0" fillId="4" borderId="18" xfId="1" applyFont="1" applyFill="1" applyBorder="1"/>
    <xf numFmtId="44" fontId="0" fillId="2" borderId="18" xfId="1" applyFont="1" applyFill="1" applyBorder="1"/>
    <xf numFmtId="0" fontId="5" fillId="10" borderId="19" xfId="0" applyFont="1" applyFill="1" applyBorder="1"/>
    <xf numFmtId="0" fontId="0" fillId="10" borderId="5" xfId="0" applyFill="1" applyBorder="1"/>
    <xf numFmtId="165" fontId="0" fillId="8" borderId="18" xfId="1" applyNumberFormat="1" applyFont="1" applyFill="1" applyBorder="1"/>
    <xf numFmtId="165" fontId="0" fillId="10" borderId="20" xfId="1" applyNumberFormat="1" applyFont="1" applyFill="1" applyBorder="1"/>
    <xf numFmtId="0" fontId="17" fillId="0" borderId="0" xfId="0" applyFont="1"/>
    <xf numFmtId="44" fontId="0" fillId="3" borderId="0" xfId="1" applyFont="1" applyFill="1" applyBorder="1"/>
    <xf numFmtId="165" fontId="0" fillId="8" borderId="0" xfId="1" applyNumberFormat="1" applyFont="1" applyFill="1" applyBorder="1"/>
    <xf numFmtId="165" fontId="0" fillId="0" borderId="0" xfId="1" applyNumberFormat="1" applyFont="1" applyBorder="1" applyAlignment="1">
      <alignment horizontal="left"/>
    </xf>
    <xf numFmtId="165" fontId="0" fillId="4" borderId="0" xfId="1" applyNumberFormat="1" applyFont="1" applyFill="1" applyBorder="1"/>
    <xf numFmtId="0" fontId="17" fillId="3" borderId="0" xfId="0" applyFont="1" applyFill="1" applyBorder="1"/>
    <xf numFmtId="0" fontId="6" fillId="0" borderId="0" xfId="0" applyFont="1" applyAlignment="1">
      <alignment horizontal="left"/>
    </xf>
    <xf numFmtId="0" fontId="3" fillId="6" borderId="3" xfId="0" applyFont="1" applyFill="1" applyBorder="1" applyAlignment="1">
      <alignment horizontal="left" vertical="top" wrapText="1"/>
    </xf>
    <xf numFmtId="0" fontId="3" fillId="6" borderId="4" xfId="0" applyFont="1" applyFill="1" applyBorder="1" applyAlignment="1">
      <alignment horizontal="left" vertical="top" wrapText="1"/>
    </xf>
    <xf numFmtId="0" fontId="18" fillId="0" borderId="0" xfId="0" applyFont="1" applyAlignment="1">
      <alignment horizontal="left" wrapText="1"/>
    </xf>
    <xf numFmtId="0" fontId="1" fillId="11" borderId="5" xfId="0" applyFont="1" applyFill="1" applyBorder="1" applyAlignment="1">
      <alignment horizontal="center"/>
    </xf>
  </cellXfs>
  <cellStyles count="4">
    <cellStyle name="Currency" xfId="1" builtinId="4"/>
    <cellStyle name="Hyperlink" xfId="3" builtinId="8"/>
    <cellStyle name="Normal" xfId="0" builtinId="0"/>
    <cellStyle name="Percent" xfId="2" builtinId="5"/>
  </cellStyles>
  <dxfs count="2">
    <dxf>
      <fill>
        <patternFill>
          <bgColor rgb="FFFF8B8B"/>
        </patternFill>
      </fill>
    </dxf>
    <dxf>
      <fill>
        <patternFill>
          <bgColor rgb="FFFF8B8B"/>
        </patternFill>
      </fill>
    </dxf>
  </dxfs>
  <tableStyles count="0" defaultTableStyle="TableStyleMedium2" defaultPivotStyle="PivotStyleLight16"/>
  <colors>
    <mruColors>
      <color rgb="FF004E95"/>
      <color rgb="FFFFFFCC"/>
      <color rgb="FF3ACDE8"/>
      <color rgb="FF16E6B6"/>
      <color rgb="FFFF8B8B"/>
      <color rgb="FFFFD8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121920</xdr:colOff>
      <xdr:row>0</xdr:row>
      <xdr:rowOff>15241</xdr:rowOff>
    </xdr:from>
    <xdr:to>
      <xdr:col>2</xdr:col>
      <xdr:colOff>143692</xdr:colOff>
      <xdr:row>2</xdr:row>
      <xdr:rowOff>137161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 y="15241"/>
          <a:ext cx="418012" cy="4876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990600</xdr:colOff>
      <xdr:row>0</xdr:row>
      <xdr:rowOff>83820</xdr:rowOff>
    </xdr:from>
    <xdr:to>
      <xdr:col>2</xdr:col>
      <xdr:colOff>1486989</xdr:colOff>
      <xdr:row>1</xdr:row>
      <xdr:rowOff>243840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04560" y="83820"/>
          <a:ext cx="496389" cy="5791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647700</xdr:colOff>
      <xdr:row>0</xdr:row>
      <xdr:rowOff>76200</xdr:rowOff>
    </xdr:from>
    <xdr:to>
      <xdr:col>6</xdr:col>
      <xdr:colOff>14152</xdr:colOff>
      <xdr:row>1</xdr:row>
      <xdr:rowOff>144780</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84820" y="76200"/>
          <a:ext cx="418012" cy="4876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1036320</xdr:colOff>
      <xdr:row>0</xdr:row>
      <xdr:rowOff>68580</xdr:rowOff>
    </xdr:from>
    <xdr:to>
      <xdr:col>3</xdr:col>
      <xdr:colOff>1532709</xdr:colOff>
      <xdr:row>1</xdr:row>
      <xdr:rowOff>228600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50280" y="68580"/>
          <a:ext cx="496389" cy="5791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4E95"/>
  </sheetPr>
  <dimension ref="A1:M33"/>
  <sheetViews>
    <sheetView showGridLines="0" zoomScaleNormal="100" workbookViewId="0">
      <selection activeCell="B30" sqref="B30"/>
    </sheetView>
  </sheetViews>
  <sheetFormatPr baseColWidth="10" defaultColWidth="8.83203125" defaultRowHeight="15" x14ac:dyDescent="0.2"/>
  <cols>
    <col min="1" max="1" width="2.5" customWidth="1"/>
    <col min="2" max="3" width="3.33203125" customWidth="1"/>
    <col min="4" max="4" width="15.83203125" customWidth="1"/>
    <col min="5" max="5" width="26.5" customWidth="1"/>
    <col min="6" max="6" width="3.33203125" customWidth="1"/>
    <col min="9" max="9" width="22.33203125" customWidth="1"/>
  </cols>
  <sheetData>
    <row r="1" spans="1:13" x14ac:dyDescent="0.2">
      <c r="D1" s="114" t="s">
        <v>0</v>
      </c>
      <c r="E1" s="114"/>
      <c r="F1" s="114"/>
      <c r="G1" s="114"/>
      <c r="H1" s="114"/>
      <c r="I1" s="114"/>
      <c r="J1" s="114"/>
      <c r="K1" s="114"/>
      <c r="L1" s="114"/>
      <c r="M1" s="114"/>
    </row>
    <row r="2" spans="1:13" x14ac:dyDescent="0.2">
      <c r="D2" s="114"/>
      <c r="E2" s="114"/>
      <c r="F2" s="114"/>
      <c r="G2" s="114"/>
      <c r="H2" s="114"/>
      <c r="I2" s="114"/>
      <c r="J2" s="114"/>
      <c r="K2" s="114"/>
      <c r="L2" s="114"/>
      <c r="M2" s="114"/>
    </row>
    <row r="3" spans="1:13" ht="16" thickBot="1" x14ac:dyDescent="0.25"/>
    <row r="4" spans="1:13" x14ac:dyDescent="0.2">
      <c r="A4" s="41"/>
      <c r="B4" s="42"/>
      <c r="C4" s="42"/>
      <c r="D4" s="42"/>
      <c r="E4" s="42"/>
      <c r="F4" s="42"/>
      <c r="G4" s="42"/>
      <c r="H4" s="42"/>
      <c r="I4" s="43"/>
      <c r="J4" s="1"/>
      <c r="K4" s="1"/>
      <c r="L4" s="1"/>
      <c r="M4" s="1"/>
    </row>
    <row r="5" spans="1:13" ht="19" x14ac:dyDescent="0.25">
      <c r="A5" s="44" t="s">
        <v>1</v>
      </c>
      <c r="B5" s="36"/>
      <c r="C5" s="36"/>
      <c r="D5" s="36"/>
      <c r="E5" s="36"/>
      <c r="F5" s="36"/>
      <c r="G5" s="36"/>
      <c r="H5" s="36"/>
      <c r="I5" s="45"/>
      <c r="J5" s="1"/>
      <c r="K5" s="1"/>
      <c r="L5" s="1"/>
      <c r="M5" s="1"/>
    </row>
    <row r="6" spans="1:13" ht="16" thickBot="1" x14ac:dyDescent="0.25">
      <c r="A6" s="46"/>
      <c r="B6" s="36"/>
      <c r="C6" s="36"/>
      <c r="D6" s="36"/>
      <c r="E6" s="36"/>
      <c r="F6" s="36"/>
      <c r="G6" s="37" t="s">
        <v>2</v>
      </c>
      <c r="H6" s="36"/>
      <c r="I6" s="45"/>
      <c r="J6" s="1"/>
      <c r="K6" s="1"/>
      <c r="L6" s="1"/>
      <c r="M6" s="1"/>
    </row>
    <row r="7" spans="1:13" ht="16" thickBot="1" x14ac:dyDescent="0.25">
      <c r="A7" s="47" t="s">
        <v>3</v>
      </c>
      <c r="B7" s="38" t="s">
        <v>4</v>
      </c>
      <c r="C7" s="38"/>
      <c r="D7" s="38"/>
      <c r="E7" s="34" t="s">
        <v>5</v>
      </c>
      <c r="F7" s="36"/>
      <c r="G7" s="36"/>
      <c r="H7" s="36"/>
      <c r="I7" s="45"/>
      <c r="J7" s="1"/>
      <c r="K7" s="1"/>
      <c r="L7" s="1"/>
      <c r="M7" s="1"/>
    </row>
    <row r="8" spans="1:13" ht="16" thickBot="1" x14ac:dyDescent="0.25">
      <c r="A8" s="46"/>
      <c r="B8" s="36"/>
      <c r="C8" s="36"/>
      <c r="D8" s="36"/>
      <c r="E8" s="36"/>
      <c r="F8" s="36"/>
      <c r="G8" s="36"/>
      <c r="H8" s="36"/>
      <c r="I8" s="45"/>
      <c r="J8" s="1"/>
      <c r="K8" s="1"/>
      <c r="L8" s="1"/>
      <c r="M8" s="1"/>
    </row>
    <row r="9" spans="1:13" ht="16" thickBot="1" x14ac:dyDescent="0.25">
      <c r="A9" s="47"/>
      <c r="B9" s="39" t="s">
        <v>6</v>
      </c>
      <c r="C9" s="39"/>
      <c r="D9" s="39"/>
      <c r="E9" s="6">
        <f>VLOOKUP(E7,CODE!A3:B14,2,FALSE())</f>
        <v>43646</v>
      </c>
      <c r="F9" s="36"/>
      <c r="G9" s="40" t="s">
        <v>7</v>
      </c>
      <c r="H9" s="36"/>
      <c r="I9" s="45"/>
      <c r="J9" s="1"/>
      <c r="K9" s="1"/>
      <c r="L9" s="1"/>
      <c r="M9" s="1"/>
    </row>
    <row r="10" spans="1:13" ht="16" thickBot="1" x14ac:dyDescent="0.25">
      <c r="A10" s="46"/>
      <c r="B10" s="36"/>
      <c r="C10" s="36"/>
      <c r="D10" s="36"/>
      <c r="E10" s="36"/>
      <c r="F10" s="36"/>
      <c r="G10" s="36"/>
      <c r="H10" s="36"/>
      <c r="I10" s="45"/>
      <c r="J10" s="1"/>
      <c r="K10" s="1"/>
      <c r="L10" s="1"/>
      <c r="M10" s="1"/>
    </row>
    <row r="11" spans="1:13" ht="16" thickBot="1" x14ac:dyDescent="0.25">
      <c r="A11" s="47" t="s">
        <v>8</v>
      </c>
      <c r="B11" s="2" t="s">
        <v>9</v>
      </c>
      <c r="C11" s="36"/>
      <c r="D11" s="36"/>
      <c r="E11" s="34" t="s">
        <v>10</v>
      </c>
      <c r="F11" s="36"/>
      <c r="G11" s="36" t="s">
        <v>11</v>
      </c>
      <c r="H11" s="36"/>
      <c r="I11" s="45"/>
      <c r="J11" s="1"/>
      <c r="K11" s="1"/>
      <c r="L11" s="1"/>
      <c r="M11" s="1"/>
    </row>
    <row r="12" spans="1:13" ht="16" thickBot="1" x14ac:dyDescent="0.25">
      <c r="A12" s="46"/>
      <c r="B12" s="36"/>
      <c r="C12" s="36"/>
      <c r="D12" s="36"/>
      <c r="E12" s="36"/>
      <c r="F12" s="36"/>
      <c r="G12" s="36"/>
      <c r="H12" s="36"/>
      <c r="I12" s="45"/>
      <c r="J12" s="1"/>
      <c r="K12" s="1"/>
      <c r="L12" s="1"/>
      <c r="M12" s="1"/>
    </row>
    <row r="13" spans="1:13" ht="16" thickBot="1" x14ac:dyDescent="0.25">
      <c r="A13" s="47" t="s">
        <v>12</v>
      </c>
      <c r="B13" s="38" t="s">
        <v>13</v>
      </c>
      <c r="C13" s="38"/>
      <c r="D13" s="38"/>
      <c r="E13" s="35">
        <v>44196</v>
      </c>
      <c r="F13" s="36"/>
      <c r="G13" s="36" t="s">
        <v>14</v>
      </c>
      <c r="H13" s="36"/>
      <c r="I13" s="45"/>
      <c r="J13" s="1"/>
      <c r="K13" s="1"/>
      <c r="L13" s="1"/>
      <c r="M13" s="1"/>
    </row>
    <row r="14" spans="1:13" ht="16" thickBot="1" x14ac:dyDescent="0.25">
      <c r="A14" s="46"/>
      <c r="B14" s="36"/>
      <c r="C14" s="36"/>
      <c r="D14" s="36"/>
      <c r="E14" s="7"/>
      <c r="F14" s="36"/>
      <c r="G14" s="36"/>
      <c r="H14" s="36"/>
      <c r="I14" s="45"/>
      <c r="J14" s="1"/>
      <c r="K14" s="1"/>
      <c r="L14" s="1"/>
      <c r="M14" s="1"/>
    </row>
    <row r="15" spans="1:13" ht="16" thickBot="1" x14ac:dyDescent="0.25">
      <c r="A15" s="47"/>
      <c r="B15" s="39" t="s">
        <v>15</v>
      </c>
      <c r="C15" s="39"/>
      <c r="D15" s="39"/>
      <c r="E15" s="3">
        <f>ROUND((E13-E9)/(365/12),0)</f>
        <v>18</v>
      </c>
      <c r="F15" s="36"/>
      <c r="G15" s="40" t="s">
        <v>16</v>
      </c>
      <c r="H15" s="36"/>
      <c r="I15" s="45"/>
      <c r="J15" s="1"/>
      <c r="K15" s="1"/>
      <c r="L15" s="1"/>
      <c r="M15" s="1"/>
    </row>
    <row r="16" spans="1:13" ht="16" thickBot="1" x14ac:dyDescent="0.25">
      <c r="A16" s="46"/>
      <c r="B16" s="36"/>
      <c r="C16" s="36"/>
      <c r="D16" s="36"/>
      <c r="E16" s="36"/>
      <c r="F16" s="36"/>
      <c r="G16" s="36"/>
      <c r="H16" s="36"/>
      <c r="I16" s="45"/>
      <c r="J16" s="1"/>
      <c r="K16" s="1"/>
      <c r="L16" s="1"/>
      <c r="M16" s="1"/>
    </row>
    <row r="17" spans="1:13" ht="16" thickBot="1" x14ac:dyDescent="0.25">
      <c r="A17" s="51"/>
      <c r="B17" s="52"/>
      <c r="C17" s="52"/>
      <c r="D17" s="52"/>
      <c r="E17" s="52"/>
      <c r="F17" s="52"/>
      <c r="G17" s="52"/>
      <c r="H17" s="52"/>
      <c r="I17" s="53"/>
      <c r="J17" s="1"/>
      <c r="K17" s="1"/>
      <c r="L17" s="1"/>
      <c r="M17" s="1"/>
    </row>
    <row r="18" spans="1:13" ht="19" x14ac:dyDescent="0.25">
      <c r="A18" s="44" t="s">
        <v>17</v>
      </c>
      <c r="B18" s="36"/>
      <c r="C18" s="36"/>
      <c r="D18" s="36"/>
      <c r="E18" s="36"/>
      <c r="F18" s="36"/>
      <c r="G18" s="36"/>
      <c r="H18" s="36"/>
      <c r="I18" s="45"/>
      <c r="J18" s="1"/>
      <c r="K18" s="1"/>
      <c r="L18" s="1"/>
      <c r="M18" s="1"/>
    </row>
    <row r="19" spans="1:13" ht="16" thickBot="1" x14ac:dyDescent="0.25">
      <c r="A19" s="46"/>
      <c r="B19" s="36"/>
      <c r="C19" s="36"/>
      <c r="D19" s="36"/>
      <c r="E19" s="36"/>
      <c r="F19" s="36"/>
      <c r="G19" s="36"/>
      <c r="H19" s="36"/>
      <c r="I19" s="45"/>
      <c r="J19" s="1"/>
      <c r="K19" s="1"/>
      <c r="L19" s="1"/>
      <c r="M19" s="1"/>
    </row>
    <row r="20" spans="1:13" ht="16" thickBot="1" x14ac:dyDescent="0.25">
      <c r="A20" s="47" t="s">
        <v>12</v>
      </c>
      <c r="B20" s="38" t="s">
        <v>18</v>
      </c>
      <c r="C20" s="38"/>
      <c r="D20" s="38"/>
      <c r="E20" s="30">
        <f ca="1">'BASE YEAR REVENUE'!C71</f>
        <v>2628137.04</v>
      </c>
      <c r="F20" s="36"/>
      <c r="G20" s="54" t="s">
        <v>19</v>
      </c>
      <c r="H20" s="55"/>
      <c r="I20" s="56"/>
      <c r="J20" s="1"/>
      <c r="K20" s="1"/>
      <c r="L20" s="1"/>
      <c r="M20" s="1"/>
    </row>
    <row r="21" spans="1:13" ht="16" thickBot="1" x14ac:dyDescent="0.25">
      <c r="A21" s="46"/>
      <c r="B21" s="36"/>
      <c r="C21" s="36"/>
      <c r="D21" s="36"/>
      <c r="E21" s="36"/>
      <c r="F21" s="36"/>
      <c r="G21" s="36"/>
      <c r="H21" s="36"/>
      <c r="I21" s="45"/>
      <c r="J21" s="1"/>
      <c r="K21" s="1"/>
      <c r="L21" s="1"/>
      <c r="M21" s="1"/>
    </row>
    <row r="22" spans="1:13" ht="16" thickBot="1" x14ac:dyDescent="0.25">
      <c r="A22" s="47" t="s">
        <v>20</v>
      </c>
      <c r="B22" s="38" t="s">
        <v>21</v>
      </c>
      <c r="C22" s="38"/>
      <c r="D22" s="38"/>
      <c r="E22" s="8">
        <f ca="1">'GROWTH RATE'!B79</f>
        <v>5.1999999999999998E-2</v>
      </c>
      <c r="F22" s="36"/>
      <c r="G22" s="57" t="s">
        <v>19</v>
      </c>
      <c r="H22" s="58"/>
      <c r="I22" s="59"/>
      <c r="J22" s="1"/>
      <c r="K22" s="1"/>
      <c r="L22" s="1"/>
      <c r="M22" s="1"/>
    </row>
    <row r="23" spans="1:13" ht="16" thickBot="1" x14ac:dyDescent="0.25">
      <c r="A23" s="46"/>
      <c r="B23" s="36"/>
      <c r="C23" s="36"/>
      <c r="D23" s="36"/>
      <c r="E23" s="9"/>
      <c r="F23" s="36"/>
      <c r="G23" s="36"/>
      <c r="H23" s="36"/>
      <c r="I23" s="45"/>
      <c r="J23" s="1"/>
      <c r="K23" s="1"/>
      <c r="L23" s="1"/>
      <c r="M23" s="1"/>
    </row>
    <row r="24" spans="1:13" ht="16" thickBot="1" x14ac:dyDescent="0.25">
      <c r="A24" s="46"/>
      <c r="B24" s="39" t="s">
        <v>22</v>
      </c>
      <c r="C24" s="60"/>
      <c r="D24" s="60"/>
      <c r="E24" s="30">
        <f ca="1">E20*((1+E22)^(E15/12))</f>
        <v>2835774.0030176081</v>
      </c>
      <c r="F24" s="36"/>
      <c r="G24" s="36" t="s">
        <v>23</v>
      </c>
      <c r="H24" s="36"/>
      <c r="I24" s="45"/>
      <c r="J24" s="1"/>
      <c r="K24" s="1"/>
      <c r="L24" s="1"/>
      <c r="M24" s="1"/>
    </row>
    <row r="25" spans="1:13" ht="16" thickBot="1" x14ac:dyDescent="0.25">
      <c r="A25" s="46"/>
      <c r="B25" s="36"/>
      <c r="C25" s="36"/>
      <c r="D25" s="36"/>
      <c r="E25" s="61"/>
      <c r="F25" s="36"/>
      <c r="G25" s="36"/>
      <c r="H25" s="36"/>
      <c r="I25" s="45"/>
      <c r="J25" s="1"/>
      <c r="K25" s="1"/>
      <c r="L25" s="1"/>
      <c r="M25" s="1"/>
    </row>
    <row r="26" spans="1:13" ht="16" thickBot="1" x14ac:dyDescent="0.25">
      <c r="A26" s="47" t="s">
        <v>24</v>
      </c>
      <c r="B26" s="38" t="s">
        <v>25</v>
      </c>
      <c r="C26" s="38"/>
      <c r="D26" s="38"/>
      <c r="E26" s="30">
        <f ca="1">'ACTUAL REVENUE'!D71</f>
        <v>2153220.48</v>
      </c>
      <c r="F26" s="36"/>
      <c r="G26" s="62" t="s">
        <v>19</v>
      </c>
      <c r="H26" s="63"/>
      <c r="I26" s="64"/>
      <c r="J26" s="1"/>
      <c r="K26" s="1"/>
      <c r="L26" s="1"/>
      <c r="M26" s="1"/>
    </row>
    <row r="27" spans="1:13" x14ac:dyDescent="0.2">
      <c r="A27" s="46"/>
      <c r="B27" s="36"/>
      <c r="C27" s="36"/>
      <c r="D27" s="36"/>
      <c r="E27" s="36"/>
      <c r="F27" s="36"/>
      <c r="G27" s="36"/>
      <c r="H27" s="36"/>
      <c r="I27" s="45"/>
      <c r="J27" s="1"/>
      <c r="K27" s="1"/>
      <c r="L27" s="1"/>
      <c r="M27" s="1"/>
    </row>
    <row r="28" spans="1:13" ht="16" thickBot="1" x14ac:dyDescent="0.25">
      <c r="A28" s="48"/>
      <c r="B28" s="49"/>
      <c r="C28" s="49"/>
      <c r="D28" s="49"/>
      <c r="E28" s="49"/>
      <c r="F28" s="49"/>
      <c r="G28" s="49"/>
      <c r="H28" s="49"/>
      <c r="I28" s="50"/>
      <c r="J28" s="1"/>
      <c r="K28" s="1"/>
      <c r="L28" s="1"/>
      <c r="M28" s="1"/>
    </row>
    <row r="29" spans="1:13" ht="20" thickBot="1" x14ac:dyDescent="0.3">
      <c r="A29" s="44" t="s">
        <v>26</v>
      </c>
      <c r="B29" s="36"/>
      <c r="C29" s="36"/>
      <c r="D29" s="36"/>
      <c r="E29" s="36"/>
      <c r="F29" s="36"/>
      <c r="G29" s="65"/>
      <c r="H29" s="66" t="s">
        <v>27</v>
      </c>
      <c r="I29" s="67">
        <f>E13</f>
        <v>44196</v>
      </c>
      <c r="J29" s="1"/>
      <c r="K29" s="1"/>
      <c r="L29" s="1"/>
      <c r="M29" s="1"/>
    </row>
    <row r="30" spans="1:13" ht="16" thickBot="1" x14ac:dyDescent="0.25">
      <c r="A30" s="47"/>
      <c r="B30" s="38" t="s">
        <v>28</v>
      </c>
      <c r="C30" s="38"/>
      <c r="D30" s="38"/>
      <c r="E30" s="31">
        <f ca="1">IF(E24-E26&gt;0,E24-E26,0)</f>
        <v>682553.52301760809</v>
      </c>
      <c r="F30" s="36"/>
      <c r="G30" s="36"/>
      <c r="H30" s="36"/>
      <c r="I30" s="45"/>
      <c r="J30" s="1"/>
      <c r="K30" s="1"/>
      <c r="L30" s="1"/>
      <c r="M30" s="1"/>
    </row>
    <row r="31" spans="1:13" ht="16" thickBot="1" x14ac:dyDescent="0.25">
      <c r="A31" s="46"/>
      <c r="B31" s="36"/>
      <c r="C31" s="36"/>
      <c r="D31" s="36"/>
      <c r="E31" s="38"/>
      <c r="F31" s="36"/>
      <c r="G31" s="36"/>
      <c r="H31" s="36"/>
      <c r="I31" s="45"/>
    </row>
    <row r="32" spans="1:13" ht="16" thickBot="1" x14ac:dyDescent="0.25">
      <c r="A32" s="47"/>
      <c r="B32" s="38" t="s">
        <v>29</v>
      </c>
      <c r="C32" s="38"/>
      <c r="D32" s="38"/>
      <c r="E32" s="19">
        <f ca="1">(E30/E24)*-1</f>
        <v>-0.24069390659879392</v>
      </c>
      <c r="F32" s="36"/>
      <c r="G32" s="36"/>
      <c r="H32" s="36"/>
      <c r="I32" s="45"/>
    </row>
    <row r="33" spans="1:9" ht="16" thickBot="1" x14ac:dyDescent="0.25">
      <c r="A33" s="68"/>
      <c r="B33" s="69"/>
      <c r="C33" s="69"/>
      <c r="D33" s="69"/>
      <c r="E33" s="69"/>
      <c r="F33" s="69"/>
      <c r="G33" s="69"/>
      <c r="H33" s="69"/>
      <c r="I33" s="70"/>
    </row>
  </sheetData>
  <sheetProtection sheet="1" objects="1" scenarios="1"/>
  <mergeCells count="1">
    <mergeCell ref="D1:M2"/>
  </mergeCells>
  <conditionalFormatting sqref="E30">
    <cfRule type="cellIs" dxfId="1" priority="2" operator="greaterThan">
      <formula>0</formula>
    </cfRule>
  </conditionalFormatting>
  <conditionalFormatting sqref="E32">
    <cfRule type="cellIs" dxfId="0" priority="1" operator="lessThan">
      <formula>0</formula>
    </cfRule>
  </conditionalFormatting>
  <dataValidations count="1">
    <dataValidation type="list" allowBlank="1" showInputMessage="1" showErrorMessage="1" sqref="E11" xr:uid="{00000000-0002-0000-0000-000000000000}">
      <formula1>"Fiscal, Calendar"</formula1>
    </dataValidation>
  </dataValidations>
  <hyperlinks>
    <hyperlink ref="G20" location="'BASE YEAR REVENUE'!A1" display="Use Worksheet to Calculate " xr:uid="{00000000-0004-0000-0000-000000000000}"/>
    <hyperlink ref="G22" location="'GROWTH RATE'!A1" display="Use Worksheet to Calculate " xr:uid="{00000000-0004-0000-0000-000001000000}"/>
    <hyperlink ref="G26" location="'ACTUAL REVENUE'!A1" display="Use Worksheet to Calculate " xr:uid="{00000000-0004-0000-0000-000002000000}"/>
  </hyperlinks>
  <pageMargins left="0.7" right="0.7" top="0.75" bottom="0.75" header="0.3" footer="0.3"/>
  <pageSetup scale="96" orientation="portrait" horizontalDpi="4294967293" verticalDpi="120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1000000}">
          <x14:formula1>
            <xm:f>CODE!$A$3:$A$14</xm:f>
          </x14:formula1>
          <xm:sqref>E7</xm:sqref>
        </x14:dataValidation>
        <x14:dataValidation type="list" allowBlank="1" showInputMessage="1" showErrorMessage="1" xr:uid="{00000000-0002-0000-0000-000002000000}">
          <x14:formula1>
            <xm:f>IF($E$11="Fiscal",CODE!$F$15:$F$19,CODE!$F$8:$F$11)</xm:f>
          </x14:formula1>
          <xm:sqref>E13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6E6B6"/>
  </sheetPr>
  <dimension ref="A1:E73"/>
  <sheetViews>
    <sheetView showGridLines="0" workbookViewId="0">
      <selection activeCell="C11" sqref="C11"/>
    </sheetView>
  </sheetViews>
  <sheetFormatPr baseColWidth="10" defaultColWidth="8.83203125" defaultRowHeight="15" x14ac:dyDescent="0.2"/>
  <cols>
    <col min="1" max="1" width="52.5" customWidth="1"/>
    <col min="2" max="2" width="20.5" customWidth="1"/>
    <col min="3" max="3" width="23.33203125" customWidth="1"/>
    <col min="4" max="4" width="10.33203125" customWidth="1"/>
    <col min="5" max="5" width="11" customWidth="1"/>
  </cols>
  <sheetData>
    <row r="1" spans="1:5" ht="33" customHeight="1" x14ac:dyDescent="0.25">
      <c r="A1" s="15" t="s">
        <v>30</v>
      </c>
      <c r="E1" s="20" t="s">
        <v>31</v>
      </c>
    </row>
    <row r="2" spans="1:5" ht="21.5" customHeight="1" thickBot="1" x14ac:dyDescent="0.25">
      <c r="A2" s="16" t="s">
        <v>32</v>
      </c>
      <c r="B2" s="18">
        <f>SUMMARY!$E$9</f>
        <v>43646</v>
      </c>
    </row>
    <row r="3" spans="1:5" s="11" customFormat="1" ht="18" thickTop="1" thickBot="1" x14ac:dyDescent="0.25">
      <c r="A3" s="12" t="s">
        <v>33</v>
      </c>
      <c r="B3" s="13" t="s">
        <v>34</v>
      </c>
      <c r="C3" s="17" t="s">
        <v>35</v>
      </c>
    </row>
    <row r="4" spans="1:5" ht="29" customHeight="1" thickTop="1" thickBot="1" x14ac:dyDescent="0.4">
      <c r="A4" s="14" t="s">
        <v>36</v>
      </c>
      <c r="B4" s="115" t="s">
        <v>37</v>
      </c>
      <c r="C4" s="116"/>
    </row>
    <row r="5" spans="1:5" ht="16" thickTop="1" x14ac:dyDescent="0.2">
      <c r="A5" s="71" t="s">
        <v>38</v>
      </c>
      <c r="B5" s="72"/>
      <c r="C5" s="73"/>
    </row>
    <row r="6" spans="1:5" x14ac:dyDescent="0.2">
      <c r="A6" s="74" t="s">
        <v>38</v>
      </c>
      <c r="B6" s="36" t="s">
        <v>39</v>
      </c>
      <c r="C6" s="75">
        <v>1</v>
      </c>
    </row>
    <row r="7" spans="1:5" x14ac:dyDescent="0.2">
      <c r="A7" s="71" t="s">
        <v>40</v>
      </c>
      <c r="B7" s="72"/>
      <c r="C7" s="76"/>
    </row>
    <row r="8" spans="1:5" x14ac:dyDescent="0.2">
      <c r="A8" s="74" t="s">
        <v>41</v>
      </c>
      <c r="B8" s="36" t="s">
        <v>39</v>
      </c>
      <c r="C8" s="75"/>
    </row>
    <row r="9" spans="1:5" x14ac:dyDescent="0.2">
      <c r="A9" s="77" t="s">
        <v>42</v>
      </c>
      <c r="B9" s="78"/>
      <c r="C9" s="79"/>
    </row>
    <row r="10" spans="1:5" x14ac:dyDescent="0.2">
      <c r="A10" s="80" t="s">
        <v>43</v>
      </c>
      <c r="B10" s="36" t="s">
        <v>39</v>
      </c>
      <c r="C10" s="75">
        <v>2628136.04</v>
      </c>
    </row>
    <row r="11" spans="1:5" x14ac:dyDescent="0.2">
      <c r="A11" s="80" t="s">
        <v>44</v>
      </c>
      <c r="B11" s="36" t="s">
        <v>39</v>
      </c>
      <c r="C11" s="75"/>
    </row>
    <row r="12" spans="1:5" x14ac:dyDescent="0.2">
      <c r="A12" s="80" t="s">
        <v>45</v>
      </c>
      <c r="B12" s="36" t="s">
        <v>39</v>
      </c>
      <c r="C12" s="75"/>
    </row>
    <row r="13" spans="1:5" x14ac:dyDescent="0.2">
      <c r="A13" s="80" t="s">
        <v>46</v>
      </c>
      <c r="B13" s="36" t="s">
        <v>39</v>
      </c>
      <c r="C13" s="75"/>
    </row>
    <row r="14" spans="1:5" x14ac:dyDescent="0.2">
      <c r="A14" s="80" t="s">
        <v>47</v>
      </c>
      <c r="B14" s="36" t="s">
        <v>39</v>
      </c>
      <c r="C14" s="75"/>
    </row>
    <row r="15" spans="1:5" x14ac:dyDescent="0.2">
      <c r="A15" s="80" t="s">
        <v>48</v>
      </c>
      <c r="B15" s="36" t="s">
        <v>39</v>
      </c>
      <c r="C15" s="75"/>
    </row>
    <row r="16" spans="1:5" x14ac:dyDescent="0.2">
      <c r="A16" s="80" t="s">
        <v>49</v>
      </c>
      <c r="B16" s="36" t="s">
        <v>39</v>
      </c>
      <c r="C16" s="75"/>
    </row>
    <row r="17" spans="1:3" x14ac:dyDescent="0.2">
      <c r="A17" s="71" t="s">
        <v>50</v>
      </c>
      <c r="B17" s="72"/>
      <c r="C17" s="76"/>
    </row>
    <row r="18" spans="1:3" x14ac:dyDescent="0.2">
      <c r="A18" s="74" t="s">
        <v>51</v>
      </c>
      <c r="B18" s="36" t="s">
        <v>39</v>
      </c>
      <c r="C18" s="75"/>
    </row>
    <row r="19" spans="1:3" x14ac:dyDescent="0.2">
      <c r="A19" s="74" t="s">
        <v>52</v>
      </c>
      <c r="B19" s="36" t="s">
        <v>39</v>
      </c>
      <c r="C19" s="75"/>
    </row>
    <row r="20" spans="1:3" x14ac:dyDescent="0.2">
      <c r="A20" s="74" t="s">
        <v>53</v>
      </c>
      <c r="B20" s="36" t="s">
        <v>39</v>
      </c>
      <c r="C20" s="75"/>
    </row>
    <row r="21" spans="1:3" x14ac:dyDescent="0.2">
      <c r="A21" s="74" t="s">
        <v>54</v>
      </c>
      <c r="B21" s="36" t="s">
        <v>39</v>
      </c>
      <c r="C21" s="75"/>
    </row>
    <row r="22" spans="1:3" x14ac:dyDescent="0.2">
      <c r="A22" s="74" t="s">
        <v>55</v>
      </c>
      <c r="B22" s="36" t="s">
        <v>39</v>
      </c>
      <c r="C22" s="75"/>
    </row>
    <row r="23" spans="1:3" x14ac:dyDescent="0.2">
      <c r="A23" s="74" t="s">
        <v>56</v>
      </c>
      <c r="B23" s="36" t="s">
        <v>39</v>
      </c>
      <c r="C23" s="75"/>
    </row>
    <row r="24" spans="1:3" x14ac:dyDescent="0.2">
      <c r="A24" s="74" t="s">
        <v>57</v>
      </c>
      <c r="B24" s="36" t="s">
        <v>39</v>
      </c>
      <c r="C24" s="75"/>
    </row>
    <row r="25" spans="1:3" x14ac:dyDescent="0.2">
      <c r="A25" s="81" t="s">
        <v>58</v>
      </c>
      <c r="B25" s="72"/>
      <c r="C25" s="76"/>
    </row>
    <row r="26" spans="1:3" x14ac:dyDescent="0.2">
      <c r="A26" s="74" t="s">
        <v>59</v>
      </c>
      <c r="B26" s="36" t="s">
        <v>39</v>
      </c>
      <c r="C26" s="75"/>
    </row>
    <row r="27" spans="1:3" x14ac:dyDescent="0.2">
      <c r="A27" s="74" t="s">
        <v>60</v>
      </c>
      <c r="B27" s="36" t="s">
        <v>39</v>
      </c>
      <c r="C27" s="75"/>
    </row>
    <row r="28" spans="1:3" x14ac:dyDescent="0.2">
      <c r="A28" s="81" t="s">
        <v>61</v>
      </c>
      <c r="B28" s="72"/>
      <c r="C28" s="76"/>
    </row>
    <row r="29" spans="1:3" x14ac:dyDescent="0.2">
      <c r="A29" s="82" t="s">
        <v>62</v>
      </c>
      <c r="B29" s="36" t="s">
        <v>39</v>
      </c>
      <c r="C29" s="75"/>
    </row>
    <row r="30" spans="1:3" x14ac:dyDescent="0.2">
      <c r="A30" s="82" t="s">
        <v>63</v>
      </c>
      <c r="B30" s="36" t="s">
        <v>39</v>
      </c>
      <c r="C30" s="75"/>
    </row>
    <row r="31" spans="1:3" x14ac:dyDescent="0.2">
      <c r="A31" s="82" t="s">
        <v>64</v>
      </c>
      <c r="B31" s="36" t="s">
        <v>39</v>
      </c>
      <c r="C31" s="75"/>
    </row>
    <row r="32" spans="1:3" ht="16" thickBot="1" x14ac:dyDescent="0.25">
      <c r="A32" s="82" t="s">
        <v>65</v>
      </c>
      <c r="B32" s="36" t="s">
        <v>39</v>
      </c>
      <c r="C32" s="75"/>
    </row>
    <row r="33" spans="1:3" ht="29" customHeight="1" thickTop="1" thickBot="1" x14ac:dyDescent="0.4">
      <c r="A33" s="14" t="s">
        <v>66</v>
      </c>
      <c r="B33" s="115" t="s">
        <v>67</v>
      </c>
      <c r="C33" s="116"/>
    </row>
    <row r="34" spans="1:3" ht="16" thickTop="1" x14ac:dyDescent="0.2">
      <c r="A34" s="81" t="s">
        <v>66</v>
      </c>
      <c r="B34" s="72"/>
      <c r="C34" s="73"/>
    </row>
    <row r="35" spans="1:3" x14ac:dyDescent="0.2">
      <c r="A35" s="82" t="s">
        <v>68</v>
      </c>
      <c r="B35" s="36" t="s">
        <v>39</v>
      </c>
      <c r="C35" s="75"/>
    </row>
    <row r="36" spans="1:3" x14ac:dyDescent="0.2">
      <c r="A36" s="82" t="s">
        <v>69</v>
      </c>
      <c r="B36" s="36" t="s">
        <v>39</v>
      </c>
      <c r="C36" s="75"/>
    </row>
    <row r="37" spans="1:3" x14ac:dyDescent="0.2">
      <c r="A37" s="82" t="s">
        <v>70</v>
      </c>
      <c r="B37" s="36" t="s">
        <v>71</v>
      </c>
      <c r="C37" s="75"/>
    </row>
    <row r="38" spans="1:3" ht="16" thickBot="1" x14ac:dyDescent="0.25">
      <c r="A38" s="82" t="s">
        <v>72</v>
      </c>
      <c r="B38" s="36" t="s">
        <v>71</v>
      </c>
      <c r="C38" s="75"/>
    </row>
    <row r="39" spans="1:3" ht="29" customHeight="1" thickTop="1" thickBot="1" x14ac:dyDescent="0.4">
      <c r="A39" s="14" t="s">
        <v>73</v>
      </c>
      <c r="B39" s="115" t="s">
        <v>74</v>
      </c>
      <c r="C39" s="116"/>
    </row>
    <row r="40" spans="1:3" ht="16" thickTop="1" x14ac:dyDescent="0.2">
      <c r="A40" s="81" t="s">
        <v>75</v>
      </c>
      <c r="B40" s="72"/>
      <c r="C40" s="73"/>
    </row>
    <row r="41" spans="1:3" x14ac:dyDescent="0.2">
      <c r="A41" s="82" t="s">
        <v>76</v>
      </c>
      <c r="B41" s="36" t="s">
        <v>39</v>
      </c>
      <c r="C41" s="75"/>
    </row>
    <row r="42" spans="1:3" x14ac:dyDescent="0.2">
      <c r="A42" s="82" t="s">
        <v>77</v>
      </c>
      <c r="B42" s="36" t="s">
        <v>39</v>
      </c>
      <c r="C42" s="75"/>
    </row>
    <row r="43" spans="1:3" x14ac:dyDescent="0.2">
      <c r="A43" s="82" t="s">
        <v>78</v>
      </c>
      <c r="B43" s="36" t="s">
        <v>39</v>
      </c>
      <c r="C43" s="75"/>
    </row>
    <row r="44" spans="1:3" x14ac:dyDescent="0.2">
      <c r="A44" s="82" t="s">
        <v>79</v>
      </c>
      <c r="B44" s="36" t="s">
        <v>39</v>
      </c>
      <c r="C44" s="75"/>
    </row>
    <row r="45" spans="1:3" x14ac:dyDescent="0.2">
      <c r="A45" s="81" t="s">
        <v>80</v>
      </c>
      <c r="B45" s="72"/>
      <c r="C45" s="76"/>
    </row>
    <row r="46" spans="1:3" x14ac:dyDescent="0.2">
      <c r="A46" s="82" t="s">
        <v>81</v>
      </c>
      <c r="B46" s="36" t="s">
        <v>39</v>
      </c>
      <c r="C46" s="75"/>
    </row>
    <row r="47" spans="1:3" x14ac:dyDescent="0.2">
      <c r="A47" s="74" t="s">
        <v>82</v>
      </c>
      <c r="B47" s="36" t="s">
        <v>39</v>
      </c>
      <c r="C47" s="75"/>
    </row>
    <row r="48" spans="1:3" x14ac:dyDescent="0.2">
      <c r="A48" s="74" t="s">
        <v>83</v>
      </c>
      <c r="B48" s="36" t="s">
        <v>39</v>
      </c>
      <c r="C48" s="75"/>
    </row>
    <row r="49" spans="1:3" x14ac:dyDescent="0.2">
      <c r="A49" s="74" t="s">
        <v>84</v>
      </c>
      <c r="B49" s="36" t="s">
        <v>39</v>
      </c>
      <c r="C49" s="75"/>
    </row>
    <row r="50" spans="1:3" x14ac:dyDescent="0.2">
      <c r="A50" s="74" t="s">
        <v>85</v>
      </c>
      <c r="B50" s="36" t="s">
        <v>39</v>
      </c>
      <c r="C50" s="75"/>
    </row>
    <row r="51" spans="1:3" x14ac:dyDescent="0.2">
      <c r="A51" s="74" t="s">
        <v>86</v>
      </c>
      <c r="B51" s="36" t="s">
        <v>39</v>
      </c>
      <c r="C51" s="75"/>
    </row>
    <row r="52" spans="1:3" x14ac:dyDescent="0.2">
      <c r="A52" s="74" t="s">
        <v>87</v>
      </c>
      <c r="B52" s="36" t="s">
        <v>39</v>
      </c>
      <c r="C52" s="75"/>
    </row>
    <row r="53" spans="1:3" x14ac:dyDescent="0.2">
      <c r="A53" s="74" t="s">
        <v>88</v>
      </c>
      <c r="B53" s="36" t="s">
        <v>39</v>
      </c>
      <c r="C53" s="75"/>
    </row>
    <row r="54" spans="1:3" x14ac:dyDescent="0.2">
      <c r="A54" s="74" t="s">
        <v>89</v>
      </c>
      <c r="B54" s="36" t="s">
        <v>39</v>
      </c>
      <c r="C54" s="75"/>
    </row>
    <row r="55" spans="1:3" x14ac:dyDescent="0.2">
      <c r="A55" s="74" t="s">
        <v>90</v>
      </c>
      <c r="B55" s="36" t="s">
        <v>39</v>
      </c>
      <c r="C55" s="75"/>
    </row>
    <row r="56" spans="1:3" x14ac:dyDescent="0.2">
      <c r="A56" s="74" t="s">
        <v>65</v>
      </c>
      <c r="B56" s="36" t="s">
        <v>39</v>
      </c>
      <c r="C56" s="75"/>
    </row>
    <row r="57" spans="1:3" x14ac:dyDescent="0.2">
      <c r="A57" s="81" t="s">
        <v>91</v>
      </c>
      <c r="B57" s="72"/>
      <c r="C57" s="76"/>
    </row>
    <row r="58" spans="1:3" x14ac:dyDescent="0.2">
      <c r="A58" s="74" t="s">
        <v>92</v>
      </c>
      <c r="B58" s="36" t="s">
        <v>39</v>
      </c>
      <c r="C58" s="75"/>
    </row>
    <row r="59" spans="1:3" x14ac:dyDescent="0.2">
      <c r="A59" s="74" t="s">
        <v>93</v>
      </c>
      <c r="B59" s="36" t="s">
        <v>39</v>
      </c>
      <c r="C59" s="75"/>
    </row>
    <row r="60" spans="1:3" x14ac:dyDescent="0.2">
      <c r="A60" s="74" t="s">
        <v>94</v>
      </c>
      <c r="B60" s="36" t="s">
        <v>71</v>
      </c>
      <c r="C60" s="75"/>
    </row>
    <row r="61" spans="1:3" x14ac:dyDescent="0.2">
      <c r="A61" s="74" t="s">
        <v>95</v>
      </c>
      <c r="B61" s="36" t="s">
        <v>39</v>
      </c>
      <c r="C61" s="75"/>
    </row>
    <row r="62" spans="1:3" x14ac:dyDescent="0.2">
      <c r="A62" s="74" t="s">
        <v>96</v>
      </c>
      <c r="B62" s="36" t="s">
        <v>39</v>
      </c>
      <c r="C62" s="75"/>
    </row>
    <row r="63" spans="1:3" x14ac:dyDescent="0.2">
      <c r="A63" s="74" t="s">
        <v>97</v>
      </c>
      <c r="B63" s="36" t="s">
        <v>39</v>
      </c>
      <c r="C63" s="75"/>
    </row>
    <row r="64" spans="1:3" x14ac:dyDescent="0.2">
      <c r="A64" s="74" t="s">
        <v>98</v>
      </c>
      <c r="B64" s="36" t="s">
        <v>39</v>
      </c>
      <c r="C64" s="75"/>
    </row>
    <row r="65" spans="1:3" x14ac:dyDescent="0.2">
      <c r="A65" s="74" t="s">
        <v>99</v>
      </c>
      <c r="B65" s="36" t="s">
        <v>39</v>
      </c>
      <c r="C65" s="75"/>
    </row>
    <row r="66" spans="1:3" x14ac:dyDescent="0.2">
      <c r="A66" s="74" t="s">
        <v>100</v>
      </c>
      <c r="B66" s="36" t="s">
        <v>39</v>
      </c>
      <c r="C66" s="75"/>
    </row>
    <row r="67" spans="1:3" x14ac:dyDescent="0.2">
      <c r="A67" s="74" t="s">
        <v>101</v>
      </c>
      <c r="B67" s="36" t="s">
        <v>71</v>
      </c>
      <c r="C67" s="75"/>
    </row>
    <row r="68" spans="1:3" x14ac:dyDescent="0.2">
      <c r="A68" s="74" t="s">
        <v>102</v>
      </c>
      <c r="B68" s="36" t="s">
        <v>71</v>
      </c>
      <c r="C68" s="75"/>
    </row>
    <row r="69" spans="1:3" x14ac:dyDescent="0.2">
      <c r="A69" s="74" t="s">
        <v>103</v>
      </c>
      <c r="B69" s="36" t="s">
        <v>39</v>
      </c>
      <c r="C69" s="75"/>
    </row>
    <row r="70" spans="1:3" ht="24" x14ac:dyDescent="0.3">
      <c r="A70" s="83" t="s">
        <v>104</v>
      </c>
      <c r="B70" s="60"/>
      <c r="C70" s="84">
        <f>SUM(C5:C69)</f>
        <v>2628137.04</v>
      </c>
    </row>
    <row r="71" spans="1:3" ht="24" customHeight="1" thickBot="1" x14ac:dyDescent="0.35">
      <c r="A71" s="85" t="s">
        <v>105</v>
      </c>
      <c r="B71" s="86"/>
      <c r="C71" s="87">
        <f ca="1">SUMIF(B5:C69,"Y",C5:C69)</f>
        <v>2628137.04</v>
      </c>
    </row>
    <row r="72" spans="1:3" ht="16" thickTop="1" x14ac:dyDescent="0.2"/>
    <row r="73" spans="1:3" ht="60.5" customHeight="1" x14ac:dyDescent="0.2">
      <c r="A73" s="117" t="s">
        <v>106</v>
      </c>
      <c r="B73" s="117"/>
      <c r="C73" s="117"/>
    </row>
  </sheetData>
  <sheetProtection sheet="1" objects="1" scenarios="1"/>
  <mergeCells count="4">
    <mergeCell ref="B4:C4"/>
    <mergeCell ref="B33:C33"/>
    <mergeCell ref="B39:C39"/>
    <mergeCell ref="A73:C73"/>
  </mergeCells>
  <hyperlinks>
    <hyperlink ref="E1" location="SUMMARY!A1" display="Summary" xr:uid="{00000000-0004-0000-0100-000000000000}"/>
  </hyperlinks>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ACDE8"/>
  </sheetPr>
  <dimension ref="A1:G83"/>
  <sheetViews>
    <sheetView showGridLines="0" workbookViewId="0">
      <selection activeCell="D17" sqref="D17"/>
    </sheetView>
  </sheetViews>
  <sheetFormatPr baseColWidth="10" defaultColWidth="8.83203125" defaultRowHeight="15" x14ac:dyDescent="0.2"/>
  <cols>
    <col min="1" max="1" width="49.33203125" customWidth="1"/>
    <col min="2" max="2" width="13.33203125" customWidth="1"/>
    <col min="3" max="6" width="15.33203125" customWidth="1"/>
    <col min="7" max="7" width="11" customWidth="1"/>
  </cols>
  <sheetData>
    <row r="1" spans="1:7" ht="33" customHeight="1" x14ac:dyDescent="0.25">
      <c r="A1" s="15" t="s">
        <v>107</v>
      </c>
      <c r="G1" s="20" t="s">
        <v>31</v>
      </c>
    </row>
    <row r="2" spans="1:7" ht="33" customHeight="1" x14ac:dyDescent="0.25">
      <c r="A2" s="15"/>
      <c r="G2" s="20"/>
    </row>
    <row r="3" spans="1:7" ht="21.5" customHeight="1" thickBot="1" x14ac:dyDescent="0.25">
      <c r="A3" s="118" t="s">
        <v>108</v>
      </c>
      <c r="B3" s="118"/>
      <c r="C3" s="118"/>
      <c r="D3" s="118"/>
      <c r="E3" s="118"/>
      <c r="F3" s="118"/>
    </row>
    <row r="4" spans="1:7" ht="21.5" customHeight="1" thickTop="1" thickBot="1" x14ac:dyDescent="0.25">
      <c r="A4" s="12"/>
      <c r="B4" s="32" t="s">
        <v>109</v>
      </c>
      <c r="C4" s="33" t="s">
        <v>110</v>
      </c>
      <c r="D4" s="33" t="s">
        <v>110</v>
      </c>
      <c r="E4" s="33" t="s">
        <v>110</v>
      </c>
      <c r="F4" s="21" t="s">
        <v>110</v>
      </c>
    </row>
    <row r="5" spans="1:7" s="11" customFormat="1" ht="18" thickTop="1" thickBot="1" x14ac:dyDescent="0.25">
      <c r="A5" s="12" t="s">
        <v>33</v>
      </c>
      <c r="B5" s="32" t="s">
        <v>111</v>
      </c>
      <c r="C5" s="33">
        <f>DATE(YEAR(F5)-3,MONTH(F5),DAY(E5))</f>
        <v>42551</v>
      </c>
      <c r="D5" s="33">
        <f>DATE(YEAR(F5)-2,MONTH(F5),DAY(F5))</f>
        <v>42916</v>
      </c>
      <c r="E5" s="33">
        <f>DATE(YEAR(F5)-1,MONTH(F5),DAY(F5))</f>
        <v>43281</v>
      </c>
      <c r="F5" s="21">
        <f>SUMMARY!$E$9</f>
        <v>43646</v>
      </c>
    </row>
    <row r="6" spans="1:7" ht="29" customHeight="1" thickTop="1" thickBot="1" x14ac:dyDescent="0.4">
      <c r="A6" s="14" t="s">
        <v>36</v>
      </c>
      <c r="B6" s="115" t="s">
        <v>37</v>
      </c>
      <c r="C6" s="115"/>
      <c r="D6" s="115"/>
      <c r="E6" s="115"/>
      <c r="F6" s="116"/>
    </row>
    <row r="7" spans="1:7" ht="16" thickTop="1" x14ac:dyDescent="0.2">
      <c r="A7" s="71" t="s">
        <v>38</v>
      </c>
      <c r="B7" s="72"/>
      <c r="C7" s="72"/>
      <c r="D7" s="72"/>
      <c r="E7" s="72"/>
      <c r="F7" s="88"/>
    </row>
    <row r="8" spans="1:7" x14ac:dyDescent="0.2">
      <c r="A8" s="74" t="str">
        <f>'BASE YEAR REVENUE'!A6</f>
        <v>Property Tax</v>
      </c>
      <c r="B8" s="89" t="str">
        <f>'BASE YEAR REVENUE'!B6</f>
        <v>Y</v>
      </c>
      <c r="C8" s="90">
        <v>0</v>
      </c>
      <c r="D8" s="90">
        <v>0</v>
      </c>
      <c r="E8" s="90">
        <v>0</v>
      </c>
      <c r="F8" s="91">
        <f>'BASE YEAR REVENUE'!C6</f>
        <v>1</v>
      </c>
    </row>
    <row r="9" spans="1:7" x14ac:dyDescent="0.2">
      <c r="A9" s="71" t="s">
        <v>40</v>
      </c>
      <c r="B9" s="72"/>
      <c r="C9" s="72"/>
      <c r="D9" s="72"/>
      <c r="E9" s="72"/>
      <c r="F9" s="88"/>
    </row>
    <row r="10" spans="1:7" x14ac:dyDescent="0.2">
      <c r="A10" s="74" t="str">
        <f>'BASE YEAR REVENUE'!A8</f>
        <v>General Sales and Use Tax</v>
      </c>
      <c r="B10" s="89" t="str">
        <f>'BASE YEAR REVENUE'!B8</f>
        <v>Y</v>
      </c>
      <c r="C10" s="90"/>
      <c r="D10" s="90"/>
      <c r="E10" s="90"/>
      <c r="F10" s="91">
        <f>'BASE YEAR REVENUE'!C8</f>
        <v>0</v>
      </c>
    </row>
    <row r="11" spans="1:7" x14ac:dyDescent="0.2">
      <c r="A11" s="74" t="str">
        <f>'BASE YEAR REVENUE'!A9</f>
        <v xml:space="preserve">Selective Sales Tax </v>
      </c>
      <c r="B11" s="78"/>
      <c r="C11" s="78"/>
      <c r="D11" s="78"/>
      <c r="E11" s="78"/>
      <c r="F11" s="92"/>
    </row>
    <row r="12" spans="1:7" x14ac:dyDescent="0.2">
      <c r="A12" s="80" t="str">
        <f>'BASE YEAR REVENUE'!A10</f>
        <v>Alcoholic Beverage</v>
      </c>
      <c r="B12" s="89" t="str">
        <f>'BASE YEAR REVENUE'!B10</f>
        <v>Y</v>
      </c>
      <c r="C12" s="90"/>
      <c r="D12" s="90"/>
      <c r="E12" s="90"/>
      <c r="F12" s="91">
        <f>'BASE YEAR REVENUE'!C10</f>
        <v>2628136.04</v>
      </c>
    </row>
    <row r="13" spans="1:7" x14ac:dyDescent="0.2">
      <c r="A13" s="80" t="str">
        <f>'BASE YEAR REVENUE'!A11</f>
        <v>Amusements Sales Tax</v>
      </c>
      <c r="B13" s="89" t="str">
        <f>'BASE YEAR REVENUE'!B11</f>
        <v>Y</v>
      </c>
      <c r="C13" s="90"/>
      <c r="D13" s="90"/>
      <c r="E13" s="90"/>
      <c r="F13" s="91">
        <f>'BASE YEAR REVENUE'!C11</f>
        <v>0</v>
      </c>
    </row>
    <row r="14" spans="1:7" x14ac:dyDescent="0.2">
      <c r="A14" s="80" t="str">
        <f>'BASE YEAR REVENUE'!A12</f>
        <v>Motor Fuels Sales Tax</v>
      </c>
      <c r="B14" s="89" t="str">
        <f>'BASE YEAR REVENUE'!B12</f>
        <v>Y</v>
      </c>
      <c r="C14" s="90"/>
      <c r="D14" s="90"/>
      <c r="E14" s="90"/>
      <c r="F14" s="91">
        <f>'BASE YEAR REVENUE'!C12</f>
        <v>0</v>
      </c>
    </row>
    <row r="15" spans="1:7" x14ac:dyDescent="0.2">
      <c r="A15" s="80" t="str">
        <f>'BASE YEAR REVENUE'!A13</f>
        <v>Parimutuels Tax</v>
      </c>
      <c r="B15" s="89" t="str">
        <f>'BASE YEAR REVENUE'!B13</f>
        <v>Y</v>
      </c>
      <c r="C15" s="90"/>
      <c r="D15" s="90"/>
      <c r="E15" s="90"/>
      <c r="F15" s="91">
        <f>'BASE YEAR REVENUE'!C13</f>
        <v>0</v>
      </c>
    </row>
    <row r="16" spans="1:7" x14ac:dyDescent="0.2">
      <c r="A16" s="80" t="str">
        <f>'BASE YEAR REVENUE'!A14</f>
        <v>Public Utilities Sales Tax</v>
      </c>
      <c r="B16" s="89" t="str">
        <f>'BASE YEAR REVENUE'!B14</f>
        <v>Y</v>
      </c>
      <c r="C16" s="90"/>
      <c r="D16" s="90"/>
      <c r="E16" s="90"/>
      <c r="F16" s="91">
        <f>'BASE YEAR REVENUE'!C14</f>
        <v>0</v>
      </c>
    </row>
    <row r="17" spans="1:6" x14ac:dyDescent="0.2">
      <c r="A17" s="80" t="str">
        <f>'BASE YEAR REVENUE'!A15</f>
        <v>Tobacco Products Tax</v>
      </c>
      <c r="B17" s="89" t="str">
        <f>'BASE YEAR REVENUE'!B15</f>
        <v>Y</v>
      </c>
      <c r="C17" s="90"/>
      <c r="D17" s="90"/>
      <c r="E17" s="90"/>
      <c r="F17" s="91">
        <f>'BASE YEAR REVENUE'!C15</f>
        <v>0</v>
      </c>
    </row>
    <row r="18" spans="1:6" x14ac:dyDescent="0.2">
      <c r="A18" s="80" t="str">
        <f>'BASE YEAR REVENUE'!A16</f>
        <v>Other Sales Tax</v>
      </c>
      <c r="B18" s="89" t="str">
        <f>'BASE YEAR REVENUE'!B16</f>
        <v>Y</v>
      </c>
      <c r="C18" s="90"/>
      <c r="D18" s="90"/>
      <c r="E18" s="90"/>
      <c r="F18" s="91">
        <f>'BASE YEAR REVENUE'!C16</f>
        <v>0</v>
      </c>
    </row>
    <row r="19" spans="1:6" x14ac:dyDescent="0.2">
      <c r="A19" s="71" t="s">
        <v>50</v>
      </c>
      <c r="B19" s="72"/>
      <c r="C19" s="72"/>
      <c r="D19" s="72"/>
      <c r="E19" s="72"/>
      <c r="F19" s="88"/>
    </row>
    <row r="20" spans="1:6" x14ac:dyDescent="0.2">
      <c r="A20" s="74" t="str">
        <f>'BASE YEAR REVENUE'!A18</f>
        <v>Alcoholic Beverage Licensing and Permits</v>
      </c>
      <c r="B20" s="89" t="str">
        <f>'BASE YEAR REVENUE'!B18</f>
        <v>Y</v>
      </c>
      <c r="C20" s="90"/>
      <c r="D20" s="90"/>
      <c r="E20" s="90"/>
      <c r="F20" s="91">
        <f>'BASE YEAR REVENUE'!C18</f>
        <v>0</v>
      </c>
    </row>
    <row r="21" spans="1:6" x14ac:dyDescent="0.2">
      <c r="A21" s="74" t="str">
        <f>'BASE YEAR REVENUE'!A19</f>
        <v>Building/Construction Permits</v>
      </c>
      <c r="B21" s="89" t="str">
        <f>'BASE YEAR REVENUE'!B19</f>
        <v>Y</v>
      </c>
      <c r="C21" s="90"/>
      <c r="D21" s="90"/>
      <c r="E21" s="90"/>
      <c r="F21" s="91">
        <f>'BASE YEAR REVENUE'!C19</f>
        <v>0</v>
      </c>
    </row>
    <row r="22" spans="1:6" x14ac:dyDescent="0.2">
      <c r="A22" s="74" t="str">
        <f>'BASE YEAR REVENUE'!A20</f>
        <v>Amusements Licensing and Permits</v>
      </c>
      <c r="B22" s="89" t="str">
        <f>'BASE YEAR REVENUE'!B20</f>
        <v>Y</v>
      </c>
      <c r="C22" s="90"/>
      <c r="D22" s="90"/>
      <c r="E22" s="90"/>
      <c r="F22" s="91">
        <f>'BASE YEAR REVENUE'!C20</f>
        <v>0</v>
      </c>
    </row>
    <row r="23" spans="1:6" x14ac:dyDescent="0.2">
      <c r="A23" s="74" t="str">
        <f>'BASE YEAR REVENUE'!A21</f>
        <v>Motor Vehicles Licensing and Permits</v>
      </c>
      <c r="B23" s="89" t="str">
        <f>'BASE YEAR REVENUE'!B21</f>
        <v>Y</v>
      </c>
      <c r="C23" s="90"/>
      <c r="D23" s="90"/>
      <c r="E23" s="90"/>
      <c r="F23" s="91">
        <f>'BASE YEAR REVENUE'!C21</f>
        <v>0</v>
      </c>
    </row>
    <row r="24" spans="1:6" x14ac:dyDescent="0.2">
      <c r="A24" s="74" t="str">
        <f>'BASE YEAR REVENUE'!A22</f>
        <v>Public Utilities Licensing and Permits</v>
      </c>
      <c r="B24" s="89" t="str">
        <f>'BASE YEAR REVENUE'!B22</f>
        <v>Y</v>
      </c>
      <c r="C24" s="90"/>
      <c r="D24" s="90"/>
      <c r="E24" s="90"/>
      <c r="F24" s="91">
        <f>'BASE YEAR REVENUE'!C22</f>
        <v>0</v>
      </c>
    </row>
    <row r="25" spans="1:6" x14ac:dyDescent="0.2">
      <c r="A25" s="74" t="str">
        <f>'BASE YEAR REVENUE'!A23</f>
        <v>Occupation and Business Licensing and Permits</v>
      </c>
      <c r="B25" s="89" t="str">
        <f>'BASE YEAR REVENUE'!B23</f>
        <v>Y</v>
      </c>
      <c r="C25" s="90"/>
      <c r="D25" s="90"/>
      <c r="E25" s="90"/>
      <c r="F25" s="91">
        <f>'BASE YEAR REVENUE'!C23</f>
        <v>0</v>
      </c>
    </row>
    <row r="26" spans="1:6" x14ac:dyDescent="0.2">
      <c r="A26" s="74" t="str">
        <f>'BASE YEAR REVENUE'!A24</f>
        <v>Other Licensing and Permits</v>
      </c>
      <c r="B26" s="89" t="str">
        <f>'BASE YEAR REVENUE'!B24</f>
        <v>Y</v>
      </c>
      <c r="C26" s="90"/>
      <c r="D26" s="90"/>
      <c r="E26" s="90"/>
      <c r="F26" s="91">
        <f>'BASE YEAR REVENUE'!C24</f>
        <v>0</v>
      </c>
    </row>
    <row r="27" spans="1:6" x14ac:dyDescent="0.2">
      <c r="A27" s="81" t="s">
        <v>58</v>
      </c>
      <c r="B27" s="72"/>
      <c r="C27" s="72"/>
      <c r="D27" s="72"/>
      <c r="E27" s="72"/>
      <c r="F27" s="88"/>
    </row>
    <row r="28" spans="1:6" x14ac:dyDescent="0.2">
      <c r="A28" s="74" t="str">
        <f>'BASE YEAR REVENUE'!A26</f>
        <v>Individual Income Tax</v>
      </c>
      <c r="B28" s="89" t="str">
        <f>'BASE YEAR REVENUE'!B26</f>
        <v>Y</v>
      </c>
      <c r="C28" s="90"/>
      <c r="D28" s="90"/>
      <c r="E28" s="90"/>
      <c r="F28" s="91">
        <f>'BASE YEAR REVENUE'!C26</f>
        <v>0</v>
      </c>
    </row>
    <row r="29" spans="1:6" x14ac:dyDescent="0.2">
      <c r="A29" s="74" t="str">
        <f>'BASE YEAR REVENUE'!A27</f>
        <v>Corporate Income Tax</v>
      </c>
      <c r="B29" s="89" t="str">
        <f>'BASE YEAR REVENUE'!B27</f>
        <v>Y</v>
      </c>
      <c r="C29" s="90"/>
      <c r="D29" s="90"/>
      <c r="E29" s="90"/>
      <c r="F29" s="91">
        <f>'BASE YEAR REVENUE'!C27</f>
        <v>0</v>
      </c>
    </row>
    <row r="30" spans="1:6" x14ac:dyDescent="0.2">
      <c r="A30" s="81" t="s">
        <v>61</v>
      </c>
      <c r="B30" s="72"/>
      <c r="C30" s="72"/>
      <c r="D30" s="72"/>
      <c r="E30" s="72"/>
      <c r="F30" s="88"/>
    </row>
    <row r="31" spans="1:6" x14ac:dyDescent="0.2">
      <c r="A31" s="74" t="str">
        <f>'BASE YEAR REVENUE'!A29</f>
        <v>Death and Gift Tax</v>
      </c>
      <c r="B31" s="89" t="str">
        <f>'BASE YEAR REVENUE'!B29</f>
        <v>Y</v>
      </c>
      <c r="C31" s="90"/>
      <c r="D31" s="90"/>
      <c r="E31" s="90"/>
      <c r="F31" s="91">
        <f>'BASE YEAR REVENUE'!C29</f>
        <v>0</v>
      </c>
    </row>
    <row r="32" spans="1:6" x14ac:dyDescent="0.2">
      <c r="A32" s="74" t="str">
        <f>'BASE YEAR REVENUE'!A30</f>
        <v>Documentary and Stock Transfer Tax</v>
      </c>
      <c r="B32" s="89" t="str">
        <f>'BASE YEAR REVENUE'!B30</f>
        <v>Y</v>
      </c>
      <c r="C32" s="90"/>
      <c r="D32" s="90"/>
      <c r="E32" s="90"/>
      <c r="F32" s="91">
        <f>'BASE YEAR REVENUE'!C30</f>
        <v>0</v>
      </c>
    </row>
    <row r="33" spans="1:6" x14ac:dyDescent="0.2">
      <c r="A33" s="74" t="str">
        <f>'BASE YEAR REVENUE'!A31</f>
        <v>Severance Tax</v>
      </c>
      <c r="B33" s="89" t="str">
        <f>'BASE YEAR REVENUE'!B31</f>
        <v>Y</v>
      </c>
      <c r="C33" s="90"/>
      <c r="D33" s="90"/>
      <c r="E33" s="90"/>
      <c r="F33" s="91">
        <f>'BASE YEAR REVENUE'!C31</f>
        <v>0</v>
      </c>
    </row>
    <row r="34" spans="1:6" ht="16" thickBot="1" x14ac:dyDescent="0.25">
      <c r="A34" s="74" t="str">
        <f>'BASE YEAR REVENUE'!A32</f>
        <v>Other</v>
      </c>
      <c r="B34" s="89" t="str">
        <f>'BASE YEAR REVENUE'!B32</f>
        <v>Y</v>
      </c>
      <c r="C34" s="90"/>
      <c r="D34" s="90"/>
      <c r="E34" s="90"/>
      <c r="F34" s="91">
        <f>'BASE YEAR REVENUE'!C32</f>
        <v>0</v>
      </c>
    </row>
    <row r="35" spans="1:6" ht="29" customHeight="1" thickTop="1" thickBot="1" x14ac:dyDescent="0.4">
      <c r="A35" s="14" t="s">
        <v>66</v>
      </c>
      <c r="B35" s="115" t="s">
        <v>67</v>
      </c>
      <c r="C35" s="115"/>
      <c r="D35" s="115"/>
      <c r="E35" s="115"/>
      <c r="F35" s="116"/>
    </row>
    <row r="36" spans="1:6" ht="16" thickTop="1" x14ac:dyDescent="0.2">
      <c r="A36" s="81" t="s">
        <v>66</v>
      </c>
      <c r="B36" s="72"/>
      <c r="C36" s="72"/>
      <c r="D36" s="72"/>
      <c r="E36" s="72"/>
      <c r="F36" s="73"/>
    </row>
    <row r="37" spans="1:6" x14ac:dyDescent="0.2">
      <c r="A37" s="74" t="str">
        <f>'BASE YEAR REVENUE'!A35</f>
        <v>From Other Local Governments</v>
      </c>
      <c r="B37" s="89" t="str">
        <f>'BASE YEAR REVENUE'!B35</f>
        <v>Y</v>
      </c>
      <c r="C37" s="90"/>
      <c r="D37" s="90"/>
      <c r="E37" s="90"/>
      <c r="F37" s="91">
        <f>'BASE YEAR REVENUE'!C35</f>
        <v>0</v>
      </c>
    </row>
    <row r="38" spans="1:6" x14ac:dyDescent="0.2">
      <c r="A38" s="74" t="str">
        <f>'BASE YEAR REVENUE'!A36</f>
        <v>From the State</v>
      </c>
      <c r="B38" s="89" t="str">
        <f>'BASE YEAR REVENUE'!B36</f>
        <v>Y</v>
      </c>
      <c r="C38" s="90"/>
      <c r="D38" s="90"/>
      <c r="E38" s="90"/>
      <c r="F38" s="91">
        <f>'BASE YEAR REVENUE'!C36</f>
        <v>0</v>
      </c>
    </row>
    <row r="39" spans="1:6" x14ac:dyDescent="0.2">
      <c r="A39" s="74" t="str">
        <f>'BASE YEAR REVENUE'!A37</f>
        <v>From the Federal Government</v>
      </c>
      <c r="B39" s="89" t="str">
        <f>'BASE YEAR REVENUE'!B37</f>
        <v>N</v>
      </c>
      <c r="C39" s="90"/>
      <c r="D39" s="90"/>
      <c r="E39" s="90"/>
      <c r="F39" s="91">
        <f>'BASE YEAR REVENUE'!C37</f>
        <v>0</v>
      </c>
    </row>
    <row r="40" spans="1:6" ht="16" thickBot="1" x14ac:dyDescent="0.25">
      <c r="A40" s="74" t="str">
        <f>'BASE YEAR REVENUE'!A38</f>
        <v xml:space="preserve">From the State and Financed from Federal Grants </v>
      </c>
      <c r="B40" s="89" t="str">
        <f>'BASE YEAR REVENUE'!B38</f>
        <v>N</v>
      </c>
      <c r="C40" s="90"/>
      <c r="D40" s="90"/>
      <c r="E40" s="90"/>
      <c r="F40" s="91">
        <f>'BASE YEAR REVENUE'!C38</f>
        <v>0</v>
      </c>
    </row>
    <row r="41" spans="1:6" ht="29" customHeight="1" thickTop="1" thickBot="1" x14ac:dyDescent="0.4">
      <c r="A41" s="14" t="s">
        <v>73</v>
      </c>
      <c r="B41" s="115" t="s">
        <v>74</v>
      </c>
      <c r="C41" s="115"/>
      <c r="D41" s="115"/>
      <c r="E41" s="115"/>
      <c r="F41" s="116"/>
    </row>
    <row r="42" spans="1:6" ht="16" thickTop="1" x14ac:dyDescent="0.2">
      <c r="A42" s="93" t="s">
        <v>75</v>
      </c>
      <c r="B42" s="94"/>
      <c r="C42" s="94"/>
      <c r="D42" s="94"/>
      <c r="E42" s="94"/>
      <c r="F42" s="95"/>
    </row>
    <row r="43" spans="1:6" x14ac:dyDescent="0.2">
      <c r="A43" s="74" t="str">
        <f>'BASE YEAR REVENUE'!A41</f>
        <v xml:space="preserve">Water Supply System </v>
      </c>
      <c r="B43" s="89" t="str">
        <f>'BASE YEAR REVENUE'!B41</f>
        <v>Y</v>
      </c>
      <c r="C43" s="90"/>
      <c r="D43" s="90"/>
      <c r="E43" s="90"/>
      <c r="F43" s="91">
        <f>'BASE YEAR REVENUE'!C41</f>
        <v>0</v>
      </c>
    </row>
    <row r="44" spans="1:6" x14ac:dyDescent="0.2">
      <c r="A44" s="74" t="str">
        <f>'BASE YEAR REVENUE'!A42</f>
        <v>Electric Power System</v>
      </c>
      <c r="B44" s="89" t="str">
        <f>'BASE YEAR REVENUE'!B42</f>
        <v>Y</v>
      </c>
      <c r="C44" s="90"/>
      <c r="D44" s="90"/>
      <c r="E44" s="90"/>
      <c r="F44" s="91">
        <f>'BASE YEAR REVENUE'!C42</f>
        <v>0</v>
      </c>
    </row>
    <row r="45" spans="1:6" x14ac:dyDescent="0.2">
      <c r="A45" s="74" t="str">
        <f>'BASE YEAR REVENUE'!A43</f>
        <v xml:space="preserve">Gas Supply System </v>
      </c>
      <c r="B45" s="89" t="str">
        <f>'BASE YEAR REVENUE'!B43</f>
        <v>Y</v>
      </c>
      <c r="C45" s="90"/>
      <c r="D45" s="90"/>
      <c r="E45" s="90"/>
      <c r="F45" s="91">
        <f>'BASE YEAR REVENUE'!C43</f>
        <v>0</v>
      </c>
    </row>
    <row r="46" spans="1:6" x14ac:dyDescent="0.2">
      <c r="A46" s="74" t="str">
        <f>'BASE YEAR REVENUE'!A44</f>
        <v xml:space="preserve">Transit or Bus System </v>
      </c>
      <c r="B46" s="89" t="str">
        <f>'BASE YEAR REVENUE'!B44</f>
        <v>Y</v>
      </c>
      <c r="C46" s="90"/>
      <c r="D46" s="90"/>
      <c r="E46" s="90"/>
      <c r="F46" s="91">
        <f>'BASE YEAR REVENUE'!C44</f>
        <v>0</v>
      </c>
    </row>
    <row r="47" spans="1:6" x14ac:dyDescent="0.2">
      <c r="A47" s="93" t="s">
        <v>80</v>
      </c>
      <c r="B47" s="94"/>
      <c r="C47" s="94"/>
      <c r="D47" s="94"/>
      <c r="E47" s="94"/>
      <c r="F47" s="95"/>
    </row>
    <row r="48" spans="1:6" x14ac:dyDescent="0.2">
      <c r="A48" s="74" t="str">
        <f>'BASE YEAR REVENUE'!A46</f>
        <v>Sewerage Charges</v>
      </c>
      <c r="B48" s="89" t="str">
        <f>'BASE YEAR REVENUE'!B46</f>
        <v>Y</v>
      </c>
      <c r="C48" s="90"/>
      <c r="D48" s="90"/>
      <c r="E48" s="90"/>
      <c r="F48" s="91">
        <f>'BASE YEAR REVENUE'!C46</f>
        <v>0</v>
      </c>
    </row>
    <row r="49" spans="1:6" x14ac:dyDescent="0.2">
      <c r="A49" s="74" t="str">
        <f>'BASE YEAR REVENUE'!A47</f>
        <v>Refuse Collection, Disposal, and Recycling Charges</v>
      </c>
      <c r="B49" s="89" t="str">
        <f>'BASE YEAR REVENUE'!B47</f>
        <v>Y</v>
      </c>
      <c r="C49" s="90"/>
      <c r="D49" s="90"/>
      <c r="E49" s="90"/>
      <c r="F49" s="91">
        <f>'BASE YEAR REVENUE'!C47</f>
        <v>0</v>
      </c>
    </row>
    <row r="50" spans="1:6" x14ac:dyDescent="0.2">
      <c r="A50" s="74" t="str">
        <f>'BASE YEAR REVENUE'!A48</f>
        <v>Parks and Recreation Charges</v>
      </c>
      <c r="B50" s="89" t="str">
        <f>'BASE YEAR REVENUE'!B48</f>
        <v>Y</v>
      </c>
      <c r="C50" s="90"/>
      <c r="D50" s="90"/>
      <c r="E50" s="90"/>
      <c r="F50" s="91">
        <f>'BASE YEAR REVENUE'!C48</f>
        <v>0</v>
      </c>
    </row>
    <row r="51" spans="1:6" x14ac:dyDescent="0.2">
      <c r="A51" s="74" t="str">
        <f>'BASE YEAR REVENUE'!A49</f>
        <v>Airports</v>
      </c>
      <c r="B51" s="89" t="str">
        <f>'BASE YEAR REVENUE'!B49</f>
        <v>Y</v>
      </c>
      <c r="C51" s="90"/>
      <c r="D51" s="90"/>
      <c r="E51" s="90"/>
      <c r="F51" s="91">
        <f>'BASE YEAR REVENUE'!C49</f>
        <v>0</v>
      </c>
    </row>
    <row r="52" spans="1:6" x14ac:dyDescent="0.2">
      <c r="A52" s="74" t="str">
        <f>'BASE YEAR REVENUE'!A50</f>
        <v>Hospital Charges</v>
      </c>
      <c r="B52" s="89" t="str">
        <f>'BASE YEAR REVENUE'!B50</f>
        <v>Y</v>
      </c>
      <c r="C52" s="90"/>
      <c r="D52" s="90"/>
      <c r="E52" s="90"/>
      <c r="F52" s="91">
        <f>'BASE YEAR REVENUE'!C50</f>
        <v>0</v>
      </c>
    </row>
    <row r="53" spans="1:6" x14ac:dyDescent="0.2">
      <c r="A53" s="74" t="str">
        <f>'BASE YEAR REVENUE'!A51</f>
        <v xml:space="preserve">Parking Facilities </v>
      </c>
      <c r="B53" s="89" t="str">
        <f>'BASE YEAR REVENUE'!B51</f>
        <v>Y</v>
      </c>
      <c r="C53" s="90"/>
      <c r="D53" s="90"/>
      <c r="E53" s="90"/>
      <c r="F53" s="91">
        <f>'BASE YEAR REVENUE'!C51</f>
        <v>0</v>
      </c>
    </row>
    <row r="54" spans="1:6" x14ac:dyDescent="0.2">
      <c r="A54" s="74" t="str">
        <f>'BASE YEAR REVENUE'!A52</f>
        <v>Housing Project Rentals</v>
      </c>
      <c r="B54" s="89" t="str">
        <f>'BASE YEAR REVENUE'!B52</f>
        <v>Y</v>
      </c>
      <c r="C54" s="90"/>
      <c r="D54" s="90"/>
      <c r="E54" s="90"/>
      <c r="F54" s="91">
        <f>'BASE YEAR REVENUE'!C52</f>
        <v>0</v>
      </c>
    </row>
    <row r="55" spans="1:6" x14ac:dyDescent="0.2">
      <c r="A55" s="74" t="str">
        <f>'BASE YEAR REVENUE'!A53</f>
        <v>Highways and Other Roads</v>
      </c>
      <c r="B55" s="89" t="str">
        <f>'BASE YEAR REVENUE'!B53</f>
        <v>Y</v>
      </c>
      <c r="C55" s="90"/>
      <c r="D55" s="90"/>
      <c r="E55" s="90"/>
      <c r="F55" s="91">
        <f>'BASE YEAR REVENUE'!C53</f>
        <v>0</v>
      </c>
    </row>
    <row r="56" spans="1:6" x14ac:dyDescent="0.2">
      <c r="A56" s="74" t="str">
        <f>'BASE YEAR REVENUE'!A54</f>
        <v xml:space="preserve">Sea and Inland Port Facilities </v>
      </c>
      <c r="B56" s="89" t="str">
        <f>'BASE YEAR REVENUE'!B54</f>
        <v>Y</v>
      </c>
      <c r="C56" s="90"/>
      <c r="D56" s="90"/>
      <c r="E56" s="90"/>
      <c r="F56" s="91">
        <f>'BASE YEAR REVENUE'!C54</f>
        <v>0</v>
      </c>
    </row>
    <row r="57" spans="1:6" x14ac:dyDescent="0.2">
      <c r="A57" s="74" t="str">
        <f>'BASE YEAR REVENUE'!A55</f>
        <v>Miscellaneous Commercial Activities Operated</v>
      </c>
      <c r="B57" s="89" t="str">
        <f>'BASE YEAR REVENUE'!B55</f>
        <v>Y</v>
      </c>
      <c r="C57" s="90"/>
      <c r="D57" s="90"/>
      <c r="E57" s="90"/>
      <c r="F57" s="91">
        <f>'BASE YEAR REVENUE'!C55</f>
        <v>0</v>
      </c>
    </row>
    <row r="58" spans="1:6" x14ac:dyDescent="0.2">
      <c r="A58" s="74" t="str">
        <f>'BASE YEAR REVENUE'!A56</f>
        <v>Other</v>
      </c>
      <c r="B58" s="89" t="str">
        <f>'BASE YEAR REVENUE'!B56</f>
        <v>Y</v>
      </c>
      <c r="C58" s="90"/>
      <c r="D58" s="90"/>
      <c r="E58" s="90"/>
      <c r="F58" s="91">
        <f>'BASE YEAR REVENUE'!C56</f>
        <v>0</v>
      </c>
    </row>
    <row r="59" spans="1:6" x14ac:dyDescent="0.2">
      <c r="A59" s="93" t="s">
        <v>91</v>
      </c>
      <c r="B59" s="94"/>
      <c r="C59" s="94"/>
      <c r="D59" s="94"/>
      <c r="E59" s="94"/>
      <c r="F59" s="95"/>
    </row>
    <row r="60" spans="1:6" x14ac:dyDescent="0.2">
      <c r="A60" s="74" t="str">
        <f>'BASE YEAR REVENUE'!A58</f>
        <v>Special Assessments</v>
      </c>
      <c r="B60" s="89" t="str">
        <f>'BASE YEAR REVENUE'!B58</f>
        <v>Y</v>
      </c>
      <c r="C60" s="90"/>
      <c r="D60" s="90"/>
      <c r="E60" s="90"/>
      <c r="F60" s="91">
        <f>'BASE YEAR REVENUE'!C58</f>
        <v>0</v>
      </c>
    </row>
    <row r="61" spans="1:6" x14ac:dyDescent="0.2">
      <c r="A61" s="74" t="str">
        <f>'BASE YEAR REVENUE'!A59</f>
        <v>Receipts from Sale of Property and Other Capital Assets</v>
      </c>
      <c r="B61" s="89" t="str">
        <f>'BASE YEAR REVENUE'!B59</f>
        <v>Y</v>
      </c>
      <c r="C61" s="90"/>
      <c r="D61" s="90"/>
      <c r="E61" s="90"/>
      <c r="F61" s="91">
        <f>'BASE YEAR REVENUE'!C59</f>
        <v>0</v>
      </c>
    </row>
    <row r="62" spans="1:6" x14ac:dyDescent="0.2">
      <c r="A62" s="74" t="str">
        <f>'BASE YEAR REVENUE'!A60</f>
        <v>Proceeds from Issuance of Debt</v>
      </c>
      <c r="B62" s="89" t="str">
        <f>'BASE YEAR REVENUE'!B60</f>
        <v>N</v>
      </c>
      <c r="C62" s="90"/>
      <c r="D62" s="90"/>
      <c r="E62" s="90"/>
      <c r="F62" s="91">
        <f>'BASE YEAR REVENUE'!C60</f>
        <v>0</v>
      </c>
    </row>
    <row r="63" spans="1:6" x14ac:dyDescent="0.2">
      <c r="A63" s="74" t="str">
        <f>'BASE YEAR REVENUE'!A61</f>
        <v>Interest Earnings</v>
      </c>
      <c r="B63" s="89" t="str">
        <f>'BASE YEAR REVENUE'!B61</f>
        <v>Y</v>
      </c>
      <c r="C63" s="90"/>
      <c r="D63" s="90"/>
      <c r="E63" s="90"/>
      <c r="F63" s="91">
        <f>'BASE YEAR REVENUE'!C61</f>
        <v>0</v>
      </c>
    </row>
    <row r="64" spans="1:6" x14ac:dyDescent="0.2">
      <c r="A64" s="74" t="str">
        <f>'BASE YEAR REVENUE'!A62</f>
        <v>Fines and Forfeitures</v>
      </c>
      <c r="B64" s="89" t="str">
        <f>'BASE YEAR REVENUE'!B62</f>
        <v>Y</v>
      </c>
      <c r="C64" s="90"/>
      <c r="D64" s="90"/>
      <c r="E64" s="90"/>
      <c r="F64" s="91">
        <f>'BASE YEAR REVENUE'!C62</f>
        <v>0</v>
      </c>
    </row>
    <row r="65" spans="1:6" x14ac:dyDescent="0.2">
      <c r="A65" s="74" t="str">
        <f>'BASE YEAR REVENUE'!A63</f>
        <v>Rents</v>
      </c>
      <c r="B65" s="89" t="str">
        <f>'BASE YEAR REVENUE'!B63</f>
        <v>Y</v>
      </c>
      <c r="C65" s="90"/>
      <c r="D65" s="90"/>
      <c r="E65" s="90"/>
      <c r="F65" s="91">
        <f>'BASE YEAR REVENUE'!C63</f>
        <v>0</v>
      </c>
    </row>
    <row r="66" spans="1:6" x14ac:dyDescent="0.2">
      <c r="A66" s="74" t="str">
        <f>'BASE YEAR REVENUE'!A64</f>
        <v>Royalties</v>
      </c>
      <c r="B66" s="89" t="str">
        <f>'BASE YEAR REVENUE'!B64</f>
        <v>Y</v>
      </c>
      <c r="C66" s="90"/>
      <c r="D66" s="90"/>
      <c r="E66" s="90"/>
      <c r="F66" s="91">
        <f>'BASE YEAR REVENUE'!C64</f>
        <v>0</v>
      </c>
    </row>
    <row r="67" spans="1:6" x14ac:dyDescent="0.2">
      <c r="A67" s="74" t="str">
        <f>'BASE YEAR REVENUE'!A65</f>
        <v>Private Donations</v>
      </c>
      <c r="B67" s="89" t="str">
        <f>'BASE YEAR REVENUE'!B65</f>
        <v>Y</v>
      </c>
      <c r="C67" s="90"/>
      <c r="D67" s="90"/>
      <c r="E67" s="90"/>
      <c r="F67" s="91">
        <f>'BASE YEAR REVENUE'!C65</f>
        <v>0</v>
      </c>
    </row>
    <row r="68" spans="1:6" x14ac:dyDescent="0.2">
      <c r="A68" s="74" t="str">
        <f>'BASE YEAR REVENUE'!A66</f>
        <v>Sale of Retail or Wholesale Liquor*</v>
      </c>
      <c r="B68" s="89" t="str">
        <f>'BASE YEAR REVENUE'!B66</f>
        <v>Y</v>
      </c>
      <c r="C68" s="90"/>
      <c r="D68" s="90"/>
      <c r="E68" s="90"/>
      <c r="F68" s="91">
        <f>'BASE YEAR REVENUE'!C66</f>
        <v>0</v>
      </c>
    </row>
    <row r="69" spans="1:6" x14ac:dyDescent="0.2">
      <c r="A69" s="74" t="str">
        <f>'BASE YEAR REVENUE'!A67</f>
        <v>Trust Revenue</v>
      </c>
      <c r="B69" s="89" t="str">
        <f>'BASE YEAR REVENUE'!B67</f>
        <v>N</v>
      </c>
      <c r="C69" s="90"/>
      <c r="D69" s="90"/>
      <c r="E69" s="90"/>
      <c r="F69" s="91">
        <f>'BASE YEAR REVENUE'!C67</f>
        <v>0</v>
      </c>
    </row>
    <row r="70" spans="1:6" x14ac:dyDescent="0.2">
      <c r="A70" s="74" t="str">
        <f>'BASE YEAR REVENUE'!A68</f>
        <v>Refunds and Other Correcting Transactions</v>
      </c>
      <c r="B70" s="89" t="str">
        <f>'BASE YEAR REVENUE'!B68</f>
        <v>N</v>
      </c>
      <c r="C70" s="90"/>
      <c r="D70" s="90"/>
      <c r="E70" s="90"/>
      <c r="F70" s="91">
        <f>'BASE YEAR REVENUE'!C68</f>
        <v>0</v>
      </c>
    </row>
    <row r="71" spans="1:6" x14ac:dyDescent="0.2">
      <c r="A71" s="74" t="str">
        <f>'BASE YEAR REVENUE'!A69</f>
        <v>Miscellaneous Other Revenue</v>
      </c>
      <c r="B71" s="89" t="str">
        <f>'BASE YEAR REVENUE'!B69</f>
        <v>Y</v>
      </c>
      <c r="C71" s="90"/>
      <c r="D71" s="90"/>
      <c r="E71" s="90"/>
      <c r="F71" s="91">
        <f>'BASE YEAR REVENUE'!C69</f>
        <v>0</v>
      </c>
    </row>
    <row r="72" spans="1:6" ht="19" x14ac:dyDescent="0.25">
      <c r="A72" s="96" t="s">
        <v>104</v>
      </c>
      <c r="B72" s="60"/>
      <c r="C72" s="97">
        <f>SUM(C7:C71)</f>
        <v>0</v>
      </c>
      <c r="D72" s="97">
        <f t="shared" ref="D72:E72" si="0">SUM(D7:D71)</f>
        <v>0</v>
      </c>
      <c r="E72" s="97">
        <f t="shared" si="0"/>
        <v>0</v>
      </c>
      <c r="F72" s="84">
        <f>SUM(F7:F71)</f>
        <v>2628137.04</v>
      </c>
    </row>
    <row r="73" spans="1:6" ht="24" customHeight="1" thickBot="1" x14ac:dyDescent="0.25">
      <c r="A73" s="98" t="s">
        <v>105</v>
      </c>
      <c r="B73" s="99"/>
      <c r="C73" s="100">
        <f ca="1">SUMIF(B$7:C$71,"Y",C7:C71)</f>
        <v>0</v>
      </c>
      <c r="D73" s="100">
        <f ca="1">SUMIF(B$7:F$71,"Y",D7:D71)</f>
        <v>0</v>
      </c>
      <c r="E73" s="100">
        <f ca="1">SUMIF(B$7:F$71,"Y",E7:E71)</f>
        <v>0</v>
      </c>
      <c r="F73" s="101">
        <f ca="1">SUMIF(B$7:F$71,"Y",F7:F71)</f>
        <v>2628137.04</v>
      </c>
    </row>
    <row r="74" spans="1:6" ht="20" thickTop="1" x14ac:dyDescent="0.25">
      <c r="A74" s="23"/>
      <c r="B74" s="23"/>
      <c r="C74" s="23"/>
      <c r="D74" s="23"/>
      <c r="E74" s="23"/>
      <c r="F74" s="23"/>
    </row>
    <row r="75" spans="1:6" ht="19" x14ac:dyDescent="0.25">
      <c r="A75" s="22" t="s">
        <v>112</v>
      </c>
      <c r="B75" s="26"/>
      <c r="C75" s="26"/>
      <c r="D75" s="29" t="str">
        <f ca="1">IF(C73=0,"NA",(D73-C73)/C73)</f>
        <v>NA</v>
      </c>
      <c r="E75" s="29" t="str">
        <f ca="1">IF(D73=0,"NA",(E73-D73)/D73)</f>
        <v>NA</v>
      </c>
      <c r="F75" s="29" t="str">
        <f ca="1">IF(E73=0,"NA",(F73-E73)/E73)</f>
        <v>NA</v>
      </c>
    </row>
    <row r="77" spans="1:6" ht="19" x14ac:dyDescent="0.25">
      <c r="A77" s="25" t="s">
        <v>113</v>
      </c>
      <c r="B77" s="27" t="str">
        <f ca="1">IF(F75="NA", "NA",AVERAGE(D75:F75))</f>
        <v>NA</v>
      </c>
    </row>
    <row r="78" spans="1:6" ht="19" x14ac:dyDescent="0.25">
      <c r="A78" s="23"/>
      <c r="B78" s="4"/>
    </row>
    <row r="79" spans="1:6" ht="19" x14ac:dyDescent="0.25">
      <c r="A79" s="24" t="s">
        <v>114</v>
      </c>
      <c r="B79" s="28">
        <f ca="1">IF(B77="NA",0.052,IF(B77&gt;0.041,B77,0.052))</f>
        <v>5.1999999999999998E-2</v>
      </c>
    </row>
    <row r="83" spans="1:1" x14ac:dyDescent="0.2">
      <c r="A83" s="108"/>
    </row>
  </sheetData>
  <sheetProtection sheet="1" objects="1" scenarios="1"/>
  <mergeCells count="4">
    <mergeCell ref="B6:F6"/>
    <mergeCell ref="B35:F35"/>
    <mergeCell ref="B41:F41"/>
    <mergeCell ref="A3:F3"/>
  </mergeCells>
  <hyperlinks>
    <hyperlink ref="G1" location="SUMMARY!A1" display="Summary" xr:uid="{00000000-0004-0000-0200-000000000000}"/>
  </hyperlinks>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F74"/>
  <sheetViews>
    <sheetView showGridLines="0" tabSelected="1" workbookViewId="0">
      <selection activeCell="D10" sqref="D10"/>
    </sheetView>
  </sheetViews>
  <sheetFormatPr baseColWidth="10" defaultColWidth="8.83203125" defaultRowHeight="15" x14ac:dyDescent="0.2"/>
  <cols>
    <col min="1" max="1" width="52.5" customWidth="1"/>
    <col min="2" max="3" width="20.5" customWidth="1"/>
    <col min="4" max="4" width="23.33203125" customWidth="1"/>
    <col min="5" max="5" width="10.33203125" customWidth="1"/>
  </cols>
  <sheetData>
    <row r="1" spans="1:6" ht="33" customHeight="1" x14ac:dyDescent="0.25">
      <c r="A1" s="15" t="s">
        <v>115</v>
      </c>
      <c r="F1" s="20" t="s">
        <v>31</v>
      </c>
    </row>
    <row r="2" spans="1:6" ht="21.5" customHeight="1" thickBot="1" x14ac:dyDescent="0.25">
      <c r="A2" s="16" t="s">
        <v>116</v>
      </c>
      <c r="B2" s="18">
        <f>SUMMARY!$E$13</f>
        <v>44196</v>
      </c>
      <c r="C2" s="18"/>
    </row>
    <row r="3" spans="1:6" s="11" customFormat="1" ht="18" thickTop="1" thickBot="1" x14ac:dyDescent="0.25">
      <c r="A3" s="12" t="s">
        <v>33</v>
      </c>
      <c r="B3" s="13" t="s">
        <v>34</v>
      </c>
      <c r="C3" s="13"/>
      <c r="D3" s="17" t="s">
        <v>35</v>
      </c>
    </row>
    <row r="4" spans="1:6" ht="29" customHeight="1" thickTop="1" thickBot="1" x14ac:dyDescent="0.4">
      <c r="A4" s="14" t="s">
        <v>36</v>
      </c>
      <c r="B4" s="115" t="s">
        <v>37</v>
      </c>
      <c r="C4" s="115"/>
      <c r="D4" s="116"/>
    </row>
    <row r="5" spans="1:6" ht="16" thickTop="1" x14ac:dyDescent="0.2">
      <c r="A5" s="71" t="s">
        <v>38</v>
      </c>
      <c r="B5" s="72"/>
      <c r="C5" s="113" t="s">
        <v>117</v>
      </c>
      <c r="D5" s="73" t="s">
        <v>118</v>
      </c>
    </row>
    <row r="6" spans="1:6" x14ac:dyDescent="0.2">
      <c r="A6" s="74" t="str">
        <f>'BASE YEAR REVENUE'!A6</f>
        <v>Property Tax</v>
      </c>
      <c r="B6" s="89" t="s">
        <v>71</v>
      </c>
      <c r="C6" s="111">
        <f>'BASE YEAR REVENUE'!C6</f>
        <v>1</v>
      </c>
      <c r="D6" s="75">
        <v>1</v>
      </c>
    </row>
    <row r="7" spans="1:6" x14ac:dyDescent="0.2">
      <c r="A7" s="71" t="s">
        <v>40</v>
      </c>
      <c r="B7" s="72"/>
      <c r="C7" s="109"/>
      <c r="D7" s="73"/>
    </row>
    <row r="8" spans="1:6" x14ac:dyDescent="0.2">
      <c r="A8" s="74" t="str">
        <f>'BASE YEAR REVENUE'!A8</f>
        <v>General Sales and Use Tax</v>
      </c>
      <c r="B8" s="89" t="s">
        <v>71</v>
      </c>
      <c r="C8" s="111">
        <f>'BASE YEAR REVENUE'!C8</f>
        <v>0</v>
      </c>
      <c r="D8" s="75">
        <v>0</v>
      </c>
    </row>
    <row r="9" spans="1:6" x14ac:dyDescent="0.2">
      <c r="A9" s="74" t="str">
        <f>'BASE YEAR REVENUE'!A9</f>
        <v xml:space="preserve">Selective Sales Tax </v>
      </c>
      <c r="B9" s="78"/>
      <c r="C9" s="112"/>
      <c r="D9" s="102"/>
    </row>
    <row r="10" spans="1:6" x14ac:dyDescent="0.2">
      <c r="A10" s="80" t="str">
        <f>'BASE YEAR REVENUE'!A10</f>
        <v>Alcoholic Beverage</v>
      </c>
      <c r="B10" s="89" t="str">
        <f>'BASE YEAR REVENUE'!B10</f>
        <v>Y</v>
      </c>
      <c r="C10" s="111">
        <f>'BASE YEAR REVENUE'!C10</f>
        <v>2628136.04</v>
      </c>
      <c r="D10" s="75">
        <v>2153220.48</v>
      </c>
    </row>
    <row r="11" spans="1:6" x14ac:dyDescent="0.2">
      <c r="A11" s="80" t="str">
        <f>'BASE YEAR REVENUE'!A11</f>
        <v>Amusements Sales Tax</v>
      </c>
      <c r="B11" s="89" t="s">
        <v>71</v>
      </c>
      <c r="C11" s="111">
        <f>'BASE YEAR REVENUE'!C11</f>
        <v>0</v>
      </c>
      <c r="D11" s="75">
        <v>0</v>
      </c>
    </row>
    <row r="12" spans="1:6" x14ac:dyDescent="0.2">
      <c r="A12" s="80" t="str">
        <f>'BASE YEAR REVENUE'!A12</f>
        <v>Motor Fuels Sales Tax</v>
      </c>
      <c r="B12" s="89" t="s">
        <v>71</v>
      </c>
      <c r="C12" s="111">
        <f>'BASE YEAR REVENUE'!C12</f>
        <v>0</v>
      </c>
      <c r="D12" s="75">
        <v>0</v>
      </c>
    </row>
    <row r="13" spans="1:6" x14ac:dyDescent="0.2">
      <c r="A13" s="80" t="str">
        <f>'BASE YEAR REVENUE'!A13</f>
        <v>Parimutuels Tax</v>
      </c>
      <c r="B13" s="89" t="s">
        <v>71</v>
      </c>
      <c r="C13" s="111">
        <f>'BASE YEAR REVENUE'!C13</f>
        <v>0</v>
      </c>
      <c r="D13" s="75">
        <v>0</v>
      </c>
    </row>
    <row r="14" spans="1:6" x14ac:dyDescent="0.2">
      <c r="A14" s="80" t="str">
        <f>'BASE YEAR REVENUE'!A14</f>
        <v>Public Utilities Sales Tax</v>
      </c>
      <c r="B14" s="89" t="s">
        <v>71</v>
      </c>
      <c r="C14" s="111">
        <f>'BASE YEAR REVENUE'!C14</f>
        <v>0</v>
      </c>
      <c r="D14" s="75">
        <v>0</v>
      </c>
    </row>
    <row r="15" spans="1:6" x14ac:dyDescent="0.2">
      <c r="A15" s="80" t="str">
        <f>'BASE YEAR REVENUE'!A15</f>
        <v>Tobacco Products Tax</v>
      </c>
      <c r="B15" s="89" t="s">
        <v>71</v>
      </c>
      <c r="C15" s="111">
        <f>'BASE YEAR REVENUE'!C15</f>
        <v>0</v>
      </c>
      <c r="D15" s="75">
        <v>0</v>
      </c>
    </row>
    <row r="16" spans="1:6" x14ac:dyDescent="0.2">
      <c r="A16" s="80" t="str">
        <f>'BASE YEAR REVENUE'!A16</f>
        <v>Other Sales Tax</v>
      </c>
      <c r="B16" s="89" t="s">
        <v>71</v>
      </c>
      <c r="C16" s="111">
        <f>'BASE YEAR REVENUE'!C16</f>
        <v>0</v>
      </c>
      <c r="D16" s="75">
        <v>0</v>
      </c>
    </row>
    <row r="17" spans="1:4" x14ac:dyDescent="0.2">
      <c r="A17" s="71" t="s">
        <v>50</v>
      </c>
      <c r="B17" s="72"/>
      <c r="C17" s="72"/>
      <c r="D17" s="73"/>
    </row>
    <row r="18" spans="1:4" x14ac:dyDescent="0.2">
      <c r="A18" s="74" t="str">
        <f>'BASE YEAR REVENUE'!A18</f>
        <v>Alcoholic Beverage Licensing and Permits</v>
      </c>
      <c r="B18" s="89" t="s">
        <v>71</v>
      </c>
      <c r="C18" s="111">
        <f>'BASE YEAR REVENUE'!C18</f>
        <v>0</v>
      </c>
      <c r="D18" s="75">
        <v>0</v>
      </c>
    </row>
    <row r="19" spans="1:4" x14ac:dyDescent="0.2">
      <c r="A19" s="74" t="str">
        <f>'BASE YEAR REVENUE'!A19</f>
        <v>Building/Construction Permits</v>
      </c>
      <c r="B19" s="89" t="s">
        <v>71</v>
      </c>
      <c r="C19" s="111">
        <f>'BASE YEAR REVENUE'!C19</f>
        <v>0</v>
      </c>
      <c r="D19" s="75">
        <v>0</v>
      </c>
    </row>
    <row r="20" spans="1:4" x14ac:dyDescent="0.2">
      <c r="A20" s="74" t="str">
        <f>'BASE YEAR REVENUE'!A20</f>
        <v>Amusements Licensing and Permits</v>
      </c>
      <c r="B20" s="89" t="s">
        <v>71</v>
      </c>
      <c r="C20" s="111">
        <f>'BASE YEAR REVENUE'!C20</f>
        <v>0</v>
      </c>
      <c r="D20" s="75">
        <v>0</v>
      </c>
    </row>
    <row r="21" spans="1:4" x14ac:dyDescent="0.2">
      <c r="A21" s="74" t="str">
        <f>'BASE YEAR REVENUE'!A21</f>
        <v>Motor Vehicles Licensing and Permits</v>
      </c>
      <c r="B21" s="89" t="s">
        <v>71</v>
      </c>
      <c r="C21" s="111">
        <f>'BASE YEAR REVENUE'!C21</f>
        <v>0</v>
      </c>
      <c r="D21" s="75">
        <v>0</v>
      </c>
    </row>
    <row r="22" spans="1:4" x14ac:dyDescent="0.2">
      <c r="A22" s="74" t="str">
        <f>'BASE YEAR REVENUE'!A22</f>
        <v>Public Utilities Licensing and Permits</v>
      </c>
      <c r="B22" s="89" t="s">
        <v>71</v>
      </c>
      <c r="C22" s="111">
        <f>'BASE YEAR REVENUE'!C22</f>
        <v>0</v>
      </c>
      <c r="D22" s="75">
        <v>0</v>
      </c>
    </row>
    <row r="23" spans="1:4" x14ac:dyDescent="0.2">
      <c r="A23" s="74" t="str">
        <f>'BASE YEAR REVENUE'!A23</f>
        <v>Occupation and Business Licensing and Permits</v>
      </c>
      <c r="B23" s="89" t="s">
        <v>71</v>
      </c>
      <c r="C23" s="111">
        <f>'BASE YEAR REVENUE'!C23</f>
        <v>0</v>
      </c>
      <c r="D23" s="75">
        <v>0</v>
      </c>
    </row>
    <row r="24" spans="1:4" x14ac:dyDescent="0.2">
      <c r="A24" s="74" t="str">
        <f>'BASE YEAR REVENUE'!A24</f>
        <v>Other Licensing and Permits</v>
      </c>
      <c r="B24" s="89" t="s">
        <v>71</v>
      </c>
      <c r="C24" s="111">
        <f>'BASE YEAR REVENUE'!C24</f>
        <v>0</v>
      </c>
      <c r="D24" s="75">
        <v>0</v>
      </c>
    </row>
    <row r="25" spans="1:4" x14ac:dyDescent="0.2">
      <c r="A25" s="81" t="s">
        <v>58</v>
      </c>
      <c r="B25" s="72"/>
      <c r="C25" s="72"/>
      <c r="D25" s="73"/>
    </row>
    <row r="26" spans="1:4" x14ac:dyDescent="0.2">
      <c r="A26" s="74" t="str">
        <f>'BASE YEAR REVENUE'!A26</f>
        <v>Individual Income Tax</v>
      </c>
      <c r="B26" s="89" t="s">
        <v>71</v>
      </c>
      <c r="C26" s="111">
        <f>'BASE YEAR REVENUE'!C26</f>
        <v>0</v>
      </c>
      <c r="D26" s="75">
        <v>0</v>
      </c>
    </row>
    <row r="27" spans="1:4" x14ac:dyDescent="0.2">
      <c r="A27" s="74" t="str">
        <f>'BASE YEAR REVENUE'!A27</f>
        <v>Corporate Income Tax</v>
      </c>
      <c r="B27" s="89" t="s">
        <v>71</v>
      </c>
      <c r="C27" s="111">
        <f>'BASE YEAR REVENUE'!C27</f>
        <v>0</v>
      </c>
      <c r="D27" s="75">
        <v>0</v>
      </c>
    </row>
    <row r="28" spans="1:4" x14ac:dyDescent="0.2">
      <c r="A28" s="81" t="s">
        <v>61</v>
      </c>
      <c r="B28" s="72"/>
      <c r="C28" s="72"/>
      <c r="D28" s="73"/>
    </row>
    <row r="29" spans="1:4" x14ac:dyDescent="0.2">
      <c r="A29" s="74" t="str">
        <f>'BASE YEAR REVENUE'!A29</f>
        <v>Death and Gift Tax</v>
      </c>
      <c r="B29" s="89" t="s">
        <v>71</v>
      </c>
      <c r="C29" s="111">
        <f>'BASE YEAR REVENUE'!C29</f>
        <v>0</v>
      </c>
      <c r="D29" s="75">
        <v>0</v>
      </c>
    </row>
    <row r="30" spans="1:4" x14ac:dyDescent="0.2">
      <c r="A30" s="74" t="str">
        <f>'BASE YEAR REVENUE'!A30</f>
        <v>Documentary and Stock Transfer Tax</v>
      </c>
      <c r="B30" s="89" t="s">
        <v>71</v>
      </c>
      <c r="C30" s="111">
        <f>'BASE YEAR REVENUE'!C30</f>
        <v>0</v>
      </c>
      <c r="D30" s="75">
        <v>0</v>
      </c>
    </row>
    <row r="31" spans="1:4" x14ac:dyDescent="0.2">
      <c r="A31" s="74" t="str">
        <f>'BASE YEAR REVENUE'!A31</f>
        <v>Severance Tax</v>
      </c>
      <c r="B31" s="89" t="s">
        <v>71</v>
      </c>
      <c r="C31" s="111">
        <f>'BASE YEAR REVENUE'!C31</f>
        <v>0</v>
      </c>
      <c r="D31" s="75">
        <v>0</v>
      </c>
    </row>
    <row r="32" spans="1:4" ht="16" thickBot="1" x14ac:dyDescent="0.25">
      <c r="A32" s="74" t="str">
        <f>'BASE YEAR REVENUE'!A32</f>
        <v>Other</v>
      </c>
      <c r="B32" s="89" t="s">
        <v>71</v>
      </c>
      <c r="C32" s="111">
        <f>'BASE YEAR REVENUE'!C32</f>
        <v>0</v>
      </c>
      <c r="D32" s="75">
        <v>0</v>
      </c>
    </row>
    <row r="33" spans="1:4" ht="29" customHeight="1" thickTop="1" thickBot="1" x14ac:dyDescent="0.4">
      <c r="A33" s="14" t="s">
        <v>66</v>
      </c>
      <c r="B33" s="115" t="s">
        <v>67</v>
      </c>
      <c r="C33" s="115"/>
      <c r="D33" s="116"/>
    </row>
    <row r="34" spans="1:4" ht="16" thickTop="1" x14ac:dyDescent="0.2">
      <c r="A34" s="81" t="s">
        <v>66</v>
      </c>
      <c r="B34" s="72"/>
      <c r="C34" s="72"/>
      <c r="D34" s="73"/>
    </row>
    <row r="35" spans="1:4" x14ac:dyDescent="0.2">
      <c r="A35" s="74" t="str">
        <f>'BASE YEAR REVENUE'!A35</f>
        <v>From Other Local Governments</v>
      </c>
      <c r="B35" s="89" t="s">
        <v>71</v>
      </c>
      <c r="C35" s="111">
        <f>'BASE YEAR REVENUE'!C35</f>
        <v>0</v>
      </c>
      <c r="D35" s="75">
        <v>0</v>
      </c>
    </row>
    <row r="36" spans="1:4" x14ac:dyDescent="0.2">
      <c r="A36" s="74" t="str">
        <f>'BASE YEAR REVENUE'!A36</f>
        <v>From the State</v>
      </c>
      <c r="B36" s="89" t="s">
        <v>71</v>
      </c>
      <c r="C36" s="111">
        <f>'BASE YEAR REVENUE'!C36</f>
        <v>0</v>
      </c>
      <c r="D36" s="75">
        <v>0</v>
      </c>
    </row>
    <row r="37" spans="1:4" x14ac:dyDescent="0.2">
      <c r="A37" s="74" t="str">
        <f>'BASE YEAR REVENUE'!A37</f>
        <v>From the Federal Government</v>
      </c>
      <c r="B37" s="89" t="str">
        <f>'BASE YEAR REVENUE'!B37</f>
        <v>N</v>
      </c>
      <c r="C37" s="111">
        <f>'BASE YEAR REVENUE'!C37</f>
        <v>0</v>
      </c>
      <c r="D37" s="75">
        <v>0</v>
      </c>
    </row>
    <row r="38" spans="1:4" ht="16" thickBot="1" x14ac:dyDescent="0.25">
      <c r="A38" s="74" t="str">
        <f>'BASE YEAR REVENUE'!A38</f>
        <v xml:space="preserve">From the State and Financed from Federal Grants </v>
      </c>
      <c r="B38" s="89" t="str">
        <f>'BASE YEAR REVENUE'!B38</f>
        <v>N</v>
      </c>
      <c r="C38" s="111">
        <f>'BASE YEAR REVENUE'!C38</f>
        <v>0</v>
      </c>
      <c r="D38" s="75">
        <v>0</v>
      </c>
    </row>
    <row r="39" spans="1:4" ht="29" customHeight="1" thickTop="1" thickBot="1" x14ac:dyDescent="0.4">
      <c r="A39" s="14" t="s">
        <v>73</v>
      </c>
      <c r="B39" s="115" t="s">
        <v>74</v>
      </c>
      <c r="C39" s="115"/>
      <c r="D39" s="116"/>
    </row>
    <row r="40" spans="1:4" ht="16" thickTop="1" x14ac:dyDescent="0.2">
      <c r="A40" s="93" t="s">
        <v>75</v>
      </c>
      <c r="B40" s="94"/>
      <c r="C40" s="94"/>
      <c r="D40" s="103"/>
    </row>
    <row r="41" spans="1:4" x14ac:dyDescent="0.2">
      <c r="A41" s="74" t="str">
        <f>'BASE YEAR REVENUE'!A41</f>
        <v xml:space="preserve">Water Supply System </v>
      </c>
      <c r="B41" s="89" t="s">
        <v>71</v>
      </c>
      <c r="C41" s="111">
        <f>'BASE YEAR REVENUE'!C41</f>
        <v>0</v>
      </c>
      <c r="D41" s="75">
        <v>0</v>
      </c>
    </row>
    <row r="42" spans="1:4" x14ac:dyDescent="0.2">
      <c r="A42" s="74" t="str">
        <f>'BASE YEAR REVENUE'!A42</f>
        <v>Electric Power System</v>
      </c>
      <c r="B42" s="89" t="s">
        <v>71</v>
      </c>
      <c r="C42" s="111">
        <f>'BASE YEAR REVENUE'!C42</f>
        <v>0</v>
      </c>
      <c r="D42" s="75">
        <v>0</v>
      </c>
    </row>
    <row r="43" spans="1:4" x14ac:dyDescent="0.2">
      <c r="A43" s="74" t="str">
        <f>'BASE YEAR REVENUE'!A43</f>
        <v xml:space="preserve">Gas Supply System </v>
      </c>
      <c r="B43" s="89" t="s">
        <v>71</v>
      </c>
      <c r="C43" s="111">
        <f>'BASE YEAR REVENUE'!C43</f>
        <v>0</v>
      </c>
      <c r="D43" s="75">
        <v>0</v>
      </c>
    </row>
    <row r="44" spans="1:4" x14ac:dyDescent="0.2">
      <c r="A44" s="74" t="str">
        <f>'BASE YEAR REVENUE'!A44</f>
        <v xml:space="preserve">Transit or Bus System </v>
      </c>
      <c r="B44" s="89" t="s">
        <v>71</v>
      </c>
      <c r="C44" s="111">
        <f>'BASE YEAR REVENUE'!C44</f>
        <v>0</v>
      </c>
      <c r="D44" s="75">
        <v>0</v>
      </c>
    </row>
    <row r="45" spans="1:4" x14ac:dyDescent="0.2">
      <c r="A45" s="93" t="s">
        <v>80</v>
      </c>
      <c r="B45" s="94"/>
      <c r="C45" s="94"/>
      <c r="D45" s="103"/>
    </row>
    <row r="46" spans="1:4" x14ac:dyDescent="0.2">
      <c r="A46" s="74" t="str">
        <f>'BASE YEAR REVENUE'!A46</f>
        <v>Sewerage Charges</v>
      </c>
      <c r="B46" s="89" t="s">
        <v>71</v>
      </c>
      <c r="C46" s="111">
        <f>'BASE YEAR REVENUE'!C46</f>
        <v>0</v>
      </c>
      <c r="D46" s="75">
        <v>0</v>
      </c>
    </row>
    <row r="47" spans="1:4" x14ac:dyDescent="0.2">
      <c r="A47" s="74" t="str">
        <f>'BASE YEAR REVENUE'!A47</f>
        <v>Refuse Collection, Disposal, and Recycling Charges</v>
      </c>
      <c r="B47" s="89" t="s">
        <v>71</v>
      </c>
      <c r="C47" s="111">
        <f>'BASE YEAR REVENUE'!C47</f>
        <v>0</v>
      </c>
      <c r="D47" s="75">
        <v>0</v>
      </c>
    </row>
    <row r="48" spans="1:4" x14ac:dyDescent="0.2">
      <c r="A48" s="74" t="str">
        <f>'BASE YEAR REVENUE'!A48</f>
        <v>Parks and Recreation Charges</v>
      </c>
      <c r="B48" s="89" t="s">
        <v>71</v>
      </c>
      <c r="C48" s="111">
        <f>'BASE YEAR REVENUE'!C48</f>
        <v>0</v>
      </c>
      <c r="D48" s="75">
        <v>0</v>
      </c>
    </row>
    <row r="49" spans="1:4" x14ac:dyDescent="0.2">
      <c r="A49" s="74" t="str">
        <f>'BASE YEAR REVENUE'!A49</f>
        <v>Airports</v>
      </c>
      <c r="B49" s="89" t="s">
        <v>71</v>
      </c>
      <c r="C49" s="111">
        <f>'BASE YEAR REVENUE'!C49</f>
        <v>0</v>
      </c>
      <c r="D49" s="75">
        <v>0</v>
      </c>
    </row>
    <row r="50" spans="1:4" x14ac:dyDescent="0.2">
      <c r="A50" s="74" t="str">
        <f>'BASE YEAR REVENUE'!A50</f>
        <v>Hospital Charges</v>
      </c>
      <c r="B50" s="89" t="s">
        <v>71</v>
      </c>
      <c r="C50" s="111">
        <f>'BASE YEAR REVENUE'!C50</f>
        <v>0</v>
      </c>
      <c r="D50" s="75">
        <v>0</v>
      </c>
    </row>
    <row r="51" spans="1:4" x14ac:dyDescent="0.2">
      <c r="A51" s="74" t="str">
        <f>'BASE YEAR REVENUE'!A51</f>
        <v xml:space="preserve">Parking Facilities </v>
      </c>
      <c r="B51" s="89" t="s">
        <v>71</v>
      </c>
      <c r="C51" s="111">
        <f>'BASE YEAR REVENUE'!C51</f>
        <v>0</v>
      </c>
      <c r="D51" s="75">
        <v>0</v>
      </c>
    </row>
    <row r="52" spans="1:4" x14ac:dyDescent="0.2">
      <c r="A52" s="74" t="str">
        <f>'BASE YEAR REVENUE'!A52</f>
        <v>Housing Project Rentals</v>
      </c>
      <c r="B52" s="89" t="s">
        <v>71</v>
      </c>
      <c r="C52" s="111">
        <f>'BASE YEAR REVENUE'!C52</f>
        <v>0</v>
      </c>
      <c r="D52" s="75">
        <v>0</v>
      </c>
    </row>
    <row r="53" spans="1:4" x14ac:dyDescent="0.2">
      <c r="A53" s="74" t="str">
        <f>'BASE YEAR REVENUE'!A53</f>
        <v>Highways and Other Roads</v>
      </c>
      <c r="B53" s="89" t="s">
        <v>71</v>
      </c>
      <c r="C53" s="111">
        <f>'BASE YEAR REVENUE'!C53</f>
        <v>0</v>
      </c>
      <c r="D53" s="75">
        <v>0</v>
      </c>
    </row>
    <row r="54" spans="1:4" x14ac:dyDescent="0.2">
      <c r="A54" s="74" t="str">
        <f>'BASE YEAR REVENUE'!A54</f>
        <v xml:space="preserve">Sea and Inland Port Facilities </v>
      </c>
      <c r="B54" s="89" t="s">
        <v>71</v>
      </c>
      <c r="C54" s="111">
        <f>'BASE YEAR REVENUE'!C54</f>
        <v>0</v>
      </c>
      <c r="D54" s="75">
        <v>0</v>
      </c>
    </row>
    <row r="55" spans="1:4" x14ac:dyDescent="0.2">
      <c r="A55" s="74" t="str">
        <f>'BASE YEAR REVENUE'!A55</f>
        <v>Miscellaneous Commercial Activities Operated</v>
      </c>
      <c r="B55" s="89" t="s">
        <v>71</v>
      </c>
      <c r="C55" s="111">
        <f>'BASE YEAR REVENUE'!C55</f>
        <v>0</v>
      </c>
      <c r="D55" s="75">
        <v>0</v>
      </c>
    </row>
    <row r="56" spans="1:4" x14ac:dyDescent="0.2">
      <c r="A56" s="74" t="str">
        <f>'BASE YEAR REVENUE'!A56</f>
        <v>Other</v>
      </c>
      <c r="B56" s="89" t="s">
        <v>71</v>
      </c>
      <c r="C56" s="111">
        <f>'BASE YEAR REVENUE'!C56</f>
        <v>0</v>
      </c>
      <c r="D56" s="75">
        <v>0</v>
      </c>
    </row>
    <row r="57" spans="1:4" x14ac:dyDescent="0.2">
      <c r="A57" s="93" t="s">
        <v>91</v>
      </c>
      <c r="B57" s="94"/>
      <c r="C57" s="94"/>
      <c r="D57" s="103"/>
    </row>
    <row r="58" spans="1:4" x14ac:dyDescent="0.2">
      <c r="A58" s="74" t="str">
        <f>'BASE YEAR REVENUE'!A58</f>
        <v>Special Assessments</v>
      </c>
      <c r="B58" s="89" t="str">
        <f>'BASE YEAR REVENUE'!B58</f>
        <v>Y</v>
      </c>
      <c r="C58" s="111">
        <f>'BASE YEAR REVENUE'!C58</f>
        <v>0</v>
      </c>
      <c r="D58" s="75">
        <v>0</v>
      </c>
    </row>
    <row r="59" spans="1:4" x14ac:dyDescent="0.2">
      <c r="A59" s="74" t="str">
        <f>'BASE YEAR REVENUE'!A59</f>
        <v>Receipts from Sale of Property and Other Capital Assets</v>
      </c>
      <c r="B59" s="89" t="str">
        <f>'BASE YEAR REVENUE'!B59</f>
        <v>Y</v>
      </c>
      <c r="C59" s="111">
        <f>'BASE YEAR REVENUE'!C59</f>
        <v>0</v>
      </c>
      <c r="D59" s="75">
        <v>0</v>
      </c>
    </row>
    <row r="60" spans="1:4" x14ac:dyDescent="0.2">
      <c r="A60" s="74" t="str">
        <f>'BASE YEAR REVENUE'!A60</f>
        <v>Proceeds from Issuance of Debt</v>
      </c>
      <c r="B60" s="89" t="str">
        <f>'BASE YEAR REVENUE'!B60</f>
        <v>N</v>
      </c>
      <c r="C60" s="111">
        <f>'BASE YEAR REVENUE'!C60</f>
        <v>0</v>
      </c>
      <c r="D60" s="75">
        <v>0</v>
      </c>
    </row>
    <row r="61" spans="1:4" x14ac:dyDescent="0.2">
      <c r="A61" s="74" t="str">
        <f>'BASE YEAR REVENUE'!A61</f>
        <v>Interest Earnings</v>
      </c>
      <c r="B61" s="89" t="str">
        <f>'BASE YEAR REVENUE'!B61</f>
        <v>Y</v>
      </c>
      <c r="C61" s="111">
        <f>'BASE YEAR REVENUE'!C61</f>
        <v>0</v>
      </c>
      <c r="D61" s="75">
        <v>0</v>
      </c>
    </row>
    <row r="62" spans="1:4" x14ac:dyDescent="0.2">
      <c r="A62" s="74" t="str">
        <f>'BASE YEAR REVENUE'!A62</f>
        <v>Fines and Forfeitures</v>
      </c>
      <c r="B62" s="89" t="str">
        <f>'BASE YEAR REVENUE'!B62</f>
        <v>Y</v>
      </c>
      <c r="C62" s="111">
        <f>'BASE YEAR REVENUE'!C62</f>
        <v>0</v>
      </c>
      <c r="D62" s="75">
        <v>0</v>
      </c>
    </row>
    <row r="63" spans="1:4" x14ac:dyDescent="0.2">
      <c r="A63" s="74" t="str">
        <f>'BASE YEAR REVENUE'!A63</f>
        <v>Rents</v>
      </c>
      <c r="B63" s="89" t="str">
        <f>'BASE YEAR REVENUE'!B63</f>
        <v>Y</v>
      </c>
      <c r="C63" s="111">
        <f>'BASE YEAR REVENUE'!C63</f>
        <v>0</v>
      </c>
      <c r="D63" s="75">
        <v>0</v>
      </c>
    </row>
    <row r="64" spans="1:4" x14ac:dyDescent="0.2">
      <c r="A64" s="74" t="str">
        <f>'BASE YEAR REVENUE'!A64</f>
        <v>Royalties</v>
      </c>
      <c r="B64" s="89" t="str">
        <f>'BASE YEAR REVENUE'!B64</f>
        <v>Y</v>
      </c>
      <c r="C64" s="111">
        <f>'BASE YEAR REVENUE'!C64</f>
        <v>0</v>
      </c>
      <c r="D64" s="75">
        <v>0</v>
      </c>
    </row>
    <row r="65" spans="1:4" x14ac:dyDescent="0.2">
      <c r="A65" s="74" t="str">
        <f>'BASE YEAR REVENUE'!A65</f>
        <v>Private Donations</v>
      </c>
      <c r="B65" s="89" t="str">
        <f>'BASE YEAR REVENUE'!B65</f>
        <v>Y</v>
      </c>
      <c r="C65" s="111">
        <f>'BASE YEAR REVENUE'!C65</f>
        <v>0</v>
      </c>
      <c r="D65" s="75">
        <v>0</v>
      </c>
    </row>
    <row r="66" spans="1:4" x14ac:dyDescent="0.2">
      <c r="A66" s="74" t="str">
        <f>'BASE YEAR REVENUE'!A66</f>
        <v>Sale of Retail or Wholesale Liquor*</v>
      </c>
      <c r="B66" s="89" t="str">
        <f>'BASE YEAR REVENUE'!B66</f>
        <v>Y</v>
      </c>
      <c r="C66" s="111">
        <f>'BASE YEAR REVENUE'!C66</f>
        <v>0</v>
      </c>
      <c r="D66" s="75">
        <v>0</v>
      </c>
    </row>
    <row r="67" spans="1:4" x14ac:dyDescent="0.2">
      <c r="A67" s="74" t="str">
        <f>'BASE YEAR REVENUE'!A67</f>
        <v>Trust Revenue</v>
      </c>
      <c r="B67" s="89" t="str">
        <f>'BASE YEAR REVENUE'!B67</f>
        <v>N</v>
      </c>
      <c r="C67" s="111">
        <f>'BASE YEAR REVENUE'!C67</f>
        <v>0</v>
      </c>
      <c r="D67" s="75">
        <v>0</v>
      </c>
    </row>
    <row r="68" spans="1:4" x14ac:dyDescent="0.2">
      <c r="A68" s="74" t="str">
        <f>'BASE YEAR REVENUE'!A68</f>
        <v>Refunds and Other Correcting Transactions</v>
      </c>
      <c r="B68" s="89" t="str">
        <f>'BASE YEAR REVENUE'!B68</f>
        <v>N</v>
      </c>
      <c r="C68" s="111">
        <f>'BASE YEAR REVENUE'!C68</f>
        <v>0</v>
      </c>
      <c r="D68" s="75">
        <v>0</v>
      </c>
    </row>
    <row r="69" spans="1:4" x14ac:dyDescent="0.2">
      <c r="A69" s="74" t="str">
        <f>'BASE YEAR REVENUE'!A69</f>
        <v>Miscellaneous Other Revenue</v>
      </c>
      <c r="B69" s="89" t="str">
        <f>'BASE YEAR REVENUE'!B69</f>
        <v>Y</v>
      </c>
      <c r="C69" s="111">
        <f>'BASE YEAR REVENUE'!C69</f>
        <v>0</v>
      </c>
      <c r="D69" s="75">
        <v>0</v>
      </c>
    </row>
    <row r="70" spans="1:4" ht="24" x14ac:dyDescent="0.3">
      <c r="A70" s="83" t="s">
        <v>104</v>
      </c>
      <c r="B70" s="60"/>
      <c r="C70" s="110">
        <f>SUM(C5:C69)</f>
        <v>2628137.04</v>
      </c>
      <c r="D70" s="106">
        <f>SUM(D5:D69)</f>
        <v>2153221.48</v>
      </c>
    </row>
    <row r="71" spans="1:4" ht="24" customHeight="1" thickBot="1" x14ac:dyDescent="0.35">
      <c r="A71" s="104" t="s">
        <v>119</v>
      </c>
      <c r="B71" s="105"/>
      <c r="C71" s="105"/>
      <c r="D71" s="107">
        <f ca="1">SUMIF(B5:D69,"Y",D5:D69)</f>
        <v>2153220.48</v>
      </c>
    </row>
    <row r="72" spans="1:4" ht="16" thickTop="1" x14ac:dyDescent="0.2"/>
    <row r="74" spans="1:4" x14ac:dyDescent="0.2">
      <c r="A74" s="108"/>
    </row>
  </sheetData>
  <mergeCells count="3">
    <mergeCell ref="B4:D4"/>
    <mergeCell ref="B33:D33"/>
    <mergeCell ref="B39:D39"/>
  </mergeCells>
  <hyperlinks>
    <hyperlink ref="F1" location="SUMMARY!A1" display="Summary"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19"/>
  <sheetViews>
    <sheetView workbookViewId="0">
      <selection activeCell="F15" sqref="F15:F19"/>
    </sheetView>
  </sheetViews>
  <sheetFormatPr baseColWidth="10" defaultColWidth="8.83203125" defaultRowHeight="15" x14ac:dyDescent="0.2"/>
  <cols>
    <col min="1" max="1" width="16.6640625" customWidth="1"/>
    <col min="2" max="2" width="10.5" bestFit="1" customWidth="1"/>
    <col min="5" max="5" width="21.5" customWidth="1"/>
    <col min="6" max="6" width="10.5" bestFit="1" customWidth="1"/>
  </cols>
  <sheetData>
    <row r="2" spans="1:6" x14ac:dyDescent="0.2">
      <c r="A2" s="2" t="s">
        <v>4</v>
      </c>
      <c r="E2" t="s">
        <v>120</v>
      </c>
    </row>
    <row r="3" spans="1:6" x14ac:dyDescent="0.2">
      <c r="A3" t="s">
        <v>121</v>
      </c>
      <c r="B3" s="5">
        <v>43496</v>
      </c>
      <c r="E3" s="5">
        <f>SUMMARY!E9</f>
        <v>43646</v>
      </c>
      <c r="F3" s="10">
        <f>DATE(YEAR(E3)+1,MONTH(E3),DAY(E3))</f>
        <v>44012</v>
      </c>
    </row>
    <row r="4" spans="1:6" x14ac:dyDescent="0.2">
      <c r="A4" t="s">
        <v>122</v>
      </c>
      <c r="B4" s="5">
        <v>43524</v>
      </c>
      <c r="F4" s="5">
        <f>DATE(YEAR(E3)+2,MONTH(E3),DAY(E3))</f>
        <v>44377</v>
      </c>
    </row>
    <row r="5" spans="1:6" x14ac:dyDescent="0.2">
      <c r="A5" t="s">
        <v>123</v>
      </c>
      <c r="B5" s="5">
        <v>43555</v>
      </c>
      <c r="F5" s="5">
        <f>DATE(YEAR(E3)+3,MONTH(E3),DAY(E3))</f>
        <v>44742</v>
      </c>
    </row>
    <row r="6" spans="1:6" x14ac:dyDescent="0.2">
      <c r="A6" t="s">
        <v>124</v>
      </c>
      <c r="B6" s="5">
        <v>43585</v>
      </c>
      <c r="F6" s="5">
        <f>DATE(YEAR(E3)+4,MONTH(E3),DAY(E3))</f>
        <v>45107</v>
      </c>
    </row>
    <row r="7" spans="1:6" x14ac:dyDescent="0.2">
      <c r="A7" t="s">
        <v>125</v>
      </c>
      <c r="B7" s="5">
        <v>43616</v>
      </c>
    </row>
    <row r="8" spans="1:6" x14ac:dyDescent="0.2">
      <c r="A8" t="s">
        <v>5</v>
      </c>
      <c r="B8" s="5">
        <v>43646</v>
      </c>
      <c r="E8" t="s">
        <v>126</v>
      </c>
      <c r="F8" s="5">
        <v>44196</v>
      </c>
    </row>
    <row r="9" spans="1:6" x14ac:dyDescent="0.2">
      <c r="A9" t="s">
        <v>127</v>
      </c>
      <c r="B9" s="5">
        <v>43677</v>
      </c>
      <c r="F9" s="5">
        <v>44561</v>
      </c>
    </row>
    <row r="10" spans="1:6" x14ac:dyDescent="0.2">
      <c r="A10" t="s">
        <v>128</v>
      </c>
      <c r="B10" s="5">
        <v>43707</v>
      </c>
      <c r="F10" s="5">
        <v>44926</v>
      </c>
    </row>
    <row r="11" spans="1:6" x14ac:dyDescent="0.2">
      <c r="A11" t="s">
        <v>129</v>
      </c>
      <c r="B11" s="5">
        <v>43738</v>
      </c>
      <c r="F11" s="5">
        <v>45291</v>
      </c>
    </row>
    <row r="12" spans="1:6" x14ac:dyDescent="0.2">
      <c r="A12" t="s">
        <v>130</v>
      </c>
      <c r="B12" s="5">
        <v>43769</v>
      </c>
    </row>
    <row r="13" spans="1:6" x14ac:dyDescent="0.2">
      <c r="A13" t="s">
        <v>131</v>
      </c>
      <c r="B13" s="5">
        <v>43799</v>
      </c>
    </row>
    <row r="14" spans="1:6" x14ac:dyDescent="0.2">
      <c r="A14" t="s">
        <v>132</v>
      </c>
      <c r="B14" s="5">
        <v>43830</v>
      </c>
      <c r="E14" t="s">
        <v>133</v>
      </c>
      <c r="F14" s="5">
        <f>VLOOKUP(SUMMARY!E7,CODE!A3:B14,2,FALSE)</f>
        <v>43646</v>
      </c>
    </row>
    <row r="15" spans="1:6" x14ac:dyDescent="0.2">
      <c r="F15" s="5">
        <f>EDATE(F14,12)</f>
        <v>44012</v>
      </c>
    </row>
    <row r="16" spans="1:6" x14ac:dyDescent="0.2">
      <c r="F16" s="5">
        <f>EDATE(F15,12)</f>
        <v>44377</v>
      </c>
    </row>
    <row r="17" spans="6:6" x14ac:dyDescent="0.2">
      <c r="F17" s="5">
        <f t="shared" ref="F17:F19" si="0">EDATE(F16,12)</f>
        <v>44742</v>
      </c>
    </row>
    <row r="18" spans="6:6" x14ac:dyDescent="0.2">
      <c r="F18" s="5">
        <f t="shared" si="0"/>
        <v>45107</v>
      </c>
    </row>
    <row r="19" spans="6:6" x14ac:dyDescent="0.2">
      <c r="F19" s="5">
        <f t="shared" si="0"/>
        <v>45473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SUMMARY</vt:lpstr>
      <vt:lpstr>BASE YEAR REVENUE</vt:lpstr>
      <vt:lpstr>GROWTH RATE</vt:lpstr>
      <vt:lpstr>ACTUAL REVENUE</vt:lpstr>
      <vt:lpstr>CODE</vt:lpstr>
      <vt:lpstr>SUMMARY!Print_Area</vt:lpstr>
    </vt:vector>
  </TitlesOfParts>
  <Manager/>
  <Company>GFOA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Mucha</dc:creator>
  <cp:keywords/>
  <dc:description/>
  <cp:lastModifiedBy>Jacob Alder</cp:lastModifiedBy>
  <cp:revision/>
  <dcterms:created xsi:type="dcterms:W3CDTF">2021-05-25T15:05:16Z</dcterms:created>
  <dcterms:modified xsi:type="dcterms:W3CDTF">2022-02-10T13:53:13Z</dcterms:modified>
  <cp:category/>
  <cp:contentStatus/>
</cp:coreProperties>
</file>