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<sst xmlns="http://schemas.openxmlformats.org/spreadsheetml/2006/main" count="39" uniqueCount="19">
  <si>
    <t>Use this for the adjustments:</t>
  </si>
  <si>
    <t>Copy and paste into ticket:</t>
  </si>
  <si>
    <t>Original End Time</t>
  </si>
  <si>
    <t>Adjusted End time</t>
  </si>
  <si>
    <t>Start Time</t>
  </si>
  <si>
    <t>Difference</t>
  </si>
  <si>
    <t>Use This For General Calculations:</t>
  </si>
  <si>
    <t>Start Date (MM/DD/YYYY):</t>
  </si>
  <si>
    <t>End Date (MM/DD/YYYY):</t>
  </si>
  <si>
    <t>Kilometres Driven:</t>
  </si>
  <si>
    <t>Start Time (HH:MM):</t>
  </si>
  <si>
    <t>End Time (HH:MM):</t>
  </si>
  <si>
    <t>Gross Cost of Trip</t>
  </si>
  <si>
    <t>&gt;200km fee</t>
  </si>
  <si>
    <t>Total Cost</t>
  </si>
  <si>
    <t>Tax @12%</t>
  </si>
  <si>
    <t>PVRT</t>
  </si>
  <si>
    <t>5% for PVRT</t>
  </si>
  <si>
    <t>Total Cost Including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</si>
</sst>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-1009]mmmm\ d\,\ yyyy"/>
    <numFmt numFmtId="165" formatCode="hh:mm"/>
    <numFmt numFmtId="166" formatCode="dd"/>
    <numFmt numFmtId="167" formatCode="_(&quot;$&quot;* #,##0.00_);_(&quot;$&quot;* \(#,##0.00\);_(&quot;$&quot;* &quot;-&quot;??_);_(@_)"/>
    <numFmt numFmtId="168" formatCode="hh"/>
    <numFmt numFmtId="169" formatCode="[mm]"/>
    <numFmt numFmtId="170" formatCode="_-&quot;$&quot;* #,##0.00_-;\-&quot;$&quot;* #,##0.00_-;_-&quot;$&quot;* &quot;-&quot;??_-;_-@"/>
  </numFmts>
  <fonts count="12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4.0"/>
      <color rgb="FF323232"/>
      <name val="Arial"/>
    </font>
    <font>
      <sz val="11.0"/>
      <color rgb="FF777779"/>
      <name val="Courier New"/>
    </font>
    <font>
      <b/>
      <sz val="16.0"/>
      <color theme="1"/>
      <name val="Calibri"/>
    </font>
    <font/>
    <font>
      <sz val="16.0"/>
      <color theme="1"/>
      <name val="Calibri"/>
    </font>
    <font>
      <b/>
      <sz val="16.0"/>
      <color rgb="FF006100"/>
      <name val="Calibri"/>
    </font>
    <font>
      <sz val="1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ck">
        <color rgb="FF31859B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BFBFBF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wrapText="1"/>
    </xf>
    <xf borderId="1" fillId="2" fontId="2" numFmtId="20" xfId="0" applyBorder="1" applyFont="1" applyNumberFormat="1"/>
    <xf borderId="1" fillId="2" fontId="2" numFmtId="2" xfId="0" applyBorder="1" applyFont="1" applyNumberFormat="1"/>
    <xf borderId="0" fillId="0" fontId="2" numFmtId="20" xfId="0" applyFont="1" applyNumberFormat="1"/>
    <xf borderId="2" fillId="3" fontId="3" numFmtId="0" xfId="0" applyBorder="1" applyFill="1" applyFont="1"/>
    <xf borderId="3" fillId="2" fontId="4" numFmtId="164" xfId="0" applyAlignment="1" applyBorder="1" applyFont="1" applyNumberFormat="1">
      <alignment horizontal="center" vertical="center"/>
    </xf>
    <xf borderId="2" fillId="3" fontId="2" numFmtId="0" xfId="0" applyBorder="1" applyFont="1"/>
    <xf borderId="2" fillId="3" fontId="4" numFmtId="0" xfId="0" applyBorder="1" applyFont="1"/>
    <xf borderId="1" fillId="2" fontId="4" numFmtId="2" xfId="0" applyAlignment="1" applyBorder="1" applyFont="1" applyNumberFormat="1">
      <alignment horizontal="center" vertical="center"/>
    </xf>
    <xf borderId="3" fillId="2" fontId="4" numFmtId="165" xfId="0" applyAlignment="1" applyBorder="1" applyFont="1" applyNumberFormat="1">
      <alignment horizontal="center" vertical="center"/>
    </xf>
    <xf borderId="2" fillId="3" fontId="4" numFmtId="166" xfId="0" applyBorder="1" applyFont="1" applyNumberFormat="1"/>
    <xf borderId="2" fillId="3" fontId="4" numFmtId="165" xfId="0" applyBorder="1" applyFont="1" applyNumberFormat="1"/>
    <xf borderId="4" fillId="3" fontId="5" numFmtId="0" xfId="0" applyAlignment="1" applyBorder="1" applyFont="1">
      <alignment horizontal="center"/>
    </xf>
    <xf borderId="2" fillId="3" fontId="4" numFmtId="22" xfId="0" applyBorder="1" applyFont="1" applyNumberFormat="1"/>
    <xf borderId="2" fillId="3" fontId="2" numFmtId="22" xfId="0" applyBorder="1" applyFont="1" applyNumberFormat="1"/>
    <xf borderId="2" fillId="3" fontId="6" numFmtId="2" xfId="0" applyBorder="1" applyFont="1" applyNumberFormat="1"/>
    <xf borderId="5" fillId="3" fontId="7" numFmtId="0" xfId="0" applyAlignment="1" applyBorder="1" applyFont="1">
      <alignment horizontal="center"/>
    </xf>
    <xf borderId="6" fillId="0" fontId="8" numFmtId="0" xfId="0" applyBorder="1" applyFont="1"/>
    <xf borderId="7" fillId="0" fontId="8" numFmtId="0" xfId="0" applyBorder="1" applyFont="1"/>
    <xf borderId="2" fillId="3" fontId="4" numFmtId="167" xfId="0" applyBorder="1" applyFont="1" applyNumberFormat="1"/>
    <xf borderId="2" fillId="3" fontId="2" numFmtId="165" xfId="0" applyBorder="1" applyFont="1" applyNumberFormat="1"/>
    <xf borderId="8" fillId="0" fontId="3" numFmtId="168" xfId="0" applyAlignment="1" applyBorder="1" applyFont="1" applyNumberFormat="1">
      <alignment horizontal="left"/>
    </xf>
    <xf borderId="9" fillId="0" fontId="8" numFmtId="0" xfId="0" applyBorder="1" applyFont="1"/>
    <xf borderId="10" fillId="0" fontId="9" numFmtId="167" xfId="0" applyBorder="1" applyFont="1" applyNumberFormat="1"/>
    <xf borderId="11" fillId="0" fontId="3" numFmtId="0" xfId="0" applyAlignment="1" applyBorder="1" applyFont="1">
      <alignment horizontal="left"/>
    </xf>
    <xf borderId="12" fillId="0" fontId="9" numFmtId="167" xfId="0" applyBorder="1" applyFont="1" applyNumberFormat="1"/>
    <xf borderId="13" fillId="4" fontId="10" numFmtId="0" xfId="0" applyAlignment="1" applyBorder="1" applyFill="1" applyFont="1">
      <alignment horizontal="left"/>
    </xf>
    <xf borderId="14" fillId="4" fontId="10" numFmtId="167" xfId="0" applyBorder="1" applyFont="1" applyNumberFormat="1"/>
    <xf borderId="2" fillId="3" fontId="11" numFmtId="0" xfId="0" applyBorder="1" applyFont="1"/>
    <xf borderId="11" fillId="0" fontId="3" numFmtId="169" xfId="0" applyAlignment="1" applyBorder="1" applyFont="1" applyNumberFormat="1">
      <alignment horizontal="left"/>
    </xf>
    <xf borderId="15" fillId="0" fontId="9" numFmtId="167" xfId="0" applyBorder="1" applyFont="1" applyNumberFormat="1"/>
    <xf borderId="16" fillId="4" fontId="10" numFmtId="0" xfId="0" applyAlignment="1" applyBorder="1" applyFont="1">
      <alignment horizontal="left"/>
    </xf>
    <xf borderId="17" fillId="0" fontId="8" numFmtId="0" xfId="0" applyBorder="1" applyFont="1"/>
    <xf borderId="18" fillId="4" fontId="10" numFmtId="167" xfId="0" applyBorder="1" applyFont="1" applyNumberFormat="1"/>
    <xf borderId="10" fillId="0" fontId="9" numFmtId="170" xfId="0" applyBorder="1" applyFont="1" applyNumberFormat="1"/>
    <xf borderId="12" fillId="0" fontId="9" numFmtId="170" xfId="0" applyBorder="1" applyFont="1" applyNumberFormat="1"/>
    <xf borderId="15" fillId="0" fontId="9" numFmtId="17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13</xdr:row>
      <xdr:rowOff>0</xdr:rowOff>
    </xdr:from>
    <xdr:ext cx="38100" cy="504825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3" name="Shape 3"/>
          <xdr:cNvCxnSpPr/>
        </xdr:nvCxnSpPr>
        <xdr:spPr>
          <a:xfrm>
            <a:off x="5346000" y="3527588"/>
            <a:ext cx="0" cy="504825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876300</xdr:colOff>
      <xdr:row>15</xdr:row>
      <xdr:rowOff>104775</xdr:rowOff>
    </xdr:from>
    <xdr:ext cx="981075" cy="38100"/>
    <xdr:grpSp>
      <xdr:nvGrpSpPr>
        <xdr:cNvPr id="2" name="Shape 2"/>
        <xdr:cNvGrpSpPr/>
      </xdr:nvGrpSpPr>
      <xdr:grpSpPr>
        <a:xfrm>
          <a:off x="4855463" y="3780000"/>
          <a:ext cx="981075" cy="0"/>
          <a:chOff x="4855463" y="3780000"/>
          <a:chExt cx="981075" cy="0"/>
        </a:xfrm>
      </xdr:grpSpPr>
      <xdr:cxnSp>
        <xdr:nvCxnSpPr>
          <xdr:cNvPr id="4" name="Shape 4"/>
          <xdr:cNvCxnSpPr/>
        </xdr:nvCxnSpPr>
        <xdr:spPr>
          <a:xfrm>
            <a:off x="4855463" y="3780000"/>
            <a:ext cx="981075" cy="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1038225</xdr:colOff>
      <xdr:row>13</xdr:row>
      <xdr:rowOff>0</xdr:rowOff>
    </xdr:from>
    <xdr:ext cx="38100" cy="552450"/>
    <xdr:grpSp>
      <xdr:nvGrpSpPr>
        <xdr:cNvPr id="2" name="Shape 2"/>
        <xdr:cNvGrpSpPr/>
      </xdr:nvGrpSpPr>
      <xdr:grpSpPr>
        <a:xfrm>
          <a:off x="5346000" y="3503775"/>
          <a:ext cx="0" cy="552450"/>
          <a:chOff x="5346000" y="3503775"/>
          <a:chExt cx="0" cy="552450"/>
        </a:xfrm>
      </xdr:grpSpPr>
      <xdr:cxnSp>
        <xdr:nvCxnSpPr>
          <xdr:cNvPr id="5" name="Shape 5"/>
          <xdr:cNvCxnSpPr/>
        </xdr:nvCxnSpPr>
        <xdr:spPr>
          <a:xfrm>
            <a:off x="5346000" y="3503775"/>
            <a:ext cx="0" cy="55245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76200</xdr:colOff>
      <xdr:row>15</xdr:row>
      <xdr:rowOff>114300</xdr:rowOff>
    </xdr:from>
    <xdr:ext cx="981075" cy="38100"/>
    <xdr:grpSp>
      <xdr:nvGrpSpPr>
        <xdr:cNvPr id="2" name="Shape 2"/>
        <xdr:cNvGrpSpPr/>
      </xdr:nvGrpSpPr>
      <xdr:grpSpPr>
        <a:xfrm>
          <a:off x="4855463" y="3780000"/>
          <a:ext cx="981075" cy="0"/>
          <a:chOff x="4855463" y="3780000"/>
          <a:chExt cx="981075" cy="0"/>
        </a:xfrm>
      </xdr:grpSpPr>
      <xdr:cxnSp>
        <xdr:nvCxnSpPr>
          <xdr:cNvPr id="6" name="Shape 6"/>
          <xdr:cNvCxnSpPr/>
        </xdr:nvCxnSpPr>
        <xdr:spPr>
          <a:xfrm rot="10800000">
            <a:off x="4855463" y="3780000"/>
            <a:ext cx="981075" cy="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4</xdr:row>
      <xdr:rowOff>0</xdr:rowOff>
    </xdr:from>
    <xdr:ext cx="38100" cy="504825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7" name="Shape 7"/>
          <xdr:cNvCxnSpPr/>
        </xdr:nvCxnSpPr>
        <xdr:spPr>
          <a:xfrm>
            <a:off x="5346000" y="3527588"/>
            <a:ext cx="0" cy="504825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876300</xdr:colOff>
      <xdr:row>6</xdr:row>
      <xdr:rowOff>104775</xdr:rowOff>
    </xdr:from>
    <xdr:ext cx="981075" cy="38100"/>
    <xdr:grpSp>
      <xdr:nvGrpSpPr>
        <xdr:cNvPr id="2" name="Shape 2"/>
        <xdr:cNvGrpSpPr/>
      </xdr:nvGrpSpPr>
      <xdr:grpSpPr>
        <a:xfrm>
          <a:off x="4855463" y="3780000"/>
          <a:ext cx="981075" cy="0"/>
          <a:chOff x="4855463" y="3780000"/>
          <a:chExt cx="981075" cy="0"/>
        </a:xfrm>
      </xdr:grpSpPr>
      <xdr:cxnSp>
        <xdr:nvCxnSpPr>
          <xdr:cNvPr id="4" name="Shape 4"/>
          <xdr:cNvCxnSpPr/>
        </xdr:nvCxnSpPr>
        <xdr:spPr>
          <a:xfrm>
            <a:off x="4855463" y="3780000"/>
            <a:ext cx="981075" cy="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1038225</xdr:colOff>
      <xdr:row>4</xdr:row>
      <xdr:rowOff>0</xdr:rowOff>
    </xdr:from>
    <xdr:ext cx="38100" cy="552450"/>
    <xdr:grpSp>
      <xdr:nvGrpSpPr>
        <xdr:cNvPr id="2" name="Shape 2"/>
        <xdr:cNvGrpSpPr/>
      </xdr:nvGrpSpPr>
      <xdr:grpSpPr>
        <a:xfrm>
          <a:off x="5346000" y="3503775"/>
          <a:ext cx="0" cy="552450"/>
          <a:chOff x="5346000" y="3503775"/>
          <a:chExt cx="0" cy="552450"/>
        </a:xfrm>
      </xdr:grpSpPr>
      <xdr:cxnSp>
        <xdr:nvCxnSpPr>
          <xdr:cNvPr id="5" name="Shape 5"/>
          <xdr:cNvCxnSpPr/>
        </xdr:nvCxnSpPr>
        <xdr:spPr>
          <a:xfrm>
            <a:off x="5346000" y="3503775"/>
            <a:ext cx="0" cy="55245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76200</xdr:colOff>
      <xdr:row>6</xdr:row>
      <xdr:rowOff>114300</xdr:rowOff>
    </xdr:from>
    <xdr:ext cx="981075" cy="38100"/>
    <xdr:grpSp>
      <xdr:nvGrpSpPr>
        <xdr:cNvPr id="2" name="Shape 2"/>
        <xdr:cNvGrpSpPr/>
      </xdr:nvGrpSpPr>
      <xdr:grpSpPr>
        <a:xfrm>
          <a:off x="4855463" y="3780000"/>
          <a:ext cx="981075" cy="0"/>
          <a:chOff x="4855463" y="3780000"/>
          <a:chExt cx="981075" cy="0"/>
        </a:xfrm>
      </xdr:grpSpPr>
      <xdr:cxnSp>
        <xdr:nvCxnSpPr>
          <xdr:cNvPr id="6" name="Shape 6"/>
          <xdr:cNvCxnSpPr/>
        </xdr:nvCxnSpPr>
        <xdr:spPr>
          <a:xfrm rot="10800000">
            <a:off x="4855463" y="3780000"/>
            <a:ext cx="981075" cy="0"/>
          </a:xfrm>
          <a:prstGeom prst="straightConnector1">
            <a:avLst/>
          </a:prstGeom>
          <a:noFill/>
          <a:ln cap="flat" cmpd="sng" w="25400">
            <a:solidFill>
              <a:srgbClr val="31859B"/>
            </a:solidFill>
            <a:prstDash val="solid"/>
            <a:round/>
            <a:headEnd len="sm" w="sm" type="none"/>
            <a:tailEnd len="med" w="med" type="stealth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75"/>
    <col customWidth="1" min="2" max="2" width="37.63"/>
    <col customWidth="1" min="3" max="3" width="9.25"/>
    <col customWidth="1" min="4" max="4" width="27.5"/>
    <col customWidth="1" min="5" max="5" width="29.63"/>
    <col customWidth="1" min="6" max="6" width="7.63"/>
    <col customWidth="1" min="7" max="7" width="20.13"/>
    <col customWidth="1" min="8" max="8" width="5.5"/>
    <col customWidth="1" min="9" max="26" width="7.63"/>
  </cols>
  <sheetData>
    <row r="1" ht="44.25" customHeight="1">
      <c r="A1" s="1" t="s">
        <v>0</v>
      </c>
    </row>
    <row r="2">
      <c r="A2" s="1" t="s">
        <v>1</v>
      </c>
      <c r="B2" s="2" t="str">
        <f>" -Unadjusted trip charge "&amp;TEXT(Sheet2!B2,"h:mm")&amp;"-"&amp;TEXT(Sheet2!E2,"h:mm")&amp;" = $"&amp;ROUND(Sheet2!D14,2)&amp;"
-Adjusted Trip Charge "&amp;TEXT(Sheet2!K2,"h:mm")&amp;"-"&amp;TEXT(Sheet2!N2,"h:mm")&amp;" = $"&amp;ROUND(Sheet2!M14,2)&amp;"
-Difference = $"&amp;ROUND((Sheet2!D14-Sheet2!M14),2)</f>
        <v> -Unadjusted trip charge 4:00-14:45 = $102.36
-Adjusted Trip Charge 4:00-5:00 = $16.79
-Difference = $85.58</v>
      </c>
    </row>
    <row r="3">
      <c r="B3" s="1" t="s">
        <v>2</v>
      </c>
      <c r="C3" s="3">
        <v>0.6145833333333334</v>
      </c>
    </row>
    <row r="4">
      <c r="B4" s="1" t="s">
        <v>3</v>
      </c>
      <c r="C4" s="3">
        <v>0.20833333333333334</v>
      </c>
    </row>
    <row r="5">
      <c r="B5" s="1" t="s">
        <v>4</v>
      </c>
      <c r="C5" s="3">
        <v>0.16666666666666666</v>
      </c>
    </row>
    <row r="6">
      <c r="B6" s="1" t="s">
        <v>5</v>
      </c>
      <c r="C6" s="4">
        <f>Sheet2!D14-Sheet2!M14</f>
        <v>85.575</v>
      </c>
    </row>
    <row r="8">
      <c r="A8" s="1" t="s">
        <v>6</v>
      </c>
    </row>
    <row r="9">
      <c r="E9" s="5"/>
    </row>
    <row r="10">
      <c r="A10" s="6" t="s">
        <v>7</v>
      </c>
      <c r="B10" s="7">
        <f>TODAY()</f>
        <v>44516</v>
      </c>
      <c r="C10" s="8"/>
      <c r="D10" s="6" t="s">
        <v>8</v>
      </c>
      <c r="E10" s="7">
        <f>TODAY()</f>
        <v>44516</v>
      </c>
      <c r="F10" s="9"/>
      <c r="G10" s="6" t="s">
        <v>9</v>
      </c>
      <c r="H10" s="10">
        <v>0.0</v>
      </c>
    </row>
    <row r="11">
      <c r="A11" s="6" t="s">
        <v>10</v>
      </c>
      <c r="B11" s="11">
        <v>0.9583333333333334</v>
      </c>
      <c r="C11" s="9"/>
      <c r="D11" s="6" t="s">
        <v>11</v>
      </c>
      <c r="E11" s="11">
        <v>0.16666666666666666</v>
      </c>
      <c r="F11" s="9"/>
      <c r="G11" s="9"/>
      <c r="H11" s="9"/>
    </row>
    <row r="12">
      <c r="A12" s="9"/>
      <c r="B12" s="12"/>
      <c r="C12" s="13"/>
      <c r="D12" s="9"/>
      <c r="E12" s="9"/>
      <c r="F12" s="9"/>
      <c r="G12" s="9"/>
      <c r="H12" s="9"/>
    </row>
    <row r="13">
      <c r="A13" s="9"/>
      <c r="B13" s="14" t="str">
        <f>TEXT(B10,"mmmm dd, yyyy   ")&amp;TEXT(B11,"hh:mm")</f>
        <v>November 16, 2021   23:00</v>
      </c>
      <c r="C13" s="15"/>
      <c r="D13" s="9"/>
      <c r="E13" s="14" t="str">
        <f>TEXT(E10,"mmmm dd, yyyy   ")&amp;TEXT(E11,"hh:mm")</f>
        <v>November 16, 2021   04:00</v>
      </c>
      <c r="F13" s="9"/>
      <c r="G13" s="9"/>
      <c r="H13" s="9"/>
    </row>
    <row r="14">
      <c r="A14" s="8"/>
      <c r="B14" s="8"/>
      <c r="C14" s="8"/>
      <c r="D14" s="9"/>
      <c r="E14" s="8"/>
      <c r="F14" s="9"/>
      <c r="G14" s="9"/>
      <c r="H14" s="9"/>
    </row>
    <row r="15">
      <c r="A15" s="16"/>
      <c r="B15" s="17"/>
      <c r="C15" s="8"/>
      <c r="D15" s="8"/>
      <c r="E15" s="8"/>
      <c r="F15" s="8"/>
      <c r="G15" s="8"/>
      <c r="H15" s="8"/>
    </row>
    <row r="16">
      <c r="A16" s="8"/>
      <c r="B16" s="18" t="str">
        <f>IF(AND(DATEDIF(B13,E13,"d")&gt;1,MINUTE(E13)&lt;MINUTE(B13),HOUR(E13)=0,HOUR(B13)=0),DATEDIF(B13,E13,"d")-1,IF(AND(DATEDIF(B13,E13,"d")&gt;1, HOUR(E13-B13)&gt;=12,HOUR(E13)&gt;HOUR(B13)),DATEDIF(B13,E13,"d"),IF(AND(DATEDIF(B13,E13,"d")&gt;1,HOUR(E13)&lt;HOUR(B13)), DATEDIF(B13,E13,"d")-1,IF(AND(DATEDIF(B13,E13,"d")=1,MINUTE(E13)&lt;MINUTE(B13),HOUR(E13)=0,HOUR(B13)=0),DATEDIF(B13,E13,"d")-1,IF(AND(DATEDIF(B13,E13,"d")=1,HOUR(E13-B13)&gt;=6,HOUR(E13)&gt;HOUR(B13),HOUR(E13)&gt;11),DATEDIF(B13,E13,"d"),IF(AND(DATEDIF(B13,E13,"d")=1,HOUR(E13)&lt;HOUR(B13)),DATEDIF(B13,E13,"d")-1,DATEDIF(B13,E13,"d"))))))) &amp; " day(s) " &amp;HOUR(E13-B13) &amp; " hour(s) " &amp;(MINUTE(E13-B13)&amp;" minute(s)")</f>
        <v>#NUM!</v>
      </c>
      <c r="C16" s="19"/>
      <c r="D16" s="19"/>
      <c r="E16" s="20"/>
      <c r="F16" s="8"/>
      <c r="G16" s="8"/>
      <c r="H16" s="8"/>
    </row>
    <row r="17">
      <c r="A17" s="8"/>
      <c r="B17" s="8"/>
      <c r="C17" s="8"/>
      <c r="D17" s="8"/>
      <c r="E17" s="8"/>
      <c r="F17" s="21"/>
      <c r="G17" s="22"/>
      <c r="H17" s="8"/>
    </row>
    <row r="18">
      <c r="A18" s="8"/>
      <c r="B18" s="8"/>
      <c r="C18" s="8"/>
      <c r="D18" s="8"/>
      <c r="E18" s="21"/>
      <c r="F18" s="8"/>
      <c r="G18" s="8"/>
      <c r="H18" s="8"/>
    </row>
    <row r="19">
      <c r="A19" s="8"/>
      <c r="B19" s="8"/>
      <c r="C19" s="8"/>
      <c r="D19" s="8"/>
      <c r="E19" s="8"/>
      <c r="F19" s="8"/>
      <c r="G19" s="8"/>
      <c r="H19" s="8"/>
    </row>
    <row r="20">
      <c r="A20" s="8"/>
      <c r="B20" s="23" t="s">
        <v>12</v>
      </c>
      <c r="C20" s="24"/>
      <c r="D20" s="25" t="str">
        <f>IF(AND(DATEDIF(B13,E13,"d")&lt;1,HOUR(E13-B13)&lt;6,MINUTE(E13-B13)&lt;37),HOUR(E13-B13)*14.99+MINUTE(E13-B13)*0.41,IF(AND(DATEDIF(B13,E13,"d")&lt;1,HOUR(E13-B13)&lt;6,MINUTE(E13-B13)&gt;36),HOUR(E13-B13)*14.99+14.99,IF(AND(DATEDIF(B13,E13,"d")=1,HOUR(E13-B13)&gt;=6,HOUR(B13)&lt;12,HOUR(E13)&gt;=12,HOUR(E13)&gt;HOUR(B13)),2*89.99,IF(AND(DATEDIF(B13,E13,"d")&lt;1,HOUR(E13-B13)&gt;=6),1*89.99,IF(AND(DATEDIF(B13,E13,"d")=1,HOUR(B13)&gt;18,HOUR(E13)&lt;6,HOUR(E13-B13)&lt;6),HOUR(E13-B13)*14.99+IF(MINUTE(E13-B13)&lt;37,MINUTE(E13-B13)*0.41,1*14.99),IF(AND(DATEDIF(B13,E13,"d")=1,DAY(E13-B13)&gt;=1,HOUR(E13-B13)&lt;6),1*89.99+HOUR(E13-B13)*14.99+IF(MINUTE(E13-B13)&lt;37,MINUTE(E13-B13)*0.41,1*14.99),IF(AND(DATEDIF(B13,E13,"d")&gt;1,DAY(E13-B13)&gt;=1,HOUR(E13-B13)&lt;6),DATEDIF(B13,E13,"d")*89.99-89.99+HOUR(E13-B13)*14.99+IF(MINUTE(E13-B13)&lt;37,MINUTE(E13-B13)*0.41,1*14.99),IF(AND(DATEDIF(B13,E13,"d")=1,DAY(E13-B13)&lt;1,HOUR(E13-B13)&lt;6),HOUR(E13-B13)*14.99+IF(MINUTE(E13-B13)&lt;37,MINUTE(E13-B13)*0.41,1*14.99),IF(AND(DATEDIF(B13,E13,"d")&gt;=1,HOUR(E13-B13)&lt;6,HOUR(E13-B13)&gt;=0,MINUTE(E13-B13)&gt;36),DATEDIF(B13,E13,"d")*89.99+HOUR(E13-B13)*14.99+1*14.99,IF(AND(DATEDIF(B13,E13,"d")=1,HOUR(E13-B13)&gt;=6,HOUR(E13-B13)&gt;=12),DATEDIF(B13,E13,"d")*89.99,IF(AND(DATEDIF(B13,E13,"d")&gt;1,HOUR(E13-B13)&gt;=12,HOUR(E13)&gt;HOUR(B13)),DATEDIF(B13,E13,"d")*89.99+89.99,IF(AND(DATEDIF(B13,E13,"d")&gt;1,HOUR(E13-B13)&gt;=6,HOUR(E13)&gt;HOUR(B13)),DATEDIF(B13,E13,"d")*89.99+89.99,IF(AND(DATEDIF(B13,E13,"d")&gt;1,HOUR(E13-B13)&gt;=6,HOUR(E13)&lt;HOUR(B13)),DATEDIF(B13,E13,"d")*89.99,IF(AND(DATEDIF(B13,E13,"d")=1,HOUR(E13-B13)&gt;=6,HOUR(E13)&gt;HOUR(B13)),DATEDIF(B13,E13,"d")*89.99+89.99,IF(AND(DATEDIF(B13,E13,"d")&gt;=2,HOUR(E13-B13)&gt;=6,HOUR(E13)=0),DATEDIF(B13,E13,"d")*89.99,IF(AND(DATEDIF(B13,E13,"d")&gt;=2,HOUR(E13-B13)&lt;6,HOUR(B13)&gt;18,HOUR(E13)&lt;6),DATEDIF(B13,E13,"d")*89.99-89.99+HOUR(E13-B13)*14.99+IF(MINUTE(E13-B13)&lt;37,MINUTE(E13-B13)*0.41,1*14.99),IF(AND(DATEDIF(B13,E13,"d")&gt;=2,HOUR(E13-B13)&lt;6,HOUR(B13)&lt;=20,HOUR(E13)&gt;=6),DATEDIF(B13,E13,"d")*89.99+HOUR(E13-B13)*14.99+IF(MINUTE(E13-B13)&lt;37,MINUTE(E13-B13)*0.41,1*14.99),IF(AND(DATEDIF(B13,E13,"d")&gt;1,HOUR(E13-B13)&lt;6,HOUR(E13)&gt;HOUR(B13)),DATEDIF(B13,E13,"d")*89.99+HOUR(E13-B13)*14.99+IF(MINUTE(E13-B13)&lt;37,MINUTE(E13-B13)*0.41,1*14.99),DATEDIF(B13,E13,"d")*89.99))))))))))))))))))</f>
        <v>#NUM!</v>
      </c>
      <c r="E20" s="8"/>
      <c r="F20" s="8"/>
      <c r="G20" s="8"/>
      <c r="H20" s="8"/>
    </row>
    <row r="21" ht="15.75" customHeight="1">
      <c r="A21" s="8"/>
      <c r="B21" s="26" t="s">
        <v>13</v>
      </c>
      <c r="D21" s="27">
        <f>IF(H10&gt;200,(H10-200)*0.45,0)</f>
        <v>0</v>
      </c>
      <c r="E21" s="8"/>
      <c r="F21" s="8"/>
      <c r="G21" s="8"/>
      <c r="H21" s="8"/>
    </row>
    <row r="22" ht="15.75" customHeight="1">
      <c r="A22" s="8"/>
      <c r="B22" s="28" t="s">
        <v>14</v>
      </c>
      <c r="C22" s="20"/>
      <c r="D22" s="29" t="str">
        <f>SUM(D20:D21)</f>
        <v>#NUM!</v>
      </c>
      <c r="E22" s="8"/>
      <c r="F22" s="30" t="str">
        <f>IF(AND(HOUR(B13)&lt;=HOUR(E13),HOUR(E13-B13)&gt;=6,DATEDIF(B13,E13,"D")=0),1.5,IF(AND(DATEDIF(B13,E13,"D")&gt;=1,HOUR(B13)&lt;&gt;HOUR(E13),HOUR(E13-B13)&gt;=6),DATEDIF(B13,E13,"D")*1.5+1.5,IF(AND(DATEDIF(B13,E13,"D")&gt;=1,HOUR(B13)&lt;&gt;HOUR(E13),HOUR(B13)&lt;HOUR(E13)),DATEDIF(B13,E13,"D")*1.5+1.5,IF(AND(DATEDIF(B13,E13,"D")&gt;=1,HOUR(B13)=HOUR(E13)),DATEDIF(B13,E13,"D")*1.5+1.5,IF(AND(DATEDIF(B13,E13,"D")&gt;=1,HOUR(B13)=0,HOUR(E13)=0),DATEDIF(B13,E13,"D")*1.5,IF(AND(DATEDIF(B13,E13,"D")=1,HOUR(B13)&gt;18, HOUR(E13)&lt;6,HOUR(E13-B13)&lt;&gt;0),0,IF(AND(DATEDIF(B13,E13,"D")&gt;1,HOUR(B13)&lt;&gt;HOUR(E13),HOUR(B13)&gt;HOUR(E13)),DATEDIF(B13,E13,"D")*1.5+1.5,0)))))))</f>
        <v>#NUM!</v>
      </c>
      <c r="G22" s="8"/>
      <c r="H22" s="8"/>
    </row>
    <row r="23" ht="15.75" customHeight="1">
      <c r="A23" s="8"/>
      <c r="B23" s="31" t="s">
        <v>15</v>
      </c>
      <c r="D23" s="32" t="str">
        <f>D22*0.12</f>
        <v>#NUM!</v>
      </c>
      <c r="E23" s="8"/>
      <c r="F23" s="8"/>
      <c r="G23" s="8"/>
      <c r="H23" s="8"/>
    </row>
    <row r="24" ht="15.75" customHeight="1">
      <c r="A24" s="8"/>
      <c r="B24" s="26" t="s">
        <v>16</v>
      </c>
      <c r="D24" s="32" t="str">
        <f>IF(AND(HOUR(B13)&lt;=HOUR(E13),HOUR(E13-B13)&gt;=8,DATEDIF(B13,E13,"D")=0),1.5,IF(AND(DATEDIF(B13,E13,"D")&gt;=1,HOUR(B13)&lt;&gt;HOUR(E13),HOUR(E13-B13)&gt;=8),DATEDIF(B13,E13,"D")*1.5+1.5,IF(AND(DATEDIF(B13,E13,"D")&gt;=1,HOUR(B13)&lt;&gt;HOUR(E13),HOUR(B13)&lt;HOUR(E13)),DATEDIF(B13,E13,"D")*1.5+1.5,IF(AND(DATEDIF(B13,E13,"D")&gt;=1,HOUR(B13)=HOUR(E13)),DATEDIF(B13,E13,"D")*1.5+1.5,IF(AND(DATEDIF(B13,E13,"D")&gt;=1,HOUR(B13)=0,HOUR(E13)=0),DATEDIF(B13,E13,"D")*1.5,IF(AND(DATEDIF(B13,E13,"D")=1,HOUR(B13)&gt;16, HOUR(E13)&lt;8,HOUR(E13-B13)&lt;&gt;0),0,IF(AND(DATEDIF(B13,E13,"D")&gt;1,HOUR(B13)&lt;&gt;HOUR(E13),HOUR(B13)&gt;HOUR(E13)),DATEDIF(B13,E13,"D")*1.5+1.5,0)))))))</f>
        <v>#NUM!</v>
      </c>
      <c r="E24" s="8"/>
      <c r="F24" s="8"/>
      <c r="G24" s="8"/>
      <c r="H24" s="8"/>
    </row>
    <row r="25" ht="15.75" customHeight="1">
      <c r="A25" s="8"/>
      <c r="B25" s="26" t="s">
        <v>17</v>
      </c>
      <c r="D25" s="27" t="str">
        <f>D24*0.05</f>
        <v>#NUM!</v>
      </c>
      <c r="E25" s="8"/>
      <c r="F25" s="8"/>
      <c r="G25" s="8"/>
      <c r="H25" s="8"/>
    </row>
    <row r="26" ht="15.75" customHeight="1">
      <c r="A26" s="8"/>
      <c r="B26" s="33" t="s">
        <v>18</v>
      </c>
      <c r="C26" s="34"/>
      <c r="D26" s="35" t="str">
        <f>SUM(D22:D25)</f>
        <v>#NUM!</v>
      </c>
      <c r="E26" s="8"/>
      <c r="F26" s="8"/>
      <c r="G26" s="8"/>
      <c r="H26" s="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6:E16"/>
    <mergeCell ref="B20:C20"/>
    <mergeCell ref="B21:C21"/>
    <mergeCell ref="B22:C22"/>
    <mergeCell ref="B23:C23"/>
    <mergeCell ref="B24:C24"/>
    <mergeCell ref="B25:C25"/>
    <mergeCell ref="B26:C2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7.63"/>
    <col customWidth="1" min="3" max="3" width="8.0"/>
    <col customWidth="1" min="4" max="4" width="8.75"/>
    <col customWidth="1" min="5" max="10" width="7.63"/>
    <col customWidth="1" min="11" max="13" width="8.0"/>
    <col customWidth="1" min="14" max="26" width="7.63"/>
  </cols>
  <sheetData>
    <row r="1">
      <c r="A1" s="6" t="s">
        <v>7</v>
      </c>
      <c r="B1" s="7">
        <v>42386.0</v>
      </c>
      <c r="C1" s="8"/>
      <c r="D1" s="6" t="s">
        <v>8</v>
      </c>
      <c r="E1" s="7">
        <v>42386.0</v>
      </c>
      <c r="F1" s="9"/>
      <c r="G1" s="6" t="s">
        <v>9</v>
      </c>
      <c r="H1" s="10">
        <v>0.0</v>
      </c>
      <c r="J1" s="6"/>
      <c r="K1" s="7">
        <v>42386.0</v>
      </c>
      <c r="L1" s="8"/>
      <c r="M1" s="6"/>
      <c r="N1" s="7">
        <v>42386.0</v>
      </c>
      <c r="O1" s="9"/>
      <c r="P1" s="6" t="s">
        <v>9</v>
      </c>
      <c r="Q1" s="10">
        <v>0.0</v>
      </c>
    </row>
    <row r="2">
      <c r="A2" s="6" t="s">
        <v>10</v>
      </c>
      <c r="B2" s="11">
        <f>Sheet1!C5</f>
        <v>0.1666666667</v>
      </c>
      <c r="C2" s="9"/>
      <c r="D2" s="6" t="s">
        <v>11</v>
      </c>
      <c r="E2" s="11">
        <f>Sheet1!C3</f>
        <v>0.6145833333</v>
      </c>
      <c r="F2" s="9"/>
      <c r="G2" s="9"/>
      <c r="H2" s="9"/>
      <c r="J2" s="6"/>
      <c r="K2" s="11">
        <f>Sheet1!C5</f>
        <v>0.1666666667</v>
      </c>
      <c r="L2" s="9"/>
      <c r="M2" s="6"/>
      <c r="N2" s="11">
        <f>Sheet1!C4</f>
        <v>0.2083333333</v>
      </c>
      <c r="O2" s="9"/>
      <c r="P2" s="9"/>
      <c r="Q2" s="9"/>
    </row>
    <row r="3">
      <c r="A3" s="9"/>
      <c r="B3" s="12"/>
      <c r="C3" s="13"/>
      <c r="F3" s="9"/>
      <c r="G3" s="9"/>
      <c r="H3" s="9"/>
      <c r="J3" s="9"/>
      <c r="K3" s="12"/>
      <c r="L3" s="13"/>
      <c r="O3" s="9"/>
      <c r="P3" s="9"/>
      <c r="Q3" s="9"/>
    </row>
    <row r="4">
      <c r="A4" s="9"/>
      <c r="B4" s="14" t="str">
        <f>TEXT(B1,"mmmm dd, yyyy   ")&amp;TEXT(B2,"hh:mm")</f>
        <v>January 17, 2016   04:00</v>
      </c>
      <c r="C4" s="15"/>
      <c r="D4" s="9"/>
      <c r="E4" s="14" t="str">
        <f>TEXT(E1,"mmmm dd, yyyy   ")&amp;TEXT(E2,"hh:mm")</f>
        <v>January 17, 2016   14:45</v>
      </c>
      <c r="F4" s="9"/>
      <c r="G4" s="9"/>
      <c r="H4" s="9"/>
      <c r="J4" s="9"/>
      <c r="K4" s="14" t="str">
        <f>TEXT(K1,"mmmm dd, yyyy   ")&amp;TEXT(K2,"hh:mm")</f>
        <v>January 17, 2016   04:00</v>
      </c>
      <c r="L4" s="15"/>
      <c r="M4" s="9"/>
      <c r="N4" s="14" t="str">
        <f>TEXT(N1,"mmmm dd, yyyy   ")&amp;TEXT(N2,"hh:mm")</f>
        <v>January 17, 2016   05:00</v>
      </c>
      <c r="O4" s="9"/>
      <c r="P4" s="9"/>
      <c r="Q4" s="9"/>
    </row>
    <row r="5">
      <c r="A5" s="8"/>
      <c r="B5" s="8"/>
      <c r="C5" s="8"/>
      <c r="D5" s="9"/>
      <c r="E5" s="8"/>
      <c r="F5" s="9"/>
      <c r="G5" s="9"/>
      <c r="H5" s="9"/>
      <c r="J5" s="8"/>
      <c r="K5" s="8"/>
      <c r="L5" s="8"/>
      <c r="M5" s="9"/>
      <c r="N5" s="8"/>
      <c r="O5" s="9"/>
      <c r="P5" s="9"/>
      <c r="Q5" s="9"/>
    </row>
    <row r="6">
      <c r="A6" s="16"/>
      <c r="B6" s="17"/>
      <c r="C6" s="8"/>
      <c r="D6" s="8"/>
      <c r="E6" s="8"/>
      <c r="F6" s="8"/>
      <c r="G6" s="8"/>
      <c r="H6" s="8"/>
      <c r="J6" s="16"/>
      <c r="K6" s="17"/>
      <c r="L6" s="8"/>
      <c r="M6" s="8"/>
      <c r="N6" s="8"/>
      <c r="O6" s="8"/>
      <c r="P6" s="8"/>
      <c r="Q6" s="8"/>
    </row>
    <row r="7">
      <c r="A7" s="8"/>
      <c r="B7" s="18" t="str">
        <f>IF(AND(DATEDIF(B4,E4,"d")&gt;1,MINUTE(E4)&lt;MINUTE(B4),HOUR(E4)=0,HOUR(B4)=0),DATEDIF(B4,E4,"d")-1,IF(AND(DATEDIF(B4,E4,"d")&gt;1, HOUR(E4-B4)&gt;=12,HOUR(E4)&gt;HOUR(B4)),DATEDIF(B4,E4,"d"),IF(AND(DATEDIF(B4,E4,"d")&gt;1,HOUR(E4)&lt;HOUR(B4)), DATEDIF(B4,E4,"d")-1,IF(AND(DATEDIF(B4,E4,"d")=1,MINUTE(E4)&lt;MINUTE(B4),HOUR(E4)=0,HOUR(B4)=0),DATEDIF(B4,E4,"d")-1,IF(AND(DATEDIF(B4,E4,"d")=1,HOUR(E4-B4)&gt;=6,HOUR(E4)&gt;HOUR(B4),HOUR(E4)&gt;11),DATEDIF(B4,E4,"d"),IF(AND(DATEDIF(B4,E4,"d")=1,HOUR(E4)&lt;HOUR(B4)),DATEDIF(B4,E4,"d")-1,DATEDIF(B4,E4,"d"))))))) &amp; " day(s) " &amp;HOUR(E4-B4) &amp; " hour(s) " &amp;(MINUTE(E4-B4)&amp;" minute(s)")</f>
        <v>0 day(s) 10 hour(s) 45 minute(s)</v>
      </c>
      <c r="C7" s="19"/>
      <c r="D7" s="19"/>
      <c r="E7" s="20"/>
      <c r="F7" s="8"/>
      <c r="G7" s="8"/>
      <c r="H7" s="8"/>
      <c r="J7" s="8"/>
      <c r="K7" s="18" t="str">
        <f>IF(AND(DATEDIF(K4,N4,"d")&gt;1,MINUTE(N4)&lt;MINUTE(K4),HOUR(N4)=0,HOUR(K4)=0),DATEDIF(K4,N4,"d")-1,IF(AND(DATEDIF(K4,N4,"d")&gt;1, HOUR(N4-K4)&gt;=12,HOUR(N4)&gt;HOUR(K4)),DATEDIF(K4,N4,"d"),IF(AND(DATEDIF(K4,N4,"d")&gt;1,HOUR(N4)&lt;HOUR(K4)), DATEDIF(K4,N4,"d")-1,IF(AND(DATEDIF(K4,N4,"d")=1,MINUTE(N4)&lt;MINUTE(K4),HOUR(N4)=0,HOUR(K4)=0),DATEDIF(K4,N4,"d")-1,IF(AND(DATEDIF(K4,N4,"d")=1,HOUR(N4-K4)&gt;=6,HOUR(N4)&gt;HOUR(K4),HOUR(N4)&gt;11),DATEDIF(K4,N4,"d"),IF(AND(DATEDIF(K4,N4,"d")=1,HOUR(N4)&lt;HOUR(K4)),DATEDIF(K4,N4,"d")-1,DATEDIF(K4,N4,"d"))))))) &amp; " day(s) " &amp;HOUR(N4-K4) &amp; " hour(s) " &amp;(MINUTE(N4-K4)&amp;" minute(s)")</f>
        <v>0 day(s) 1 hour(s) 0 minute(s)</v>
      </c>
      <c r="L7" s="19"/>
      <c r="M7" s="19"/>
      <c r="N7" s="20"/>
      <c r="O7" s="8"/>
      <c r="P7" s="8"/>
      <c r="Q7" s="8"/>
    </row>
    <row r="8">
      <c r="A8" s="8"/>
      <c r="B8" s="23" t="s">
        <v>12</v>
      </c>
      <c r="C8" s="24"/>
      <c r="D8" s="36">
        <f>IF(AND(DATEDIF(B4,E4,"d")&lt;1,HOUR(E4-B4)&lt;6,MINUTE(E4-B4)&lt;37),HOUR(E4-B4)*14.99+MINUTE(E4-B4)*0.41,IF(AND(DATEDIF(B4,E4,"d")&lt;1,HOUR(E4-B4)&lt;6,MINUTE(E4-B4)&gt;36),HOUR(E4-B4)*14.99+14.99,IF(AND(DATEDIF(B4,E4,"d")=1,HOUR(E4-B4)&gt;=6,HOUR(B4)&lt;12,HOUR(E4)&gt;=12,HOUR(E4)&gt;HOUR(B4)),2*89.99,IF(AND(DATEDIF(B4,E4,"d")&lt;1,HOUR(E4-B4)&gt;=6),1*89.99,IF(AND(DATEDIF(B4,E4,"d")=1,HOUR(B4)&gt;18,HOUR(E4)&lt;6,HOUR(E4-B4)&lt;6),HOUR(E4-B4)*14.99+IF(MINUTE(E4-B4)&lt;37,MINUTE(E4-B4)*0.41,1*14.99),IF(AND(DATEDIF(B4,E4,"d")=1,DAY(E4-B4)&gt;=1,HOUR(E4-B4)&lt;6),1*89.99+HOUR(E4-B4)*14.99+IF(MINUTE(E4-B4)&lt;37,MINUTE(E4-B4)*0.41,1*14.99),IF(AND(DATEDIF(B4,E4,"d")&gt;1,DAY(E4-B4)&gt;=1,HOUR(E4-B4)&lt;6),DATEDIF(B4,E4,"d")*89.99-89.99+HOUR(E4-B4)*14.99+IF(MINUTE(E4-B4)&lt;37,MINUTE(E4-B4)*0.41,1*14.99),IF(AND(DATEDIF(B4,E4,"d")=1,DAY(E4-B4)&lt;1,HOUR(E4-B4)&lt;6),HOUR(E4-B4)*14.99+IF(MINUTE(E4-B4)&lt;37,MINUTE(E4-B4)*0.41,1*14.99),IF(AND(DATEDIF(B4,E4,"d")&gt;=1,HOUR(E4-B4)&lt;6,HOUR(E4-B4)&gt;=0,MINUTE(E4-B4)&gt;36),DATEDIF(B4,E4,"d")*89.99+HOUR(E4-B4)*14.99+1*14.99,IF(AND(DATEDIF(B4,E4,"d")=1,HOUR(E4-B4)&gt;=6,HOUR(E4-B4)&gt;=12),DATEDIF(B4,E4,"d")*89.99,IF(AND(DATEDIF(B4,E4,"d")&gt;1,HOUR(E4-B4)&gt;=12,HOUR(E4)&gt;HOUR(B4)),DATEDIF(B4,E4,"d")*89.99+89.99,IF(AND(DATEDIF(B4,E4,"d")&gt;1,HOUR(E4-B4)&gt;=6,HOUR(E4)&gt;HOUR(B4)),DATEDIF(B4,E4,"d")*89.99+89.99,IF(AND(DATEDIF(B4,E4,"d")&gt;1,HOUR(E4-B4)&gt;=6,HOUR(E4)&lt;HOUR(B4)),DATEDIF(B4,E4,"d")*89.99,IF(AND(DATEDIF(B4,E4,"d")=1,HOUR(E4-B4)&gt;=6,HOUR(E4)&gt;HOUR(B4)),DATEDIF(B4,E4,"d")*89.99+89.99,IF(AND(DATEDIF(B4,E4,"d")&gt;=2,HOUR(E4-B4)&gt;=6,HOUR(E4)=0),DATEDIF(B4,E4,"d")*89.99,IF(AND(DATEDIF(B4,E4,"d")&gt;=2,HOUR(E4-B4)&lt;6,HOUR(B4)&gt;18,HOUR(E4)&lt;6),DATEDIF(B4,E4,"d")*89.99-89.99+HOUR(E4-B4)*14.99+IF(MINUTE(E4-B4)&lt;37,MINUTE(E4-B4)*0.41,1*14.99),IF(AND(DATEDIF(B4,E4,"d")&gt;=2,HOUR(E4-B4)&lt;6,HOUR(B4)&lt;=20,HOUR(E4)&gt;=6),DATEDIF(B4,E4,"d")*89.99+HOUR(E4-B4)*14.99+IF(MINUTE(E4-B4)&lt;37,MINUTE(E4-B4)*0.41,1*14.99),IF(AND(DATEDIF(B4,E4,"d")&gt;1,HOUR(E4-B4)&lt;6,HOUR(E4)&gt;HOUR(B4)),DATEDIF(B4,E4,"d")*89.99+HOUR(E4-B4)*14.99+IF(MINUTE(E4-B4)&lt;37,MINUTE(E4-B4)*0.41,1*14.99),DATEDIF(B4,E4,"d")*89.99))))))))))))))))))</f>
        <v>89.99</v>
      </c>
      <c r="E8" s="8"/>
      <c r="F8" s="8"/>
      <c r="G8" s="8"/>
      <c r="H8" s="8"/>
      <c r="J8" s="8"/>
      <c r="K8" s="23" t="s">
        <v>12</v>
      </c>
      <c r="L8" s="24"/>
      <c r="M8" s="36">
        <f>IF(AND(DATEDIF(K4,N4,"d")&lt;1,HOUR(N4-K4)&lt;6,MINUTE(N4-K4)&lt;37),HOUR(N4-K4)*14.99+MINUTE(N4-K4)*0.41,IF(AND(DATEDIF(K4,N4,"d")&lt;1,HOUR(N4-K4)&lt;6,MINUTE(N4-K4)&gt;36),HOUR(N4-K4)*14.99+14.99,IF(AND(DATEDIF(K4,N4,"d")=1,HOUR(N4-K4)&gt;=6,HOUR(K4)&lt;12,HOUR(N4)&gt;=12,HOUR(N4)&gt;HOUR(K4)),2*89.99,IF(AND(DATEDIF(K4,N4,"d")&lt;1,HOUR(N4-K4)&gt;=6),1*89.99,IF(AND(DATEDIF(K4,N4,"d")=1,HOUR(K4)&gt;18,HOUR(N4)&lt;6,HOUR(N4-K4)&lt;6),HOUR(N4-K4)*14.99+IF(MINUTE(N4-K4)&lt;37,MINUTE(N4-K4)*0.41,1*14.99),IF(AND(DATEDIF(K4,N4,"d")=1,DAY(N4-K4)&gt;=1,HOUR(N4-K4)&lt;6),1*89.99+HOUR(N4-K4)*14.99+IF(MINUTE(N4-K4)&lt;37,MINUTE(N4-K4)*0.41,1*14.99),IF(AND(DATEDIF(K4,N4,"d")&gt;1,DAY(N4-K4)&gt;=1,HOUR(N4-K4)&lt;6),DATEDIF(K4,N4,"d")*89.99-89.99+HOUR(N4-K4)*14.99+IF(MINUTE(N4-K4)&lt;37,MINUTE(N4-K4)*0.41,1*14.99),IF(AND(DATEDIF(K4,N4,"d")=1,DAY(N4-K4)&lt;1,HOUR(N4-K4)&lt;6),HOUR(N4-K4)*14.99+IF(MINUTE(N4-K4)&lt;37,MINUTE(N4-K4)*0.41,1*14.99),IF(AND(DATEDIF(K4,N4,"d")&gt;=1,HOUR(N4-K4)&lt;6,HOUR(N4-K4)&gt;=0,MINUTE(N4-K4)&gt;36),DATEDIF(K4,N4,"d")*89.99+HOUR(N4-K4)*14.99+1*14.99,IF(AND(DATEDIF(K4,N4,"d")=1,HOUR(N4-K4)&gt;=6,HOUR(N4-K4)&gt;=12),DATEDIF(K4,N4,"d")*89.99,IF(AND(DATEDIF(K4,N4,"d")&gt;1,HOUR(N4-K4)&gt;=12,HOUR(N4)&gt;HOUR(K4)),DATEDIF(K4,N4,"d")*89.99+89.99,IF(AND(DATEDIF(K4,N4,"d")&gt;1,HOUR(N4-K4)&gt;=6,HOUR(N4)&gt;HOUR(K4)),DATEDIF(K4,N4,"d")*89.99+89.99,IF(AND(DATEDIF(K4,N4,"d")&gt;1,HOUR(N4-K4)&gt;=6,HOUR(N4)&lt;HOUR(K4)),DATEDIF(K4,N4,"d")*89.99,IF(AND(DATEDIF(K4,N4,"d")=1,HOUR(N4-K4)&gt;=6,HOUR(N4)&gt;HOUR(K4)),DATEDIF(K4,N4,"d")*89.99+89.99,IF(AND(DATEDIF(K4,N4,"d")&gt;=2,HOUR(N4-K4)&gt;=6,HOUR(N4)=0),DATEDIF(K4,N4,"d")*89.99,IF(AND(DATEDIF(K4,N4,"d")&gt;=2,HOUR(N4-K4)&lt;6,HOUR(K4)&gt;18,HOUR(N4)&lt;6),DATEDIF(K4,N4,"d")*89.99-89.99+HOUR(N4-K4)*14.99+IF(MINUTE(N4-K4)&lt;37,MINUTE(N4-K4)*0.41,1*14.99),IF(AND(DATEDIF(K4,N4,"d")&gt;=2,HOUR(N4-K4)&lt;6,HOUR(K4)&lt;=20,HOUR(N4)&gt;=6),DATEDIF(K4,N4,"d")*89.99+HOUR(N4-K4)*14.99+IF(MINUTE(N4-K4)&lt;37,MINUTE(N4-K4)*0.41,1*14.99),IF(AND(DATEDIF(K4,N4,"d")&gt;1,HOUR(N4-K4)&lt;6,HOUR(N4)&gt;HOUR(K4)),DATEDIF(K4,N4,"d")*89.99+HOUR(N4-K4)*14.99+IF(MINUTE(N4-K4)&lt;37,MINUTE(N4-K4)*0.41,1*14.99),DATEDIF(K4,N4,"d")*89.99))))))))))))))))))</f>
        <v>14.99</v>
      </c>
      <c r="N8" s="8"/>
      <c r="O8" s="8"/>
      <c r="P8" s="8"/>
      <c r="Q8" s="8"/>
    </row>
    <row r="9">
      <c r="A9" s="8"/>
      <c r="B9" s="26" t="s">
        <v>13</v>
      </c>
      <c r="D9" s="37">
        <f>IF(H1&gt;200,(H1-200)*0.45,0)</f>
        <v>0</v>
      </c>
      <c r="E9" s="8"/>
      <c r="F9" s="8"/>
      <c r="G9" s="8"/>
      <c r="H9" s="8"/>
      <c r="J9" s="8"/>
      <c r="K9" s="26" t="s">
        <v>13</v>
      </c>
      <c r="M9" s="37">
        <f>IF(Q1&gt;200,(Q1-200)*0.45,0)</f>
        <v>0</v>
      </c>
      <c r="N9" s="8"/>
      <c r="O9" s="8"/>
      <c r="P9" s="8"/>
      <c r="Q9" s="8"/>
    </row>
    <row r="10">
      <c r="A10" s="8"/>
      <c r="B10" s="28" t="s">
        <v>14</v>
      </c>
      <c r="C10" s="20"/>
      <c r="D10" s="29">
        <f>SUM(D8:D9)</f>
        <v>89.99</v>
      </c>
      <c r="E10" s="8"/>
      <c r="F10" s="8"/>
      <c r="G10" s="8"/>
      <c r="H10" s="8"/>
      <c r="J10" s="8"/>
      <c r="K10" s="28" t="s">
        <v>14</v>
      </c>
      <c r="L10" s="20"/>
      <c r="M10" s="29">
        <f>SUM(M8:M9)</f>
        <v>14.99</v>
      </c>
      <c r="N10" s="8"/>
      <c r="O10" s="8"/>
      <c r="P10" s="8"/>
      <c r="Q10" s="8"/>
    </row>
    <row r="11">
      <c r="A11" s="8"/>
      <c r="B11" s="31" t="s">
        <v>15</v>
      </c>
      <c r="D11" s="38">
        <f>D10*0.12</f>
        <v>10.7988</v>
      </c>
      <c r="E11" s="8"/>
      <c r="F11" s="8"/>
      <c r="G11" s="8"/>
      <c r="H11" s="8"/>
      <c r="J11" s="8"/>
      <c r="K11" s="31" t="s">
        <v>15</v>
      </c>
      <c r="M11" s="38">
        <f>M10*0.12</f>
        <v>1.7988</v>
      </c>
      <c r="N11" s="8"/>
      <c r="O11" s="8"/>
      <c r="P11" s="8"/>
      <c r="Q11" s="8"/>
    </row>
    <row r="12">
      <c r="A12" s="8"/>
      <c r="B12" s="26" t="s">
        <v>16</v>
      </c>
      <c r="D12" s="38">
        <f>IF(AND(HOUR(B4)&lt;=HOUR(E4),HOUR(E4-B4)&gt;=8,DATEDIF(B4,E4,"D")=0),1.5,IF(AND(DATEDIF(B4,E4,"D")&gt;=1,HOUR(B4)&lt;&gt;HOUR(E4),HOUR(E4-B4)&gt;=8),DATEDIF(B4,E4,"D")*1.5+1.5,IF(AND(DATEDIF(B4,E4,"D")&gt;=1,HOUR(B4)&lt;&gt;HOUR(E4),HOUR(B4)&lt;HOUR(E4)),DATEDIF(B4,E4,"D")*1.5+1.5,IF(AND(DATEDIF(B4,E4,"D")&gt;=1,HOUR(B4)=HOUR(E4)),DATEDIF(B4,E4,"D")*1.5+1.5,IF(AND(DATEDIF(B4,E4,"D")&gt;=1,HOUR(B4)=0,HOUR(E4)=0),DATEDIF(B4,E4,"D")*1.5,IF(AND(DATEDIF(B4,E4,"D")=1,HOUR(B4)&gt;16, HOUR(E4)&lt;8,HOUR(E4-B4)&lt;&gt;0),0,IF(AND(DATEDIF(B4,E4,"D")&gt;1,HOUR(B4)&lt;&gt;HOUR(E4),HOUR(B4)&gt;HOUR(E4)),DATEDIF(B4,E4,"D")*1.5+1.5,0)))))))</f>
        <v>1.5</v>
      </c>
      <c r="E12" s="8"/>
      <c r="F12" s="8"/>
      <c r="G12" s="8"/>
      <c r="H12" s="8"/>
      <c r="J12" s="8"/>
      <c r="K12" s="26" t="s">
        <v>16</v>
      </c>
      <c r="M12" s="38">
        <f>IF(AND(HOUR(K4)&lt;=HOUR(N4),HOUR(N4-K4)&gt;=8,DATEDIF(K4,N4,"D")=0),1.5,IF(AND(DATEDIF(K4,N4,"D")&gt;=1,HOUR(K4)&lt;&gt;HOUR(N4),HOUR(N4-K4)&gt;=8),DATEDIF(K4,N4,"D")*1.5+1.5,IF(AND(DATEDIF(K4,N4,"D")&gt;=1,HOUR(K4)&lt;&gt;HOUR(N4),HOUR(K4)&lt;HOUR(N4)),DATEDIF(K4,N4,"D")*1.5+1.5,IF(AND(DATEDIF(K4,N4,"D")&gt;=1,HOUR(K4)=HOUR(N4)),DATEDIF(K4,N4,"D")*1.5+1.5,IF(AND(DATEDIF(K4,N4,"D")&gt;=1,HOUR(K4)=0,HOUR(N4)=0),DATEDIF(K4,N4,"D")*1.5,IF(AND(DATEDIF(K4,N4,"D")=1,HOUR(K4)&gt;16, HOUR(N4)&lt;8,HOUR(N4-K4)&lt;&gt;0),0,IF(AND(DATEDIF(K4,N4,"D")&gt;1,HOUR(K4)&lt;&gt;HOUR(N4),HOUR(K4)&gt;HOUR(N4)),DATEDIF(K4,N4,"D")*1.5+1.5,0)))))))</f>
        <v>0</v>
      </c>
      <c r="N12" s="8"/>
      <c r="O12" s="8"/>
      <c r="P12" s="8"/>
      <c r="Q12" s="8"/>
    </row>
    <row r="13">
      <c r="A13" s="8"/>
      <c r="B13" s="26" t="s">
        <v>17</v>
      </c>
      <c r="D13" s="37">
        <f>D12*0.05</f>
        <v>0.075</v>
      </c>
      <c r="E13" s="8"/>
      <c r="F13" s="8"/>
      <c r="G13" s="8"/>
      <c r="H13" s="8"/>
      <c r="J13" s="8"/>
      <c r="K13" s="26" t="s">
        <v>17</v>
      </c>
      <c r="M13" s="37">
        <f>M12*0.05</f>
        <v>0</v>
      </c>
      <c r="N13" s="8"/>
      <c r="O13" s="8"/>
      <c r="P13" s="8"/>
      <c r="Q13" s="8"/>
    </row>
    <row r="14">
      <c r="A14" s="8"/>
      <c r="B14" s="33" t="s">
        <v>18</v>
      </c>
      <c r="C14" s="34"/>
      <c r="D14" s="35">
        <f>SUM(D10:D13)</f>
        <v>102.3638</v>
      </c>
      <c r="E14" s="8"/>
      <c r="F14" s="8"/>
      <c r="G14" s="8"/>
      <c r="H14" s="8"/>
      <c r="J14" s="8"/>
      <c r="K14" s="33" t="s">
        <v>18</v>
      </c>
      <c r="L14" s="34"/>
      <c r="M14" s="35">
        <f>SUM(M10:M13)</f>
        <v>16.7888</v>
      </c>
      <c r="N14" s="8"/>
      <c r="O14" s="8"/>
      <c r="P14" s="8"/>
      <c r="Q14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10:C10"/>
    <mergeCell ref="B11:C11"/>
    <mergeCell ref="B12:C12"/>
    <mergeCell ref="B13:C13"/>
    <mergeCell ref="B14:C14"/>
    <mergeCell ref="K11:L11"/>
    <mergeCell ref="K12:L12"/>
    <mergeCell ref="K13:L13"/>
    <mergeCell ref="K14:L14"/>
    <mergeCell ref="B7:E7"/>
    <mergeCell ref="K7:N7"/>
    <mergeCell ref="B8:C8"/>
    <mergeCell ref="K8:L8"/>
    <mergeCell ref="B9:C9"/>
    <mergeCell ref="K9:L9"/>
    <mergeCell ref="K10:L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