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No Touch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<sst xmlns="http://schemas.openxmlformats.org/spreadsheetml/2006/main" count="41" uniqueCount="20">
  <si>
    <t>Use this for adjustments:</t>
  </si>
  <si>
    <t>1. Original End Time/Date</t>
  </si>
  <si>
    <t>2. Adjusted End time/Date</t>
  </si>
  <si>
    <t>3. Start Time/Date</t>
  </si>
  <si>
    <t>Difference</t>
  </si>
  <si>
    <t>4. Copy and paste into ticket:</t>
  </si>
  <si>
    <t>Use This For General Calculations (Use "Tab"):</t>
  </si>
  <si>
    <t>1. Start Date (MM/DD/YYYY):</t>
  </si>
  <si>
    <t>2. Start Time (HH:MM):</t>
  </si>
  <si>
    <t>3. End Date</t>
  </si>
  <si>
    <t>4. End Time</t>
  </si>
  <si>
    <t>4. Kilometres Driven:</t>
  </si>
  <si>
    <t>Gross Cost of Trip</t>
  </si>
  <si>
    <t>&gt;200km fee</t>
  </si>
  <si>
    <t>Total Cost</t>
  </si>
  <si>
    <t>Tax @12%</t>
  </si>
  <si>
    <t>PVRT</t>
  </si>
  <si>
    <t>5% for PVRT</t>
  </si>
  <si>
    <t>Total Cost Including Tax</t>
  </si>
  <si>
    <t>General Calculator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</si>
</sst>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[$-1009]mmmm\ d\,\ yyyy"/>
    <numFmt numFmtId="165" formatCode="hh:mm"/>
    <numFmt numFmtId="166" formatCode="hh"/>
    <numFmt numFmtId="167" formatCode="_(&quot;$&quot;* #,##0.00_);_(&quot;$&quot;* \(#,##0.00\);_(&quot;$&quot;* &quot;-&quot;??_);_(@_)"/>
    <numFmt numFmtId="168" formatCode="[mm]"/>
    <numFmt numFmtId="169" formatCode="&quot;$&quot;#,##0.00"/>
  </numFmts>
  <fonts count="13">
    <font>
      <sz val="11.0"/>
      <color theme="1"/>
      <name val="Arial"/>
    </font>
    <font>
      <b/>
      <sz val="11.0"/>
      <color rgb="FFFF0000"/>
      <name val="Calibri"/>
    </font>
    <font>
      <color theme="1"/>
      <name val="Calibri"/>
    </font>
    <font>
      <sz val="11.0"/>
      <color theme="1"/>
      <name val="Calibri"/>
    </font>
    <font>
      <sz val="11.0"/>
      <color rgb="FF9C0006"/>
      <name val="Calibri"/>
    </font>
    <font>
      <b/>
      <sz val="12.0"/>
      <color theme="1"/>
      <name val="Calibri"/>
    </font>
    <font>
      <sz val="12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/>
    <font>
      <b/>
      <sz val="16.0"/>
      <color theme="1"/>
      <name val="Calibri"/>
    </font>
    <font>
      <b/>
      <sz val="12.0"/>
      <color rgb="FF006100"/>
      <name val="Calibri"/>
    </font>
    <font>
      <sz val="18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FC7CE"/>
        <bgColor rgb="FFFFC7CE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/>
    </border>
    <border>
      <left style="thin">
        <color rgb="FFBFBFBF"/>
      </left>
      <right style="thin">
        <color rgb="FF000000"/>
      </right>
      <top style="thin">
        <color rgb="FF000000"/>
      </top>
      <bottom/>
    </border>
    <border>
      <right style="thin">
        <color rgb="FF000000"/>
      </right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BFBFBF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1" fillId="2" fontId="3" numFmtId="20" xfId="0" applyAlignment="1" applyBorder="1" applyFill="1" applyFont="1" applyNumberFormat="1">
      <alignment horizontal="center"/>
    </xf>
    <xf borderId="1" fillId="2" fontId="3" numFmtId="164" xfId="0" applyAlignment="1" applyBorder="1" applyFont="1" applyNumberFormat="1">
      <alignment horizontal="center"/>
    </xf>
    <xf borderId="1" fillId="3" fontId="4" numFmtId="2" xfId="0" applyAlignment="1" applyBorder="1" applyFill="1" applyFont="1" applyNumberFormat="1">
      <alignment horizontal="center"/>
    </xf>
    <xf borderId="0" fillId="0" fontId="3" numFmtId="0" xfId="0" applyAlignment="1" applyFont="1">
      <alignment vertical="center"/>
    </xf>
    <xf borderId="1" fillId="2" fontId="3" numFmtId="0" xfId="0" applyAlignment="1" applyBorder="1" applyFont="1">
      <alignment shrinkToFit="0" wrapText="1"/>
    </xf>
    <xf borderId="2" fillId="4" fontId="5" numFmtId="0" xfId="0" applyBorder="1" applyFill="1" applyFont="1"/>
    <xf borderId="0" fillId="0" fontId="3" numFmtId="20" xfId="0" applyFont="1" applyNumberFormat="1"/>
    <xf borderId="1" fillId="2" fontId="6" numFmtId="164" xfId="0" applyAlignment="1" applyBorder="1" applyFont="1" applyNumberFormat="1">
      <alignment horizontal="center" vertical="center"/>
    </xf>
    <xf borderId="1" fillId="2" fontId="6" numFmtId="165" xfId="0" applyAlignment="1" applyBorder="1" applyFont="1" applyNumberFormat="1">
      <alignment horizontal="center" vertical="center"/>
    </xf>
    <xf borderId="2" fillId="4" fontId="7" numFmtId="0" xfId="0" applyBorder="1" applyFont="1"/>
    <xf borderId="2" fillId="4" fontId="8" numFmtId="0" xfId="0" applyBorder="1" applyFont="1"/>
    <xf borderId="0" fillId="0" fontId="6" numFmtId="0" xfId="0" applyFont="1"/>
    <xf borderId="2" fillId="4" fontId="8" numFmtId="165" xfId="0" applyBorder="1" applyFont="1" applyNumberFormat="1"/>
    <xf borderId="3" fillId="4" fontId="5" numFmtId="0" xfId="0" applyAlignment="1" applyBorder="1" applyFont="1">
      <alignment horizontal="center"/>
    </xf>
    <xf borderId="4" fillId="0" fontId="9" numFmtId="0" xfId="0" applyBorder="1" applyFont="1"/>
    <xf borderId="2" fillId="4" fontId="10" numFmtId="0" xfId="0" applyBorder="1" applyFont="1"/>
    <xf borderId="1" fillId="2" fontId="6" numFmtId="2" xfId="0" applyAlignment="1" applyBorder="1" applyFont="1" applyNumberFormat="1">
      <alignment horizontal="center" vertical="center"/>
    </xf>
    <xf borderId="2" fillId="4" fontId="6" numFmtId="0" xfId="0" applyBorder="1" applyFont="1"/>
    <xf borderId="2" fillId="4" fontId="3" numFmtId="0" xfId="0" applyBorder="1" applyFont="1"/>
    <xf borderId="5" fillId="0" fontId="5" numFmtId="166" xfId="0" applyAlignment="1" applyBorder="1" applyFont="1" applyNumberFormat="1">
      <alignment horizontal="left"/>
    </xf>
    <xf borderId="6" fillId="0" fontId="6" numFmtId="167" xfId="0" applyBorder="1" applyFont="1" applyNumberFormat="1"/>
    <xf borderId="7" fillId="0" fontId="5" numFmtId="0" xfId="0" applyAlignment="1" applyBorder="1" applyFont="1">
      <alignment horizontal="left"/>
    </xf>
    <xf borderId="8" fillId="0" fontId="6" numFmtId="167" xfId="0" applyBorder="1" applyFont="1" applyNumberFormat="1"/>
    <xf borderId="2" fillId="4" fontId="8" numFmtId="167" xfId="0" applyBorder="1" applyFont="1" applyNumberFormat="1"/>
    <xf borderId="2" fillId="4" fontId="3" numFmtId="165" xfId="0" applyBorder="1" applyFont="1" applyNumberFormat="1"/>
    <xf borderId="9" fillId="5" fontId="11" numFmtId="0" xfId="0" applyAlignment="1" applyBorder="1" applyFill="1" applyFont="1">
      <alignment horizontal="left"/>
    </xf>
    <xf borderId="10" fillId="5" fontId="11" numFmtId="167" xfId="0" applyBorder="1" applyFont="1" applyNumberFormat="1"/>
    <xf borderId="7" fillId="0" fontId="5" numFmtId="168" xfId="0" applyAlignment="1" applyBorder="1" applyFont="1" applyNumberFormat="1">
      <alignment horizontal="left"/>
    </xf>
    <xf borderId="11" fillId="0" fontId="6" numFmtId="167" xfId="0" applyBorder="1" applyFont="1" applyNumberFormat="1"/>
    <xf borderId="12" fillId="5" fontId="11" numFmtId="0" xfId="0" applyAlignment="1" applyBorder="1" applyFont="1">
      <alignment horizontal="left"/>
    </xf>
    <xf borderId="13" fillId="5" fontId="11" numFmtId="167" xfId="0" applyBorder="1" applyFont="1" applyNumberFormat="1"/>
    <xf borderId="2" fillId="4" fontId="12" numFmtId="0" xfId="0" applyBorder="1" applyFont="1"/>
    <xf borderId="1" fillId="2" fontId="8" numFmtId="164" xfId="0" applyAlignment="1" applyBorder="1" applyFont="1" applyNumberFormat="1">
      <alignment horizontal="center" vertical="center"/>
    </xf>
    <xf borderId="14" fillId="2" fontId="8" numFmtId="2" xfId="0" applyAlignment="1" applyBorder="1" applyFont="1" applyNumberFormat="1">
      <alignment horizontal="center" vertical="center"/>
    </xf>
    <xf borderId="1" fillId="2" fontId="8" numFmtId="165" xfId="0" applyAlignment="1" applyBorder="1" applyFont="1" applyNumberFormat="1">
      <alignment horizontal="center" vertical="center"/>
    </xf>
    <xf borderId="0" fillId="0" fontId="3" numFmtId="169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2" width="32.75"/>
    <col customWidth="1" min="3" max="3" width="25.5"/>
    <col customWidth="1" min="4" max="4" width="27.5"/>
    <col customWidth="1" min="5" max="5" width="29.63"/>
    <col customWidth="1" min="6" max="6" width="7.63"/>
    <col customWidth="1" min="7" max="7" width="20.13"/>
    <col customWidth="1" min="8" max="8" width="5.5"/>
    <col customWidth="1" min="9" max="26" width="7.63"/>
  </cols>
  <sheetData>
    <row r="1" ht="28.5" customHeight="1">
      <c r="A1" s="1" t="s">
        <v>0</v>
      </c>
    </row>
    <row r="2">
      <c r="D2" s="2"/>
      <c r="E2" s="2"/>
      <c r="F2" s="2"/>
      <c r="G2" s="2"/>
    </row>
    <row r="3">
      <c r="A3" s="3" t="s">
        <v>1</v>
      </c>
      <c r="B3" s="4">
        <f t="shared" ref="B3:B5" si="1">TIME(HOUR(NOW()),MINUTE(NOW()),SECOND(NOW()))</f>
        <v>0.9096875</v>
      </c>
      <c r="C3" s="5">
        <f t="shared" ref="C3:C5" si="2">TODAY()</f>
        <v>44516</v>
      </c>
    </row>
    <row r="4">
      <c r="A4" s="3" t="s">
        <v>2</v>
      </c>
      <c r="B4" s="4">
        <f t="shared" si="1"/>
        <v>0.9096875</v>
      </c>
      <c r="C4" s="5">
        <f t="shared" si="2"/>
        <v>44516</v>
      </c>
    </row>
    <row r="5">
      <c r="A5" s="3" t="s">
        <v>3</v>
      </c>
      <c r="B5" s="4">
        <f t="shared" si="1"/>
        <v>0.9096875</v>
      </c>
      <c r="C5" s="5">
        <f t="shared" si="2"/>
        <v>44516</v>
      </c>
    </row>
    <row r="6">
      <c r="A6" s="3" t="s">
        <v>4</v>
      </c>
      <c r="B6" s="6">
        <f>'No Touch'!B12-'No Touch'!F12</f>
        <v>0</v>
      </c>
    </row>
    <row r="7">
      <c r="A7" s="7" t="s">
        <v>5</v>
      </c>
      <c r="B7" s="8" t="str">
        <f>" -Unadjusted trip charge "&amp;TEXT('No Touch'!A2,"h:mm")&amp;"-"&amp;TEXT('No Touch'!B2,"h:mm")&amp;" = $"&amp;ROUND('No Touch'!B12,2)&amp;"
-Adjusted Trip Charge "&amp;TEXT('No Touch'!E2,"h:mm")&amp;"-"&amp;TEXT('No Touch'!F2,"h:mm")&amp;" = $"&amp;ROUND('No Touch'!F12,2)&amp;"
-Difference = $"&amp;ROUND(('No Touch'!B12-'No Touch'!F12),2)</f>
        <v> -Unadjusted trip charge 21:49-21:49 = $0
-Adjusted Trip Charge 21:49-21:49 = $0
-Difference = $0</v>
      </c>
    </row>
    <row r="9">
      <c r="A9" s="1" t="s">
        <v>6</v>
      </c>
      <c r="D9" s="2"/>
      <c r="E9" s="2"/>
      <c r="F9" s="2"/>
      <c r="G9" s="2"/>
    </row>
    <row r="10">
      <c r="A10" s="9" t="s">
        <v>7</v>
      </c>
      <c r="B10" s="9" t="s">
        <v>8</v>
      </c>
      <c r="E10" s="10"/>
    </row>
    <row r="11">
      <c r="A11" s="11">
        <f>TODAY()</f>
        <v>44516</v>
      </c>
      <c r="B11" s="12">
        <f>TIME(HOUR(NOW()),MINUTE(NOW()),SECOND(NOW()))</f>
        <v>0.9096875</v>
      </c>
      <c r="D11" s="13"/>
      <c r="F11" s="14"/>
    </row>
    <row r="12">
      <c r="A12" s="9" t="s">
        <v>9</v>
      </c>
      <c r="B12" s="9" t="s">
        <v>10</v>
      </c>
      <c r="D12" s="13"/>
      <c r="F12" s="14"/>
      <c r="G12" s="14"/>
      <c r="H12" s="14"/>
    </row>
    <row r="13">
      <c r="A13" s="11">
        <f>A11</f>
        <v>44516</v>
      </c>
      <c r="B13" s="12">
        <f>TIME(HOUR(NOW()),MINUTE(NOW()),SECOND(NOW()))</f>
        <v>0.9096875</v>
      </c>
      <c r="D13" s="13"/>
      <c r="F13" s="14"/>
      <c r="G13" s="14"/>
      <c r="H13" s="14"/>
    </row>
    <row r="14">
      <c r="B14" s="15"/>
      <c r="C14" s="16"/>
      <c r="D14" s="14"/>
      <c r="E14" s="14"/>
      <c r="F14" s="14"/>
      <c r="G14" s="14"/>
      <c r="H14" s="14"/>
    </row>
    <row r="15">
      <c r="A15" s="17" t="str">
        <f>'No Touch'!A19</f>
        <v>0 day(s) 0 hour(s) 0 minute(s)</v>
      </c>
      <c r="B15" s="18"/>
      <c r="C15" s="19"/>
      <c r="D15" s="19"/>
      <c r="E15" s="19"/>
      <c r="F15" s="14"/>
      <c r="G15" s="14"/>
      <c r="H15" s="14"/>
    </row>
    <row r="16">
      <c r="A16" s="9" t="s">
        <v>11</v>
      </c>
      <c r="B16" s="15"/>
      <c r="C16" s="19"/>
      <c r="D16" s="19"/>
      <c r="E16" s="19"/>
      <c r="F16" s="14"/>
      <c r="G16" s="14"/>
      <c r="H16" s="14"/>
    </row>
    <row r="17">
      <c r="A17" s="20">
        <v>0.0</v>
      </c>
      <c r="B17" s="21"/>
      <c r="C17" s="22"/>
      <c r="D17" s="14"/>
      <c r="E17" s="22"/>
      <c r="F17" s="14"/>
      <c r="G17" s="14"/>
      <c r="H17" s="14"/>
    </row>
    <row r="18">
      <c r="E18" s="22"/>
      <c r="F18" s="22"/>
      <c r="G18" s="22"/>
      <c r="H18" s="22"/>
    </row>
    <row r="19">
      <c r="A19" s="23" t="s">
        <v>12</v>
      </c>
      <c r="B19" s="24">
        <f>'No Touch'!B20</f>
        <v>0</v>
      </c>
      <c r="F19" s="22"/>
      <c r="G19" s="22"/>
      <c r="H19" s="22"/>
    </row>
    <row r="20">
      <c r="A20" s="25" t="s">
        <v>13</v>
      </c>
      <c r="B20" s="26">
        <f>'No Touch'!B21</f>
        <v>0</v>
      </c>
      <c r="E20" s="22"/>
      <c r="F20" s="27"/>
      <c r="G20" s="28"/>
      <c r="H20" s="22"/>
    </row>
    <row r="21" ht="15.75" customHeight="1">
      <c r="A21" s="29" t="s">
        <v>14</v>
      </c>
      <c r="B21" s="30">
        <f>'No Touch'!B22</f>
        <v>0</v>
      </c>
      <c r="E21" s="27"/>
      <c r="F21" s="22"/>
      <c r="G21" s="22"/>
      <c r="H21" s="22"/>
    </row>
    <row r="22" ht="15.75" customHeight="1">
      <c r="A22" s="31" t="s">
        <v>15</v>
      </c>
      <c r="B22" s="32">
        <f>'No Touch'!B23</f>
        <v>0</v>
      </c>
      <c r="E22" s="22"/>
      <c r="F22" s="22"/>
      <c r="G22" s="22"/>
      <c r="H22" s="22"/>
    </row>
    <row r="23" ht="15.75" customHeight="1">
      <c r="A23" s="25" t="s">
        <v>16</v>
      </c>
      <c r="B23" s="32">
        <f>'No Touch'!B24</f>
        <v>0</v>
      </c>
      <c r="E23" s="22"/>
      <c r="F23" s="22"/>
      <c r="G23" s="22"/>
      <c r="H23" s="22"/>
    </row>
    <row r="24" ht="15.75" customHeight="1">
      <c r="A24" s="25" t="s">
        <v>17</v>
      </c>
      <c r="B24" s="26">
        <f>'No Touch'!B25</f>
        <v>0</v>
      </c>
      <c r="E24" s="22"/>
      <c r="F24" s="22"/>
      <c r="G24" s="22"/>
      <c r="H24" s="22"/>
    </row>
    <row r="25" ht="15.75" customHeight="1">
      <c r="A25" s="33" t="s">
        <v>18</v>
      </c>
      <c r="B25" s="34">
        <f>'No Touch'!B26</f>
        <v>0</v>
      </c>
      <c r="E25" s="22"/>
      <c r="F25" s="35"/>
      <c r="G25" s="22"/>
      <c r="H25" s="22"/>
    </row>
    <row r="26" ht="15.75" customHeight="1">
      <c r="A26" s="22"/>
      <c r="E26" s="22"/>
      <c r="F26" s="22"/>
      <c r="G26" s="22"/>
      <c r="H26" s="22"/>
    </row>
    <row r="27" ht="15.75" customHeight="1">
      <c r="A27" s="22"/>
      <c r="E27" s="22"/>
      <c r="F27" s="22"/>
      <c r="G27" s="22"/>
      <c r="H27" s="22"/>
    </row>
    <row r="28" ht="15.75" customHeight="1">
      <c r="A28" s="22"/>
      <c r="E28" s="22"/>
      <c r="F28" s="22"/>
      <c r="G28" s="22"/>
      <c r="H28" s="22"/>
    </row>
    <row r="29" ht="15.75" customHeight="1">
      <c r="A29" s="22"/>
      <c r="E29" s="22"/>
      <c r="F29" s="22"/>
      <c r="G29" s="22"/>
      <c r="H29" s="22"/>
    </row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C1"/>
    <mergeCell ref="A9:C9"/>
    <mergeCell ref="A15:B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17.13"/>
    <col customWidth="1" min="3" max="3" width="14.0"/>
    <col customWidth="1" min="4" max="4" width="27.5"/>
    <col customWidth="1" min="5" max="5" width="16.75"/>
    <col customWidth="1" min="6" max="26" width="7.63"/>
  </cols>
  <sheetData>
    <row r="1">
      <c r="A1" s="36">
        <f>Sheet1!C5</f>
        <v>44516</v>
      </c>
      <c r="B1" s="36">
        <f>Sheet1!C3</f>
        <v>44516</v>
      </c>
      <c r="C1" s="37">
        <v>0.0</v>
      </c>
      <c r="E1" s="36">
        <f>Sheet1!C5</f>
        <v>44516</v>
      </c>
      <c r="F1" s="36">
        <f>Sheet1!C4</f>
        <v>44516</v>
      </c>
      <c r="G1" s="37">
        <v>0.0</v>
      </c>
    </row>
    <row r="2">
      <c r="A2" s="38">
        <f>Sheet1!B5</f>
        <v>0.9096875</v>
      </c>
      <c r="B2" s="38">
        <f>Sheet1!B3</f>
        <v>0.9096875</v>
      </c>
      <c r="E2" s="38">
        <f>Sheet1!B5</f>
        <v>0.9096875</v>
      </c>
      <c r="F2" s="38">
        <f>Sheet1!B4</f>
        <v>0.9096875</v>
      </c>
    </row>
    <row r="4">
      <c r="A4" s="3" t="str">
        <f t="shared" ref="A4:B4" si="1">TEXT(A1,"mmmm dd, yyyy   ")&amp;TEXT(A2,"hh:mm")</f>
        <v>November 16, 2021   21:49</v>
      </c>
      <c r="B4" s="3" t="str">
        <f t="shared" si="1"/>
        <v>November 16, 2021   21:49</v>
      </c>
      <c r="E4" s="3" t="str">
        <f t="shared" ref="E4:F4" si="2">TEXT(E1,"mmmm dd, yyyy   ")&amp;TEXT(E2,"hh:mm")</f>
        <v>November 16, 2021   21:49</v>
      </c>
      <c r="F4" s="3" t="str">
        <f t="shared" si="2"/>
        <v>November 16, 2021   21:49</v>
      </c>
    </row>
    <row r="5">
      <c r="A5" s="3" t="str">
        <f>IF(AND(DATEDIF(A4,B4,"d")&gt;1,MINUTE(B4)&lt;MINUTE(A4),HOUR(B4)=0,HOUR(A4)=0),DATEDIF(A4,B4,"d")-1,IF(AND(DATEDIF(A4,B4,"d")&gt;1, HOUR(B4-A4)&gt;=12,HOUR(B4)&gt;HOUR(A4)),DATEDIF(A4,B4,"d"),IF(AND(DATEDIF(A4,B4,"d")&gt;1,HOUR(B4)&lt;HOUR(A4)), DATEDIF(A4,B4,"d")-1,IF(AND(DATEDIF(A4,B4,"d")=1,MINUTE(B4)&lt;MINUTE(A4),HOUR(B4)=0,HOUR(A4)=0),DATEDIF(A4,B4,"d")-1,IF(AND(DATEDIF(A4,B4,"d")=1,HOUR(B4-A4)&gt;=6,HOUR(B4)&gt;HOUR(A4),HOUR(B4)&gt;11),DATEDIF(A4,B4,"d"),IF(AND(DATEDIF(A4,B4,"d")=1,HOUR(B4)&lt;HOUR(A4)),DATEDIF(A4,B4,"d")-1,DATEDIF(A4,B4,"d"))))))) &amp; " day(s) " &amp;HOUR(B4-A4) &amp; " hour(s) " &amp;(MINUTE(B4-A4)&amp;" minute(s)")</f>
        <v>0 day(s) 0 hour(s) 0 minute(s)</v>
      </c>
      <c r="E5" s="3" t="str">
        <f>IF(AND(DATEDIF(E4,F4,"d")&gt;1,MINUTE(F4)&lt;MINUTE(E4),HOUR(F4)=0,HOUR(E4)=0),DATEDIF(E4,F4,"d")-1,IF(AND(DATEDIF(E4,F4,"d")&gt;1, HOUR(F4-E4)&gt;=12,HOUR(F4)&gt;HOUR(E4)),DATEDIF(E4,F4,"d"),IF(AND(DATEDIF(E4,F4,"d")&gt;1,HOUR(F4)&lt;HOUR(E4)), DATEDIF(E4,F4,"d")-1,IF(AND(DATEDIF(E4,F4,"d")=1,MINUTE(F4)&lt;MINUTE(E4),HOUR(F4)=0,HOUR(E4)=0),DATEDIF(E4,F4,"d")-1,IF(AND(DATEDIF(E4,F4,"d")=1,HOUR(F4-E4)&gt;=6,HOUR(F4)&gt;HOUR(E4),HOUR(F4)&gt;11),DATEDIF(E4,F4,"d"),IF(AND(DATEDIF(E4,F4,"d")=1,HOUR(F4)&lt;HOUR(E4)),DATEDIF(E4,F4,"d")-1,DATEDIF(E4,F4,"d"))))))) &amp; " day(s) " &amp;HOUR(F4-E4) &amp; " hour(s) " &amp;(MINUTE(F4-E4)&amp;" minute(s)")</f>
        <v>0 day(s) 0 hour(s) 0 minute(s)</v>
      </c>
    </row>
    <row r="6">
      <c r="A6" s="3" t="s">
        <v>12</v>
      </c>
      <c r="B6" s="39">
        <f>IF(AND(DATEDIF(A4,B4,"d")&lt;1,HOUR(B4-A4)&lt;6,MINUTE(B4-A4)&lt;37),HOUR(B4-A4)*14.99+MINUTE(B4-A4)*0.41,IF(AND(DATEDIF(A4,B4,"d")&lt;1,HOUR(B4-A4)&lt;6,MINUTE(B4-A4)&gt;36),HOUR(B4-A4)*14.99+14.99,IF(AND(DATEDIF(A4,B4,"d")=1,HOUR(B4-A4)&gt;=6,HOUR(A4)&lt;12,HOUR(B4)&gt;=12,HOUR(B4)&gt;HOUR(A4)),2*89.99,IF(AND(DATEDIF(A4,B4,"d")&lt;1,HOUR(B4-A4)&gt;=6),1*89.99,IF(AND(DATEDIF(A4,B4,"d")=1,HOUR(A4)&gt;18,HOUR(B4)&lt;6,HOUR(B4-A4)&lt;6),HOUR(B4-A4)*14.99+IF(MINUTE(B4-A4)&lt;37,MINUTE(B4-A4)*0.41,1*14.99),IF(AND(DATEDIF(A4,B4,"d")=1,DAY(B4-A4)&gt;=1,HOUR(B4-A4)&lt;6),1*89.99+HOUR(B4-A4)*14.99+IF(MINUTE(B4-A4)&lt;37,MINUTE(B4-A4)*0.41,1*14.99),IF(AND(DATEDIF(A4,B4,"d")&gt;1,DAY(B4-A4)&gt;=1,HOUR(B4-A4)&lt;6),DATEDIF(A4,B4,"d")*89.99-89.99+HOUR(B4-A4)*14.99+IF(MINUTE(B4-A4)&lt;37,MINUTE(B4-A4)*0.41,1*14.99),IF(AND(DATEDIF(A4,B4,"d")=1,DAY(B4-A4)&lt;1,HOUR(B4-A4)&lt;6),HOUR(B4-A4)*14.99+IF(MINUTE(B4-A4)&lt;37,MINUTE(B4-A4)*0.41,1*14.99),IF(AND(DATEDIF(A4,B4,"d")&gt;=1,HOUR(B4-A4)&lt;6,HOUR(B4-A4)&gt;=0,MINUTE(B4-A4)&gt;36),DATEDIF(A4,B4,"d")*89.99+HOUR(B4-A4)*14.99+1*14.99,IF(AND(DATEDIF(A4,B4,"d")=1,HOUR(B4-A4)&gt;=6,HOUR(B4-A4)&gt;=12),DATEDIF(A4,B4,"d")*89.99,IF(AND(DATEDIF(A4,B4,"d")&gt;1,HOUR(B4-A4)&gt;=12,HOUR(B4)&gt;HOUR(A4)),DATEDIF(A4,B4,"d")*89.99+89.99,IF(AND(DATEDIF(A4,B4,"d")&gt;1,HOUR(B4-A4)&gt;=6,HOUR(B4)&gt;HOUR(A4)),DATEDIF(A4,B4,"d")*89.99+89.99,IF(AND(DATEDIF(A4,B4,"d")&gt;1,HOUR(B4-A4)&gt;=6,HOUR(B4)&lt;HOUR(A4)),DATEDIF(A4,B4,"d")*89.99,IF(AND(DATEDIF(A4,B4,"d")=1,HOUR(B4-A4)&gt;=6,HOUR(B4)&gt;HOUR(A4)),DATEDIF(A4,B4,"d")*89.99+89.99,IF(AND(DATEDIF(A4,B4,"d")&gt;=2,HOUR(B4-A4)&gt;=6,HOUR(B4)=0),DATEDIF(A4,B4,"d")*89.99,IF(AND(DATEDIF(A4,B4,"d")&gt;=2,HOUR(B4-A4)&lt;6,HOUR(A4)&gt;18,HOUR(B4)&lt;6),DATEDIF(A4,B4,"d")*89.99-89.99+HOUR(B4-A4)*14.99+IF(MINUTE(B4-A4)&lt;37,MINUTE(B4-A4)*0.41,1*14.99),IF(AND(DATEDIF(A4,B4,"d")&gt;=2,HOUR(B4-A4)&lt;6,HOUR(A4)&lt;=20,HOUR(B4)&gt;=6),DATEDIF(A4,B4,"d")*89.99+HOUR(B4-A4)*14.99+IF(MINUTE(B4-A4)&lt;37,MINUTE(B4-A4)*0.41,1*14.99),IF(AND(DATEDIF(A4,B4,"d")&gt;1,HOUR(B4-A4)&lt;6,HOUR(B4)&gt;HOUR(A4)),DATEDIF(A4,B4,"d")*89.99+HOUR(B4-A4)*14.99+IF(MINUTE(B4-A4)&lt;37,MINUTE(B4-A4)*0.41,1*14.99),DATEDIF(A4,B4,"d")*89.99))))))))))))))))))</f>
        <v>0</v>
      </c>
      <c r="E6" s="3" t="s">
        <v>12</v>
      </c>
      <c r="F6" s="39">
        <f>IF(AND(DATEDIF(E4,F4,"d")&lt;1,HOUR(F4-E4)&lt;6,MINUTE(F4-E4)&lt;37),HOUR(F4-E4)*14.99+MINUTE(F4-E4)*0.41,IF(AND(DATEDIF(E4,F4,"d")&lt;1,HOUR(F4-E4)&lt;6,MINUTE(F4-E4)&gt;36),HOUR(F4-E4)*14.99+14.99,IF(AND(DATEDIF(E4,F4,"d")=1,HOUR(F4-E4)&gt;=6,HOUR(E4)&lt;12,HOUR(F4)&gt;=12,HOUR(F4)&gt;HOUR(E4)),2*89.99,IF(AND(DATEDIF(E4,F4,"d")&lt;1,HOUR(F4-E4)&gt;=6),1*89.99,IF(AND(DATEDIF(E4,F4,"d")=1,HOUR(E4)&gt;18,HOUR(F4)&lt;6,HOUR(F4-E4)&lt;6),HOUR(F4-E4)*14.99+IF(MINUTE(F4-E4)&lt;37,MINUTE(F4-E4)*0.41,1*14.99),IF(AND(DATEDIF(E4,F4,"d")=1,DAY(F4-E4)&gt;=1,HOUR(F4-E4)&lt;6),1*89.99+HOUR(F4-E4)*14.99+IF(MINUTE(F4-E4)&lt;37,MINUTE(F4-E4)*0.41,1*14.99),IF(AND(DATEDIF(E4,F4,"d")&gt;1,DAY(F4-E4)&gt;=1,HOUR(F4-E4)&lt;6),DATEDIF(E4,F4,"d")*89.99-89.99+HOUR(F4-E4)*14.99+IF(MINUTE(F4-E4)&lt;37,MINUTE(F4-E4)*0.41,1*14.99),IF(AND(DATEDIF(E4,F4,"d")=1,DAY(F4-E4)&lt;1,HOUR(F4-E4)&lt;6),HOUR(F4-E4)*14.99+IF(MINUTE(F4-E4)&lt;37,MINUTE(F4-E4)*0.41,1*14.99),IF(AND(DATEDIF(E4,F4,"d")&gt;=1,HOUR(F4-E4)&lt;6,HOUR(F4-E4)&gt;=0,MINUTE(F4-E4)&gt;36),DATEDIF(E4,F4,"d")*89.99+HOUR(F4-E4)*14.99+1*14.99,IF(AND(DATEDIF(E4,F4,"d")=1,HOUR(F4-E4)&gt;=6,HOUR(F4-E4)&gt;=12),DATEDIF(E4,F4,"d")*89.99,IF(AND(DATEDIF(E4,F4,"d")&gt;1,HOUR(F4-E4)&gt;=12,HOUR(F4)&gt;HOUR(E4)),DATEDIF(E4,F4,"d")*89.99+89.99,IF(AND(DATEDIF(E4,F4,"d")&gt;1,HOUR(F4-E4)&gt;=6,HOUR(F4)&gt;HOUR(E4)),DATEDIF(E4,F4,"d")*89.99+89.99,IF(AND(DATEDIF(E4,F4,"d")&gt;1,HOUR(F4-E4)&gt;=6,HOUR(F4)&lt;HOUR(E4)),DATEDIF(E4,F4,"d")*89.99,IF(AND(DATEDIF(E4,F4,"d")=1,HOUR(F4-E4)&gt;=6,HOUR(F4)&gt;HOUR(E4)),DATEDIF(E4,F4,"d")*89.99+89.99,IF(AND(DATEDIF(E4,F4,"d")&gt;=2,HOUR(F4-E4)&gt;=6,HOUR(F4)=0),DATEDIF(E4,F4,"d")*89.99,IF(AND(DATEDIF(E4,F4,"d")&gt;=2,HOUR(F4-E4)&lt;6,HOUR(E4)&gt;18,HOUR(F4)&lt;6),DATEDIF(E4,F4,"d")*89.99-89.99+HOUR(F4-E4)*14.99+IF(MINUTE(F4-E4)&lt;37,MINUTE(F4-E4)*0.41,1*14.99),IF(AND(DATEDIF(E4,F4,"d")&gt;=2,HOUR(F4-E4)&lt;6,HOUR(E4)&lt;=20,HOUR(F4)&gt;=6),DATEDIF(E4,F4,"d")*89.99+HOUR(F4-E4)*14.99+IF(MINUTE(F4-E4)&lt;37,MINUTE(F4-E4)*0.41,1*14.99),IF(AND(DATEDIF(E4,F4,"d")&gt;1,HOUR(F4-E4)&lt;6,HOUR(F4)&gt;HOUR(E4)),DATEDIF(E4,F4,"d")*89.99+HOUR(F4-E4)*14.99+IF(MINUTE(F4-E4)&lt;37,MINUTE(F4-E4)*0.41,1*14.99),DATEDIF(E4,F4,"d")*89.99))))))))))))))))))</f>
        <v>0</v>
      </c>
    </row>
    <row r="7">
      <c r="A7" s="3" t="s">
        <v>13</v>
      </c>
      <c r="B7" s="39">
        <f>IF(C1&gt;200,(C1-200)*0.45,0)</f>
        <v>0</v>
      </c>
      <c r="E7" s="3" t="s">
        <v>13</v>
      </c>
      <c r="F7" s="39">
        <f>IF(G1&gt;200,(G1-200)*0.45,0)</f>
        <v>0</v>
      </c>
    </row>
    <row r="8">
      <c r="A8" s="3" t="s">
        <v>14</v>
      </c>
      <c r="B8" s="39">
        <f>SUM(B6:B7)</f>
        <v>0</v>
      </c>
      <c r="E8" s="3" t="s">
        <v>14</v>
      </c>
      <c r="F8" s="39">
        <f>SUM(F6:F7)</f>
        <v>0</v>
      </c>
    </row>
    <row r="9">
      <c r="A9" s="3" t="s">
        <v>15</v>
      </c>
      <c r="B9" s="39">
        <f>B8*0.12</f>
        <v>0</v>
      </c>
      <c r="E9" s="3" t="s">
        <v>15</v>
      </c>
      <c r="F9" s="39">
        <f>F8*0.12</f>
        <v>0</v>
      </c>
    </row>
    <row r="10">
      <c r="A10" s="3" t="s">
        <v>16</v>
      </c>
      <c r="B10" s="39">
        <f>IF(AND(HOUR(A4)&lt;=HOUR(B4),HOUR(B4-A4)&gt;=8,DATEDIF(A4,B4,"D")=0),1.5,IF(AND(DATEDIF(A4,B4,"D")&gt;=1,HOUR(A4)&lt;&gt;HOUR(B4),HOUR(B4-A4)&gt;=8),DATEDIF(A4,B4,"D")*1.5+1.5,IF(AND(DATEDIF(A4,B4,"D")&gt;=1,HOUR(A4)&lt;&gt;HOUR(B4),HOUR(A4)&lt;HOUR(B4)),DATEDIF(A4,B4,"D")*1.5+1.5,IF(AND(DATEDIF(A4,B4,"D")&gt;=1,HOUR(A4)=HOUR(B4)),DATEDIF(A4,B4,"D")*1.5+1.5,IF(AND(DATEDIF(A4,B4,"D")&gt;=1,HOUR(A4)=0,HOUR(B4)=0),DATEDIF(A4,B4,"D")*1.5,IF(AND(DATEDIF(A4,B4,"D")=1,HOUR(A4)&gt;16, HOUR(B4)&lt;8,HOUR(B4-A4)&lt;&gt;0),0,IF(AND(DATEDIF(A4,B4,"D")&gt;1,HOUR(A4)&lt;&gt;HOUR(B4),HOUR(A4)&gt;HOUR(B4)),DATEDIF(A4,B4,"D")*1.5+1.5,0)))))))</f>
        <v>0</v>
      </c>
      <c r="E10" s="3" t="s">
        <v>16</v>
      </c>
      <c r="F10" s="39">
        <f>IF(AND(HOUR(E4)&lt;=HOUR(F4),HOUR(F4-E4)&gt;=8,DATEDIF(E4,F4,"D")=0),1.5,IF(AND(DATEDIF(E4,F4,"D")&gt;=1,HOUR(E4)&lt;&gt;HOUR(F4),HOUR(F4-E4)&gt;=8),DATEDIF(E4,F4,"D")*1.5+1.5,IF(AND(DATEDIF(E4,F4,"D")&gt;=1,HOUR(E4)&lt;&gt;HOUR(F4),HOUR(E4)&lt;HOUR(F4)),DATEDIF(E4,F4,"D")*1.5+1.5,IF(AND(DATEDIF(E4,F4,"D")&gt;=1,HOUR(E4)=HOUR(F4)),DATEDIF(E4,F4,"D")*1.5+1.5,IF(AND(DATEDIF(E4,F4,"D")&gt;=1,HOUR(E4)=0,HOUR(F4)=0),DATEDIF(E4,F4,"D")*1.5,IF(AND(DATEDIF(E4,F4,"D")=1,HOUR(E4)&gt;16, HOUR(F4)&lt;8,HOUR(F4-E4)&lt;&gt;0),0,IF(AND(DATEDIF(E4,F4,"D")&gt;1,HOUR(E4)&lt;&gt;HOUR(F4),HOUR(E4)&gt;HOUR(F4)),DATEDIF(E4,F4,"D")*1.5+1.5,0)))))))</f>
        <v>0</v>
      </c>
    </row>
    <row r="11">
      <c r="A11" s="3" t="s">
        <v>17</v>
      </c>
      <c r="B11" s="39">
        <f>B10*0.05</f>
        <v>0</v>
      </c>
      <c r="E11" s="3" t="s">
        <v>17</v>
      </c>
      <c r="F11" s="39">
        <f>F10*0.05</f>
        <v>0</v>
      </c>
    </row>
    <row r="12">
      <c r="A12" s="3" t="s">
        <v>18</v>
      </c>
      <c r="B12" s="39">
        <f>SUM(B8:B11)</f>
        <v>0</v>
      </c>
      <c r="E12" s="3" t="s">
        <v>18</v>
      </c>
      <c r="F12" s="39">
        <f>SUM(F8:F11)</f>
        <v>0</v>
      </c>
    </row>
    <row r="17">
      <c r="A17" s="3" t="s">
        <v>19</v>
      </c>
    </row>
    <row r="18">
      <c r="A18" s="3" t="str">
        <f>TEXT(Sheet1!A11,"mmmm dd, yyyy   ")&amp;TEXT(Sheet1!B11,"hh:mm")</f>
        <v>November 16, 2021   21:49</v>
      </c>
      <c r="B18" s="3" t="str">
        <f>TEXT(Sheet1!A13,"mmmm dd, yyyy   ")&amp;TEXT(Sheet1!B13,"hh:mm")</f>
        <v>November 16, 2021   21:49</v>
      </c>
    </row>
    <row r="19">
      <c r="A19" s="40" t="str">
        <f>IF(AND(DATEDIF('No Touch'!A18,'No Touch'!B18,"d")&gt;1,MINUTE('No Touch'!B18)&lt;MINUTE('No Touch'!A18),HOUR('No Touch'!B18)=0,HOUR('No Touch'!A18)=0),DATEDIF('No Touch'!A18,'No Touch'!B18,"d")-1,IF(AND(DATEDIF('No Touch'!A18,'No Touch'!B18,"d")&gt;1, HOUR('No Touch'!B18-'No Touch'!A18)&gt;=12,HOUR('No Touch'!B18)&gt;HOUR('No Touch'!A18)),DATEDIF('No Touch'!A18,'No Touch'!B18,"d"),IF(AND(DATEDIF('No Touch'!A18,'No Touch'!B18,"d")&gt;1,HOUR('No Touch'!B18)&lt;HOUR('No Touch'!A18)), DATEDIF('No Touch'!A18,'No Touch'!B18,"d")-1,IF(AND(DATEDIF('No Touch'!A18,'No Touch'!B18,"d")=1,MINUTE('No Touch'!B18)&lt;MINUTE('No Touch'!A18),HOUR('No Touch'!B18)=0,HOUR('No Touch'!A18)=0),DATEDIF('No Touch'!A18,'No Touch'!B18,"d")-1,IF(AND(DATEDIF('No Touch'!A18,'No Touch'!B18,"d")=1,HOUR('No Touch'!B18-'No Touch'!A18)&gt;=6,HOUR('No Touch'!B18)&gt;HOUR('No Touch'!A18),HOUR('No Touch'!B18)&gt;11),DATEDIF('No Touch'!A18,'No Touch'!B18,"d"),IF(AND(DATEDIF('No Touch'!A18,'No Touch'!B18,"d")=1,HOUR('No Touch'!B18)&lt;HOUR('No Touch'!A18)),DATEDIF('No Touch'!A18,'No Touch'!B18,"d")-1,DATEDIF('No Touch'!A18,'No Touch'!B18,"d"))))))) &amp; " day(s) " &amp;HOUR('No Touch'!B18-'No Touch'!A18) &amp; " hour(s) " &amp;(MINUTE('No Touch'!B18-'No Touch'!A18)&amp;" minute(s)")</f>
        <v>0 day(s) 0 hour(s) 0 minute(s)</v>
      </c>
      <c r="B19" s="40"/>
      <c r="C19" s="40"/>
      <c r="D19" s="40"/>
    </row>
    <row r="20">
      <c r="A20" s="40" t="s">
        <v>12</v>
      </c>
      <c r="B20" s="39">
        <f>IF(AND(DATEDIF('No Touch'!A18,'No Touch'!B18,"d")&lt;1,HOUR('No Touch'!B18-'No Touch'!A18)&lt;6,MINUTE('No Touch'!B18-'No Touch'!A18)&lt;37),HOUR('No Touch'!B18-'No Touch'!A18)*14.99+MINUTE('No Touch'!B18-'No Touch'!A18)*0.41,IF(AND(DATEDIF('No Touch'!A18,'No Touch'!B18,"d")&lt;1,HOUR('No Touch'!B18-'No Touch'!A18)&lt;6,MINUTE('No Touch'!B18-'No Touch'!A18)&gt;36),HOUR('No Touch'!B18-'No Touch'!A18)*14.99+14.99,IF(AND(DATEDIF('No Touch'!A18,'No Touch'!B18,"d")=1,HOUR('No Touch'!B18-'No Touch'!A18)&gt;=6,HOUR('No Touch'!A18)&lt;12,HOUR('No Touch'!B18)&gt;=12,HOUR('No Touch'!B18)&gt;HOUR('No Touch'!A18)),2*89.99,IF(AND(DATEDIF('No Touch'!A18,'No Touch'!B18,"d")&lt;1,HOUR('No Touch'!B18-'No Touch'!A18)&gt;=6),1*89.99,IF(AND(DATEDIF('No Touch'!A18,'No Touch'!B18,"d")=1,HOUR('No Touch'!A18)&gt;18,HOUR('No Touch'!B18)&lt;6,HOUR('No Touch'!B18-'No Touch'!A18)&lt;6),HOUR('No Touch'!B18-'No Touch'!A18)*14.99+IF(MINUTE('No Touch'!B18-'No Touch'!A18)&lt;37,MINUTE('No Touch'!B18-'No Touch'!A18)*0.41,1*14.99),IF(AND(DATEDIF('No Touch'!A18,'No Touch'!B18,"d")=1,DAY('No Touch'!B18-'No Touch'!A18)&gt;=1,HOUR('No Touch'!B18-'No Touch'!A18)&lt;6),1*89.99+HOUR('No Touch'!B18-'No Touch'!A18)*14.99+IF(MINUTE('No Touch'!B18-'No Touch'!A18)&lt;37,MINUTE('No Touch'!B18-'No Touch'!A18)*0.41,1*14.99),IF(AND(DATEDIF('No Touch'!A18,'No Touch'!B18,"d")&gt;1,DAY('No Touch'!B18-'No Touch'!A18)&gt;=1,HOUR('No Touch'!B18-'No Touch'!A18)&lt;6),DATEDIF('No Touch'!A18,'No Touch'!B18,"d")*89.99-89.99+HOUR('No Touch'!B18-'No Touch'!A18)*14.99+IF(MINUTE('No Touch'!B18-'No Touch'!A18)&lt;37,MINUTE('No Touch'!B18-'No Touch'!A18)*0.41,1*14.99),IF(AND(DATEDIF('No Touch'!A18,'No Touch'!B18,"d")=1,DAY('No Touch'!B18-'No Touch'!A18)&lt;1,HOUR('No Touch'!B18-'No Touch'!A18)&lt;6),HOUR('No Touch'!B18-'No Touch'!A18)*14.99+IF(MINUTE('No Touch'!B18-'No Touch'!A18)&lt;37,MINUTE('No Touch'!B18-'No Touch'!A18)*0.41,1*14.99),IF(AND(DATEDIF('No Touch'!A18,'No Touch'!B18,"d")&gt;=1,HOUR('No Touch'!B18-'No Touch'!A18)&lt;6,HOUR('No Touch'!B18-'No Touch'!A18)&gt;=0,MINUTE('No Touch'!B18-'No Touch'!A18)&gt;36),DATEDIF('No Touch'!A18,'No Touch'!B18,"d")*89.99+HOUR('No Touch'!B18-'No Touch'!A18)*14.99+1*14.99,IF(AND(DATEDIF('No Touch'!A18,'No Touch'!B18,"d")=1,HOUR('No Touch'!B18-'No Touch'!A18)&gt;=6,HOUR('No Touch'!B18-'No Touch'!A18)&gt;=12),DATEDIF('No Touch'!A18,'No Touch'!B18,"d")*89.99,IF(AND(DATEDIF('No Touch'!A18,'No Touch'!B18,"d")&gt;1,HOUR('No Touch'!B18-'No Touch'!A18)&gt;=12,HOUR('No Touch'!B18)&gt;HOUR('No Touch'!A18)),DATEDIF('No Touch'!A18,'No Touch'!B18,"d")*89.99+89.99,IF(AND(DATEDIF('No Touch'!A18,'No Touch'!B18,"d")&gt;1,HOUR('No Touch'!B18-'No Touch'!A18)&gt;=6,HOUR('No Touch'!B18)&gt;HOUR('No Touch'!A18)),DATEDIF('No Touch'!A18,'No Touch'!B18,"d")*89.99+89.99,IF(AND(DATEDIF('No Touch'!A18,'No Touch'!B18,"d")&gt;1,HOUR('No Touch'!B18-'No Touch'!A18)&gt;=6,HOUR('No Touch'!B18)&lt;HOUR('No Touch'!A18)),DATEDIF('No Touch'!A18,'No Touch'!B18,"d")*89.99,IF(AND(DATEDIF('No Touch'!A18,'No Touch'!B18,"d")=1,HOUR('No Touch'!B18-'No Touch'!A18)&gt;=6,HOUR('No Touch'!B18)&gt;HOUR('No Touch'!A18)),DATEDIF('No Touch'!A18,'No Touch'!B18,"d")*89.99+89.99,IF(AND(DATEDIF('No Touch'!A18,'No Touch'!B18,"d")&gt;=2,HOUR('No Touch'!B18-'No Touch'!A18)&gt;=6,HOUR('No Touch'!B18)=0),DATEDIF('No Touch'!A18,'No Touch'!B18,"d")*89.99,IF(AND(DATEDIF('No Touch'!A18,'No Touch'!B18,"d")&gt;=2,HOUR('No Touch'!B18-'No Touch'!A18)&lt;6,HOUR('No Touch'!A18)&gt;18,HOUR('No Touch'!B18)&lt;6),DATEDIF('No Touch'!A18,'No Touch'!B18,"d")*89.99-89.99+HOUR('No Touch'!B18-'No Touch'!A18)*14.99+IF(MINUTE('No Touch'!B18-'No Touch'!A18)&lt;37,MINUTE('No Touch'!B18-'No Touch'!A18)*0.41,1*14.99),IF(AND(DATEDIF('No Touch'!A18,'No Touch'!B18,"d")&gt;=2,HOUR('No Touch'!B18-'No Touch'!A18)&lt;6,HOUR('No Touch'!A18)&lt;=20,HOUR('No Touch'!B18)&gt;=6),DATEDIF('No Touch'!A18,'No Touch'!B18,"d")*89.99+HOUR('No Touch'!B18-'No Touch'!A18)*14.99+IF(MINUTE('No Touch'!B18-'No Touch'!A18)&lt;37,MINUTE('No Touch'!B18-'No Touch'!A18)*0.41,1*14.99),IF(AND(DATEDIF('No Touch'!A18,'No Touch'!B18,"d")&gt;1,HOUR('No Touch'!B18-'No Touch'!A18)&lt;6,HOUR('No Touch'!B18)&gt;HOUR('No Touch'!A18)),DATEDIF('No Touch'!A18,'No Touch'!B18,"d")*89.99+HOUR('No Touch'!B18-'No Touch'!A18)*14.99+IF(MINUTE('No Touch'!B18-'No Touch'!A18)&lt;37,MINUTE('No Touch'!B18-'No Touch'!A18)*0.41,1*14.99),DATEDIF('No Touch'!A18,'No Touch'!B18,"d")*89.99))))))))))))))))))</f>
        <v>0</v>
      </c>
    </row>
    <row r="21" ht="15.75" customHeight="1">
      <c r="A21" s="3" t="s">
        <v>13</v>
      </c>
      <c r="B21" s="39">
        <f>IF(Sheet1!A17&gt;200,(Sheet1!A17-200)*0.45,0)</f>
        <v>0</v>
      </c>
    </row>
    <row r="22" ht="15.75" customHeight="1">
      <c r="A22" s="3" t="s">
        <v>14</v>
      </c>
      <c r="B22" s="39">
        <f>SUM(B20:B21)</f>
        <v>0</v>
      </c>
    </row>
    <row r="23" ht="15.75" customHeight="1">
      <c r="A23" s="3" t="s">
        <v>15</v>
      </c>
      <c r="B23" s="39">
        <f>B22*0.12</f>
        <v>0</v>
      </c>
    </row>
    <row r="24" ht="15.75" customHeight="1">
      <c r="A24" s="3" t="s">
        <v>16</v>
      </c>
      <c r="B24" s="39">
        <f>IF(AND(HOUR('No Touch'!A18)&lt;=HOUR('No Touch'!B18),HOUR('No Touch'!B18-'No Touch'!A18)&gt;=8,DATEDIF('No Touch'!A18,'No Touch'!B18,"D")=0),1.5,IF(AND(DATEDIF('No Touch'!A18,'No Touch'!B18,"D")&gt;=1,HOUR('No Touch'!A18)&lt;&gt;HOUR('No Touch'!B18),HOUR('No Touch'!B18-'No Touch'!A18)&gt;=8),DATEDIF('No Touch'!A18,'No Touch'!B18,"D")*1.5+1.5,IF(AND(DATEDIF('No Touch'!A18,'No Touch'!B18,"D")&gt;=1,HOUR('No Touch'!A18)&lt;&gt;HOUR('No Touch'!B18),HOUR('No Touch'!A18)&lt;HOUR('No Touch'!B18)),DATEDIF('No Touch'!A18,'No Touch'!B18,"D")*1.5+1.5,IF(AND(DATEDIF('No Touch'!A18,'No Touch'!B18,"D")&gt;=1,HOUR('No Touch'!A18)=HOUR('No Touch'!B18)),DATEDIF('No Touch'!A18,'No Touch'!B18,"D")*1.5+1.5,IF(AND(DATEDIF('No Touch'!A18,'No Touch'!B18,"D")&gt;=1,HOUR('No Touch'!A18)=0,HOUR('No Touch'!B18)=0),DATEDIF('No Touch'!A18,'No Touch'!B18,"D")*1.5,IF(AND(DATEDIF('No Touch'!A18,'No Touch'!B18,"D")=1,HOUR('No Touch'!A18)&gt;16, HOUR('No Touch'!B18)&lt;8,HOUR('No Touch'!B18-'No Touch'!A18)&lt;&gt;0),0,IF(AND(DATEDIF('No Touch'!A18,'No Touch'!B18,"D")&gt;1,HOUR('No Touch'!A18)&lt;&gt;HOUR('No Touch'!B18),HOUR('No Touch'!A18)&gt;HOUR('No Touch'!B18)),DATEDIF('No Touch'!A18,'No Touch'!B18,"D")*1.5+1.5,0)))))))</f>
        <v>0</v>
      </c>
    </row>
    <row r="25" ht="15.75" customHeight="1">
      <c r="A25" s="3" t="s">
        <v>17</v>
      </c>
      <c r="B25" s="39">
        <f>B24*0.05</f>
        <v>0</v>
      </c>
    </row>
    <row r="26" ht="15.75" customHeight="1">
      <c r="A26" s="3" t="s">
        <v>18</v>
      </c>
      <c r="B26" s="39">
        <f>SUM(B22:B25)</f>
        <v>0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