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6 Cost of Goods Sold\"/>
    </mc:Choice>
  </mc:AlternateContent>
  <bookViews>
    <workbookView xWindow="0" yWindow="0" windowWidth="21570" windowHeight="7965" tabRatio="488" activeTab="1"/>
  </bookViews>
  <sheets>
    <sheet name="1" sheetId="1" r:id="rId1"/>
    <sheet name="2" sheetId="2" r:id="rId2"/>
    <sheet name="3" sheetId="3" r:id="rId3"/>
    <sheet name="4" sheetId="4" r:id="rId4"/>
  </sheets>
  <calcPr calcId="171027"/>
</workbook>
</file>

<file path=xl/calcChain.xml><?xml version="1.0" encoding="utf-8"?>
<calcChain xmlns="http://schemas.openxmlformats.org/spreadsheetml/2006/main">
  <c r="G24" i="4" l="1"/>
  <c r="G22" i="4"/>
  <c r="G21" i="4"/>
  <c r="E33" i="3"/>
  <c r="O46" i="3"/>
  <c r="O45" i="3"/>
  <c r="O44" i="3"/>
  <c r="O43" i="3"/>
  <c r="O42" i="3"/>
  <c r="F50" i="3"/>
  <c r="F49" i="3"/>
  <c r="F48" i="3"/>
  <c r="T20" i="3"/>
  <c r="U20" i="3" s="1"/>
  <c r="E21" i="3" s="1"/>
  <c r="T19" i="3"/>
  <c r="U19" i="3" s="1"/>
  <c r="E20" i="3" s="1"/>
  <c r="D21" i="3"/>
  <c r="O22" i="3"/>
  <c r="O21" i="3"/>
  <c r="O20" i="3"/>
  <c r="O19" i="3"/>
  <c r="C21" i="3"/>
  <c r="C20" i="3"/>
  <c r="E7" i="2"/>
  <c r="D10" i="1"/>
  <c r="D9" i="1"/>
  <c r="H13" i="1"/>
  <c r="H11" i="1"/>
  <c r="H9" i="1"/>
  <c r="E15" i="2"/>
  <c r="E14" i="2"/>
  <c r="E12" i="2"/>
  <c r="E9" i="2"/>
  <c r="E13" i="2"/>
  <c r="E8" i="2"/>
  <c r="D20" i="3" l="1"/>
  <c r="E10" i="2"/>
</calcChain>
</file>

<file path=xl/sharedStrings.xml><?xml version="1.0" encoding="utf-8"?>
<sst xmlns="http://schemas.openxmlformats.org/spreadsheetml/2006/main" count="141" uniqueCount="111">
  <si>
    <t>COGS Handout</t>
  </si>
  <si>
    <t>1. The following account information is from Bossy Inc. for the fiscal year 2013:</t>
  </si>
  <si>
    <t>Sales</t>
  </si>
  <si>
    <t>Inventories</t>
  </si>
  <si>
    <t>Over 2013, Bossy purchased $550,000 worth of inventory.</t>
  </si>
  <si>
    <t>Questions:</t>
  </si>
  <si>
    <t>a. Compute cost of goods sold for 2013.</t>
  </si>
  <si>
    <t>b. Compute the gross profit percentage for 2013</t>
  </si>
  <si>
    <t>2. The following information applies for Backes Corp as of December 1 st, 2013.</t>
  </si>
  <si>
    <t>Beginning inventory</t>
  </si>
  <si>
    <t>4,000 units costing $13.00/unit</t>
  </si>
  <si>
    <t>Sales during 2013</t>
  </si>
  <si>
    <t>60,000 units sold for $70.00/unit</t>
  </si>
  <si>
    <t>Purchases during 2013</t>
  </si>
  <si>
    <t>100,000 units costing $45.00/unit</t>
  </si>
  <si>
    <t>Backes values their inventory using the periodic LIFO method. The company can buy an</t>
  </si>
  <si>
    <t>additional 5,000 units at $60/unit before December 31 st.</t>
  </si>
  <si>
    <t>a.</t>
  </si>
  <si>
    <t>Calculate the cost of goods sold and gross margin without the additional purchase.</t>
  </si>
  <si>
    <t>b.</t>
  </si>
  <si>
    <t>Calculate the cost of goods sold and gross margin with the additional purchase of 5,000</t>
  </si>
  <si>
    <t>units.</t>
  </si>
  <si>
    <t>c.</t>
  </si>
  <si>
    <t>Backes releases their income statement on December 31, 2013. If they wish to reduce</t>
  </si>
  <si>
    <t>their taxes, should Backes make the additional purchase before year-end?</t>
  </si>
  <si>
    <t>3. The following information is for Francis Inc.</t>
  </si>
  <si>
    <t>Units</t>
  </si>
  <si>
    <t>Price/Unit</t>
  </si>
  <si>
    <t>Total</t>
  </si>
  <si>
    <t>10/1 Balance</t>
  </si>
  <si>
    <t>Purchases</t>
  </si>
  <si>
    <t>6-Oct</t>
  </si>
  <si>
    <t>13-Oct</t>
  </si>
  <si>
    <t>18-Oct</t>
  </si>
  <si>
    <t>22-Oct</t>
  </si>
  <si>
    <t>Available for sale</t>
  </si>
  <si>
    <t>7-Oct</t>
  </si>
  <si>
    <t>14-Oct</t>
  </si>
  <si>
    <t>19-Oct</t>
  </si>
  <si>
    <t>23-Oct</t>
  </si>
  <si>
    <t>29-Oct</t>
  </si>
  <si>
    <t>Total Sales</t>
  </si>
  <si>
    <t>Required:</t>
  </si>
  <si>
    <t>A.</t>
  </si>
  <si>
    <t>B.</t>
  </si>
  <si>
    <t>C.</t>
  </si>
  <si>
    <t>4. The following balances are from the December 31, 2015 unadjusted trial balance of Carlton</t>
  </si>
  <si>
    <t>Company:</t>
  </si>
  <si>
    <t>Inventory (1/1)</t>
  </si>
  <si>
    <t>$64,000</t>
  </si>
  <si>
    <t>Sales returns and allowance</t>
  </si>
  <si>
    <t>Purchase returns and allowances</t>
  </si>
  <si>
    <t>Purchase discounts</t>
  </si>
  <si>
    <t>COGS</t>
  </si>
  <si>
    <t>Gross Margin</t>
  </si>
  <si>
    <t>Revenue</t>
  </si>
  <si>
    <t>Gross Margin %</t>
  </si>
  <si>
    <t>Yes</t>
  </si>
  <si>
    <t>Which of the following methods will result in the lowest net income? Why might some firms prefer to use this method and reduce their net income?</t>
  </si>
  <si>
    <t>Assume Francis uses the periodic inventory cost method. Calculate the cost of goods sold and the ending inventory balances using the FIFO, LIFO, and Weighted Average Methods</t>
  </si>
  <si>
    <t xml:space="preserve"> Assume Francis uses the perpetual costing method. Calculate the cost of goods sold and the ending inventory balances using the FIFO, LIFO, and Moving Average methods.</t>
  </si>
  <si>
    <t>Inventory 1/1</t>
  </si>
  <si>
    <t>Sales Returns and Alllowance</t>
  </si>
  <si>
    <t>Purchase Returns and Allowances</t>
  </si>
  <si>
    <t>Purchase Discounts</t>
  </si>
  <si>
    <t>Freight In</t>
  </si>
  <si>
    <t>A physical inventory on December 31, found inventory equal to $230,000 on-hand. Carlton uses the periodic inventory method. What is cost of goods sold for 2015?</t>
  </si>
  <si>
    <t>Beg Inventroy</t>
  </si>
  <si>
    <t>COG Avail For Sale</t>
  </si>
  <si>
    <t>Ending Inventory</t>
  </si>
  <si>
    <t>Gross Profit Percentage</t>
  </si>
  <si>
    <t>(Sales-COGS)/Sales</t>
  </si>
  <si>
    <t>EI</t>
  </si>
  <si>
    <t>FiFO</t>
  </si>
  <si>
    <t>LIFO</t>
  </si>
  <si>
    <t>WMA</t>
  </si>
  <si>
    <t>COGAS - COGS =EI</t>
  </si>
  <si>
    <t>1900 units</t>
  </si>
  <si>
    <t>500 units</t>
  </si>
  <si>
    <t>Weighted Average</t>
  </si>
  <si>
    <t xml:space="preserve">Ending Inventory </t>
  </si>
  <si>
    <t>5650/2400</t>
  </si>
  <si>
    <t>Weighted Average Cost</t>
  </si>
  <si>
    <t>Perpetual Moving Average</t>
  </si>
  <si>
    <t>Ending Inv</t>
  </si>
  <si>
    <t>200 @ $2.00 = $400</t>
  </si>
  <si>
    <t>500 @ $2.10 = $1050</t>
  </si>
  <si>
    <t>MA</t>
  </si>
  <si>
    <t>700 @ $2.07 = $1450</t>
  </si>
  <si>
    <t>Average off above sections. Total Cost/Total Ending Inv</t>
  </si>
  <si>
    <t>400 @ $2.07</t>
  </si>
  <si>
    <t>600 @ 2.30 = $1380</t>
  </si>
  <si>
    <t>300 @ 2.07 = 621</t>
  </si>
  <si>
    <t>900 @ 2.22 = $2001</t>
  </si>
  <si>
    <t>700 @ 2.22 = 1554</t>
  </si>
  <si>
    <t>200 @ 2.22 = 444</t>
  </si>
  <si>
    <t>200 @ 2.40 = 480</t>
  </si>
  <si>
    <t>400 @ 2.31 =924</t>
  </si>
  <si>
    <t>300 @ 2.31</t>
  </si>
  <si>
    <t>100 @ 2.31 =231</t>
  </si>
  <si>
    <t>Beg Invent</t>
  </si>
  <si>
    <t>Purchase Returns and Allowances (-)</t>
  </si>
  <si>
    <t>Purchase Discounts (-)</t>
  </si>
  <si>
    <t>900 @ 2.60 = 2340</t>
  </si>
  <si>
    <t>1000 @  2.57 = 2571</t>
  </si>
  <si>
    <t>400 @ 2.57</t>
  </si>
  <si>
    <t>600 @ 2.57 = 1542</t>
  </si>
  <si>
    <t>100 @ 2.57</t>
  </si>
  <si>
    <t>500 @ 2.57 = 1285</t>
  </si>
  <si>
    <t>FIFO Perpetual</t>
  </si>
  <si>
    <t>Net Cost Of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</si>
</sst>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0.00"/>
    <numFmt numFmtId="165" formatCode="\$0"/>
    <numFmt numFmtId="169" formatCode="_(* #,##0_);_(* \(#,##0\);_(* &quot;-&quot;??_);_(@_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>
      <alignment wrapText="1"/>
    </xf>
    <xf numFmtId="1" fontId="0" fillId="0" borderId="0" xfId="0" applyNumberFormat="1" applyAlignment="1"/>
    <xf numFmtId="3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6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69" fontId="1" fillId="2" borderId="0" xfId="1" applyNumberFormat="1" applyFont="1" applyFill="1" applyAlignment="1">
      <alignment wrapText="1"/>
    </xf>
    <xf numFmtId="10" fontId="0" fillId="2" borderId="0" xfId="3" applyNumberFormat="1" applyFont="1" applyFill="1" applyAlignment="1">
      <alignment wrapText="1"/>
    </xf>
    <xf numFmtId="0" fontId="0" fillId="2" borderId="0" xfId="0" applyFill="1" applyAlignment="1">
      <alignment wrapText="1"/>
    </xf>
    <xf numFmtId="3" fontId="0" fillId="2" borderId="0" xfId="0" applyNumberFormat="1" applyFill="1" applyAlignment="1"/>
    <xf numFmtId="6" fontId="0" fillId="2" borderId="0" xfId="0" applyNumberFormat="1" applyFill="1" applyAlignment="1">
      <alignment wrapText="1"/>
    </xf>
    <xf numFmtId="1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2" applyFont="1"/>
    <xf numFmtId="44" fontId="0" fillId="0" borderId="0" xfId="0" applyNumberFormat="1"/>
    <xf numFmtId="16" fontId="0" fillId="0" borderId="0" xfId="0" applyNumberFormat="1"/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44" fontId="2" fillId="2" borderId="0" xfId="2" applyFont="1" applyFill="1" applyAlignment="1">
      <alignment wrapText="1"/>
    </xf>
    <xf numFmtId="44" fontId="2" fillId="2" borderId="0" xfId="0" applyNumberFormat="1" applyFont="1" applyFill="1"/>
    <xf numFmtId="0" fontId="1" fillId="0" borderId="0" xfId="0" applyFont="1" applyFill="1"/>
    <xf numFmtId="6" fontId="0" fillId="0" borderId="0" xfId="0" applyNumberFormat="1"/>
    <xf numFmtId="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20</xdr:row>
      <xdr:rowOff>38100</xdr:rowOff>
    </xdr:from>
    <xdr:to>
      <xdr:col>8</xdr:col>
      <xdr:colOff>752475</xdr:colOff>
      <xdr:row>20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CF3E9C8-8BCA-428B-BAE1-BE25CC318579}"/>
            </a:ext>
          </a:extLst>
        </xdr:cNvPr>
        <xdr:cNvCxnSpPr/>
      </xdr:nvCxnSpPr>
      <xdr:spPr>
        <a:xfrm flipV="1">
          <a:off x="5219700" y="4619625"/>
          <a:ext cx="30765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82"/>
  <sheetViews>
    <sheetView zoomScaleNormal="100" workbookViewId="0">
      <selection activeCell="I13" sqref="I13"/>
    </sheetView>
  </sheetViews>
  <sheetFormatPr defaultRowHeight="15"/>
  <cols>
    <col min="1" max="1" width="30.5703125" style="1" bestFit="1" customWidth="1"/>
    <col min="2" max="2" width="81.140625" style="1" customWidth="1"/>
    <col min="3" max="3" width="10.140625" style="1" customWidth="1"/>
    <col min="4" max="4" width="16.5703125" style="1" customWidth="1"/>
    <col min="7" max="7" width="22.140625" bestFit="1" customWidth="1"/>
  </cols>
  <sheetData>
    <row r="1" spans="1:8" ht="14.25" customHeight="1">
      <c r="A1" s="6" t="s">
        <v>0</v>
      </c>
      <c r="B1" s="6"/>
      <c r="C1" s="6"/>
    </row>
    <row r="2" spans="1:8" ht="14.25" customHeight="1">
      <c r="A2" s="6" t="s">
        <v>1</v>
      </c>
      <c r="B2" s="6"/>
      <c r="C2" s="6"/>
    </row>
    <row r="3" spans="1:8" ht="14.25" customHeight="1">
      <c r="B3" s="2">
        <v>2013</v>
      </c>
      <c r="C3" s="2">
        <v>2012</v>
      </c>
    </row>
    <row r="4" spans="1:8" ht="14.25" customHeight="1">
      <c r="A4" s="1" t="s">
        <v>2</v>
      </c>
      <c r="B4" s="3">
        <v>1500000</v>
      </c>
      <c r="C4" s="3">
        <v>1250000</v>
      </c>
    </row>
    <row r="5" spans="1:8" ht="14.25" customHeight="1">
      <c r="A5" s="1" t="s">
        <v>3</v>
      </c>
      <c r="B5" s="3">
        <v>600000</v>
      </c>
      <c r="C5" s="3">
        <v>500000</v>
      </c>
    </row>
    <row r="6" spans="1:8" ht="14.25" customHeight="1">
      <c r="A6" s="7"/>
      <c r="B6" s="3"/>
      <c r="C6" s="3"/>
      <c r="D6" s="7"/>
    </row>
    <row r="7" spans="1:8" ht="14.25" customHeight="1">
      <c r="A7" s="6" t="s">
        <v>4</v>
      </c>
      <c r="B7" s="6"/>
      <c r="C7" s="6"/>
    </row>
    <row r="8" spans="1:8" ht="14.25" customHeight="1">
      <c r="A8" s="6" t="s">
        <v>5</v>
      </c>
      <c r="B8" s="6"/>
      <c r="C8" s="6"/>
    </row>
    <row r="9" spans="1:8" ht="14.25" customHeight="1">
      <c r="A9" s="6" t="s">
        <v>6</v>
      </c>
      <c r="B9" s="6"/>
      <c r="C9" s="6"/>
      <c r="D9" s="13">
        <f>H13</f>
        <v>450000</v>
      </c>
      <c r="G9" s="24" t="s">
        <v>67</v>
      </c>
      <c r="H9" s="25">
        <f>C5</f>
        <v>500000</v>
      </c>
    </row>
    <row r="10" spans="1:8" ht="14.25" customHeight="1">
      <c r="A10" s="6" t="s">
        <v>7</v>
      </c>
      <c r="B10" s="6"/>
      <c r="C10" s="6"/>
      <c r="D10" s="14">
        <f>(B4-D9)/B4</f>
        <v>0.7</v>
      </c>
      <c r="G10" s="24" t="s">
        <v>30</v>
      </c>
      <c r="H10">
        <v>550000</v>
      </c>
    </row>
    <row r="11" spans="1:8" ht="14.25" customHeight="1">
      <c r="A11" s="7"/>
      <c r="B11" s="7"/>
      <c r="C11" s="7"/>
      <c r="D11" s="7"/>
      <c r="G11" s="24" t="s">
        <v>68</v>
      </c>
      <c r="H11" s="25">
        <f>H9+H10</f>
        <v>1050000</v>
      </c>
    </row>
    <row r="12" spans="1:8" ht="14.25" customHeight="1">
      <c r="A12" s="7"/>
      <c r="B12" s="7"/>
      <c r="C12" s="7"/>
      <c r="D12" s="7"/>
      <c r="G12" s="24" t="s">
        <v>69</v>
      </c>
      <c r="H12">
        <v>600000</v>
      </c>
    </row>
    <row r="13" spans="1:8" ht="14.25" customHeight="1">
      <c r="A13" s="7"/>
      <c r="B13" s="7"/>
      <c r="C13" s="7"/>
      <c r="D13" s="7"/>
      <c r="G13" s="24" t="s">
        <v>53</v>
      </c>
      <c r="H13" s="25">
        <f>H11-H12</f>
        <v>450000</v>
      </c>
    </row>
    <row r="14" spans="1:8" ht="14.25" customHeight="1">
      <c r="A14" s="7"/>
      <c r="B14" s="7"/>
      <c r="C14" s="7"/>
      <c r="D14" s="7"/>
      <c r="G14" s="24" t="s">
        <v>70</v>
      </c>
      <c r="H14" s="24" t="s">
        <v>71</v>
      </c>
    </row>
    <row r="15" spans="1:8" ht="14.25" customHeight="1">
      <c r="A15" s="7"/>
      <c r="B15" s="7"/>
      <c r="C15" s="7"/>
      <c r="D15" s="7"/>
    </row>
    <row r="16" spans="1:8" ht="14.25" customHeight="1">
      <c r="A16" s="7"/>
      <c r="B16" s="7"/>
      <c r="C16" s="7"/>
      <c r="D16" s="7"/>
    </row>
    <row r="17" spans="1:4" ht="14.25" customHeight="1"/>
    <row r="18" spans="1:4" ht="14.25" customHeight="1">
      <c r="A18" s="6"/>
      <c r="B18" s="6"/>
    </row>
    <row r="19" spans="1:4" ht="14.25" customHeight="1"/>
    <row r="20" spans="1:4" ht="14.25" customHeight="1"/>
    <row r="21" spans="1:4" ht="14.25" customHeight="1"/>
    <row r="22" spans="1:4" ht="14.25" customHeight="1">
      <c r="A22" s="6"/>
      <c r="B22" s="6"/>
      <c r="D22" s="8"/>
    </row>
    <row r="23" spans="1:4" ht="14.25" customHeight="1">
      <c r="A23" s="6"/>
      <c r="B23" s="6"/>
    </row>
    <row r="24" spans="1:4" ht="14.25" customHeight="1">
      <c r="D24" s="8"/>
    </row>
    <row r="25" spans="1:4" ht="14.25" customHeight="1">
      <c r="A25" s="7"/>
      <c r="B25" s="7"/>
      <c r="C25" s="7"/>
      <c r="D25" s="8"/>
    </row>
    <row r="26" spans="1:4" ht="14.25" customHeight="1">
      <c r="A26" s="7"/>
      <c r="B26" s="7"/>
      <c r="C26" s="7"/>
      <c r="D26" s="8"/>
    </row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>
      <c r="A31" s="6"/>
      <c r="B31" s="6"/>
    </row>
    <row r="32" spans="1:4" ht="14.25" customHeight="1"/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6"/>
      <c r="B38" s="6"/>
      <c r="C38" s="6"/>
      <c r="D38" s="6"/>
    </row>
    <row r="39" spans="1:4" ht="14.25" customHeight="1"/>
    <row r="40" spans="1:4" ht="14.25" customHeight="1">
      <c r="B40" s="2"/>
      <c r="C40" s="4"/>
      <c r="D40" s="5"/>
    </row>
    <row r="41" spans="1:4" ht="14.25" customHeight="1"/>
    <row r="42" spans="1:4" ht="14.25" customHeight="1">
      <c r="B42" s="2"/>
      <c r="C42" s="4"/>
    </row>
    <row r="43" spans="1:4" ht="14.25" customHeight="1">
      <c r="B43" s="2"/>
      <c r="C43" s="4"/>
    </row>
    <row r="44" spans="1:4" ht="14.25" customHeight="1">
      <c r="B44" s="2"/>
      <c r="C44" s="4"/>
      <c r="D44" s="5"/>
    </row>
    <row r="45" spans="1:4" ht="14.25" customHeight="1">
      <c r="B45" s="2"/>
      <c r="C45" s="4"/>
    </row>
    <row r="46" spans="1:4" ht="14.25" customHeight="1">
      <c r="B46" s="3"/>
    </row>
    <row r="47" spans="1:4" ht="14.25" customHeight="1"/>
    <row r="48" spans="1:4" ht="14.25" customHeight="1">
      <c r="B48" s="2"/>
      <c r="C48" s="4"/>
    </row>
    <row r="49" spans="1:4" ht="14.25" customHeight="1">
      <c r="B49" s="2"/>
      <c r="C49" s="4"/>
    </row>
    <row r="50" spans="1:4" ht="14.25" customHeight="1">
      <c r="B50" s="2"/>
      <c r="C50" s="4"/>
    </row>
    <row r="51" spans="1:4" ht="14.25" customHeight="1">
      <c r="B51" s="2"/>
      <c r="C51" s="4"/>
    </row>
    <row r="52" spans="1:4" ht="14.25" customHeight="1">
      <c r="B52" s="2"/>
      <c r="C52" s="4"/>
      <c r="D52" s="4"/>
    </row>
    <row r="53" spans="1:4" ht="14.25" customHeight="1">
      <c r="B53" s="3"/>
    </row>
    <row r="54" spans="1:4" ht="14.25" customHeight="1">
      <c r="A54" s="6"/>
      <c r="B54" s="6"/>
      <c r="C54" s="6"/>
      <c r="D54" s="6"/>
    </row>
    <row r="55" spans="1:4" ht="14.25" customHeight="1">
      <c r="B55" s="6"/>
      <c r="C55" s="6"/>
      <c r="D55" s="6"/>
    </row>
    <row r="56" spans="1:4" ht="14.25" customHeight="1">
      <c r="B56" s="6"/>
      <c r="C56" s="6"/>
      <c r="D56" s="6"/>
    </row>
    <row r="57" spans="1:4" ht="14.25" customHeight="1">
      <c r="B57" s="6"/>
      <c r="C57" s="6"/>
      <c r="D57" s="6"/>
    </row>
    <row r="58" spans="1:4" ht="14.25" customHeight="1">
      <c r="B58" s="6"/>
      <c r="C58" s="6"/>
      <c r="D58" s="6"/>
    </row>
    <row r="59" spans="1:4" ht="14.25" customHeight="1">
      <c r="B59" s="6"/>
      <c r="C59" s="6"/>
      <c r="D59" s="6"/>
    </row>
    <row r="60" spans="1:4" ht="14.25" customHeight="1">
      <c r="B60" s="6"/>
      <c r="C60" s="6"/>
      <c r="D60" s="6"/>
    </row>
    <row r="61" spans="1:4" ht="14.25" customHeight="1">
      <c r="B61" s="6"/>
      <c r="C61" s="6"/>
      <c r="D61" s="6"/>
    </row>
    <row r="62" spans="1:4" ht="14.25" customHeight="1">
      <c r="A62" s="6"/>
      <c r="B62" s="6"/>
      <c r="C62" s="6"/>
      <c r="D62" s="6"/>
    </row>
    <row r="63" spans="1:4" ht="14.25" customHeight="1"/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6"/>
      <c r="B70" s="6"/>
    </row>
    <row r="71" spans="1:4" ht="14.25" customHeight="1">
      <c r="A71" s="6"/>
      <c r="B71" s="6"/>
    </row>
    <row r="72" spans="1:4" ht="14.25" customHeight="1"/>
    <row r="73" spans="1:4" ht="14.25" customHeight="1">
      <c r="B73" s="3"/>
    </row>
    <row r="74" spans="1:4" ht="14.25" customHeight="1">
      <c r="B74" s="3"/>
    </row>
    <row r="75" spans="1:4" ht="14.25" customHeight="1">
      <c r="B75" s="3"/>
    </row>
    <row r="76" spans="1:4" ht="14.25" customHeight="1">
      <c r="B76" s="3"/>
    </row>
    <row r="77" spans="1:4" ht="14.25" customHeight="1">
      <c r="B77" s="3"/>
    </row>
    <row r="78" spans="1:4" ht="14.25" customHeight="1">
      <c r="B78" s="3"/>
    </row>
    <row r="79" spans="1:4" ht="14.25" customHeight="1">
      <c r="A79" s="6"/>
      <c r="B79" s="6"/>
    </row>
    <row r="80" spans="1:4" ht="14.25" customHeight="1">
      <c r="A80" s="6"/>
      <c r="B80" s="6"/>
    </row>
    <row r="81" spans="1:2" ht="14.25" customHeight="1">
      <c r="A81" s="6"/>
      <c r="B81" s="6"/>
    </row>
    <row r="82" spans="1:2" ht="14.25" customHeight="1"/>
  </sheetData>
  <mergeCells count="25">
    <mergeCell ref="A81:B81"/>
    <mergeCell ref="A62:D62"/>
    <mergeCell ref="A70:B70"/>
    <mergeCell ref="A71:B71"/>
    <mergeCell ref="A79:B79"/>
    <mergeCell ref="A80:B80"/>
    <mergeCell ref="B57:D57"/>
    <mergeCell ref="B58:D58"/>
    <mergeCell ref="B59:D59"/>
    <mergeCell ref="B60:D60"/>
    <mergeCell ref="B61:D61"/>
    <mergeCell ref="A31:B31"/>
    <mergeCell ref="A38:D38"/>
    <mergeCell ref="A54:D54"/>
    <mergeCell ref="B55:D55"/>
    <mergeCell ref="B56:D56"/>
    <mergeCell ref="A10:C10"/>
    <mergeCell ref="A18:B18"/>
    <mergeCell ref="A22:B22"/>
    <mergeCell ref="A23:B23"/>
    <mergeCell ref="A1:C1"/>
    <mergeCell ref="A2:C2"/>
    <mergeCell ref="A7:C7"/>
    <mergeCell ref="A8:C8"/>
    <mergeCell ref="A9:C9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23" sqref="C23"/>
    </sheetView>
  </sheetViews>
  <sheetFormatPr defaultColWidth="27.28515625" defaultRowHeight="15"/>
  <cols>
    <col min="2" max="2" width="74.140625" customWidth="1"/>
  </cols>
  <sheetData>
    <row r="1" spans="1:5">
      <c r="A1" s="6" t="s">
        <v>8</v>
      </c>
      <c r="B1" s="6"/>
      <c r="C1" s="7"/>
      <c r="D1" s="7"/>
    </row>
    <row r="2" spans="1:5">
      <c r="A2" s="7" t="s">
        <v>9</v>
      </c>
      <c r="B2" s="7" t="s">
        <v>10</v>
      </c>
      <c r="C2" s="7"/>
      <c r="D2" s="7"/>
    </row>
    <row r="3" spans="1:5">
      <c r="A3" s="7" t="s">
        <v>11</v>
      </c>
      <c r="B3" s="7" t="s">
        <v>12</v>
      </c>
      <c r="C3" s="7"/>
      <c r="D3" s="7"/>
    </row>
    <row r="4" spans="1:5">
      <c r="A4" s="7" t="s">
        <v>13</v>
      </c>
      <c r="B4" s="7" t="s">
        <v>14</v>
      </c>
      <c r="C4" s="7"/>
      <c r="D4" s="7"/>
    </row>
    <row r="5" spans="1:5">
      <c r="A5" s="6" t="s">
        <v>15</v>
      </c>
      <c r="B5" s="6"/>
      <c r="C5" s="7"/>
      <c r="D5" s="8"/>
    </row>
    <row r="6" spans="1:5">
      <c r="A6" s="6" t="s">
        <v>16</v>
      </c>
      <c r="B6" s="6"/>
      <c r="C6" s="7"/>
      <c r="D6" s="7"/>
    </row>
    <row r="7" spans="1:5" ht="30">
      <c r="A7" s="7" t="s">
        <v>17</v>
      </c>
      <c r="B7" s="7" t="s">
        <v>18</v>
      </c>
      <c r="C7" s="7"/>
      <c r="D7" s="21" t="s">
        <v>53</v>
      </c>
      <c r="E7" s="22">
        <f>60000*45</f>
        <v>2700000</v>
      </c>
    </row>
    <row r="8" spans="1:5">
      <c r="A8" s="7"/>
      <c r="B8" s="7"/>
      <c r="C8" s="7"/>
      <c r="D8" s="21" t="s">
        <v>55</v>
      </c>
      <c r="E8" s="22">
        <f>60000*70</f>
        <v>4200000</v>
      </c>
    </row>
    <row r="9" spans="1:5">
      <c r="A9" s="7"/>
      <c r="B9" s="7"/>
      <c r="C9" s="7"/>
      <c r="D9" s="21" t="s">
        <v>54</v>
      </c>
      <c r="E9" s="22">
        <f>E8-E7</f>
        <v>1500000</v>
      </c>
    </row>
    <row r="10" spans="1:5">
      <c r="A10" s="7"/>
      <c r="B10" s="7"/>
      <c r="C10" s="7"/>
      <c r="D10" s="21" t="s">
        <v>56</v>
      </c>
      <c r="E10" s="22">
        <f>1-E7/E8</f>
        <v>0.3571428571428571</v>
      </c>
    </row>
    <row r="11" spans="1:5">
      <c r="A11" s="7" t="s">
        <v>19</v>
      </c>
      <c r="B11" s="7" t="s">
        <v>20</v>
      </c>
      <c r="C11" s="7"/>
      <c r="D11" s="7"/>
    </row>
    <row r="12" spans="1:5">
      <c r="A12" s="7"/>
      <c r="B12" s="7" t="s">
        <v>21</v>
      </c>
      <c r="C12" s="7"/>
      <c r="D12" s="21" t="s">
        <v>53</v>
      </c>
      <c r="E12" s="22">
        <f>(5000*60)+(55000*45)</f>
        <v>2775000</v>
      </c>
    </row>
    <row r="13" spans="1:5">
      <c r="A13" s="7"/>
      <c r="B13" s="7"/>
      <c r="C13" s="7"/>
      <c r="D13" s="21" t="s">
        <v>55</v>
      </c>
      <c r="E13" s="22">
        <f>60000*70</f>
        <v>4200000</v>
      </c>
    </row>
    <row r="14" spans="1:5">
      <c r="A14" s="7"/>
      <c r="B14" s="7"/>
      <c r="C14" s="7"/>
      <c r="D14" s="21" t="s">
        <v>54</v>
      </c>
      <c r="E14" s="22">
        <f>E13-E12</f>
        <v>1425000</v>
      </c>
    </row>
    <row r="15" spans="1:5">
      <c r="A15" s="7"/>
      <c r="B15" s="7"/>
      <c r="C15" s="7"/>
      <c r="D15" s="21" t="s">
        <v>56</v>
      </c>
      <c r="E15" s="22">
        <f>1-E12/E13</f>
        <v>0.3392857142857143</v>
      </c>
    </row>
    <row r="16" spans="1:5">
      <c r="A16" s="7"/>
      <c r="B16" s="7"/>
      <c r="C16" s="7"/>
      <c r="D16" s="7"/>
    </row>
    <row r="17" spans="1:4" ht="30">
      <c r="A17" s="7" t="s">
        <v>22</v>
      </c>
      <c r="B17" s="7" t="s">
        <v>23</v>
      </c>
      <c r="C17" s="23" t="s">
        <v>57</v>
      </c>
      <c r="D17" s="7"/>
    </row>
    <row r="18" spans="1:4">
      <c r="A18" s="7"/>
      <c r="B18" s="7" t="s">
        <v>24</v>
      </c>
      <c r="D18" s="7"/>
    </row>
  </sheetData>
  <mergeCells count="3">
    <mergeCell ref="A1:B1"/>
    <mergeCell ref="A5:B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28" workbookViewId="0">
      <selection activeCell="G56" sqref="G56"/>
    </sheetView>
  </sheetViews>
  <sheetFormatPr defaultColWidth="14.140625" defaultRowHeight="15"/>
  <cols>
    <col min="3" max="3" width="18.42578125" bestFit="1" customWidth="1"/>
    <col min="4" max="4" width="16.28515625" bestFit="1" customWidth="1"/>
    <col min="5" max="5" width="18.42578125" bestFit="1" customWidth="1"/>
  </cols>
  <sheetData>
    <row r="1" spans="1:4">
      <c r="A1" s="6" t="s">
        <v>25</v>
      </c>
      <c r="B1" s="6"/>
      <c r="C1" s="6"/>
      <c r="D1" s="6"/>
    </row>
    <row r="2" spans="1:4" ht="14.25" customHeight="1">
      <c r="A2" s="7"/>
      <c r="B2" s="7" t="s">
        <v>26</v>
      </c>
      <c r="C2" s="7" t="s">
        <v>27</v>
      </c>
      <c r="D2" s="7" t="s">
        <v>28</v>
      </c>
    </row>
    <row r="3" spans="1:4">
      <c r="A3" s="11" t="s">
        <v>29</v>
      </c>
      <c r="B3" s="18">
        <v>200</v>
      </c>
      <c r="C3" s="19">
        <v>2</v>
      </c>
      <c r="D3" s="20">
        <v>400</v>
      </c>
    </row>
    <row r="4" spans="1:4" ht="30">
      <c r="A4" s="15" t="s">
        <v>30</v>
      </c>
      <c r="B4" s="7"/>
      <c r="C4" s="7"/>
      <c r="D4" s="7"/>
    </row>
    <row r="5" spans="1:4">
      <c r="A5" s="7" t="s">
        <v>31</v>
      </c>
      <c r="B5" s="2">
        <v>500</v>
      </c>
      <c r="C5" s="4">
        <v>2.1</v>
      </c>
      <c r="D5" s="9">
        <v>1050</v>
      </c>
    </row>
    <row r="6" spans="1:4">
      <c r="A6" s="7" t="s">
        <v>32</v>
      </c>
      <c r="B6" s="2">
        <v>600</v>
      </c>
      <c r="C6" s="4">
        <v>2.2999999999999998</v>
      </c>
      <c r="D6" s="9">
        <v>1380</v>
      </c>
    </row>
    <row r="7" spans="1:4">
      <c r="A7" s="7" t="s">
        <v>33</v>
      </c>
      <c r="B7" s="2">
        <v>200</v>
      </c>
      <c r="C7" s="4">
        <v>2.4</v>
      </c>
      <c r="D7" s="5">
        <v>480</v>
      </c>
    </row>
    <row r="8" spans="1:4">
      <c r="A8" s="7" t="s">
        <v>34</v>
      </c>
      <c r="B8" s="2">
        <v>900</v>
      </c>
      <c r="C8" s="4">
        <v>2.6</v>
      </c>
      <c r="D8" s="9">
        <v>2340</v>
      </c>
    </row>
    <row r="9" spans="1:4" ht="30">
      <c r="A9" s="7" t="s">
        <v>35</v>
      </c>
      <c r="B9" s="2">
        <v>2400</v>
      </c>
      <c r="C9" s="4"/>
      <c r="D9" s="10">
        <v>5650</v>
      </c>
    </row>
    <row r="10" spans="1:4">
      <c r="A10" s="7" t="s">
        <v>2</v>
      </c>
      <c r="B10" s="2"/>
      <c r="C10" s="4"/>
      <c r="D10" s="10"/>
    </row>
    <row r="11" spans="1:4">
      <c r="A11" s="7" t="s">
        <v>36</v>
      </c>
      <c r="B11" s="2">
        <v>400</v>
      </c>
      <c r="C11" s="4">
        <v>4.0999999999999996</v>
      </c>
      <c r="D11" s="10">
        <v>1640</v>
      </c>
    </row>
    <row r="12" spans="1:4">
      <c r="A12" s="7" t="s">
        <v>37</v>
      </c>
      <c r="B12" s="2">
        <v>700</v>
      </c>
      <c r="C12" s="4">
        <v>4.3</v>
      </c>
      <c r="D12" s="10">
        <v>3010</v>
      </c>
    </row>
    <row r="13" spans="1:4">
      <c r="A13" s="7" t="s">
        <v>38</v>
      </c>
      <c r="B13" s="2">
        <v>300</v>
      </c>
      <c r="C13" s="4">
        <v>4.5</v>
      </c>
      <c r="D13" s="10">
        <v>1350</v>
      </c>
    </row>
    <row r="14" spans="1:4">
      <c r="A14" s="7" t="s">
        <v>39</v>
      </c>
      <c r="B14" s="2">
        <v>400</v>
      </c>
      <c r="C14" s="4">
        <v>4.5999999999999996</v>
      </c>
      <c r="D14" s="10">
        <v>1840</v>
      </c>
    </row>
    <row r="15" spans="1:4">
      <c r="A15" s="7" t="s">
        <v>40</v>
      </c>
      <c r="B15" s="2">
        <v>100</v>
      </c>
      <c r="C15" s="4">
        <v>4.8</v>
      </c>
      <c r="D15" s="4">
        <v>480</v>
      </c>
    </row>
    <row r="16" spans="1:4">
      <c r="A16" s="15" t="s">
        <v>41</v>
      </c>
      <c r="B16" s="16">
        <v>1900</v>
      </c>
      <c r="C16" s="15"/>
      <c r="D16" s="17">
        <v>8320</v>
      </c>
    </row>
    <row r="17" spans="1:21">
      <c r="A17" s="6" t="s">
        <v>42</v>
      </c>
      <c r="B17" s="6"/>
      <c r="C17" s="6"/>
      <c r="D17" s="6"/>
    </row>
    <row r="18" spans="1:21" ht="25.5" customHeight="1">
      <c r="A18" s="7" t="s">
        <v>43</v>
      </c>
      <c r="B18" s="26" t="s">
        <v>59</v>
      </c>
      <c r="C18" s="26"/>
      <c r="D18" s="26"/>
      <c r="E18" s="26"/>
      <c r="F18" s="26"/>
      <c r="G18" s="26"/>
      <c r="H18" s="26"/>
      <c r="I18" s="26"/>
      <c r="M18" s="28" t="s">
        <v>74</v>
      </c>
      <c r="N18" s="27"/>
      <c r="O18" s="27"/>
      <c r="Q18" s="28" t="s">
        <v>79</v>
      </c>
      <c r="R18" s="27"/>
      <c r="S18" s="27"/>
      <c r="T18" s="24" t="s">
        <v>82</v>
      </c>
    </row>
    <row r="19" spans="1:21" ht="25.5" customHeight="1">
      <c r="A19" s="7"/>
      <c r="B19" s="21"/>
      <c r="C19" s="21" t="s">
        <v>73</v>
      </c>
      <c r="D19" s="21" t="s">
        <v>74</v>
      </c>
      <c r="E19" s="22" t="s">
        <v>75</v>
      </c>
      <c r="F19" s="12"/>
      <c r="G19" s="12"/>
      <c r="H19" s="12"/>
      <c r="I19" s="12"/>
      <c r="J19" s="12"/>
      <c r="K19" s="12" t="s">
        <v>76</v>
      </c>
      <c r="L19" s="12"/>
      <c r="M19">
        <v>900</v>
      </c>
      <c r="N19">
        <v>2.6</v>
      </c>
      <c r="O19">
        <f>M19*N19</f>
        <v>2340</v>
      </c>
      <c r="Q19" s="24" t="s">
        <v>53</v>
      </c>
      <c r="R19">
        <v>1900</v>
      </c>
      <c r="S19" s="24" t="s">
        <v>81</v>
      </c>
      <c r="T19" s="29">
        <f>ROUND(5650/2400,2)</f>
        <v>2.35</v>
      </c>
      <c r="U19" s="30">
        <f>R19*T19</f>
        <v>4465</v>
      </c>
    </row>
    <row r="20" spans="1:21" ht="25.5" customHeight="1">
      <c r="A20" s="7"/>
      <c r="B20" s="21" t="s">
        <v>53</v>
      </c>
      <c r="C20" s="35">
        <f>(200*2)+(500*2.1)+(600*2.3)+(200*2.4)+(400*2.6)</f>
        <v>4350</v>
      </c>
      <c r="D20" s="35">
        <f>SUM(O19:O22)</f>
        <v>4620</v>
      </c>
      <c r="E20" s="36">
        <f>U19</f>
        <v>4465</v>
      </c>
      <c r="F20" s="12"/>
      <c r="G20" s="12"/>
      <c r="H20" s="12"/>
      <c r="I20" s="12"/>
      <c r="J20" s="11" t="s">
        <v>53</v>
      </c>
      <c r="K20" s="11" t="s">
        <v>77</v>
      </c>
      <c r="L20" s="12"/>
      <c r="M20">
        <v>200</v>
      </c>
      <c r="N20">
        <v>2.4</v>
      </c>
      <c r="O20">
        <f t="shared" ref="O20:O22" si="0">M20*N20</f>
        <v>480</v>
      </c>
      <c r="Q20" s="24" t="s">
        <v>80</v>
      </c>
      <c r="R20">
        <v>500</v>
      </c>
      <c r="T20" s="29">
        <f>ROUND(5650/2400,2)</f>
        <v>2.35</v>
      </c>
      <c r="U20" s="30">
        <f>R20*T20</f>
        <v>1175</v>
      </c>
    </row>
    <row r="21" spans="1:21" ht="25.5" customHeight="1">
      <c r="A21" s="7"/>
      <c r="B21" s="21" t="s">
        <v>72</v>
      </c>
      <c r="C21" s="35">
        <f>500*2.6</f>
        <v>1300</v>
      </c>
      <c r="D21" s="35">
        <f>(300*2.1)+(200*2)</f>
        <v>1030</v>
      </c>
      <c r="E21" s="36">
        <f>U20</f>
        <v>1175</v>
      </c>
      <c r="F21" s="12"/>
      <c r="G21" s="12"/>
      <c r="H21" s="12"/>
      <c r="I21" s="12"/>
      <c r="J21" s="11" t="s">
        <v>72</v>
      </c>
      <c r="K21" s="11" t="s">
        <v>78</v>
      </c>
      <c r="L21" s="12"/>
      <c r="M21">
        <v>600</v>
      </c>
      <c r="N21">
        <v>2.2999999999999998</v>
      </c>
      <c r="O21">
        <f t="shared" si="0"/>
        <v>1380</v>
      </c>
    </row>
    <row r="22" spans="1:21" ht="25.5" customHeight="1">
      <c r="A22" s="7"/>
      <c r="B22" s="8"/>
      <c r="C22" s="7"/>
      <c r="D22" s="7"/>
      <c r="M22">
        <v>200</v>
      </c>
      <c r="N22">
        <v>2.1</v>
      </c>
      <c r="O22">
        <f t="shared" si="0"/>
        <v>420</v>
      </c>
    </row>
    <row r="23" spans="1:21" ht="25.5" customHeight="1">
      <c r="A23" s="7"/>
      <c r="B23" s="8"/>
      <c r="C23" s="7"/>
      <c r="D23" s="7"/>
    </row>
    <row r="24" spans="1:21" ht="25.5" customHeight="1">
      <c r="A24" s="7" t="s">
        <v>44</v>
      </c>
      <c r="B24" s="26" t="s">
        <v>58</v>
      </c>
      <c r="C24" s="26"/>
      <c r="D24" s="26"/>
      <c r="E24" s="26"/>
      <c r="F24" s="26"/>
      <c r="G24" s="26"/>
      <c r="H24" s="26"/>
      <c r="I24" s="26"/>
    </row>
    <row r="25" spans="1:21" ht="25.5" customHeight="1">
      <c r="A25" s="7"/>
      <c r="B25" s="8"/>
      <c r="C25" s="7"/>
      <c r="D25" s="7"/>
    </row>
    <row r="26" spans="1:21" ht="25.5" customHeight="1">
      <c r="A26" s="7"/>
      <c r="B26" s="8"/>
      <c r="C26" s="7"/>
      <c r="D26" s="7"/>
    </row>
    <row r="27" spans="1:21" ht="25.5" customHeight="1">
      <c r="A27" s="7"/>
      <c r="B27" s="8"/>
      <c r="C27" s="7"/>
      <c r="D27" s="7"/>
    </row>
    <row r="28" spans="1:21" ht="25.5" customHeight="1">
      <c r="A28" s="7"/>
      <c r="B28" s="8"/>
      <c r="C28" s="7"/>
      <c r="D28" s="7"/>
    </row>
    <row r="29" spans="1:21" ht="25.5" customHeight="1">
      <c r="A29" s="7"/>
      <c r="B29" s="8"/>
      <c r="C29" s="7"/>
      <c r="D29" s="7"/>
    </row>
    <row r="30" spans="1:21" ht="25.5" customHeight="1">
      <c r="A30" s="7" t="s">
        <v>45</v>
      </c>
      <c r="B30" s="26" t="s">
        <v>60</v>
      </c>
      <c r="C30" s="26"/>
      <c r="D30" s="26"/>
      <c r="E30" s="26"/>
      <c r="F30" s="26"/>
      <c r="G30" s="26"/>
      <c r="H30" s="26"/>
      <c r="I30" s="26"/>
    </row>
    <row r="32" spans="1:21">
      <c r="B32" s="21"/>
      <c r="C32" s="21" t="s">
        <v>73</v>
      </c>
      <c r="D32" s="21" t="s">
        <v>74</v>
      </c>
      <c r="E32" s="22" t="s">
        <v>87</v>
      </c>
    </row>
    <row r="33" spans="2:15">
      <c r="B33" s="21" t="s">
        <v>53</v>
      </c>
      <c r="C33" s="35"/>
      <c r="D33" s="35"/>
      <c r="E33" s="36">
        <f>5650-E34</f>
        <v>4365</v>
      </c>
    </row>
    <row r="34" spans="2:15">
      <c r="B34" s="21" t="s">
        <v>72</v>
      </c>
      <c r="C34" s="35"/>
      <c r="D34" s="35"/>
      <c r="E34" s="36">
        <v>1285</v>
      </c>
    </row>
    <row r="37" spans="2:15">
      <c r="B37" s="12" t="s">
        <v>83</v>
      </c>
    </row>
    <row r="38" spans="2:15">
      <c r="B38" s="24"/>
    </row>
    <row r="39" spans="2:15">
      <c r="C39" s="12" t="s">
        <v>30</v>
      </c>
      <c r="D39" s="12" t="s">
        <v>53</v>
      </c>
      <c r="E39" s="12" t="s">
        <v>84</v>
      </c>
    </row>
    <row r="40" spans="2:15">
      <c r="B40" s="31">
        <v>43009</v>
      </c>
      <c r="E40" s="24" t="s">
        <v>85</v>
      </c>
    </row>
    <row r="41" spans="2:15">
      <c r="B41" s="31">
        <v>43014</v>
      </c>
      <c r="C41" s="24" t="s">
        <v>86</v>
      </c>
      <c r="E41" s="24" t="s">
        <v>86</v>
      </c>
    </row>
    <row r="42" spans="2:15">
      <c r="B42" s="31"/>
      <c r="C42" s="24"/>
      <c r="E42" s="32" t="s">
        <v>88</v>
      </c>
      <c r="F42" s="24" t="s">
        <v>89</v>
      </c>
      <c r="M42">
        <v>400</v>
      </c>
      <c r="N42">
        <v>2.0699999999999998</v>
      </c>
      <c r="O42">
        <f>M42*N42</f>
        <v>827.99999999999989</v>
      </c>
    </row>
    <row r="43" spans="2:15">
      <c r="B43" s="31">
        <v>43015</v>
      </c>
      <c r="D43" s="24" t="s">
        <v>90</v>
      </c>
      <c r="E43" s="24" t="s">
        <v>92</v>
      </c>
      <c r="M43">
        <v>700</v>
      </c>
      <c r="N43">
        <v>2.2200000000000002</v>
      </c>
      <c r="O43">
        <f t="shared" ref="O43:O46" si="1">M43*N43</f>
        <v>1554.0000000000002</v>
      </c>
    </row>
    <row r="44" spans="2:15">
      <c r="B44" s="31">
        <v>43021</v>
      </c>
      <c r="C44" s="24" t="s">
        <v>91</v>
      </c>
      <c r="E44" s="32" t="s">
        <v>93</v>
      </c>
      <c r="M44">
        <v>300</v>
      </c>
      <c r="N44">
        <v>2.31</v>
      </c>
      <c r="O44">
        <f t="shared" si="1"/>
        <v>693</v>
      </c>
    </row>
    <row r="45" spans="2:15">
      <c r="B45" s="31">
        <v>43022</v>
      </c>
      <c r="D45" s="24" t="s">
        <v>94</v>
      </c>
      <c r="E45" s="33" t="s">
        <v>95</v>
      </c>
      <c r="M45">
        <v>400</v>
      </c>
      <c r="N45">
        <v>2.57</v>
      </c>
      <c r="O45">
        <f t="shared" si="1"/>
        <v>1028</v>
      </c>
    </row>
    <row r="46" spans="2:15">
      <c r="B46" s="31">
        <v>43026</v>
      </c>
      <c r="C46" s="24" t="s">
        <v>96</v>
      </c>
      <c r="E46" s="32" t="s">
        <v>97</v>
      </c>
      <c r="H46" s="7"/>
      <c r="I46" s="7"/>
      <c r="J46" s="7"/>
      <c r="K46" s="7"/>
      <c r="M46">
        <v>100</v>
      </c>
      <c r="N46">
        <v>2.57</v>
      </c>
      <c r="O46">
        <f t="shared" si="1"/>
        <v>257</v>
      </c>
    </row>
    <row r="47" spans="2:15">
      <c r="B47" s="31">
        <v>43027</v>
      </c>
      <c r="D47" s="24" t="s">
        <v>98</v>
      </c>
      <c r="E47" s="34" t="s">
        <v>99</v>
      </c>
    </row>
    <row r="48" spans="2:15">
      <c r="B48" s="31">
        <v>43030</v>
      </c>
      <c r="C48" s="24" t="s">
        <v>103</v>
      </c>
      <c r="E48" s="32" t="s">
        <v>104</v>
      </c>
      <c r="F48">
        <f>ROUND(2571/1000, 2)</f>
        <v>2.57</v>
      </c>
    </row>
    <row r="49" spans="1:6">
      <c r="B49" s="31">
        <v>43031</v>
      </c>
      <c r="D49" s="24" t="s">
        <v>105</v>
      </c>
      <c r="E49" s="37" t="s">
        <v>106</v>
      </c>
      <c r="F49">
        <f>600*2.57</f>
        <v>1542</v>
      </c>
    </row>
    <row r="50" spans="1:6">
      <c r="B50" s="31">
        <v>43037</v>
      </c>
      <c r="D50" s="24" t="s">
        <v>107</v>
      </c>
      <c r="E50" s="32" t="s">
        <v>108</v>
      </c>
      <c r="F50">
        <f>500*2.57</f>
        <v>1285</v>
      </c>
    </row>
    <row r="53" spans="1:6">
      <c r="B53" s="12" t="s">
        <v>109</v>
      </c>
    </row>
    <row r="55" spans="1:6">
      <c r="A55" s="31"/>
    </row>
    <row r="56" spans="1:6">
      <c r="A56" s="31"/>
    </row>
    <row r="57" spans="1:6">
      <c r="A57" s="31"/>
    </row>
    <row r="58" spans="1:6">
      <c r="A58" s="31"/>
    </row>
    <row r="59" spans="1:6">
      <c r="A59" s="31"/>
    </row>
    <row r="60" spans="1:6">
      <c r="A60" s="31"/>
    </row>
    <row r="61" spans="1:6">
      <c r="A61" s="31"/>
    </row>
    <row r="62" spans="1:6">
      <c r="A62" s="31"/>
    </row>
    <row r="63" spans="1:6">
      <c r="A63" s="31"/>
    </row>
    <row r="64" spans="1:6">
      <c r="A64" s="31"/>
    </row>
    <row r="65" spans="1:4">
      <c r="A65" s="31"/>
    </row>
    <row r="66" spans="1:4">
      <c r="A66" s="31"/>
    </row>
    <row r="67" spans="1:4">
      <c r="A67" s="31"/>
    </row>
    <row r="68" spans="1:4">
      <c r="A68" s="31"/>
    </row>
    <row r="69" spans="1:4">
      <c r="A69" s="31"/>
      <c r="D69" s="38"/>
    </row>
    <row r="70" spans="1:4">
      <c r="A70" s="31"/>
      <c r="D70" s="38"/>
    </row>
    <row r="71" spans="1:4">
      <c r="A71" s="31"/>
      <c r="D71" s="38"/>
    </row>
    <row r="72" spans="1:4">
      <c r="A72" s="31"/>
    </row>
    <row r="73" spans="1:4">
      <c r="A73" s="31"/>
    </row>
    <row r="74" spans="1:4">
      <c r="A74" s="31"/>
    </row>
    <row r="75" spans="1:4">
      <c r="A75" s="31"/>
    </row>
    <row r="76" spans="1:4">
      <c r="A76" s="31"/>
    </row>
    <row r="77" spans="1:4">
      <c r="A77" s="31"/>
    </row>
  </sheetData>
  <mergeCells count="7">
    <mergeCell ref="M18:O18"/>
    <mergeCell ref="Q18:S18"/>
    <mergeCell ref="B18:I18"/>
    <mergeCell ref="B24:I24"/>
    <mergeCell ref="B30:I30"/>
    <mergeCell ref="A1:D1"/>
    <mergeCell ref="A17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D1" workbookViewId="0">
      <selection activeCell="H21" sqref="H21"/>
    </sheetView>
  </sheetViews>
  <sheetFormatPr defaultColWidth="71.28515625" defaultRowHeight="15"/>
  <cols>
    <col min="1" max="1" width="30.5703125" bestFit="1" customWidth="1"/>
    <col min="2" max="2" width="9.140625" bestFit="1" customWidth="1"/>
    <col min="5" max="5" width="11.28515625" customWidth="1"/>
    <col min="6" max="6" width="28.7109375" customWidth="1"/>
    <col min="7" max="7" width="22.28515625" customWidth="1"/>
  </cols>
  <sheetData>
    <row r="1" spans="1:7">
      <c r="A1" s="6" t="s">
        <v>46</v>
      </c>
      <c r="B1" s="6"/>
    </row>
    <row r="2" spans="1:7">
      <c r="A2" s="6" t="s">
        <v>47</v>
      </c>
      <c r="B2" s="6"/>
      <c r="D2" s="24" t="s">
        <v>61</v>
      </c>
      <c r="E2">
        <v>64000</v>
      </c>
    </row>
    <row r="3" spans="1:7">
      <c r="A3" s="7" t="s">
        <v>48</v>
      </c>
      <c r="B3" s="7" t="s">
        <v>49</v>
      </c>
      <c r="D3" s="24" t="s">
        <v>2</v>
      </c>
      <c r="E3">
        <v>2200000</v>
      </c>
    </row>
    <row r="4" spans="1:7">
      <c r="A4" s="7" t="s">
        <v>2</v>
      </c>
      <c r="B4" s="3">
        <v>2200000</v>
      </c>
      <c r="D4" s="24" t="s">
        <v>62</v>
      </c>
      <c r="E4">
        <v>150000</v>
      </c>
    </row>
    <row r="5" spans="1:7">
      <c r="A5" s="7" t="s">
        <v>50</v>
      </c>
      <c r="B5" s="3">
        <v>150000</v>
      </c>
      <c r="D5" s="24" t="s">
        <v>30</v>
      </c>
      <c r="E5">
        <v>1450000</v>
      </c>
    </row>
    <row r="6" spans="1:7">
      <c r="A6" s="7" t="s">
        <v>30</v>
      </c>
      <c r="B6" s="3">
        <v>1450000</v>
      </c>
      <c r="D6" s="24" t="s">
        <v>63</v>
      </c>
      <c r="E6">
        <v>20000</v>
      </c>
    </row>
    <row r="7" spans="1:7">
      <c r="A7" s="7" t="s">
        <v>51</v>
      </c>
      <c r="B7" s="3">
        <v>20000</v>
      </c>
      <c r="D7" s="24" t="s">
        <v>64</v>
      </c>
      <c r="E7">
        <v>25000</v>
      </c>
    </row>
    <row r="8" spans="1:7">
      <c r="A8" s="7" t="s">
        <v>52</v>
      </c>
      <c r="B8" s="3">
        <v>25000</v>
      </c>
      <c r="D8" s="24" t="s">
        <v>65</v>
      </c>
      <c r="E8">
        <v>40000</v>
      </c>
    </row>
    <row r="10" spans="1:7">
      <c r="D10" t="s">
        <v>66</v>
      </c>
    </row>
    <row r="16" spans="1:7">
      <c r="F16" s="24" t="s">
        <v>100</v>
      </c>
      <c r="G16" s="25">
        <v>64000</v>
      </c>
    </row>
    <row r="17" spans="6:7">
      <c r="F17" s="24" t="s">
        <v>30</v>
      </c>
      <c r="G17">
        <v>1450000</v>
      </c>
    </row>
    <row r="18" spans="6:7">
      <c r="F18" s="24" t="s">
        <v>101</v>
      </c>
      <c r="G18">
        <v>-20000</v>
      </c>
    </row>
    <row r="19" spans="6:7">
      <c r="F19" s="24" t="s">
        <v>102</v>
      </c>
      <c r="G19">
        <v>-25000</v>
      </c>
    </row>
    <row r="20" spans="6:7">
      <c r="F20" s="24" t="s">
        <v>65</v>
      </c>
      <c r="G20">
        <v>40000</v>
      </c>
    </row>
    <row r="21" spans="6:7">
      <c r="F21" s="24" t="s">
        <v>110</v>
      </c>
      <c r="G21">
        <f>SUM(G17:G20)</f>
        <v>1445000</v>
      </c>
    </row>
    <row r="22" spans="6:7">
      <c r="F22" s="24" t="s">
        <v>68</v>
      </c>
      <c r="G22" s="25">
        <f>G16+G21</f>
        <v>1509000</v>
      </c>
    </row>
    <row r="23" spans="6:7">
      <c r="F23" s="24" t="s">
        <v>69</v>
      </c>
      <c r="G23">
        <v>-230000</v>
      </c>
    </row>
    <row r="24" spans="6:7">
      <c r="F24" s="32" t="s">
        <v>53</v>
      </c>
      <c r="G24" s="39">
        <f>SUM(G22:G23)</f>
        <v>1279000</v>
      </c>
    </row>
    <row r="25" spans="6:7">
      <c r="F25" s="24" t="s">
        <v>70</v>
      </c>
      <c r="G25" s="24" t="s">
        <v>71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2017-05-18T04:54:59Z</dcterms:created>
  <dcterms:modified xsi:type="dcterms:W3CDTF">2017-05-19T02:27:49Z</dcterms:modified>
</cp:coreProperties>
</file>