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skill|技能" sheetId="2" r:id="rId1"/>
    <sheet name="skill_binding|技能羁绊" sheetId="4" r:id="rId2"/>
    <sheet name="skill_binding_rank|技能羁绊阶级" sheetId="5" r:id="rId3"/>
    <sheet name="skill_quality|技能品质" sheetId="6" r:id="rId4"/>
    <sheet name="技能id规则" sheetId="3" r:id="rId5"/>
    <sheet name="Sheet1" sheetId="9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  <author>冷淡雾峰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1-武器技能
2-羁绊技能
3-怪物技能
4-装备技能
5-事件技能</t>
        </r>
      </text>
    </commen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1-武器技能(名、描、图)
2-羁绊技能
(名、描、图)
3-局外天赋技能
(名、描、图)
4-装备技能
(描)
5-怪物、普通Boss技能
6-帮派Boss技能
7-局内道具(描)
</t>
        </r>
      </text>
    </comment>
    <comment ref="I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仅type字段为2时生效</t>
        </r>
      </text>
    </comment>
    <comment ref="L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单位ms
0代表1次性技能 只会触发一次</t>
        </r>
      </text>
    </comment>
    <comment ref="M4" authorId="1">
      <text>
        <r>
          <rPr>
            <b/>
            <sz val="9"/>
            <rFont val="宋体"/>
            <charset val="134"/>
          </rPr>
          <t xml:space="preserve">蓝霸符:
</t>
        </r>
        <r>
          <rPr>
            <sz val="9"/>
            <rFont val="宋体"/>
            <charset val="134"/>
          </rPr>
          <t>atte_variable表213000对该技能冷却时间的影响，单位为万分比。
如：
技能冷却2400ms，冷却：50%
该字段值为5000时，
该技能冷却时间=2400*(1-50*5000/10000)=1800ms</t>
        </r>
      </text>
    </comment>
    <comment ref="N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关联skill_effect表id
</t>
        </r>
      </text>
    </comment>
    <comment ref="O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全局事件列表，添加后触发全局事件
武器技能不能配置此字段</t>
        </r>
      </text>
    </comment>
    <comment ref="P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技能触发【参数1】次后，用技能【参数2】替换当前技能效果.替换【参数3】次。
替换结束后，会还原为当前技能本身的效果。
不停地循环此过程</t>
        </r>
      </text>
    </comment>
    <comment ref="Q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仅当技能类型=1时生效
当羁绊阶级≠skill_binding表对应羁绊的进化阶级时，新增该技能，</t>
        </r>
        <r>
          <rPr>
            <b/>
            <sz val="9"/>
            <rFont val="宋体"/>
            <charset val="134"/>
          </rPr>
          <t>否则替换replace_skill_id字段下的技能。</t>
        </r>
      </text>
    </comment>
    <comment ref="R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获得该技能时，失去某技能。</t>
        </r>
      </text>
    </comment>
    <comment ref="T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是否是战斗商店技能
</t>
        </r>
      </text>
    </comment>
    <comment ref="U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当boss选中好技能后，
会根据条件进行一次判定，必须所有条件满足后才可释放这个技能，不满足则不释放技能，并且直到下一轮技能选择才会重新选择新的技能释放
条件：
 1：角色距释放者距离，参数 距离（mm）</t>
        </r>
      </text>
    </comment>
  </commentList>
</comments>
</file>

<file path=xl/comments2.xml><?xml version="1.0" encoding="utf-8"?>
<comments xmlns="http://schemas.openxmlformats.org/spreadsheetml/2006/main">
  <authors>
    <author>蓝霸符</author>
  </authors>
  <commentList>
    <comment ref="F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检测角色是否满足武器进化条件，若满足条件则执行武器进化。</t>
        </r>
      </text>
    </comment>
    <comment ref="G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检测角色是否满足武器进化条件，若满足条件则执行武器进化。</t>
        </r>
      </text>
    </comment>
  </commentList>
</comments>
</file>

<file path=xl/comments3.xml><?xml version="1.0" encoding="utf-8"?>
<comments xmlns="http://schemas.openxmlformats.org/spreadsheetml/2006/main">
  <authors>
    <author>冷淡雾峰</author>
    <author>蓝霸符</author>
  </authors>
  <commentList>
    <comment ref="C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这个品质对应的是套图
一个字符串对应3张图
分别是
xxx_shop 商店使用
xxx_button 按钮样
xxx_tech 科计使用  
</t>
        </r>
      </text>
    </comment>
    <comment ref="D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与技能品质强相关</t>
        </r>
      </text>
    </comment>
    <comment ref="E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与技能品质强相关</t>
        </r>
      </text>
    </comment>
    <comment ref="F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与技能品质强相关,所属羁绊id的羁绊阶级</t>
        </r>
      </text>
    </comment>
  </commentList>
</comments>
</file>

<file path=xl/comments4.xml><?xml version="1.0" encoding="utf-8"?>
<comments xmlns="http://schemas.openxmlformats.org/spreadsheetml/2006/main">
  <authors>
    <author>蓝霸符</author>
  </authors>
  <commentList>
    <comment ref="F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品质大类</t>
        </r>
      </text>
    </comment>
    <comment ref="G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等于 最强羁绊的阶级</t>
        </r>
      </text>
    </comment>
    <comment ref="G6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等于 最强羁绊的阶级</t>
        </r>
      </text>
    </comment>
    <comment ref="G7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等于 最强羁绊的阶级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<sst xmlns="http://schemas.openxmlformats.org/spreadsheetml/2006/main" count="771" uniqueCount="509">
  <si>
    <t>id</t>
  </si>
  <si>
    <t>type</t>
  </si>
  <si>
    <t>name</t>
  </si>
  <si>
    <t>desc</t>
  </si>
  <si>
    <t>icon</t>
  </si>
  <si>
    <t>skill_quality_id</t>
  </si>
  <si>
    <t>skill_binding_id</t>
  </si>
  <si>
    <t>desc_para</t>
  </si>
  <si>
    <t>level</t>
  </si>
  <si>
    <t>cd</t>
  </si>
  <si>
    <t>reduction_cd</t>
  </si>
  <si>
    <t>skill_effect_array</t>
  </si>
  <si>
    <t>skill_event_array</t>
  </si>
  <si>
    <t>charged_skill</t>
  </si>
  <si>
    <t>binding_rank</t>
  </si>
  <si>
    <t>replace_skill_id</t>
  </si>
  <si>
    <t>replace_special_effects</t>
  </si>
  <si>
    <t>battle_shop_skill</t>
  </si>
  <si>
    <t>monster_skill_condition</t>
  </si>
  <si>
    <t>int</t>
  </si>
  <si>
    <t>string</t>
  </si>
  <si>
    <t>array_int</t>
  </si>
  <si>
    <t>array_string</t>
  </si>
  <si>
    <t>array3_int</t>
  </si>
  <si>
    <t>array2_int</t>
  </si>
  <si>
    <t>all</t>
  </si>
  <si>
    <t>client</t>
  </si>
  <si>
    <t>技能id</t>
  </si>
  <si>
    <t>备注-名称</t>
  </si>
  <si>
    <t>类型</t>
  </si>
  <si>
    <t>备注-技能详情</t>
  </si>
  <si>
    <t>名称</t>
  </si>
  <si>
    <t>描述</t>
  </si>
  <si>
    <t>图标(图片资源)</t>
  </si>
  <si>
    <t>技能品质</t>
  </si>
  <si>
    <t>所属羁绊</t>
  </si>
  <si>
    <t>描述参数</t>
  </si>
  <si>
    <t>等级</t>
  </si>
  <si>
    <t>技能冷却时间</t>
  </si>
  <si>
    <t>冷却时间减免系数</t>
  </si>
  <si>
    <t>技能效果组</t>
  </si>
  <si>
    <t>全局事件</t>
  </si>
  <si>
    <t>充能技能</t>
  </si>
  <si>
    <t>羁绊阶级</t>
  </si>
  <si>
    <t>替换技能</t>
  </si>
  <si>
    <t>替换特效</t>
  </si>
  <si>
    <t>战斗商店技能</t>
  </si>
  <si>
    <t>boss技能释放条件</t>
  </si>
  <si>
    <t>skill_100110_desc</t>
  </si>
  <si>
    <t>skill_100210_desc</t>
  </si>
  <si>
    <t>skill_100310_desc</t>
  </si>
  <si>
    <t>skill_100410_desc</t>
  </si>
  <si>
    <t>2;190401;1</t>
  </si>
  <si>
    <t>skill_100510_desc</t>
  </si>
  <si>
    <t>skill_105110_desc</t>
  </si>
  <si>
    <t>银行家-1阶</t>
  </si>
  <si>
    <t>一圈弹幕(8个金币)，伤害+击退。①每8秒1波小金币。②每6秒1波中金币。③每4秒1波大金币。</t>
  </si>
  <si>
    <t>银行家-2阶</t>
  </si>
  <si>
    <t>银行家-3阶</t>
  </si>
  <si>
    <t>弹药专家-1阶</t>
  </si>
  <si>
    <t>每5秒扔1波手雷，范围伤害+强制位移+减速。①每波1小雷。②每波3中雷。③每波5大雷。</t>
  </si>
  <si>
    <t>弹药专家-2阶</t>
  </si>
  <si>
    <t>弹药专家-3阶</t>
  </si>
  <si>
    <t>武器大师-1阶</t>
  </si>
  <si>
    <t>每3秒面朝方向剑气，伤害。①60度剑气。②120度剑气。③240度剑气。</t>
  </si>
  <si>
    <t>武器大师-2阶</t>
  </si>
  <si>
    <t>武器大师-3阶</t>
  </si>
  <si>
    <t>社交名流-1阶</t>
  </si>
  <si>
    <t>范围光环(聚光灯)。①小光环，减速。②中光环，减速。③大光环，减速+伤害。</t>
  </si>
  <si>
    <t>社交名流-2阶</t>
  </si>
  <si>
    <t>14000101;14000103</t>
  </si>
  <si>
    <t>社交名流-3阶</t>
  </si>
  <si>
    <t>14000201;14000203</t>
  </si>
  <si>
    <t>拾取钞票时将额外获得10%收入。(向下取整)(等级1)</t>
  </si>
  <si>
    <t>拾取钞票时将额外获得10%收入。(向下取整)(等级2)</t>
  </si>
  <si>
    <t>拾取钞票时将额外获得10%收入。(向下取整)(等级3)</t>
  </si>
  <si>
    <t>拾取钞票时将额外获得10%收入。(向下取整)(等级4)</t>
  </si>
  <si>
    <t>每次击败怪物后有10%概率额外获得5钞票。(等级1)</t>
  </si>
  <si>
    <t>每次击败怪物后有10%概率额外获得5钞票。(等级2)</t>
  </si>
  <si>
    <t>每次击败怪物后有10%概率额外获得5钞票。(等级3)</t>
  </si>
  <si>
    <t>每次击败怪物后有10%概率额外获得5钞票。(等级4)</t>
  </si>
  <si>
    <t>刷新所需消耗降低12%。(等级1)</t>
  </si>
  <si>
    <t>刷新所需消耗降低12%。(等级2)</t>
  </si>
  <si>
    <t>刷新所需消耗降低12%。(等级3)</t>
  </si>
  <si>
    <t>刷新所需消耗降低12%。(等级4)</t>
  </si>
  <si>
    <t>每次出现商店将额外获得1次免费刷新次数，仅对此次商店生效，不可保留。(等级1)</t>
  </si>
  <si>
    <t>每次出现商店将额外获得1次免费刷新次数，仅对此次商店生效，不可保留。(等级2)</t>
  </si>
  <si>
    <t>每次出现商店将额外获得1次免费刷新次数，仅对此次商店生效，不可保留。(等级3)</t>
  </si>
  <si>
    <t>每次出现商店将额外获得1次免费刷新次数，仅对此次商店生效，不可保留。(等级4)</t>
  </si>
  <si>
    <t>购买技能所需钞票消耗降低12%。(等级1)</t>
  </si>
  <si>
    <t>购买技能所需钞票消耗降低12%。(等级2)</t>
  </si>
  <si>
    <t>购买技能所需钞票消耗降低12%。(等级3)</t>
  </si>
  <si>
    <t>购买技能所需钞票消耗降低12%。(等级4)</t>
  </si>
  <si>
    <t>战斗商店中的技能价格下降20%，且刷新价格下降10%。(等级1)</t>
  </si>
  <si>
    <t>战斗商店中的技能价格下降20%，且刷新价格下降10%。(等级2)</t>
  </si>
  <si>
    <t>每5秒判定一次，获得20钞票或失去10钞票。(等级1)</t>
  </si>
  <si>
    <t>5;20;10</t>
  </si>
  <si>
    <t>每5秒判定一次，获得20钞票或失去10钞票。(等级2)</t>
  </si>
  <si>
    <t>5;40;20</t>
  </si>
  <si>
    <t>每购买3次技能，随机获得一个流派技能。(等级1)</t>
  </si>
  <si>
    <t>获得10%攻击力加成。(等级1)</t>
  </si>
  <si>
    <t>获得10%攻击力加成。(等级2)</t>
  </si>
  <si>
    <t>获得10%攻击力加成。(等级3)</t>
  </si>
  <si>
    <t>获得10%攻击力加成。(等级4)</t>
  </si>
  <si>
    <t>获得8%暴击率加成。(等级1)</t>
  </si>
  <si>
    <t>获得8%暴击率加成。(等级2)</t>
  </si>
  <si>
    <t>获得8%暴击率加成。(等级3)</t>
  </si>
  <si>
    <t>获得8%暴击率加成。(等级4)</t>
  </si>
  <si>
    <t>获得12%冷却减免。(等级1)</t>
  </si>
  <si>
    <t>获得12%冷却减免。(等级2)</t>
  </si>
  <si>
    <t>获得12%冷却减免。(等级3)</t>
  </si>
  <si>
    <t>获得12%冷却减免。(等级4)</t>
  </si>
  <si>
    <t>获得10%伤害加成。(等级1)</t>
  </si>
  <si>
    <t>获得10%伤害加成。(等级2)</t>
  </si>
  <si>
    <t>获得10%伤害加成。(等级3)</t>
  </si>
  <si>
    <t>获得10%伤害加成。(等级4)</t>
  </si>
  <si>
    <t>获得10%暴击伤害加成。(等级1)</t>
  </si>
  <si>
    <t>获得10%暴击伤害加成。(等级2)</t>
  </si>
  <si>
    <t>获得10%暴击伤害加成。(等级3)</t>
  </si>
  <si>
    <t>获得10%暴击伤害加成。(等级4)</t>
  </si>
  <si>
    <t>每次攻击额外附带1%敌方最大生命值(上限200)。(等级1)</t>
  </si>
  <si>
    <t>每次攻击额外附带1%敌方最大生命值(上限200)。(等级2)</t>
  </si>
  <si>
    <t>每秒获得2%可叠加的临时暴击率，当角色触发暴击时，清空临时暴击率并重新开始计算。(等级1)</t>
  </si>
  <si>
    <t>每秒获得2%可叠加的临时暴击率，当角色触发暴击时，清空临时暴击率并重新开始计算。(等级2)</t>
  </si>
  <si>
    <t>每次商店结束后，获得20%移动速度加成，25%推力加成，25%冷却减免，持续20秒。(等级1)</t>
  </si>
  <si>
    <t>每次攻击有8%概率触发超级推力。(等级1)</t>
  </si>
  <si>
    <t>每次攻击有8%概率触发超级推力。(等级2)</t>
  </si>
  <si>
    <t>每次攻击有8%概率触发超级推力。(等级3)</t>
  </si>
  <si>
    <t>每次攻击有8%概率触发超级推力。(等级4)</t>
  </si>
  <si>
    <t>获得12%闪避率。(等级1)</t>
  </si>
  <si>
    <t>获得12%闪避率。(等级2)</t>
  </si>
  <si>
    <t>获得12%闪避率。(等级3)</t>
  </si>
  <si>
    <t>获得12%闪避率。(等级4)</t>
  </si>
  <si>
    <t>获得10%移动速度。(等级1)</t>
  </si>
  <si>
    <t>获得10%移动速度。(等级2)</t>
  </si>
  <si>
    <t>获得10%移动速度。(等级3)</t>
  </si>
  <si>
    <t>获得10%移动速度。(等级4)</t>
  </si>
  <si>
    <t>获得10%伤害减免。(等级1)</t>
  </si>
  <si>
    <t>获得10%伤害减免。(等级2)</t>
  </si>
  <si>
    <t>获得10%伤害减免。(等级3)</t>
  </si>
  <si>
    <t>获得10%伤害减免。(等级4)</t>
  </si>
  <si>
    <t>获得10%推力加成。(等级1)</t>
  </si>
  <si>
    <t>获得10%推力加成。(等级2)</t>
  </si>
  <si>
    <t>获得10%推力加成。(等级3)</t>
  </si>
  <si>
    <t>获得10%推力加成。(等级4)</t>
  </si>
  <si>
    <t>角色每次受到伤害，25%概率将120%伤害均分给自身范围内所有敌方目标。(等级1)</t>
  </si>
  <si>
    <t>角色每次受到伤害，25%概率将120%伤害均分给自身范围内所有敌方目标。(等级2)</t>
  </si>
  <si>
    <t>对生命值低于50%的敌方目标造成额外20%伤害。(等级1)</t>
  </si>
  <si>
    <t>50;20</t>
  </si>
  <si>
    <t>对生命值低于50%的敌方目标造成额外40%伤害。(等级2)</t>
  </si>
  <si>
    <t>50;40</t>
  </si>
  <si>
    <t>每5次攻击，下1次攻击伤害翻倍。(等级1)</t>
  </si>
  <si>
    <t>每击败50个敌人，获得0.2%伤害加成(上限12%)。(等级1)</t>
  </si>
  <si>
    <t>每击败50个敌人，获得0.2%伤害加成(上限12%)。(等级2)</t>
  </si>
  <si>
    <t>每击败50个敌人，获得0.2%伤害加成(上限12%)。(等级3)</t>
  </si>
  <si>
    <t>每击败50个敌人，获得0.2%伤害加成(上限12%)。(等级4)</t>
  </si>
  <si>
    <t>每击败50个敌人，获得0.2%伤害减免(上限12%)。(等级1)</t>
  </si>
  <si>
    <t>每击败50个敌人，获得0.2%伤害减免(上限12%)。(等级2)</t>
  </si>
  <si>
    <t>每击败50个敌人，获得0.2%伤害减免(上限12%)。(等级3)</t>
  </si>
  <si>
    <t>每击败50个敌人，获得0.2%伤害减免(上限12%)。(等级4)</t>
  </si>
  <si>
    <t>每击败50个敌人，获得0.5%最大生命值(上限30%)。(等级1)</t>
  </si>
  <si>
    <t>每击败50个敌人，获得0.5%最大生命值(上限30%)。(等级2)</t>
  </si>
  <si>
    <t>每击败50个敌人，获得0.5%最大生命值(上限30%)。(等级3)</t>
  </si>
  <si>
    <t>每击败50个敌人，获得0.5%最大生命值(上限30%)。(等级4)</t>
  </si>
  <si>
    <t>每次出现商店后，恢复自身10%最大生命值。(等级1)</t>
  </si>
  <si>
    <t>每次出现商店后，恢复自身10%最大生命值。(等级2)</t>
  </si>
  <si>
    <t>每次出现商店后，恢复自身10%最大生命值。(等级3)</t>
  </si>
  <si>
    <t>每次出现商店后，恢复自身10%最大生命值。(等级4)</t>
  </si>
  <si>
    <t>每5秒，恢复角色1%最大生命值。(等级1)</t>
  </si>
  <si>
    <t>每5秒，恢复角色1%最大生命值。(等级2)</t>
  </si>
  <si>
    <t>每5秒，恢复角色1%最大生命值。(等级3)</t>
  </si>
  <si>
    <t>每5秒，恢复角色1%最大生命值。(等级4)</t>
  </si>
  <si>
    <t>每击败200敌人，增加自身5%攻击力，但受到伤害增加1%。(等级1)</t>
  </si>
  <si>
    <t>每击败200敌人，增加自身5%攻击力，但受到伤害增加1%。(等级2)</t>
  </si>
  <si>
    <t>角色受到致命伤害时，免疫本次伤害并获得2秒无敌，每300秒仅能触发1次。(等级1)</t>
  </si>
  <si>
    <t>角色受到致命伤害时，免疫本次伤害并获得2秒无敌，每300秒仅能触发1次。(等级2)</t>
  </si>
  <si>
    <t>击败敌人有10%概率回复自身5%最大生命值。(等级1)</t>
  </si>
  <si>
    <t>践踏</t>
  </si>
  <si>
    <t>火箭弹</t>
  </si>
  <si>
    <t>震荡波</t>
  </si>
  <si>
    <t>冲锋</t>
  </si>
  <si>
    <t>尖刺</t>
  </si>
  <si>
    <t>火墙</t>
  </si>
  <si>
    <t>捕捉</t>
  </si>
  <si>
    <t>狂暴</t>
  </si>
  <si>
    <t>回旋镖</t>
  </si>
  <si>
    <t>香蕉皮</t>
  </si>
  <si>
    <t>音响炮台</t>
  </si>
  <si>
    <t>龙卷风</t>
  </si>
  <si>
    <t>锥形阵</t>
  </si>
  <si>
    <t>呼叫增援</t>
  </si>
  <si>
    <t>疗愈</t>
  </si>
  <si>
    <t>重拳出击</t>
  </si>
  <si>
    <t>大号铅弹</t>
  </si>
  <si>
    <t>火力覆盖</t>
  </si>
  <si>
    <t>破片手榴弹</t>
  </si>
  <si>
    <t>毒迹</t>
  </si>
  <si>
    <t>自爆</t>
  </si>
  <si>
    <t>篮球</t>
  </si>
  <si>
    <t>怪物武器-手枪</t>
  </si>
  <si>
    <t>9毫米子弹</t>
  </si>
  <si>
    <t>怪物武器-冲锋枪</t>
  </si>
  <si>
    <t>怪物武器-步枪</t>
  </si>
  <si>
    <t>7.62子弹</t>
  </si>
  <si>
    <t>怪物武器-狙击枪</t>
  </si>
  <si>
    <t>怪物武器-机枪</t>
  </si>
  <si>
    <t>5.56子弹</t>
  </si>
  <si>
    <t>怪物武器-燃烧瓶</t>
  </si>
  <si>
    <t>燃烧瓶</t>
  </si>
  <si>
    <t>怪物武器-易拉罐</t>
  </si>
  <si>
    <t>易拉罐</t>
  </si>
  <si>
    <t>怪物武器-灭火器</t>
  </si>
  <si>
    <t>喷雾</t>
  </si>
  <si>
    <t>怪物武器-飞镖</t>
  </si>
  <si>
    <t>飞镖</t>
  </si>
  <si>
    <t>怪物武器-吉他</t>
  </si>
  <si>
    <t>音符</t>
  </si>
  <si>
    <t>怪物武器-手炮</t>
  </si>
  <si>
    <t>12口径子弹</t>
  </si>
  <si>
    <t>怪物武器-霰弹枪</t>
  </si>
  <si>
    <t>怪物武器-榴弹枪</t>
  </si>
  <si>
    <t>榴弹</t>
  </si>
  <si>
    <t>怪物武器-火箭炮</t>
  </si>
  <si>
    <t>火箭筒</t>
  </si>
  <si>
    <t>怪物武器-手榴弹</t>
  </si>
  <si>
    <t>手榴弹</t>
  </si>
  <si>
    <t>左右挥拳</t>
  </si>
  <si>
    <t>1;30000</t>
  </si>
  <si>
    <t>泰山压顶</t>
  </si>
  <si>
    <t>后撤偷袭</t>
  </si>
  <si>
    <t>1;60000</t>
  </si>
  <si>
    <t>飓风之拳</t>
  </si>
  <si>
    <t>突刺</t>
  </si>
  <si>
    <t>回旋踢</t>
  </si>
  <si>
    <t>闪光弹</t>
  </si>
  <si>
    <t>利刃风暴</t>
  </si>
  <si>
    <t>抱摔冲锋</t>
  </si>
  <si>
    <t>1;100000</t>
  </si>
  <si>
    <t>火箭炮</t>
  </si>
  <si>
    <t>投掷C4</t>
  </si>
  <si>
    <t>追猎</t>
  </si>
  <si>
    <t>炮台</t>
  </si>
  <si>
    <t>陷阱</t>
  </si>
  <si>
    <t>定位</t>
  </si>
  <si>
    <t>回溯</t>
  </si>
  <si>
    <t>炮台技能</t>
  </si>
  <si>
    <t>陷阱技能</t>
  </si>
  <si>
    <t>燕返</t>
  </si>
  <si>
    <t>1;50000</t>
  </si>
  <si>
    <t>幻影连斩</t>
  </si>
  <si>
    <t>十字斩</t>
  </si>
  <si>
    <t>二天一流</t>
  </si>
  <si>
    <t>太极拳</t>
  </si>
  <si>
    <t>回天</t>
  </si>
  <si>
    <t>六十四掌</t>
  </si>
  <si>
    <t>掌风</t>
  </si>
  <si>
    <t>反射音符</t>
  </si>
  <si>
    <t>狂热摇滚</t>
  </si>
  <si>
    <t>1;80000</t>
  </si>
  <si>
    <t>陶醉</t>
  </si>
  <si>
    <t>命运之音</t>
  </si>
  <si>
    <t>机械舞</t>
  </si>
  <si>
    <t>1;120000</t>
  </si>
  <si>
    <t>应援</t>
  </si>
  <si>
    <t>口哨攻击</t>
  </si>
  <si>
    <t>闪电攻击</t>
  </si>
  <si>
    <t>秒杀身边小怪</t>
  </si>
  <si>
    <t>小怪技能</t>
  </si>
  <si>
    <t>冲锋扫射</t>
  </si>
  <si>
    <t>摩托回旋</t>
  </si>
  <si>
    <t>摩托冲击</t>
  </si>
  <si>
    <t>爆裂弹</t>
  </si>
  <si>
    <t>首次购买蓝色品质技能免费</t>
  </si>
  <si>
    <t>获得2次免费刷新，可累计到战斗结束</t>
  </si>
  <si>
    <t>移动速度+2</t>
  </si>
  <si>
    <t>道具恢复效果+10%</t>
  </si>
  <si>
    <t>击败怪物会掉落装备</t>
  </si>
  <si>
    <t>被击倒时获得2秒无敌</t>
  </si>
  <si>
    <t>武器冷却-10%</t>
  </si>
  <si>
    <t>击败怪物会掉落香蕉</t>
  </si>
  <si>
    <t>生命+15%</t>
  </si>
  <si>
    <t>每次商店结束时恢复20%生命</t>
  </si>
  <si>
    <t>击败怪物会掉落零件</t>
  </si>
  <si>
    <t>攻击力+15%</t>
  </si>
  <si>
    <t>暴击率+10%</t>
  </si>
  <si>
    <t>连续碰撞伤害增加15%</t>
  </si>
  <si>
    <t>闪避率+10%</t>
  </si>
  <si>
    <t>对稀有怪物伤害增加10%</t>
  </si>
  <si>
    <t>42070101;42070102</t>
  </si>
  <si>
    <t>暴击伤害增加50%</t>
  </si>
  <si>
    <t>角色质量增加20%</t>
  </si>
  <si>
    <t>增加10%移动速度</t>
  </si>
  <si>
    <t>钞票获取额外增加10%</t>
  </si>
  <si>
    <t>恢复效果+20%</t>
  </si>
  <si>
    <t>吸收范围增加100%</t>
  </si>
  <si>
    <t>攻击+10%</t>
  </si>
  <si>
    <t>命中使目标流血，每秒25%攻击力，持续3秒</t>
  </si>
  <si>
    <t>25;3</t>
  </si>
  <si>
    <t>可消灭飞行弹幕</t>
  </si>
  <si>
    <t>攻击+15%</t>
  </si>
  <si>
    <t>挥舞范围变为半圆形</t>
  </si>
  <si>
    <t>每失去10%生命，增加5%恢复效果</t>
  </si>
  <si>
    <t>10;5</t>
  </si>
  <si>
    <t>每击败100敌人恢复3%生命</t>
  </si>
  <si>
    <t>100;3</t>
  </si>
  <si>
    <t>生命+20%</t>
  </si>
  <si>
    <t>攻击冷却-15%</t>
  </si>
  <si>
    <t>有30%概率额外发动1次攻击</t>
  </si>
  <si>
    <t>30;1</t>
  </si>
  <si>
    <t>每失去10%生命，增加3%伤害减免</t>
  </si>
  <si>
    <t>10;3</t>
  </si>
  <si>
    <t>濒死状态下，免疫伤害3秒(仅触发1次)</t>
  </si>
  <si>
    <t>3;1</t>
  </si>
  <si>
    <t>生命高于50%时，移动速度增加20%</t>
  </si>
  <si>
    <t>生命低于50%时，造成伤害增加20%(低于=小于等于)</t>
  </si>
  <si>
    <t>基础移动速度+2</t>
  </si>
  <si>
    <t>移动时留下火焰路径(Dot+减速)</t>
  </si>
  <si>
    <t>换弹时间减少30%</t>
  </si>
  <si>
    <t>能将远距离的敌人击退更远(推力与距离正相关，线性变化)</t>
  </si>
  <si>
    <t>水柱将穿透所有敌人</t>
  </si>
  <si>
    <t>闪避+15%</t>
  </si>
  <si>
    <t>每触发1次闪避，免疫击退1秒(不可叠加)</t>
  </si>
  <si>
    <t>1;1</t>
  </si>
  <si>
    <t>30%概率造成25%额外伤害</t>
  </si>
  <si>
    <t>30;25</t>
  </si>
  <si>
    <t>每次攻击造成60%-180%的随机伤害</t>
  </si>
  <si>
    <t>60;180</t>
  </si>
  <si>
    <t>受到推力降低20%</t>
  </si>
  <si>
    <t>受到的远程伤害降低30%(弹幕)</t>
  </si>
  <si>
    <t>1%概率直接击败喽啰(小怪)</t>
  </si>
  <si>
    <t>每次触发击败获得20钞票</t>
  </si>
  <si>
    <t>每触发1次闪避，获得迅速衰减的100%临时移速，持续1秒(不可叠加)</t>
  </si>
  <si>
    <t>1;100;1</t>
  </si>
  <si>
    <t>减速光环</t>
  </si>
  <si>
    <t>攻击持续时间增加2秒(实际增加攻击次数)</t>
  </si>
  <si>
    <t>易伤/受到击退增加光环，内圈易伤，完全容易击退</t>
  </si>
  <si>
    <t>受击时对周围敌人造成5%伤害</t>
  </si>
  <si>
    <t>受击时有10%概率恢复2%生命</t>
  </si>
  <si>
    <t>10;2</t>
  </si>
  <si>
    <t>对喽啰伤害增加10%</t>
  </si>
  <si>
    <t>每秒对周围敌人造成10%伤害</t>
  </si>
  <si>
    <t>降低周围敌人10%移速</t>
  </si>
  <si>
    <t>受击时有10%概率获得50%伤害减免，持续1秒(不可叠加)</t>
  </si>
  <si>
    <t>10;15;1</t>
  </si>
  <si>
    <t>对头目伤害增加10%</t>
  </si>
  <si>
    <t>击败敌人后对敌人周围造成每秒10%伤害，持续2秒(不可叠加)</t>
  </si>
  <si>
    <t>移动速度+10%</t>
  </si>
  <si>
    <t>若3秒内未受到伤害，增加10%移速。</t>
  </si>
  <si>
    <t>3;10;2</t>
  </si>
  <si>
    <t>推力+25%</t>
  </si>
  <si>
    <t>有25%概率触发超级推力(原推力的2倍)</t>
  </si>
  <si>
    <t>有20%概率触发极限推力(原推力的5倍)</t>
  </si>
  <si>
    <t>初始获得3层伤害抵挡</t>
  </si>
  <si>
    <t>每30秒获得1层伤害抵挡，至多3层</t>
  </si>
  <si>
    <t>30;1;3</t>
  </si>
  <si>
    <t>推力+15%</t>
  </si>
  <si>
    <t>击退敌人时有25%概率额外使其眩晕，持续2秒</t>
  </si>
  <si>
    <t>25;2</t>
  </si>
  <si>
    <t>击退减免+10%</t>
  </si>
  <si>
    <t>击败头目或Boss时，增加4%最大生命值，上限20%</t>
  </si>
  <si>
    <t>4;20</t>
  </si>
  <si>
    <t>击败头目或Boss时，增加6%造成伤害，上限30%</t>
  </si>
  <si>
    <t>6;30</t>
  </si>
  <si>
    <t>击败头目或Boss时，增加3%移动速度，上限15%</t>
  </si>
  <si>
    <t>3;15</t>
  </si>
  <si>
    <t>额外进行1次上下方向攻击</t>
  </si>
  <si>
    <t>攻击距离增加20%</t>
  </si>
  <si>
    <t>每次命中有4%概率产生一个蛋糕，蛋糕可为自身增加0.2%攻击力，持续到战斗结束。</t>
  </si>
  <si>
    <t>4;0.2</t>
  </si>
  <si>
    <t>伤害减免+10%</t>
  </si>
  <si>
    <t>受击时有1%概率掉落食物</t>
  </si>
  <si>
    <t>造成伤害+5%</t>
  </si>
  <si>
    <t>每拾取1次食物，增加1%攻击，上限20%</t>
  </si>
  <si>
    <t>1;1;20</t>
  </si>
  <si>
    <t>伤害减免+5%</t>
  </si>
  <si>
    <t>每拾取1次食物，额外恢复5%生命</t>
  </si>
  <si>
    <t>1;5</t>
  </si>
  <si>
    <t>击败敌人后有1%概率掉落食物</t>
  </si>
  <si>
    <t>拾取1次食物后获得20%临时移速，持续3秒(不可叠加)</t>
  </si>
  <si>
    <t>1;20;3</t>
  </si>
  <si>
    <t>石头伤害+30%</t>
  </si>
  <si>
    <t>攻击命中敌人后发生分裂(命中目标分裂到范围内3个新目标)</t>
  </si>
  <si>
    <t>攻击+25%</t>
  </si>
  <si>
    <t>小石头会再次产生分裂(新目标再分裂至3个新新目标)</t>
  </si>
  <si>
    <t>可满血复活1次</t>
  </si>
  <si>
    <t>复活后攻击力+15%，移动速度+15%</t>
  </si>
  <si>
    <t>15;15</t>
  </si>
  <si>
    <t>额外增加1次复活</t>
  </si>
  <si>
    <t>目标血量越高造成伤害越高</t>
  </si>
  <si>
    <t>对满血敌人额外造成50%伤害</t>
  </si>
  <si>
    <t>推力+30%</t>
  </si>
  <si>
    <t>受击前会触发3秒无敌状态，每分钟可触发1次</t>
  </si>
  <si>
    <t>生命+25%</t>
  </si>
  <si>
    <t>无敌状态时推力增加50%，持续3秒</t>
  </si>
  <si>
    <t>50;3</t>
  </si>
  <si>
    <t>自身生命高于50%时攻击力增加20%</t>
  </si>
  <si>
    <t>攻击时有10%概率暴击</t>
  </si>
  <si>
    <t>额外增加10%暴击率，暴击伤害增加100%</t>
  </si>
  <si>
    <t>10;100</t>
  </si>
  <si>
    <t>自身满生命时造成伤害提高20%</t>
  </si>
  <si>
    <t>自身满生命时造成暴击率+20%</t>
  </si>
  <si>
    <t>道具-炸弹</t>
  </si>
  <si>
    <t>道具-食物1</t>
  </si>
  <si>
    <t>道具-食物2</t>
  </si>
  <si>
    <t>道具-加速道具1</t>
  </si>
  <si>
    <t>道具-吸铁石</t>
  </si>
  <si>
    <t>冰</t>
  </si>
  <si>
    <t>冰地形</t>
  </si>
  <si>
    <t>测试技能-1</t>
  </si>
  <si>
    <t>挥3下棒球棍</t>
  </si>
  <si>
    <t>101;103</t>
  </si>
  <si>
    <t>5;4;1</t>
  </si>
  <si>
    <t>测试技能-2</t>
  </si>
  <si>
    <t>吃食物持续回血</t>
  </si>
  <si>
    <t>测试技能-4</t>
  </si>
  <si>
    <t>发射石头弹幕</t>
  </si>
  <si>
    <t>测试技能-5</t>
  </si>
  <si>
    <t>boss踩地板</t>
  </si>
  <si>
    <t>通用技能-无敌两秒</t>
  </si>
  <si>
    <t>通用技能-无敌三秒</t>
  </si>
  <si>
    <t>通用技能-无敌两秒-冷却300秒</t>
  </si>
  <si>
    <t>通用技能-无敌两秒-冷却150秒</t>
  </si>
  <si>
    <t>通用技能-无敌两秒-冷却150秒-秒杀周围小怪</t>
  </si>
  <si>
    <t>若获得技能【派对时间】，事件关联技能</t>
  </si>
  <si>
    <t>所有单位推力增加</t>
  </si>
  <si>
    <t>刷新箱子</t>
  </si>
  <si>
    <t>pic</t>
  </si>
  <si>
    <t>evolve_rank</t>
  </si>
  <si>
    <t>skill_id</t>
  </si>
  <si>
    <t>skill_guide</t>
  </si>
  <si>
    <t>羁绊id</t>
  </si>
  <si>
    <t>备注</t>
  </si>
  <si>
    <t>图片(图片资源)</t>
  </si>
  <si>
    <t>进化阶级</t>
  </si>
  <si>
    <t>羁绊技能</t>
  </si>
  <si>
    <t>新手引导技能组</t>
  </si>
  <si>
    <t>银行家</t>
  </si>
  <si>
    <t>弹药专家</t>
  </si>
  <si>
    <t>武器大师</t>
  </si>
  <si>
    <t>130114;190001</t>
  </si>
  <si>
    <t>社交名流</t>
  </si>
  <si>
    <t>140114;190005</t>
  </si>
  <si>
    <t>exp</t>
  </si>
  <si>
    <t>阶级id</t>
  </si>
  <si>
    <t>阶级经验</t>
  </si>
  <si>
    <t>binding_exp</t>
  </si>
  <si>
    <t>level_upperlimit</t>
  </si>
  <si>
    <t>unlock_rank</t>
  </si>
  <si>
    <t>price</t>
  </si>
  <si>
    <t>品质id</t>
  </si>
  <si>
    <t>羁绊经验</t>
  </si>
  <si>
    <t>等级上限</t>
  </si>
  <si>
    <t>解锁条件-阶级</t>
  </si>
  <si>
    <t>价格</t>
  </si>
  <si>
    <t>6位</t>
  </si>
  <si>
    <t>技能类型</t>
  </si>
  <si>
    <t>技能类型\id位数</t>
  </si>
  <si>
    <t>第1位</t>
  </si>
  <si>
    <t>第2位</t>
  </si>
  <si>
    <t>第3位</t>
  </si>
  <si>
    <t>第4位</t>
  </si>
  <si>
    <t>第5位</t>
  </si>
  <si>
    <t>第6位</t>
  </si>
  <si>
    <t>例</t>
  </si>
  <si>
    <t>武器技能</t>
  </si>
  <si>
    <t>攻击方式</t>
  </si>
  <si>
    <t>武器品质</t>
  </si>
  <si>
    <t>羁绊等级</t>
  </si>
  <si>
    <t>无羁绊-棒球棍-6级</t>
  </si>
  <si>
    <t>特殊武器技能</t>
  </si>
  <si>
    <t>编号</t>
  </si>
  <si>
    <t>武器技能触发的特殊效果（替换）</t>
  </si>
  <si>
    <t>升阶技能</t>
  </si>
  <si>
    <t>羁绊1-1阶升级技能</t>
  </si>
  <si>
    <t>Rogue技能</t>
  </si>
  <si>
    <t>2</t>
  </si>
  <si>
    <t>编号id</t>
  </si>
  <si>
    <t>羁绊1-品质2-1号-4级</t>
  </si>
  <si>
    <t>帮派boss技能</t>
  </si>
  <si>
    <t>3</t>
  </si>
  <si>
    <t>怪物id</t>
  </si>
  <si>
    <t>怪物1501-技能2</t>
  </si>
  <si>
    <t>普通boss技能</t>
  </si>
  <si>
    <t>普通boss通用技能1</t>
  </si>
  <si>
    <t>天赋属性</t>
  </si>
  <si>
    <t>玩家等级</t>
  </si>
  <si>
    <t>12级-属性天赋4</t>
  </si>
  <si>
    <t>天赋技能</t>
  </si>
  <si>
    <t>25级-天赋技能1</t>
  </si>
  <si>
    <t>装备技能</t>
  </si>
  <si>
    <t>4</t>
  </si>
  <si>
    <t>装备id</t>
  </si>
  <si>
    <t>装备品质</t>
  </si>
  <si>
    <t>棒球棍-品质3</t>
  </si>
  <si>
    <t>局内道具技能</t>
  </si>
  <si>
    <t>道具id</t>
  </si>
  <si>
    <t>道具-食物-恢复生命</t>
  </si>
  <si>
    <t>科技技能</t>
  </si>
  <si>
    <t>科技id</t>
  </si>
  <si>
    <t>金钱-1-理性消费</t>
  </si>
  <si>
    <t>地形技能</t>
  </si>
  <si>
    <t>地形id</t>
  </si>
  <si>
    <t>地形-减速</t>
  </si>
  <si>
    <t>通用技能</t>
  </si>
  <si>
    <t>通用技能id</t>
  </si>
  <si>
    <t>濒死-回血</t>
  </si>
  <si>
    <t>事件技能</t>
  </si>
  <si>
    <t>事件id</t>
  </si>
  <si>
    <t>事件11011-对应的技能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</si>
</sst>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9"/>
      <name val="微软雅黑"/>
      <charset val="134"/>
    </font>
    <font>
      <b/>
      <sz val="9"/>
      <color theme="0"/>
      <name val="微软雅黑"/>
      <charset val="134"/>
    </font>
    <font>
      <sz val="9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宋体"/>
      <charset val="134"/>
      <scheme val="minor"/>
    </font>
    <font>
      <sz val="9"/>
      <color theme="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93535"/>
        </patternFill>
      </fill>
    </dxf>
  </dxfs>
  <tableStyles count="0" defaultTableStyle="TableStyleMedium2" defaultPivotStyle="PivotStyleLight16"/>
  <colors>
    <mruColors>
      <color rgb="00FFF3CA"/>
      <color rgb="00C9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www.wps.cn/officeDocument/2023/relationships/customStorage" Target="customStorage/customStorage.xml"/><Relationship Id="rId15" Type="http://schemas.openxmlformats.org/officeDocument/2006/relationships/styles" Target="styles.xml"/><Relationship Id="rId14" Type="http://schemas.openxmlformats.org/officeDocument/2006/relationships/sheetMetadata" Target="metadata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4618;&#29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v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_eff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l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>
        <row r="5">
          <cell r="E5">
            <v>1</v>
          </cell>
          <cell r="F5">
            <v>2</v>
          </cell>
        </row>
        <row r="6">
          <cell r="E6" t="str">
            <v>武器</v>
          </cell>
          <cell r="F6" t="str">
            <v>衣服</v>
          </cell>
        </row>
        <row r="7">
          <cell r="E7" t="str">
            <v>远程自动索敌</v>
          </cell>
          <cell r="F7" t="str">
            <v>远程伤害减免</v>
          </cell>
        </row>
        <row r="8">
          <cell r="E8" t="str">
            <v>刀光、中近、回血</v>
          </cell>
          <cell r="F8" t="str">
            <v>恢复增益、杀敌回血</v>
          </cell>
        </row>
        <row r="9">
          <cell r="E9" t="str">
            <v>慢速、杀敌AOE</v>
          </cell>
          <cell r="F9" t="str">
            <v>受击反弹AOE</v>
          </cell>
        </row>
        <row r="10">
          <cell r="E10" t="str">
            <v>近距AOE</v>
          </cell>
          <cell r="F10" t="str">
            <v>复活</v>
          </cell>
        </row>
        <row r="11">
          <cell r="E11" t="str">
            <v>近战击退</v>
          </cell>
          <cell r="F11" t="str">
            <v>杀精英怪Boss回血</v>
          </cell>
        </row>
        <row r="12">
          <cell r="E12" t="str">
            <v>方向范围攻击</v>
          </cell>
          <cell r="F12" t="str">
            <v>复活、属性增益</v>
          </cell>
        </row>
        <row r="13">
          <cell r="E13" t="str">
            <v>AOE、吸附怪物</v>
          </cell>
          <cell r="F13" t="str">
            <v>濒死吸血刷盾</v>
          </cell>
        </row>
        <row r="14">
          <cell r="E14" t="str">
            <v>远程追踪、伤害增益</v>
          </cell>
          <cell r="F14" t="str">
            <v>幽灵状态</v>
          </cell>
        </row>
        <row r="18">
          <cell r="E18" t="str">
            <v>武器(攻1)</v>
          </cell>
          <cell r="F18" t="str">
            <v>衣服(防1)</v>
          </cell>
        </row>
        <row r="19">
          <cell r="E19" t="str">
            <v>扇形、中近</v>
          </cell>
          <cell r="F19" t="str">
            <v>每杀200敌回血</v>
          </cell>
        </row>
        <row r="20">
          <cell r="E20" t="str">
            <v>远程持续击退</v>
          </cell>
          <cell r="F20" t="str">
            <v>闪避</v>
          </cell>
        </row>
        <row r="21">
          <cell r="E21" t="str">
            <v>多段圆形范围击退</v>
          </cell>
          <cell r="F21" t="str">
            <v>受击回血</v>
          </cell>
        </row>
        <row r="22">
          <cell r="E22" t="str">
            <v>单向强力击退、多倍推力</v>
          </cell>
          <cell r="F22" t="str">
            <v>抵挡次数</v>
          </cell>
        </row>
        <row r="23">
          <cell r="E23" t="str">
            <v>非定向矩形击退</v>
          </cell>
          <cell r="F23" t="str">
            <v>伤害减免</v>
          </cell>
        </row>
        <row r="24">
          <cell r="E24" t="str">
            <v>远程击退、可分裂</v>
          </cell>
          <cell r="F24" t="str">
            <v>复活、属性增益</v>
          </cell>
        </row>
        <row r="28">
          <cell r="E28" t="str">
            <v>装备ID</v>
          </cell>
          <cell r="F28" t="str">
            <v>装备名称</v>
          </cell>
        </row>
        <row r="29">
          <cell r="E29">
            <v>101</v>
          </cell>
          <cell r="F29" t="str">
            <v>棒球棍</v>
          </cell>
        </row>
        <row r="35">
          <cell r="E35">
            <v>201</v>
          </cell>
          <cell r="F35" t="str">
            <v>皮夹克</v>
          </cell>
        </row>
        <row r="41">
          <cell r="E41">
            <v>301</v>
          </cell>
          <cell r="F41" t="str">
            <v>皮手套</v>
          </cell>
        </row>
        <row r="47">
          <cell r="E47">
            <v>401</v>
          </cell>
          <cell r="F47" t="str">
            <v>牛仔裤</v>
          </cell>
        </row>
        <row r="53">
          <cell r="E53">
            <v>501</v>
          </cell>
          <cell r="F53" t="str">
            <v>链条腰带</v>
          </cell>
        </row>
        <row r="59">
          <cell r="E59">
            <v>601</v>
          </cell>
          <cell r="F59" t="str">
            <v>马丁鞋</v>
          </cell>
        </row>
        <row r="65">
          <cell r="E65">
            <v>102</v>
          </cell>
          <cell r="F65" t="str">
            <v>玩具水枪</v>
          </cell>
        </row>
        <row r="71">
          <cell r="E71">
            <v>202</v>
          </cell>
          <cell r="F71" t="str">
            <v>花夹克</v>
          </cell>
        </row>
        <row r="77">
          <cell r="E77">
            <v>302</v>
          </cell>
          <cell r="F77" t="str">
            <v>时尚纹身</v>
          </cell>
        </row>
        <row r="83">
          <cell r="E83">
            <v>402</v>
          </cell>
          <cell r="F83" t="str">
            <v>沙滩裤</v>
          </cell>
        </row>
        <row r="89">
          <cell r="E89">
            <v>502</v>
          </cell>
          <cell r="F89" t="str">
            <v>水晶腰包</v>
          </cell>
        </row>
        <row r="95">
          <cell r="E95">
            <v>602</v>
          </cell>
          <cell r="F95" t="str">
            <v>人字拖</v>
          </cell>
        </row>
        <row r="101">
          <cell r="E101">
            <v>103</v>
          </cell>
          <cell r="F101" t="str">
            <v>吉他</v>
          </cell>
        </row>
        <row r="107">
          <cell r="E107">
            <v>203</v>
          </cell>
          <cell r="F107" t="str">
            <v>嘻哈卫衣</v>
          </cell>
        </row>
        <row r="113">
          <cell r="E113">
            <v>303</v>
          </cell>
          <cell r="F113" t="str">
            <v>皮质指套</v>
          </cell>
        </row>
        <row r="119">
          <cell r="E119">
            <v>403</v>
          </cell>
          <cell r="F119" t="str">
            <v>潮流中裤</v>
          </cell>
        </row>
        <row r="125">
          <cell r="E125">
            <v>503</v>
          </cell>
          <cell r="F125" t="str">
            <v>银质挂链</v>
          </cell>
        </row>
        <row r="131">
          <cell r="E131">
            <v>603</v>
          </cell>
          <cell r="F131" t="str">
            <v>帆布鞋</v>
          </cell>
        </row>
        <row r="137">
          <cell r="E137">
            <v>104</v>
          </cell>
          <cell r="F137" t="str">
            <v>台球杆</v>
          </cell>
        </row>
        <row r="143">
          <cell r="E143">
            <v>204</v>
          </cell>
          <cell r="F143" t="str">
            <v>绅士马甲</v>
          </cell>
        </row>
        <row r="149">
          <cell r="E149">
            <v>304</v>
          </cell>
          <cell r="F149" t="str">
            <v>羊毛手套</v>
          </cell>
        </row>
        <row r="155">
          <cell r="E155">
            <v>404</v>
          </cell>
          <cell r="F155" t="str">
            <v>西裤</v>
          </cell>
        </row>
        <row r="161">
          <cell r="E161">
            <v>504</v>
          </cell>
          <cell r="F161" t="str">
            <v>皮带</v>
          </cell>
        </row>
        <row r="167">
          <cell r="E167">
            <v>604</v>
          </cell>
          <cell r="F167" t="str">
            <v>皮鞋</v>
          </cell>
        </row>
        <row r="173">
          <cell r="E173">
            <v>105</v>
          </cell>
          <cell r="F173" t="str">
            <v>平底锅</v>
          </cell>
        </row>
        <row r="179">
          <cell r="E179">
            <v>205</v>
          </cell>
          <cell r="F179" t="str">
            <v>烹饪围裙</v>
          </cell>
        </row>
        <row r="185">
          <cell r="E185">
            <v>305</v>
          </cell>
          <cell r="F185" t="str">
            <v>隔热手套</v>
          </cell>
        </row>
        <row r="191">
          <cell r="E191">
            <v>405</v>
          </cell>
          <cell r="F191" t="str">
            <v>烹饪裤</v>
          </cell>
        </row>
        <row r="197">
          <cell r="E197">
            <v>505</v>
          </cell>
          <cell r="F197" t="str">
            <v>调料腰带</v>
          </cell>
        </row>
        <row r="203">
          <cell r="E203">
            <v>605</v>
          </cell>
          <cell r="F203" t="str">
            <v>防滑鞋</v>
          </cell>
        </row>
        <row r="209">
          <cell r="E209">
            <v>151</v>
          </cell>
          <cell r="F209" t="str">
            <v>夺命弹弓</v>
          </cell>
        </row>
        <row r="215">
          <cell r="E215">
            <v>251</v>
          </cell>
          <cell r="F215" t="str">
            <v>夺命斗篷</v>
          </cell>
        </row>
        <row r="221">
          <cell r="E221">
            <v>351</v>
          </cell>
          <cell r="F221" t="str">
            <v>夺命护手</v>
          </cell>
        </row>
        <row r="227">
          <cell r="E227">
            <v>451</v>
          </cell>
          <cell r="F227" t="str">
            <v>夺命皮裤</v>
          </cell>
        </row>
        <row r="233">
          <cell r="E233">
            <v>551</v>
          </cell>
          <cell r="F233" t="str">
            <v>夺命腰带</v>
          </cell>
        </row>
        <row r="239">
          <cell r="E239">
            <v>651</v>
          </cell>
          <cell r="F239" t="str">
            <v>夺命长靴</v>
          </cell>
        </row>
      </sheetData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>
        <row r="21">
          <cell r="D21" t="str">
            <v>践踏</v>
          </cell>
          <cell r="E21" t="str">
            <v>践踏地面，对周围圆形范围内的敌人造成伤害和眩晕。</v>
          </cell>
        </row>
        <row r="22">
          <cell r="D22" t="str">
            <v>火箭弹</v>
          </cell>
          <cell r="E22" t="str">
            <v>以角色为中心，向该区域发射1个火箭弹，对该区域造成大额伤害。</v>
          </cell>
        </row>
        <row r="23">
          <cell r="D23" t="str">
            <v>震荡波</v>
          </cell>
          <cell r="E23" t="str">
            <v>重击地面，向角色方向，呈等腰体型状，逐步生效，命中角色产生强制位移、伤害、减速及反向，持续2秒。</v>
          </cell>
        </row>
        <row r="24">
          <cell r="D24" t="str">
            <v>冲锋</v>
          </cell>
          <cell r="E24" t="str">
            <v>向角色方向发起3次冲锋，若触碰到角色则对角色造成伤害及击退。</v>
          </cell>
        </row>
        <row r="25">
          <cell r="D25" t="str">
            <v>尖刺</v>
          </cell>
          <cell r="E25" t="str">
            <v>召唤1圈围绕自身的尖刺，若命中角色则造成伤害及流血效果。</v>
          </cell>
        </row>
        <row r="26">
          <cell r="D26" t="str">
            <v>火墙</v>
          </cell>
          <cell r="E26" t="str">
            <v>瞄准角色，沿直线陆续投掷3个燃烧瓶，燃烧瓶将在落点生成火焰地形。</v>
          </cell>
        </row>
        <row r="27">
          <cell r="D27" t="str">
            <v>捕捉</v>
          </cell>
          <cell r="E27" t="str">
            <v>召唤1个从天而降的巨网，必然命中角色，对角色造成定身效果。</v>
          </cell>
        </row>
        <row r="28">
          <cell r="D28" t="str">
            <v>狂暴</v>
          </cell>
          <cell r="E28" t="str">
            <v>转换为狂战士形态，移动速度增加30%，攻击力增加40%，受到伤害增加30%，每秒回复2%最大生命值，持续8秒。</v>
          </cell>
        </row>
        <row r="29">
          <cell r="D29" t="str">
            <v>回旋镖</v>
          </cell>
          <cell r="E2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30">
          <cell r="D30" t="str">
            <v>香蕉皮</v>
          </cell>
          <cell r="E30" t="str">
            <v>Boss矩形范围内随机生成多个香蕉皮，踩到香蕉皮后强制位移一段距离。</v>
          </cell>
        </row>
        <row r="31">
          <cell r="D31" t="str">
            <v>音响炮台</v>
          </cell>
          <cell r="E31" t="str">
            <v>召唤1个音响，每2秒向角色发射1个音符，命中则造成伤害和减速，音响可摧毁，受到5次攻击或撞击后被摧毁。</v>
          </cell>
        </row>
        <row r="32">
          <cell r="D32" t="str">
            <v>龙卷风</v>
          </cell>
          <cell r="E32" t="str">
            <v>向角色方向召唤龙卷风，若命中角色则龙卷风会将角色牵引至龙卷风中心，角色随龙卷风强制位移。</v>
          </cell>
        </row>
        <row r="33">
          <cell r="D33" t="str">
            <v>锥形阵</v>
          </cell>
          <cell r="E33" t="str">
            <v>召唤3波，每波为呈锥形阵5个摩托车喽啰，向角色冲锋一次，冲锋到尽头后喽啰消失，命中角色则造成伤害及击退。</v>
          </cell>
        </row>
        <row r="34">
          <cell r="D34" t="str">
            <v>呼叫增援</v>
          </cell>
          <cell r="E34" t="str">
            <v>召唤大量喽啰，从四面八方包围角色。</v>
          </cell>
        </row>
        <row r="35">
          <cell r="D35" t="str">
            <v>疗愈</v>
          </cell>
          <cell r="E35" t="str">
            <v>降低自身移动速度，持续治疗周围所有己方单位(喽啰及普通Boss)，持续4秒。</v>
          </cell>
        </row>
        <row r="36">
          <cell r="D36" t="str">
            <v>重拳出击</v>
          </cell>
          <cell r="E36" t="str">
            <v>静止并蓄力，向角色方向出拳(矩形范围)，对角色及障碍物造成伤害及高额击退。</v>
          </cell>
        </row>
        <row r="37">
          <cell r="D37" t="str">
            <v>大号铅弹</v>
          </cell>
          <cell r="E37" t="str">
            <v>使用S1897霰弹枪向角色连续开2枪(扇形范围)，若命中角色则造成流血(dot伤害)、击退、减速debuff。</v>
          </cell>
        </row>
        <row r="38">
          <cell r="D38" t="str">
            <v>火力覆盖</v>
          </cell>
          <cell r="E38" t="str">
            <v>静止，连续向角色发射16颗子弹，子弹将会追踪角色并对角色造成伤害，若被连续命中，每颗子弹造成伤害递增20%。</v>
          </cell>
        </row>
        <row r="39">
          <cell r="D39" t="str">
            <v>破片手榴弹</v>
          </cell>
          <cell r="E3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40">
          <cell r="D40" t="str">
            <v>毒迹</v>
          </cell>
          <cell r="E40" t="str">
            <v>行走轨迹能附加中毒状态。</v>
          </cell>
        </row>
        <row r="41">
          <cell r="D41" t="str">
            <v>自爆</v>
          </cell>
          <cell r="E41" t="str">
            <v>快速向角色移动，达到角色位置处停止移动，短暂倒计时后自爆，对自身造成小额伤害，对大范围区域造成大额伤害及击退。</v>
          </cell>
        </row>
        <row r="42">
          <cell r="D42" t="str">
            <v>篮球</v>
          </cell>
          <cell r="E42" t="str">
            <v>移动并投掷，每间隔1秒向角色方向1个投掷篮球，投掷5个(4秒)，篮球触碰障碍物将反弹，每个篮球持续存在5秒，命中角色则造成伤害及击退。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</row>
        <row r="4">
          <cell r="C4" t="str">
            <v>备注2</v>
          </cell>
        </row>
        <row r="5">
          <cell r="A5">
            <v>22001</v>
          </cell>
        </row>
        <row r="5">
          <cell r="C5" t="str">
            <v>怪物刷新量+50%（向下取整）</v>
          </cell>
        </row>
        <row r="6">
          <cell r="A6">
            <v>11001</v>
          </cell>
        </row>
        <row r="6">
          <cell r="C6" t="str">
            <v>刷新的怪物有10%的概率使自身周围30米友军攻击力加成增加50%，并且自身移动速度减少50%</v>
          </cell>
        </row>
        <row r="7">
          <cell r="A7">
            <v>11002</v>
          </cell>
        </row>
        <row r="7">
          <cell r="C7" t="str">
            <v>刷新的怪物有10%的概率自身移动速度增加30%，最大生命加成500%，体型增加50%</v>
          </cell>
        </row>
        <row r="8">
          <cell r="A8">
            <v>26001</v>
          </cell>
        </row>
        <row r="8">
          <cell r="C8" t="str">
            <v>会刷新3只免疫伤害和击退并且移动迅速的杀手怪物追击角色。怪物自身每隔10秒陷入昏迷2秒，不会出现在boss战中</v>
          </cell>
        </row>
        <row r="9">
          <cell r="A9">
            <v>11003</v>
          </cell>
        </row>
        <row r="9">
          <cell r="C9" t="str">
            <v>会刷新3只免疫伤害和击退并且移动迅速的杀手怪物追击角色。怪物自身每隔10秒陷入昏迷2秒，不会出现在boss战中</v>
          </cell>
        </row>
        <row r="10">
          <cell r="A10">
            <v>11004</v>
          </cell>
        </row>
        <row r="10">
          <cell r="C10" t="str">
            <v>所有怪物攻击力加成增加50%，最大生命值加成增加20%</v>
          </cell>
        </row>
        <row r="11">
          <cell r="A11">
            <v>11005</v>
          </cell>
        </row>
        <row r="11">
          <cell r="C11" t="str">
            <v>怪物距角色少于等于20米时会增加30%移动速度</v>
          </cell>
        </row>
        <row r="12">
          <cell r="A12">
            <v>11006</v>
          </cell>
        </row>
        <row r="12">
          <cell r="C12" t="str">
            <v>怪物死亡3s后会攻击自身周围10米所有的怪物和角色。造成击退</v>
          </cell>
        </row>
        <row r="13">
          <cell r="A13">
            <v>11007</v>
          </cell>
        </row>
        <row r="13">
          <cell r="C13" t="str">
            <v>所有怪物获得1层伤害免疫和1层击退免疫</v>
          </cell>
        </row>
        <row r="14">
          <cell r="A14">
            <v>11008</v>
          </cell>
        </row>
        <row r="14">
          <cell r="C14" t="str">
            <v>所有怪物的弹幕范围加成增加100%</v>
          </cell>
        </row>
        <row r="15">
          <cell r="A15">
            <v>11009</v>
          </cell>
        </row>
        <row r="15">
          <cell r="C15" t="str">
            <v>怪物体型会在一段时间内增加100%，时间到后，怪物体型减少100%</v>
          </cell>
        </row>
        <row r="16">
          <cell r="A16">
            <v>52001</v>
          </cell>
        </row>
        <row r="16">
          <cell r="C16" t="str">
            <v>角色携带的武器品质会提升至ss级，如果武器已经是ss级，那么角色攻击力加成增加30%</v>
          </cell>
        </row>
        <row r="17">
          <cell r="A17">
            <v>13001</v>
          </cell>
        </row>
        <row r="17">
          <cell r="C17" t="str">
            <v>角色携带的武器品质会提升至ss级，如果武器已经是ss级，那么角色攻击力加成增加30%</v>
          </cell>
        </row>
        <row r="18">
          <cell r="A18">
            <v>11010</v>
          </cell>
        </row>
        <row r="18">
          <cell r="C18" t="str">
            <v>角色获得的钞票数量增加100%</v>
          </cell>
        </row>
        <row r="19">
          <cell r="A19">
            <v>34001</v>
          </cell>
        </row>
        <row r="19">
          <cell r="C19" t="str">
            <v>时间流速增加100%，刷怪速度同样增加100%</v>
          </cell>
        </row>
        <row r="20">
          <cell r="A20">
            <v>11011</v>
          </cell>
        </row>
        <row r="20">
          <cell r="C20" t="str">
            <v>角色和怪物体型增加50%</v>
          </cell>
        </row>
        <row r="21">
          <cell r="A21">
            <v>11012</v>
          </cell>
        </row>
        <row r="21">
          <cell r="C21" t="str">
            <v>角色和怪物体型增加50%</v>
          </cell>
        </row>
        <row r="22">
          <cell r="A22">
            <v>11013</v>
          </cell>
        </row>
        <row r="22">
          <cell r="C22" t="str">
            <v>角色和怪物，伤害减免增加50%，推力加成增加50%</v>
          </cell>
        </row>
        <row r="23">
          <cell r="A23">
            <v>11014</v>
          </cell>
        </row>
        <row r="23">
          <cell r="C23" t="str">
            <v>角色和怪物，伤害减免增加50%，推力加成增加50%</v>
          </cell>
        </row>
        <row r="24">
          <cell r="A24">
            <v>11015</v>
          </cell>
        </row>
        <row r="24">
          <cell r="C24" t="str">
            <v>角色的所有攻击都会暴击,怪物生命值增加30%</v>
          </cell>
        </row>
        <row r="25">
          <cell r="A25">
            <v>11016</v>
          </cell>
        </row>
        <row r="25">
          <cell r="C25" t="str">
            <v>角色的所有攻击都会暴击,怪物生命值增加30%</v>
          </cell>
        </row>
        <row r="26">
          <cell r="A26">
            <v>11017</v>
          </cell>
        </row>
        <row r="26">
          <cell r="C26" t="str">
            <v>角色每次攻击都会攻击2次，但是攻击间隔增加100%</v>
          </cell>
        </row>
        <row r="27">
          <cell r="A27">
            <v>11018</v>
          </cell>
        </row>
        <row r="27">
          <cell r="C27" t="str">
            <v>普通怪物的质量增加50%</v>
          </cell>
        </row>
        <row r="28">
          <cell r="A28">
            <v>11019</v>
          </cell>
        </row>
        <row r="28">
          <cell r="C28" t="str">
            <v>角色体型增加20%，推力增加50%</v>
          </cell>
        </row>
        <row r="29">
          <cell r="A29">
            <v>11020</v>
          </cell>
        </row>
        <row r="29">
          <cell r="C29" t="str">
            <v>角色体型减少50%，移动速度增加30%，攻击力加成增加30%</v>
          </cell>
        </row>
        <row r="30">
          <cell r="A30">
            <v>11021</v>
          </cell>
        </row>
        <row r="30">
          <cell r="C30" t="str">
            <v>每隔一段时间，以角色为圆心50米的圆内，随机选择4个点，生成燃烧弹地形。燃烧弹地形对触碰的角色，怪物造成持续伤害</v>
          </cell>
        </row>
        <row r="31">
          <cell r="A31">
            <v>22002</v>
          </cell>
        </row>
        <row r="31">
          <cell r="C31" t="str">
            <v>每次刷新的精英怪的数量增加100%，并且最大生命值增加50%，推力加成增加30%</v>
          </cell>
        </row>
        <row r="32">
          <cell r="A32">
            <v>11022</v>
          </cell>
        </row>
        <row r="32">
          <cell r="C32" t="str">
            <v>每次刷新的精英怪的数量增加100%，并且最大生命值增加50%，推力加成增加30%</v>
          </cell>
        </row>
        <row r="33">
          <cell r="A33">
            <v>37001</v>
          </cell>
        </row>
        <row r="33">
          <cell r="C33" t="str">
            <v>第1次拉高摄像头</v>
          </cell>
        </row>
        <row r="34">
          <cell r="A34">
            <v>37002</v>
          </cell>
        </row>
        <row r="34">
          <cell r="C34" t="str">
            <v>第2次拉高摄像头</v>
          </cell>
        </row>
        <row r="35">
          <cell r="A35">
            <v>37003</v>
          </cell>
        </row>
        <row r="35">
          <cell r="C35" t="str">
            <v>第3次拉高摄像头</v>
          </cell>
        </row>
        <row r="36">
          <cell r="A36">
            <v>37004</v>
          </cell>
        </row>
        <row r="36">
          <cell r="C36" t="str">
            <v>boss战场景</v>
          </cell>
        </row>
        <row r="37">
          <cell r="A37">
            <v>37101</v>
          </cell>
        </row>
        <row r="37">
          <cell r="C37" t="str">
            <v>弹出警报UI、播放音效</v>
          </cell>
        </row>
        <row r="38">
          <cell r="A38">
            <v>37102</v>
          </cell>
        </row>
        <row r="38">
          <cell r="C38" t="str">
            <v>弹出警报UI、播放音效</v>
          </cell>
        </row>
        <row r="39">
          <cell r="A39">
            <v>38001</v>
          </cell>
        </row>
        <row r="40">
          <cell r="A40">
            <v>38002</v>
          </cell>
        </row>
        <row r="41">
          <cell r="A41">
            <v>38003</v>
          </cell>
        </row>
        <row r="42">
          <cell r="A42">
            <v>38004</v>
          </cell>
        </row>
        <row r="43">
          <cell r="A43">
            <v>38005</v>
          </cell>
        </row>
        <row r="44">
          <cell r="A44">
            <v>39001</v>
          </cell>
        </row>
        <row r="44">
          <cell r="C44" t="str">
            <v>趋势预言-1</v>
          </cell>
        </row>
        <row r="45">
          <cell r="A45">
            <v>39002</v>
          </cell>
        </row>
        <row r="45">
          <cell r="C45" t="str">
            <v>趋势预言-2</v>
          </cell>
        </row>
        <row r="46">
          <cell r="A46">
            <v>39003</v>
          </cell>
        </row>
        <row r="46">
          <cell r="C46" t="str">
            <v>趋势预言-3</v>
          </cell>
        </row>
        <row r="47">
          <cell r="A47">
            <v>39004</v>
          </cell>
        </row>
        <row r="47">
          <cell r="C47" t="str">
            <v>趋势预言-4</v>
          </cell>
        </row>
        <row r="48">
          <cell r="A48">
            <v>40001</v>
          </cell>
        </row>
        <row r="48">
          <cell r="C48" t="str">
            <v>摩根时代-1</v>
          </cell>
        </row>
        <row r="49">
          <cell r="A49">
            <v>41001</v>
          </cell>
        </row>
        <row r="49">
          <cell r="C49" t="str">
            <v>潮流制造者-1</v>
          </cell>
        </row>
        <row r="50">
          <cell r="A50">
            <v>41002</v>
          </cell>
        </row>
        <row r="50">
          <cell r="C50" t="str">
            <v>潮流制造者-2</v>
          </cell>
        </row>
        <row r="51">
          <cell r="A51">
            <v>41003</v>
          </cell>
        </row>
        <row r="51">
          <cell r="C51" t="str">
            <v>潮流制造者-3</v>
          </cell>
        </row>
        <row r="52">
          <cell r="A52">
            <v>41004</v>
          </cell>
        </row>
        <row r="52">
          <cell r="C52" t="str">
            <v>潮流制造者-4</v>
          </cell>
        </row>
        <row r="53">
          <cell r="A53">
            <v>41005</v>
          </cell>
        </row>
        <row r="53">
          <cell r="C53" t="str">
            <v>派对时间-1</v>
          </cell>
        </row>
        <row r="54">
          <cell r="A54">
            <v>41007</v>
          </cell>
        </row>
        <row r="54">
          <cell r="C54" t="str">
            <v>派对时间-1</v>
          </cell>
        </row>
        <row r="55">
          <cell r="A55">
            <v>53001</v>
          </cell>
        </row>
        <row r="55">
          <cell r="C55" t="str">
            <v>格挡反击-1</v>
          </cell>
        </row>
        <row r="56">
          <cell r="A56">
            <v>53002</v>
          </cell>
        </row>
        <row r="56">
          <cell r="C56" t="str">
            <v>格挡反击-2</v>
          </cell>
        </row>
        <row r="57">
          <cell r="A57">
            <v>53003</v>
          </cell>
        </row>
        <row r="57">
          <cell r="C57" t="str">
            <v>格挡反击-2</v>
          </cell>
        </row>
        <row r="58">
          <cell r="A58">
            <v>21001</v>
          </cell>
        </row>
        <row r="58">
          <cell r="C58" t="str">
            <v>击败怪物会掉落香蕉</v>
          </cell>
        </row>
        <row r="59">
          <cell r="A59">
            <v>41006</v>
          </cell>
        </row>
        <row r="59">
          <cell r="C59" t="str">
            <v>每次商店结束时恢复20%生命</v>
          </cell>
        </row>
        <row r="60">
          <cell r="A60">
            <v>11023</v>
          </cell>
        </row>
        <row r="60">
          <cell r="C60" t="str">
            <v>定时周围生成燃烧弹</v>
          </cell>
        </row>
        <row r="61">
          <cell r="A61">
            <v>42001</v>
          </cell>
        </row>
        <row r="61">
          <cell r="C61" t="str">
            <v>每次进入商店，获得500钞票。</v>
          </cell>
        </row>
        <row r="62">
          <cell r="A62">
            <v>57001</v>
          </cell>
        </row>
        <row r="62">
          <cell r="C62" t="str">
            <v>每4次刷新，获得1次免费刷新机会。</v>
          </cell>
        </row>
        <row r="63">
          <cell r="A63">
            <v>56001</v>
          </cell>
        </row>
        <row r="63">
          <cell r="C63" t="str">
            <v>立刻获得6次免费刷新机会，保留至第1阶段结束。</v>
          </cell>
        </row>
        <row r="64">
          <cell r="A64">
            <v>58001</v>
          </cell>
        </row>
        <row r="64">
          <cell r="C64" t="str">
            <v>每刷新5次，随机获得1个蓝色技能。</v>
          </cell>
        </row>
        <row r="65">
          <cell r="A65">
            <v>58002</v>
          </cell>
        </row>
        <row r="65">
          <cell r="C65" t="str">
            <v>每刷新5次，随机获得1个蓝色技能。</v>
          </cell>
        </row>
        <row r="66">
          <cell r="A66">
            <v>39005</v>
          </cell>
        </row>
        <row r="66">
          <cell r="C66" t="str">
            <v>每次进入商店获得3次免费刷新机会，且购买的第1个技能免费。</v>
          </cell>
        </row>
        <row r="67">
          <cell r="A67">
            <v>43001</v>
          </cell>
        </row>
        <row r="67">
          <cell r="C67" t="str">
            <v>每次进入商店获得3次免费刷新机会，且购买的第1个技能免费。</v>
          </cell>
        </row>
        <row r="68">
          <cell r="A68">
            <v>11024</v>
          </cell>
        </row>
        <row r="68">
          <cell r="C68" t="str">
            <v>刷出高品质技能的概率提升。</v>
          </cell>
        </row>
        <row r="69">
          <cell r="A69">
            <v>42002</v>
          </cell>
        </row>
        <row r="69">
          <cell r="C69" t="str">
            <v>每次弹出商店获得1次成长，获得攻击力加成、生命加成。</v>
          </cell>
        </row>
        <row r="70">
          <cell r="A70">
            <v>59001</v>
          </cell>
        </row>
        <row r="70">
          <cell r="C70" t="str">
            <v>获得已学习技能数*1%的伤害加成和最大生命值加成。</v>
          </cell>
        </row>
        <row r="71">
          <cell r="A71">
            <v>59002</v>
          </cell>
        </row>
        <row r="71">
          <cell r="C71" t="str">
            <v>获得已学习技能数*1%的伤害加成和最大生命值加成。</v>
          </cell>
        </row>
        <row r="72">
          <cell r="A72">
            <v>36001</v>
          </cell>
        </row>
        <row r="72">
          <cell r="C72" t="str">
            <v>获得任意2个蓝色技能。</v>
          </cell>
        </row>
        <row r="73">
          <cell r="A73">
            <v>42003</v>
          </cell>
        </row>
        <row r="73">
          <cell r="C73" t="str">
            <v>每次进入商店获得1个蓝色技能。</v>
          </cell>
        </row>
        <row r="74">
          <cell r="A74">
            <v>36002</v>
          </cell>
        </row>
        <row r="74">
          <cell r="C74" t="str">
            <v>每次进入商店获得1个蓝色技能。</v>
          </cell>
        </row>
        <row r="75">
          <cell r="A75">
            <v>55001</v>
          </cell>
        </row>
        <row r="75">
          <cell r="C75" t="str">
            <v>若技能【意外之财】达到Max，每次击败怪物有1%概率额外掉落道具。</v>
          </cell>
        </row>
        <row r="76">
          <cell r="A76">
            <v>55002</v>
          </cell>
        </row>
        <row r="76">
          <cell r="C76" t="str">
            <v>若技能【风险投资】达到Max，每次判定必然获得钞票。</v>
          </cell>
        </row>
        <row r="77">
          <cell r="A77">
            <v>55003</v>
          </cell>
        </row>
        <row r="77">
          <cell r="C77" t="str">
            <v>若技能【弹无虚发】达到Max，获得玻璃大炮效果：攻击力+20%，最大生命值-20%。</v>
          </cell>
        </row>
        <row r="78">
          <cell r="A78">
            <v>55004</v>
          </cell>
        </row>
        <row r="78">
          <cell r="C78" t="str">
            <v>若技能【粉碎】达到Max，每次攻击将使目标移速减少10%，持续2秒，最多叠加5层。</v>
          </cell>
        </row>
        <row r="79">
          <cell r="A79">
            <v>55005</v>
          </cell>
        </row>
        <row r="79">
          <cell r="C79" t="str">
            <v>若技能【借力打力】达到Max，每次攻击有1%概率触发极限推力。</v>
          </cell>
        </row>
        <row r="80">
          <cell r="A80">
            <v>55006</v>
          </cell>
        </row>
        <row r="80">
          <cell r="C80" t="str">
            <v>若技能【格挡反击】达到Max，触发格挡反击的概率提升至30%。</v>
          </cell>
        </row>
        <row r="81">
          <cell r="A81">
            <v>55007</v>
          </cell>
        </row>
        <row r="81">
          <cell r="C81" t="str">
            <v>若技能【贵族风范】达到Max，额外获得20%受到治疗增加。</v>
          </cell>
        </row>
        <row r="82">
          <cell r="A82">
            <v>55008</v>
          </cell>
        </row>
        <row r="82">
          <cell r="C82" t="str">
            <v>若技能【危机公关】达到Max，受到致命伤害后立刻秒杀圆形范围内所有喽啰，移速+20%，持续5秒。</v>
          </cell>
        </row>
        <row r="83">
          <cell r="A83">
            <v>55009</v>
          </cell>
        </row>
        <row r="83">
          <cell r="C83" t="str">
            <v>若获得技能【摩根时代】，有20%概率获得额外获得1个技能。</v>
          </cell>
        </row>
        <row r="84">
          <cell r="A84">
            <v>55010</v>
          </cell>
        </row>
        <row r="84">
          <cell r="C84" t="str">
            <v>若获得技能【派对时间】，效果持续30秒。</v>
          </cell>
        </row>
        <row r="85">
          <cell r="A85">
            <v>55011</v>
          </cell>
        </row>
        <row r="85">
          <cell r="C85" t="str">
            <v>若获得技能【宗师之力】，每3次攻击，下1次攻击伤害翻倍。</v>
          </cell>
        </row>
        <row r="86">
          <cell r="A86">
            <v>55012</v>
          </cell>
        </row>
        <row r="86">
          <cell r="C86" t="str">
            <v>若获得技能【猎人游戏】，击败敌人有15%概率回复自身5%最大生命值。</v>
          </cell>
        </row>
        <row r="87">
          <cell r="A87">
            <v>61001</v>
          </cell>
        </row>
        <row r="87">
          <cell r="C87" t="str">
            <v>若流派【银行家】达到4阶，额外获得 所有流派总经验*0.2%伤害加成。</v>
          </cell>
        </row>
        <row r="88">
          <cell r="A88">
            <v>60001</v>
          </cell>
        </row>
        <row r="88">
          <cell r="C88" t="str">
            <v>若流派【银行家】达到4阶，额外获得 所有流派总经验*0.2%伤害加成。</v>
          </cell>
        </row>
        <row r="89">
          <cell r="A89">
            <v>61002</v>
          </cell>
        </row>
        <row r="89">
          <cell r="C89" t="str">
            <v>若流派【弹药专家】达到4阶，每2秒对自身圆形范围内进行1次轰炸，造成100%攻击力伤害。</v>
          </cell>
        </row>
        <row r="90">
          <cell r="A90">
            <v>61003</v>
          </cell>
        </row>
        <row r="90">
          <cell r="C90" t="str">
            <v>若流派【武器大师】达到4阶，闪避后将隐身并增加60%移速，持续0.5秒，每4秒仅能触发1次。</v>
          </cell>
        </row>
        <row r="91">
          <cell r="A91">
            <v>61004</v>
          </cell>
        </row>
        <row r="91">
          <cell r="C91" t="str">
            <v>若流派【社交名流】达到4阶，获得名流效应：每5秒1次，降低范围内喽啰最大生命值80%。</v>
          </cell>
        </row>
        <row r="92">
          <cell r="A92">
            <v>54001</v>
          </cell>
        </row>
        <row r="92">
          <cell r="C92" t="str">
            <v>随机获得任意流派的4点经验。</v>
          </cell>
        </row>
        <row r="93">
          <cell r="A93">
            <v>54002</v>
          </cell>
        </row>
        <row r="93">
          <cell r="C93" t="str">
            <v>立即获得6点银行家流派经验。</v>
          </cell>
        </row>
        <row r="94">
          <cell r="A94">
            <v>54003</v>
          </cell>
        </row>
        <row r="94">
          <cell r="C94" t="str">
            <v>立即获得6点弹药专家流派经验。</v>
          </cell>
        </row>
        <row r="95">
          <cell r="A95">
            <v>54004</v>
          </cell>
        </row>
        <row r="95">
          <cell r="C95" t="str">
            <v>立即获得6点武器大师流派经验。</v>
          </cell>
        </row>
        <row r="96">
          <cell r="A96">
            <v>54005</v>
          </cell>
        </row>
        <row r="96">
          <cell r="C96" t="str">
            <v>立即获得6点社交名流流派经验。</v>
          </cell>
        </row>
        <row r="97">
          <cell r="A97">
            <v>56002</v>
          </cell>
        </row>
        <row r="97">
          <cell r="C97" t="str">
            <v>第2阶段结束时，你将获得5000钞票。</v>
          </cell>
        </row>
        <row r="98">
          <cell r="A98">
            <v>11025</v>
          </cell>
        </row>
        <row r="98">
          <cell r="C98" t="str">
            <v>玩家为中心周期性落雷-小</v>
          </cell>
        </row>
        <row r="99">
          <cell r="A99">
            <v>11026</v>
          </cell>
        </row>
        <row r="99">
          <cell r="C99" t="str">
            <v>玩家为中心周期性落雷-中</v>
          </cell>
        </row>
        <row r="100">
          <cell r="A100">
            <v>11027</v>
          </cell>
        </row>
        <row r="100">
          <cell r="C100" t="str">
            <v>玩家为中心周期性落雷-大</v>
          </cell>
        </row>
        <row r="101">
          <cell r="A101">
            <v>26005</v>
          </cell>
        </row>
        <row r="101">
          <cell r="C101" t="str">
            <v>刷新多只对应id的怪物</v>
          </cell>
        </row>
        <row r="102">
          <cell r="A102">
            <v>11029</v>
          </cell>
        </row>
        <row r="102">
          <cell r="C102" t="str">
            <v>所有单位推力增加</v>
          </cell>
        </row>
        <row r="103">
          <cell r="A103">
            <v>31001</v>
          </cell>
        </row>
        <row r="103">
          <cell r="C103" t="str">
            <v>商店出现-1</v>
          </cell>
        </row>
        <row r="104">
          <cell r="A104">
            <v>31002</v>
          </cell>
        </row>
        <row r="104">
          <cell r="C104" t="str">
            <v>商店出现-2</v>
          </cell>
        </row>
        <row r="105">
          <cell r="A105">
            <v>31003</v>
          </cell>
        </row>
        <row r="105">
          <cell r="C105" t="str">
            <v>商店出现-3</v>
          </cell>
        </row>
        <row r="106">
          <cell r="A106">
            <v>31004</v>
          </cell>
        </row>
        <row r="106">
          <cell r="C106" t="str">
            <v>商店出现-4</v>
          </cell>
        </row>
        <row r="107">
          <cell r="A107">
            <v>31005</v>
          </cell>
        </row>
        <row r="107">
          <cell r="C107" t="str">
            <v>商店出现-5</v>
          </cell>
        </row>
        <row r="108">
          <cell r="A108">
            <v>31006</v>
          </cell>
        </row>
        <row r="108">
          <cell r="C108" t="str">
            <v>商店出现-6</v>
          </cell>
        </row>
        <row r="109">
          <cell r="A109">
            <v>31007</v>
          </cell>
        </row>
        <row r="109">
          <cell r="C109" t="str">
            <v>商店出现-7</v>
          </cell>
        </row>
        <row r="110">
          <cell r="A110">
            <v>31008</v>
          </cell>
        </row>
        <row r="110">
          <cell r="C110" t="str">
            <v>商店出现-8</v>
          </cell>
        </row>
        <row r="111">
          <cell r="A111">
            <v>31009</v>
          </cell>
        </row>
        <row r="111">
          <cell r="C111" t="str">
            <v>商店出现-9</v>
          </cell>
        </row>
        <row r="112">
          <cell r="A112">
            <v>31010</v>
          </cell>
        </row>
        <row r="112">
          <cell r="C112" t="str">
            <v>商店出现-10</v>
          </cell>
        </row>
        <row r="113">
          <cell r="A113">
            <v>31011</v>
          </cell>
        </row>
        <row r="113">
          <cell r="C113" t="str">
            <v>商店出现-11</v>
          </cell>
        </row>
        <row r="114">
          <cell r="A114">
            <v>31012</v>
          </cell>
        </row>
        <row r="114">
          <cell r="C114" t="str">
            <v>商店出现-12</v>
          </cell>
        </row>
        <row r="115">
          <cell r="A115">
            <v>31013</v>
          </cell>
        </row>
        <row r="115">
          <cell r="C115" t="str">
            <v>商店出现-13</v>
          </cell>
        </row>
        <row r="116">
          <cell r="A116">
            <v>32001</v>
          </cell>
        </row>
        <row r="116">
          <cell r="C116" t="str">
            <v>科技出现-1</v>
          </cell>
        </row>
        <row r="117">
          <cell r="A117">
            <v>32002</v>
          </cell>
        </row>
        <row r="117">
          <cell r="C117" t="str">
            <v>科技出现-2</v>
          </cell>
        </row>
        <row r="118">
          <cell r="A118">
            <v>32003</v>
          </cell>
        </row>
        <row r="118">
          <cell r="C118" t="str">
            <v>科技出现-3</v>
          </cell>
        </row>
        <row r="119">
          <cell r="A119">
            <v>23002</v>
          </cell>
        </row>
        <row r="119">
          <cell r="C119" t="str">
            <v>召唤炮台-2501</v>
          </cell>
        </row>
        <row r="120">
          <cell r="A120">
            <v>23003</v>
          </cell>
        </row>
        <row r="120">
          <cell r="C120" t="str">
            <v>召唤回血小怪-4502</v>
          </cell>
        </row>
        <row r="121">
          <cell r="A121">
            <v>23004</v>
          </cell>
        </row>
        <row r="121">
          <cell r="C121" t="str">
            <v>召唤小怪-1301101</v>
          </cell>
        </row>
        <row r="122">
          <cell r="A122">
            <v>34002</v>
          </cell>
        </row>
        <row r="122">
          <cell r="C122" t="str">
            <v>变更游戏速度</v>
          </cell>
        </row>
        <row r="123">
          <cell r="A123">
            <v>34003</v>
          </cell>
        </row>
        <row r="123">
          <cell r="C123" t="str">
            <v>变更游戏速度</v>
          </cell>
        </row>
        <row r="124">
          <cell r="A124">
            <v>23006</v>
          </cell>
        </row>
        <row r="124">
          <cell r="C124" t="str">
            <v>召唤小怪-1301101</v>
          </cell>
        </row>
        <row r="125">
          <cell r="A125">
            <v>23007</v>
          </cell>
        </row>
        <row r="125">
          <cell r="C125" t="str">
            <v>2501召唤陷阱</v>
          </cell>
        </row>
        <row r="126">
          <cell r="A126">
            <v>11030</v>
          </cell>
        </row>
        <row r="126">
          <cell r="C126" t="str">
            <v>召唤陷阱</v>
          </cell>
        </row>
        <row r="127">
          <cell r="A127">
            <v>45001</v>
          </cell>
        </row>
        <row r="127">
          <cell r="C127" t="str">
            <v>震屏</v>
          </cell>
        </row>
        <row r="128">
          <cell r="A128">
            <v>24001</v>
          </cell>
        </row>
        <row r="128">
          <cell r="C128" t="str">
            <v>击败怪物会掉落香蕉</v>
          </cell>
        </row>
        <row r="129">
          <cell r="A129">
            <v>24002</v>
          </cell>
        </row>
        <row r="129">
          <cell r="C129" t="str">
            <v>击败怪物会掉落装备</v>
          </cell>
        </row>
        <row r="130">
          <cell r="A130">
            <v>24003</v>
          </cell>
        </row>
        <row r="130">
          <cell r="C130" t="str">
            <v>击败怪物会掉落零件</v>
          </cell>
        </row>
        <row r="131">
          <cell r="A131">
            <v>21003</v>
          </cell>
        </row>
        <row r="131">
          <cell r="C131" t="str">
            <v>击败怪物会掉落香蕉</v>
          </cell>
        </row>
        <row r="132">
          <cell r="A132">
            <v>24004</v>
          </cell>
        </row>
        <row r="132">
          <cell r="C132" t="str">
            <v>调料腰带-品质大类5</v>
          </cell>
        </row>
        <row r="133">
          <cell r="A133">
            <v>21004</v>
          </cell>
        </row>
        <row r="133">
          <cell r="C133" t="str">
            <v>调料腰带-品质大类5</v>
          </cell>
        </row>
        <row r="134">
          <cell r="A134">
            <v>21005</v>
          </cell>
        </row>
        <row r="134">
          <cell r="C134" t="str">
            <v>平底锅-品质大类6</v>
          </cell>
        </row>
        <row r="135">
          <cell r="A135">
            <v>24005</v>
          </cell>
        </row>
        <row r="135">
          <cell r="C135" t="str">
            <v>击败怪物会掉落蛋糕</v>
          </cell>
        </row>
        <row r="136">
          <cell r="A136">
            <v>24006</v>
          </cell>
        </row>
        <row r="136">
          <cell r="C136" t="str">
            <v>4%概率新增钞票1掉落组</v>
          </cell>
        </row>
        <row r="137">
          <cell r="A137">
            <v>25001</v>
          </cell>
        </row>
        <row r="137">
          <cell r="C137" t="str">
            <v>上下无限</v>
          </cell>
        </row>
        <row r="138">
          <cell r="A138">
            <v>25002</v>
          </cell>
        </row>
        <row r="138">
          <cell r="C138" t="str">
            <v>封闭地图</v>
          </cell>
        </row>
        <row r="139">
          <cell r="A139">
            <v>25003</v>
          </cell>
        </row>
        <row r="139">
          <cell r="C139" t="str">
            <v>全无限</v>
          </cell>
        </row>
        <row r="140">
          <cell r="A140">
            <v>25004</v>
          </cell>
        </row>
        <row r="140">
          <cell r="C140" t="str">
            <v>上下无限</v>
          </cell>
        </row>
        <row r="141">
          <cell r="A141">
            <v>99999999</v>
          </cell>
        </row>
        <row r="142">
          <cell r="A142">
            <v>99999998</v>
          </cell>
        </row>
        <row r="142">
          <cell r="C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羁绊id</v>
          </cell>
          <cell r="C3" t="str">
            <v>羁绊名称</v>
          </cell>
        </row>
        <row r="3">
          <cell r="L3" t="str">
            <v>阶级备注</v>
          </cell>
        </row>
        <row r="4">
          <cell r="B4">
            <v>0</v>
          </cell>
          <cell r="C4" t="str">
            <v>无流派</v>
          </cell>
        </row>
        <row r="4">
          <cell r="L4" t="str">
            <v>1阶</v>
          </cell>
        </row>
        <row r="5">
          <cell r="B5">
            <v>1</v>
          </cell>
          <cell r="C5" t="str">
            <v>银行家</v>
          </cell>
        </row>
        <row r="5">
          <cell r="L5" t="str">
            <v>2阶</v>
          </cell>
        </row>
        <row r="6">
          <cell r="B6">
            <v>2</v>
          </cell>
          <cell r="C6" t="str">
            <v>弹药专家</v>
          </cell>
        </row>
        <row r="6">
          <cell r="L6" t="str">
            <v>3阶</v>
          </cell>
        </row>
        <row r="7">
          <cell r="B7">
            <v>3</v>
          </cell>
          <cell r="C7" t="str">
            <v>武器大师</v>
          </cell>
        </row>
        <row r="7">
          <cell r="L7" t="str">
            <v>4阶</v>
          </cell>
        </row>
        <row r="8">
          <cell r="B8">
            <v>4</v>
          </cell>
          <cell r="C8" t="str">
            <v>社交名流</v>
          </cell>
        </row>
        <row r="8">
          <cell r="L8" t="str">
            <v>0阶</v>
          </cell>
        </row>
        <row r="9">
          <cell r="B9">
            <v>5</v>
          </cell>
          <cell r="C9" t="str">
            <v>药剂师</v>
          </cell>
        </row>
        <row r="19">
          <cell r="E19">
            <v>900</v>
          </cell>
        </row>
        <row r="19">
          <cell r="J19" t="str">
            <v>攻击后摇</v>
          </cell>
        </row>
        <row r="21">
          <cell r="B21" t="str">
            <v>技能id</v>
          </cell>
          <cell r="C21" t="str">
            <v>备注</v>
          </cell>
        </row>
        <row r="21">
          <cell r="J21" t="str">
            <v>参数2</v>
          </cell>
        </row>
        <row r="21">
          <cell r="L21" t="str">
            <v>参数3</v>
          </cell>
        </row>
        <row r="22">
          <cell r="B22">
            <v>100110</v>
          </cell>
          <cell r="C22" t="str">
            <v>棒球棍-无流派-D品质-0阶</v>
          </cell>
        </row>
        <row r="22">
          <cell r="J22">
            <v>9000</v>
          </cell>
        </row>
        <row r="22">
          <cell r="L22">
            <v>0</v>
          </cell>
        </row>
        <row r="22">
          <cell r="V22">
            <v>0</v>
          </cell>
        </row>
        <row r="22">
          <cell r="X22">
            <v>0</v>
          </cell>
        </row>
        <row r="22">
          <cell r="Z22">
            <v>0</v>
          </cell>
        </row>
        <row r="23">
          <cell r="B23">
            <v>100130</v>
          </cell>
          <cell r="C23" t="str">
            <v>棒球棍-无流派-B品质-0阶</v>
          </cell>
        </row>
        <row r="23">
          <cell r="J23">
            <v>9000</v>
          </cell>
        </row>
        <row r="23">
          <cell r="L23">
            <v>3000</v>
          </cell>
        </row>
        <row r="23">
          <cell r="V23">
            <v>0</v>
          </cell>
        </row>
        <row r="23">
          <cell r="X23">
            <v>0</v>
          </cell>
        </row>
        <row r="23">
          <cell r="Z23">
            <v>0</v>
          </cell>
        </row>
        <row r="24">
          <cell r="B24">
            <v>100140</v>
          </cell>
          <cell r="C24" t="str">
            <v>棒球棍-无流派-A品质-0阶</v>
          </cell>
        </row>
        <row r="24">
          <cell r="J24">
            <v>9000</v>
          </cell>
        </row>
        <row r="24">
          <cell r="L24">
            <v>3000</v>
          </cell>
        </row>
        <row r="24">
          <cell r="V24">
            <v>0</v>
          </cell>
        </row>
        <row r="24">
          <cell r="X24">
            <v>0</v>
          </cell>
        </row>
        <row r="24">
          <cell r="Z24">
            <v>0</v>
          </cell>
        </row>
        <row r="25">
          <cell r="B25">
            <v>100160</v>
          </cell>
          <cell r="C25" t="str">
            <v>棒球棍-无流派-SS品质-0阶</v>
          </cell>
        </row>
        <row r="25">
          <cell r="J25">
            <v>9000</v>
          </cell>
        </row>
        <row r="25">
          <cell r="L25">
            <v>3000</v>
          </cell>
        </row>
        <row r="25">
          <cell r="V25">
            <v>0</v>
          </cell>
        </row>
        <row r="25">
          <cell r="X25">
            <v>0</v>
          </cell>
        </row>
        <row r="25">
          <cell r="Z25">
            <v>0</v>
          </cell>
        </row>
        <row r="26">
          <cell r="B26">
            <v>110114</v>
          </cell>
          <cell r="C26" t="str">
            <v>棒球棍-银行家-D品质-4阶</v>
          </cell>
        </row>
        <row r="26">
          <cell r="J26">
            <v>9000</v>
          </cell>
        </row>
        <row r="26">
          <cell r="L26">
            <v>0</v>
          </cell>
        </row>
        <row r="26">
          <cell r="V26">
            <v>0</v>
          </cell>
        </row>
        <row r="26">
          <cell r="X26">
            <v>0</v>
          </cell>
        </row>
        <row r="26">
          <cell r="Z26">
            <v>0</v>
          </cell>
        </row>
        <row r="27">
          <cell r="B27">
            <v>110134</v>
          </cell>
          <cell r="C27" t="str">
            <v>棒球棍-银行家-B品质-4阶</v>
          </cell>
        </row>
        <row r="27">
          <cell r="J27">
            <v>9000</v>
          </cell>
        </row>
        <row r="27">
          <cell r="L27">
            <v>3000</v>
          </cell>
        </row>
        <row r="27">
          <cell r="V27">
            <v>0</v>
          </cell>
        </row>
        <row r="27">
          <cell r="X27">
            <v>0</v>
          </cell>
        </row>
        <row r="27">
          <cell r="Z27">
            <v>0</v>
          </cell>
        </row>
        <row r="28">
          <cell r="B28">
            <v>110144</v>
          </cell>
          <cell r="C28" t="str">
            <v>棒球棍-银行家-A品质-4阶</v>
          </cell>
        </row>
        <row r="28">
          <cell r="J28">
            <v>9000</v>
          </cell>
        </row>
        <row r="28">
          <cell r="L28">
            <v>3000</v>
          </cell>
        </row>
        <row r="28">
          <cell r="V28">
            <v>0</v>
          </cell>
        </row>
        <row r="28">
          <cell r="X28">
            <v>0</v>
          </cell>
        </row>
        <row r="28">
          <cell r="Z28">
            <v>0</v>
          </cell>
        </row>
        <row r="29">
          <cell r="B29">
            <v>110164</v>
          </cell>
          <cell r="C29" t="str">
            <v>棒球棍-银行家-SS品质-4阶</v>
          </cell>
        </row>
        <row r="29">
          <cell r="J29">
            <v>9000</v>
          </cell>
        </row>
        <row r="29">
          <cell r="L29">
            <v>3000</v>
          </cell>
        </row>
        <row r="29">
          <cell r="V29">
            <v>0</v>
          </cell>
        </row>
        <row r="29">
          <cell r="X29">
            <v>0</v>
          </cell>
        </row>
        <row r="29">
          <cell r="Z29">
            <v>0</v>
          </cell>
        </row>
        <row r="30">
          <cell r="B30">
            <v>120114</v>
          </cell>
          <cell r="C30" t="str">
            <v>棒球棍-弹药专家-D品质-4阶</v>
          </cell>
        </row>
        <row r="30">
          <cell r="J30">
            <v>9000</v>
          </cell>
        </row>
        <row r="30">
          <cell r="L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1">
          <cell r="B31">
            <v>120134</v>
          </cell>
          <cell r="C31" t="str">
            <v>棒球棍-弹药专家-B品质-4阶</v>
          </cell>
        </row>
        <row r="31">
          <cell r="J31">
            <v>9000</v>
          </cell>
        </row>
        <row r="31">
          <cell r="L31">
            <v>3000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2">
          <cell r="B32">
            <v>120144</v>
          </cell>
          <cell r="C32" t="str">
            <v>棒球棍-弹药专家-A品质-4阶</v>
          </cell>
        </row>
        <row r="32">
          <cell r="J32">
            <v>9000</v>
          </cell>
        </row>
        <row r="32">
          <cell r="L32">
            <v>3000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3">
          <cell r="B33">
            <v>120164</v>
          </cell>
          <cell r="C33" t="str">
            <v>棒球棍-弹药专家-SS品质-4阶</v>
          </cell>
        </row>
        <row r="33">
          <cell r="J33">
            <v>9000</v>
          </cell>
        </row>
        <row r="33">
          <cell r="L33">
            <v>3000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4">
          <cell r="B34">
            <v>130114</v>
          </cell>
          <cell r="C34" t="str">
            <v>棒球棍-武器大师-D品质-4阶</v>
          </cell>
        </row>
        <row r="34">
          <cell r="J34">
            <v>9000</v>
          </cell>
        </row>
        <row r="34">
          <cell r="L34">
            <v>0</v>
          </cell>
        </row>
        <row r="34">
          <cell r="V34">
            <v>190101</v>
          </cell>
        </row>
        <row r="34">
          <cell r="X34">
            <v>0</v>
          </cell>
        </row>
        <row r="34">
          <cell r="Z34">
            <v>4</v>
          </cell>
        </row>
        <row r="35">
          <cell r="B35">
            <v>130134</v>
          </cell>
          <cell r="C35" t="str">
            <v>棒球棍-武器大师-B品质-4阶</v>
          </cell>
        </row>
        <row r="35">
          <cell r="J35">
            <v>9000</v>
          </cell>
        </row>
        <row r="35">
          <cell r="L35">
            <v>3000</v>
          </cell>
        </row>
        <row r="35">
          <cell r="V35">
            <v>190102</v>
          </cell>
        </row>
        <row r="35">
          <cell r="X35">
            <v>0</v>
          </cell>
        </row>
        <row r="35">
          <cell r="Z35">
            <v>4</v>
          </cell>
        </row>
        <row r="36">
          <cell r="B36">
            <v>130144</v>
          </cell>
          <cell r="C36" t="str">
            <v>棒球棍-武器大师-A品质-4阶</v>
          </cell>
        </row>
        <row r="36">
          <cell r="J36">
            <v>9000</v>
          </cell>
        </row>
        <row r="36">
          <cell r="L36">
            <v>3000</v>
          </cell>
        </row>
        <row r="36">
          <cell r="V36">
            <v>190103</v>
          </cell>
        </row>
        <row r="36">
          <cell r="X36">
            <v>0</v>
          </cell>
        </row>
        <row r="36">
          <cell r="Z36">
            <v>4</v>
          </cell>
        </row>
        <row r="37">
          <cell r="B37">
            <v>130164</v>
          </cell>
          <cell r="C37" t="str">
            <v>棒球棍-武器大师-SS品质-4阶</v>
          </cell>
        </row>
        <row r="37">
          <cell r="J37">
            <v>9000</v>
          </cell>
        </row>
        <row r="37">
          <cell r="L37">
            <v>3000</v>
          </cell>
        </row>
        <row r="37">
          <cell r="V37">
            <v>190104</v>
          </cell>
        </row>
        <row r="37">
          <cell r="X37">
            <v>0</v>
          </cell>
        </row>
        <row r="37">
          <cell r="Z37">
            <v>4</v>
          </cell>
        </row>
        <row r="38">
          <cell r="B38">
            <v>140114</v>
          </cell>
          <cell r="C38" t="str">
            <v>棒球棍-社交名流-D品质-4阶</v>
          </cell>
        </row>
        <row r="38">
          <cell r="J38">
            <v>9000</v>
          </cell>
        </row>
        <row r="38">
          <cell r="L38">
            <v>0</v>
          </cell>
        </row>
        <row r="38">
          <cell r="V38">
            <v>0</v>
          </cell>
        </row>
        <row r="38">
          <cell r="X38">
            <v>190105</v>
          </cell>
        </row>
        <row r="38">
          <cell r="Z38">
            <v>4</v>
          </cell>
        </row>
        <row r="39">
          <cell r="B39">
            <v>140134</v>
          </cell>
          <cell r="C39" t="str">
            <v>棒球棍-社交名流-B品质-4阶</v>
          </cell>
        </row>
        <row r="39">
          <cell r="J39">
            <v>9000</v>
          </cell>
        </row>
        <row r="39">
          <cell r="L39">
            <v>3000</v>
          </cell>
        </row>
        <row r="39">
          <cell r="V39">
            <v>0</v>
          </cell>
        </row>
        <row r="39">
          <cell r="X39">
            <v>190106</v>
          </cell>
        </row>
        <row r="39">
          <cell r="Z39">
            <v>4</v>
          </cell>
        </row>
        <row r="40">
          <cell r="B40">
            <v>140144</v>
          </cell>
          <cell r="C40" t="str">
            <v>棒球棍-社交名流-A品质-4阶</v>
          </cell>
        </row>
        <row r="40">
          <cell r="J40">
            <v>9000</v>
          </cell>
        </row>
        <row r="40">
          <cell r="L40">
            <v>3000</v>
          </cell>
        </row>
        <row r="40">
          <cell r="V40">
            <v>0</v>
          </cell>
        </row>
        <row r="40">
          <cell r="X40">
            <v>190107</v>
          </cell>
        </row>
        <row r="40">
          <cell r="Z40">
            <v>4</v>
          </cell>
        </row>
        <row r="41">
          <cell r="B41">
            <v>140164</v>
          </cell>
          <cell r="C41" t="str">
            <v>棒球棍-社交名流-SS品质-4阶</v>
          </cell>
        </row>
        <row r="41">
          <cell r="J41">
            <v>9000</v>
          </cell>
        </row>
        <row r="41">
          <cell r="L41">
            <v>3000</v>
          </cell>
        </row>
        <row r="41">
          <cell r="V41">
            <v>0</v>
          </cell>
        </row>
        <row r="41">
          <cell r="X41">
            <v>190108</v>
          </cell>
        </row>
        <row r="41">
          <cell r="Z41">
            <v>4</v>
          </cell>
        </row>
        <row r="45">
          <cell r="B45">
            <v>190101</v>
          </cell>
          <cell r="C45" t="str">
            <v>剑刃风暴-棒球棍-武器大师-D品质-4阶</v>
          </cell>
        </row>
        <row r="45">
          <cell r="J45">
            <v>4500</v>
          </cell>
        </row>
        <row r="45">
          <cell r="L45">
            <v>0</v>
          </cell>
        </row>
        <row r="46">
          <cell r="B46">
            <v>190102</v>
          </cell>
          <cell r="C46" t="str">
            <v>剑刃风暴-棒球棍-武器大师-B品质-4阶</v>
          </cell>
        </row>
        <row r="46">
          <cell r="J46">
            <v>4500</v>
          </cell>
        </row>
        <row r="46">
          <cell r="L46">
            <v>3000</v>
          </cell>
        </row>
        <row r="47">
          <cell r="B47">
            <v>190103</v>
          </cell>
          <cell r="C47" t="str">
            <v>剑刃风暴-棒球棍-武器大师-A品质-4阶</v>
          </cell>
        </row>
        <row r="47">
          <cell r="J47">
            <v>4500</v>
          </cell>
        </row>
        <row r="47">
          <cell r="L47">
            <v>3000</v>
          </cell>
        </row>
        <row r="48">
          <cell r="B48">
            <v>190104</v>
          </cell>
          <cell r="C48" t="str">
            <v>剑刃风暴-棒球棍-武器大师-SS品质-4阶</v>
          </cell>
        </row>
        <row r="48">
          <cell r="J48">
            <v>4500</v>
          </cell>
        </row>
        <row r="48">
          <cell r="L48">
            <v>3000</v>
          </cell>
        </row>
        <row r="49">
          <cell r="B49">
            <v>190105</v>
          </cell>
          <cell r="C49" t="str">
            <v>无敌斩-棒球棍-社交名流-D品质-4阶</v>
          </cell>
        </row>
        <row r="49">
          <cell r="J49">
            <v>1000</v>
          </cell>
        </row>
        <row r="49">
          <cell r="L49">
            <v>0</v>
          </cell>
        </row>
        <row r="50">
          <cell r="B50">
            <v>190106</v>
          </cell>
          <cell r="C50" t="str">
            <v>无敌斩-棒球棍-社交名流-B品质-4阶</v>
          </cell>
        </row>
        <row r="50">
          <cell r="J50">
            <v>1000</v>
          </cell>
        </row>
        <row r="50">
          <cell r="L50">
            <v>3000</v>
          </cell>
        </row>
        <row r="51">
          <cell r="B51">
            <v>190107</v>
          </cell>
          <cell r="C51" t="str">
            <v>无敌斩-棒球棍-社交名流-A品质-4阶</v>
          </cell>
        </row>
        <row r="51">
          <cell r="J51">
            <v>1000</v>
          </cell>
        </row>
        <row r="51">
          <cell r="L51">
            <v>3000</v>
          </cell>
        </row>
        <row r="52">
          <cell r="B52">
            <v>190108</v>
          </cell>
          <cell r="C52" t="str">
            <v>无敌斩-棒球棍-社交名流-SS品质-4阶</v>
          </cell>
        </row>
        <row r="52">
          <cell r="J52">
            <v>1000</v>
          </cell>
        </row>
        <row r="52">
          <cell r="L52">
            <v>3000</v>
          </cell>
        </row>
        <row r="55">
          <cell r="C55" t="str">
            <v>存在填充CD时间，方向持续击退</v>
          </cell>
        </row>
        <row r="56">
          <cell r="C56" t="str">
            <v>能将远距离的敌人击退更远(推力与距离正相关，线性变化)</v>
          </cell>
        </row>
        <row r="57">
          <cell r="C57" t="str">
            <v>水柱将穿透所有敌人</v>
          </cell>
        </row>
        <row r="59">
          <cell r="J59">
            <v>45000</v>
          </cell>
        </row>
        <row r="59">
          <cell r="L59" t="str">
            <v>攻击前摇</v>
          </cell>
        </row>
        <row r="60">
          <cell r="B60" t="str">
            <v>技能id</v>
          </cell>
          <cell r="C60" t="str">
            <v>备注</v>
          </cell>
        </row>
        <row r="60">
          <cell r="J60" t="str">
            <v>参数2</v>
          </cell>
        </row>
        <row r="60">
          <cell r="L60" t="str">
            <v>参数3</v>
          </cell>
        </row>
        <row r="61">
          <cell r="B61">
            <v>100210</v>
          </cell>
          <cell r="C61" t="str">
            <v>玩具水枪-无流派-D品质-0阶</v>
          </cell>
        </row>
        <row r="61">
          <cell r="J61">
            <v>6800</v>
          </cell>
        </row>
        <row r="61">
          <cell r="L61">
            <v>800</v>
          </cell>
        </row>
        <row r="62">
          <cell r="B62">
            <v>100240</v>
          </cell>
          <cell r="C62" t="str">
            <v>玩具水枪-无流派-A品质-0阶</v>
          </cell>
        </row>
        <row r="62">
          <cell r="J62">
            <v>6800</v>
          </cell>
        </row>
        <row r="62">
          <cell r="L62">
            <v>800</v>
          </cell>
        </row>
        <row r="63">
          <cell r="B63">
            <v>100260</v>
          </cell>
          <cell r="C63" t="str">
            <v>玩具水枪-无流派-SS品质-0阶</v>
          </cell>
        </row>
        <row r="63">
          <cell r="J63">
            <v>6800</v>
          </cell>
        </row>
        <row r="63">
          <cell r="L63">
            <v>800</v>
          </cell>
        </row>
        <row r="64">
          <cell r="B64">
            <v>110214</v>
          </cell>
          <cell r="C64" t="str">
            <v>玩具水枪-银行家-D品质-4阶</v>
          </cell>
        </row>
        <row r="64">
          <cell r="J64">
            <v>6800</v>
          </cell>
        </row>
        <row r="64">
          <cell r="L64">
            <v>800</v>
          </cell>
        </row>
        <row r="65">
          <cell r="B65">
            <v>110244</v>
          </cell>
          <cell r="C65" t="str">
            <v>玩具水枪-银行家-A品质-4阶</v>
          </cell>
        </row>
        <row r="65">
          <cell r="J65">
            <v>6800</v>
          </cell>
        </row>
        <row r="65">
          <cell r="L65">
            <v>800</v>
          </cell>
        </row>
        <row r="66">
          <cell r="B66">
            <v>110264</v>
          </cell>
          <cell r="C66" t="str">
            <v>玩具水枪-银行家-SS品质-4阶</v>
          </cell>
        </row>
        <row r="66">
          <cell r="J66">
            <v>6800</v>
          </cell>
        </row>
        <row r="66">
          <cell r="L66">
            <v>800</v>
          </cell>
        </row>
        <row r="67">
          <cell r="B67">
            <v>120214</v>
          </cell>
          <cell r="C67" t="str">
            <v>玩具水枪-弹药专家-D品质-4阶</v>
          </cell>
        </row>
        <row r="67">
          <cell r="J67">
            <v>6800</v>
          </cell>
        </row>
        <row r="67">
          <cell r="L67">
            <v>800</v>
          </cell>
        </row>
        <row r="68">
          <cell r="B68">
            <v>120244</v>
          </cell>
          <cell r="C68" t="str">
            <v>玩具水枪-弹药专家-A品质-4阶</v>
          </cell>
        </row>
        <row r="68">
          <cell r="J68">
            <v>6800</v>
          </cell>
        </row>
        <row r="68">
          <cell r="L68">
            <v>800</v>
          </cell>
        </row>
        <row r="69">
          <cell r="B69">
            <v>120264</v>
          </cell>
          <cell r="C69" t="str">
            <v>玩具水枪-弹药专家-SS品质-4阶</v>
          </cell>
        </row>
        <row r="69">
          <cell r="J69">
            <v>6800</v>
          </cell>
        </row>
        <row r="69">
          <cell r="L69">
            <v>800</v>
          </cell>
        </row>
        <row r="70">
          <cell r="B70">
            <v>130214</v>
          </cell>
          <cell r="C70" t="str">
            <v>玩具水枪-武器大师-D品质-4阶</v>
          </cell>
        </row>
        <row r="70">
          <cell r="J70">
            <v>6800</v>
          </cell>
        </row>
        <row r="70">
          <cell r="L70">
            <v>800</v>
          </cell>
        </row>
        <row r="71">
          <cell r="B71">
            <v>130244</v>
          </cell>
          <cell r="C71" t="str">
            <v>玩具水枪-武器大师-A品质-4阶</v>
          </cell>
        </row>
        <row r="71">
          <cell r="J71">
            <v>6800</v>
          </cell>
        </row>
        <row r="71">
          <cell r="L71">
            <v>800</v>
          </cell>
        </row>
        <row r="72">
          <cell r="B72">
            <v>130264</v>
          </cell>
          <cell r="C72" t="str">
            <v>玩具水枪-武器大师-SS品质-4阶</v>
          </cell>
        </row>
        <row r="72">
          <cell r="J72">
            <v>6800</v>
          </cell>
        </row>
        <row r="72">
          <cell r="L72">
            <v>800</v>
          </cell>
        </row>
        <row r="73">
          <cell r="B73">
            <v>140214</v>
          </cell>
          <cell r="C73" t="str">
            <v>玩具水枪-社交名流-D品质-4阶</v>
          </cell>
        </row>
        <row r="73">
          <cell r="J73">
            <v>8840</v>
          </cell>
        </row>
        <row r="73">
          <cell r="L73">
            <v>800</v>
          </cell>
        </row>
        <row r="74">
          <cell r="B74">
            <v>140244</v>
          </cell>
          <cell r="C74" t="str">
            <v>玩具水枪-社交名流-A品质-4阶</v>
          </cell>
        </row>
        <row r="74">
          <cell r="J74">
            <v>8840</v>
          </cell>
        </row>
        <row r="74">
          <cell r="L74">
            <v>800</v>
          </cell>
        </row>
        <row r="75">
          <cell r="B75">
            <v>140264</v>
          </cell>
          <cell r="C75" t="str">
            <v>玩具水枪-社交名流-SS品质-4阶</v>
          </cell>
        </row>
        <row r="75">
          <cell r="J75">
            <v>8840</v>
          </cell>
        </row>
        <row r="75">
          <cell r="L75">
            <v>800</v>
          </cell>
        </row>
        <row r="77">
          <cell r="C77" t="str">
            <v>以自身为圆心，圆形范围击退</v>
          </cell>
        </row>
        <row r="80">
          <cell r="B80" t="str">
            <v>攻击持续时间增加2秒(实际增加攻击次数)</v>
          </cell>
        </row>
        <row r="83">
          <cell r="J83">
            <v>250</v>
          </cell>
        </row>
        <row r="83">
          <cell r="L83" t="str">
            <v>攻击后摇</v>
          </cell>
        </row>
        <row r="84">
          <cell r="B84" t="str">
            <v>技能id</v>
          </cell>
          <cell r="C84" t="str">
            <v>备注</v>
          </cell>
        </row>
        <row r="84">
          <cell r="J84" t="str">
            <v>参数2</v>
          </cell>
        </row>
        <row r="84">
          <cell r="L84" t="str">
            <v>参数3</v>
          </cell>
        </row>
        <row r="85">
          <cell r="B85">
            <v>100310</v>
          </cell>
          <cell r="C85" t="str">
            <v>吉他-无流派-D品质-0阶</v>
          </cell>
        </row>
        <row r="85">
          <cell r="J85">
            <v>3000</v>
          </cell>
        </row>
        <row r="85">
          <cell r="L85">
            <v>1600</v>
          </cell>
        </row>
        <row r="86">
          <cell r="B86">
            <v>100340</v>
          </cell>
          <cell r="C86" t="str">
            <v>吉他-无流派-A品质-0阶</v>
          </cell>
        </row>
        <row r="86">
          <cell r="J86">
            <v>3000</v>
          </cell>
        </row>
        <row r="86">
          <cell r="L86">
            <v>1600</v>
          </cell>
        </row>
        <row r="87">
          <cell r="B87">
            <v>110314</v>
          </cell>
          <cell r="C87" t="str">
            <v>吉他-银行家-D品质-4阶</v>
          </cell>
        </row>
        <row r="87">
          <cell r="J87">
            <v>3000</v>
          </cell>
        </row>
        <row r="87">
          <cell r="L87">
            <v>1600</v>
          </cell>
        </row>
        <row r="88">
          <cell r="B88">
            <v>110344</v>
          </cell>
          <cell r="C88" t="str">
            <v>吉他-银行家-A品质-4阶</v>
          </cell>
        </row>
        <row r="88">
          <cell r="J88">
            <v>3000</v>
          </cell>
        </row>
        <row r="88">
          <cell r="L88">
            <v>1600</v>
          </cell>
        </row>
        <row r="89">
          <cell r="B89">
            <v>120314</v>
          </cell>
          <cell r="C89" t="str">
            <v>吉他-弹药专家-D品质-4阶</v>
          </cell>
        </row>
        <row r="89">
          <cell r="J89">
            <v>3000</v>
          </cell>
        </row>
        <row r="89">
          <cell r="L89">
            <v>1600</v>
          </cell>
        </row>
        <row r="90">
          <cell r="B90">
            <v>120344</v>
          </cell>
          <cell r="C90" t="str">
            <v>吉他-弹药专家-A品质-4阶</v>
          </cell>
        </row>
        <row r="90">
          <cell r="J90">
            <v>3000</v>
          </cell>
        </row>
        <row r="90">
          <cell r="L90">
            <v>1600</v>
          </cell>
        </row>
        <row r="91">
          <cell r="B91">
            <v>130314</v>
          </cell>
          <cell r="C91" t="str">
            <v>吉他-武器大师-D品质-4阶</v>
          </cell>
        </row>
        <row r="91">
          <cell r="J91">
            <v>3000</v>
          </cell>
        </row>
        <row r="91">
          <cell r="L91">
            <v>1600</v>
          </cell>
        </row>
        <row r="92">
          <cell r="B92">
            <v>130344</v>
          </cell>
          <cell r="C92" t="str">
            <v>吉他-武器大师-A品质-4阶</v>
          </cell>
        </row>
        <row r="92">
          <cell r="J92">
            <v>3000</v>
          </cell>
        </row>
        <row r="92">
          <cell r="L92">
            <v>1600</v>
          </cell>
        </row>
        <row r="93">
          <cell r="B93">
            <v>140314</v>
          </cell>
          <cell r="C93" t="str">
            <v>吉他-社交名流-D品质-4阶</v>
          </cell>
        </row>
        <row r="93">
          <cell r="J93">
            <v>3000</v>
          </cell>
        </row>
        <row r="93">
          <cell r="L93">
            <v>1600</v>
          </cell>
        </row>
        <row r="94">
          <cell r="B94">
            <v>140344</v>
          </cell>
          <cell r="C94" t="str">
            <v>吉他-社交名流-A品质-4阶</v>
          </cell>
        </row>
        <row r="94">
          <cell r="J94">
            <v>3000</v>
          </cell>
        </row>
        <row r="94">
          <cell r="L94">
            <v>1600</v>
          </cell>
        </row>
        <row r="97">
          <cell r="C97" t="str">
            <v>方向单次高推力击退</v>
          </cell>
        </row>
        <row r="106">
          <cell r="J106" t="str">
            <v>攻击后摇</v>
          </cell>
        </row>
        <row r="107">
          <cell r="B107" t="str">
            <v>技能id</v>
          </cell>
          <cell r="C107" t="str">
            <v>备注</v>
          </cell>
        </row>
        <row r="107">
          <cell r="J107" t="str">
            <v>参数2</v>
          </cell>
        </row>
        <row r="107">
          <cell r="L107" t="str">
            <v>参数3</v>
          </cell>
        </row>
        <row r="108">
          <cell r="B108">
            <v>100410</v>
          </cell>
          <cell r="C108" t="str">
            <v>台球杆-无流派-D品质-0阶</v>
          </cell>
        </row>
        <row r="108">
          <cell r="J108">
            <v>18000</v>
          </cell>
        </row>
        <row r="108">
          <cell r="L108">
            <v>1800</v>
          </cell>
        </row>
        <row r="109">
          <cell r="B109">
            <v>100440</v>
          </cell>
          <cell r="C109" t="str">
            <v>台球杆-无流派-A品质-0阶</v>
          </cell>
        </row>
        <row r="109">
          <cell r="J109">
            <v>18000</v>
          </cell>
        </row>
        <row r="109">
          <cell r="L109">
            <v>1800</v>
          </cell>
        </row>
        <row r="110">
          <cell r="B110">
            <v>110414</v>
          </cell>
          <cell r="C110" t="str">
            <v>台球杆-银行家-D品质-4阶</v>
          </cell>
        </row>
        <row r="110">
          <cell r="J110">
            <v>18000</v>
          </cell>
        </row>
        <row r="110">
          <cell r="L110">
            <v>1800</v>
          </cell>
        </row>
        <row r="111">
          <cell r="B111">
            <v>110444</v>
          </cell>
          <cell r="C111" t="str">
            <v>台球杆-银行家-A品质-4阶</v>
          </cell>
        </row>
        <row r="111">
          <cell r="J111">
            <v>18000</v>
          </cell>
        </row>
        <row r="111">
          <cell r="L111">
            <v>1800</v>
          </cell>
        </row>
        <row r="112">
          <cell r="B112">
            <v>120414</v>
          </cell>
          <cell r="C112" t="str">
            <v>台球杆-弹药专家-D品质-4阶</v>
          </cell>
        </row>
        <row r="112">
          <cell r="J112">
            <v>27000</v>
          </cell>
        </row>
        <row r="112">
          <cell r="L112">
            <v>1800</v>
          </cell>
        </row>
        <row r="113">
          <cell r="B113">
            <v>120444</v>
          </cell>
          <cell r="C113" t="str">
            <v>台球杆-弹药专家-A品质-4阶</v>
          </cell>
        </row>
        <row r="113">
          <cell r="J113">
            <v>27000</v>
          </cell>
        </row>
        <row r="113">
          <cell r="L113">
            <v>1800</v>
          </cell>
        </row>
        <row r="114">
          <cell r="B114">
            <v>130414</v>
          </cell>
          <cell r="C114" t="str">
            <v>台球杆-武器大师-D品质-4阶</v>
          </cell>
        </row>
        <row r="114">
          <cell r="J114">
            <v>18000</v>
          </cell>
        </row>
        <row r="114">
          <cell r="L114">
            <v>1800</v>
          </cell>
        </row>
        <row r="115">
          <cell r="B115">
            <v>130444</v>
          </cell>
          <cell r="C115" t="str">
            <v>台球杆-武器大师-A品质-4阶</v>
          </cell>
        </row>
        <row r="115">
          <cell r="J115">
            <v>18000</v>
          </cell>
        </row>
        <row r="115">
          <cell r="L115">
            <v>1800</v>
          </cell>
        </row>
        <row r="116">
          <cell r="B116">
            <v>140414</v>
          </cell>
          <cell r="C116" t="str">
            <v>台球杆-社交名流-D品质-4阶</v>
          </cell>
        </row>
        <row r="116">
          <cell r="J116">
            <v>18000</v>
          </cell>
        </row>
        <row r="116">
          <cell r="L116">
            <v>1800</v>
          </cell>
        </row>
        <row r="117">
          <cell r="B117">
            <v>140444</v>
          </cell>
          <cell r="C117" t="str">
            <v>台球杆-社交名流-A品质-4阶</v>
          </cell>
        </row>
        <row r="117">
          <cell r="J117">
            <v>18000</v>
          </cell>
        </row>
        <row r="117">
          <cell r="L117">
            <v>1800</v>
          </cell>
        </row>
        <row r="119">
          <cell r="B119">
            <v>14041001</v>
          </cell>
          <cell r="C119" t="str">
            <v>粉丝团弹幕</v>
          </cell>
        </row>
        <row r="119">
          <cell r="J119">
            <v>8000</v>
          </cell>
        </row>
        <row r="119">
          <cell r="L119">
            <v>10000</v>
          </cell>
        </row>
        <row r="120">
          <cell r="B120">
            <v>190401</v>
          </cell>
          <cell r="C120" t="str">
            <v>台球杆附属技能-社交名流</v>
          </cell>
        </row>
        <row r="120">
          <cell r="J120">
            <v>8000</v>
          </cell>
        </row>
        <row r="120">
          <cell r="L120">
            <v>10000</v>
          </cell>
        </row>
        <row r="121">
          <cell r="C121" t="str">
            <v>矩形范围击退，非定向左右攻击</v>
          </cell>
        </row>
        <row r="123">
          <cell r="B123" t="str">
            <v>额外进行1次上下方向攻击</v>
          </cell>
        </row>
        <row r="124">
          <cell r="B124" t="str">
            <v>攻击距离增加20%</v>
          </cell>
        </row>
        <row r="125">
          <cell r="L125">
            <v>1</v>
          </cell>
        </row>
        <row r="126">
          <cell r="L126">
            <v>2</v>
          </cell>
        </row>
        <row r="129">
          <cell r="B129" t="str">
            <v>技能id</v>
          </cell>
          <cell r="C129" t="str">
            <v>备注</v>
          </cell>
        </row>
        <row r="129">
          <cell r="J129" t="str">
            <v>参数2</v>
          </cell>
        </row>
        <row r="129">
          <cell r="L129" t="str">
            <v>参数3</v>
          </cell>
        </row>
        <row r="130">
          <cell r="B130">
            <v>100510</v>
          </cell>
          <cell r="C130" t="str">
            <v>平底锅-无流派-D品质-0阶</v>
          </cell>
        </row>
        <row r="130">
          <cell r="J130">
            <v>8000</v>
          </cell>
        </row>
        <row r="130">
          <cell r="L130">
            <v>1000</v>
          </cell>
        </row>
        <row r="131">
          <cell r="B131">
            <v>100530</v>
          </cell>
          <cell r="C131" t="str">
            <v>平底锅-无流派-B品质-0阶</v>
          </cell>
        </row>
        <row r="131">
          <cell r="J131">
            <v>8000</v>
          </cell>
        </row>
        <row r="131">
          <cell r="L131">
            <v>1000</v>
          </cell>
        </row>
        <row r="132">
          <cell r="B132">
            <v>100540</v>
          </cell>
          <cell r="C132" t="str">
            <v>平底锅-无流派-A品质-0阶</v>
          </cell>
        </row>
        <row r="132">
          <cell r="J132">
            <v>8000</v>
          </cell>
        </row>
        <row r="132">
          <cell r="L132">
            <v>1000</v>
          </cell>
        </row>
        <row r="133">
          <cell r="B133">
            <v>110514</v>
          </cell>
          <cell r="C133" t="str">
            <v>平底锅-银行家-D品质-4阶</v>
          </cell>
        </row>
        <row r="133">
          <cell r="J133">
            <v>8000</v>
          </cell>
        </row>
        <row r="133">
          <cell r="L133">
            <v>1000</v>
          </cell>
        </row>
        <row r="134">
          <cell r="B134">
            <v>110534</v>
          </cell>
          <cell r="C134" t="str">
            <v>平底锅-银行家-B品质-4阶</v>
          </cell>
        </row>
        <row r="134">
          <cell r="J134">
            <v>8000</v>
          </cell>
        </row>
        <row r="134">
          <cell r="L134">
            <v>1000</v>
          </cell>
        </row>
        <row r="135">
          <cell r="B135">
            <v>110544</v>
          </cell>
          <cell r="C135" t="str">
            <v>平底锅-银行家-A品质-4阶</v>
          </cell>
        </row>
        <row r="135">
          <cell r="J135">
            <v>8000</v>
          </cell>
        </row>
        <row r="135">
          <cell r="L135">
            <v>1000</v>
          </cell>
        </row>
        <row r="136">
          <cell r="B136">
            <v>120514</v>
          </cell>
          <cell r="C136" t="str">
            <v>平底锅-弹药专家-D品质-4阶</v>
          </cell>
        </row>
        <row r="136">
          <cell r="J136">
            <v>8000</v>
          </cell>
        </row>
        <row r="136">
          <cell r="L136">
            <v>1000</v>
          </cell>
        </row>
        <row r="137">
          <cell r="B137">
            <v>120534</v>
          </cell>
          <cell r="C137" t="str">
            <v>平底锅-弹药专家-B品质-4阶</v>
          </cell>
        </row>
        <row r="137">
          <cell r="J137">
            <v>8000</v>
          </cell>
        </row>
        <row r="137">
          <cell r="L137">
            <v>1000</v>
          </cell>
        </row>
        <row r="138">
          <cell r="B138">
            <v>120544</v>
          </cell>
          <cell r="C138" t="str">
            <v>平底锅-弹药专家-A品质-4阶</v>
          </cell>
        </row>
        <row r="138">
          <cell r="J138">
            <v>8000</v>
          </cell>
        </row>
        <row r="138">
          <cell r="L138">
            <v>1000</v>
          </cell>
        </row>
        <row r="139">
          <cell r="B139">
            <v>130514</v>
          </cell>
          <cell r="C139" t="str">
            <v>平底锅-武器大师-D品质-4阶</v>
          </cell>
        </row>
        <row r="139">
          <cell r="J139">
            <v>8000</v>
          </cell>
        </row>
        <row r="139">
          <cell r="L139">
            <v>1000</v>
          </cell>
        </row>
        <row r="140">
          <cell r="B140">
            <v>130534</v>
          </cell>
          <cell r="C140" t="str">
            <v>平底锅-武器大师-B品质-4阶</v>
          </cell>
        </row>
        <row r="140">
          <cell r="J140">
            <v>8000</v>
          </cell>
        </row>
        <row r="140">
          <cell r="L140">
            <v>1000</v>
          </cell>
        </row>
        <row r="141">
          <cell r="B141">
            <v>130544</v>
          </cell>
          <cell r="C141" t="str">
            <v>平底锅-武器大师-A品质-4阶</v>
          </cell>
        </row>
        <row r="141">
          <cell r="J141">
            <v>8000</v>
          </cell>
        </row>
        <row r="141">
          <cell r="L141">
            <v>1000</v>
          </cell>
        </row>
        <row r="142">
          <cell r="B142">
            <v>140514</v>
          </cell>
          <cell r="C142" t="str">
            <v>平底锅-社交名流-D品质-4阶</v>
          </cell>
        </row>
        <row r="142">
          <cell r="J142">
            <v>10400</v>
          </cell>
        </row>
        <row r="142">
          <cell r="L142">
            <v>800</v>
          </cell>
        </row>
        <row r="143">
          <cell r="B143">
            <v>140534</v>
          </cell>
          <cell r="C143" t="str">
            <v>平底锅-社交名流-B品质-4阶</v>
          </cell>
        </row>
        <row r="143">
          <cell r="J143">
            <v>10400</v>
          </cell>
        </row>
        <row r="143">
          <cell r="L143">
            <v>800</v>
          </cell>
        </row>
        <row r="144">
          <cell r="B144">
            <v>140544</v>
          </cell>
          <cell r="C144" t="str">
            <v>平底锅-社交名流-A品质-4阶</v>
          </cell>
        </row>
        <row r="144">
          <cell r="J144">
            <v>10400</v>
          </cell>
        </row>
        <row r="144">
          <cell r="L144">
            <v>800</v>
          </cell>
        </row>
        <row r="146">
          <cell r="B146">
            <v>12051401</v>
          </cell>
          <cell r="C146" t="str">
            <v>平底锅-弹药专家-D品质-4阶</v>
          </cell>
        </row>
        <row r="146">
          <cell r="J146">
            <v>7800</v>
          </cell>
        </row>
        <row r="146">
          <cell r="L146">
            <v>1000</v>
          </cell>
        </row>
        <row r="147">
          <cell r="B147">
            <v>12053401</v>
          </cell>
          <cell r="C147" t="str">
            <v>平底锅-弹药专家-B品质-4阶</v>
          </cell>
        </row>
        <row r="147">
          <cell r="J147">
            <v>7800</v>
          </cell>
        </row>
        <row r="147">
          <cell r="L147">
            <v>1000</v>
          </cell>
        </row>
        <row r="148">
          <cell r="B148">
            <v>12054401</v>
          </cell>
          <cell r="C148" t="str">
            <v>平底锅-弹药专家-A品质-4阶</v>
          </cell>
        </row>
        <row r="148">
          <cell r="J148">
            <v>7800</v>
          </cell>
        </row>
        <row r="148">
          <cell r="L148">
            <v>1000</v>
          </cell>
        </row>
        <row r="149">
          <cell r="B149">
            <v>14051401</v>
          </cell>
          <cell r="C149" t="str">
            <v>平底锅-社交名流-D品质-4阶</v>
          </cell>
        </row>
        <row r="149">
          <cell r="J149">
            <v>7800</v>
          </cell>
        </row>
        <row r="149">
          <cell r="L149">
            <v>1000</v>
          </cell>
        </row>
        <row r="150">
          <cell r="B150">
            <v>14053401</v>
          </cell>
          <cell r="C150" t="str">
            <v>平底锅-社交名流-B品质-4阶</v>
          </cell>
        </row>
        <row r="150">
          <cell r="J150">
            <v>7800</v>
          </cell>
        </row>
        <row r="150">
          <cell r="L150">
            <v>1000</v>
          </cell>
        </row>
        <row r="151">
          <cell r="B151">
            <v>14054401</v>
          </cell>
          <cell r="C151" t="str">
            <v>平底锅-社交名流-A品质-4阶</v>
          </cell>
        </row>
        <row r="151">
          <cell r="J151">
            <v>7800</v>
          </cell>
        </row>
        <row r="151">
          <cell r="L151">
            <v>1000</v>
          </cell>
        </row>
        <row r="154">
          <cell r="C154" t="str">
            <v>弹幕攻击击退，攻击后分裂自动索敌，目标击退</v>
          </cell>
        </row>
        <row r="155">
          <cell r="B155" t="str">
            <v>石头伤害+30%</v>
          </cell>
        </row>
        <row r="156">
          <cell r="B156" t="str">
            <v>攻击命中敌人后发生分裂(命中目标分裂到范围内3个新目标)</v>
          </cell>
        </row>
        <row r="157">
          <cell r="B157" t="str">
            <v>小石头会再次产生分裂(新目标再分裂至3个新新目标)</v>
          </cell>
        </row>
        <row r="161">
          <cell r="B161" t="str">
            <v>技能id</v>
          </cell>
          <cell r="C161" t="str">
            <v>备注</v>
          </cell>
        </row>
        <row r="161">
          <cell r="J161" t="str">
            <v>参数2</v>
          </cell>
        </row>
        <row r="161">
          <cell r="L161" t="str">
            <v>参数3</v>
          </cell>
        </row>
        <row r="162">
          <cell r="B162">
            <v>105110</v>
          </cell>
          <cell r="C162" t="str">
            <v>夺命弹弓-无流派-D品质-0阶</v>
          </cell>
        </row>
        <row r="162">
          <cell r="J162">
            <v>200</v>
          </cell>
        </row>
        <row r="162">
          <cell r="L162">
            <v>1</v>
          </cell>
        </row>
        <row r="163">
          <cell r="B163">
            <v>105130</v>
          </cell>
          <cell r="C163" t="str">
            <v>夺命弹弓-无流派-B品质-0阶</v>
          </cell>
        </row>
        <row r="163">
          <cell r="J163">
            <v>200</v>
          </cell>
        </row>
        <row r="163">
          <cell r="L163">
            <v>1</v>
          </cell>
        </row>
        <row r="164">
          <cell r="B164">
            <v>105140</v>
          </cell>
          <cell r="C164" t="str">
            <v>夺命弹弓-无流派-A品质-0阶</v>
          </cell>
        </row>
        <row r="164">
          <cell r="J164">
            <v>200</v>
          </cell>
        </row>
        <row r="164">
          <cell r="L164">
            <v>1</v>
          </cell>
        </row>
        <row r="165">
          <cell r="B165">
            <v>105160</v>
          </cell>
          <cell r="C165" t="str">
            <v>夺命弹弓-无流派-SS品质-0阶</v>
          </cell>
        </row>
        <row r="165">
          <cell r="J165">
            <v>200</v>
          </cell>
        </row>
        <row r="165">
          <cell r="L165">
            <v>2</v>
          </cell>
        </row>
        <row r="166">
          <cell r="B166">
            <v>115114</v>
          </cell>
          <cell r="C166" t="str">
            <v>夺命弹弓-银行家-D品质-4阶</v>
          </cell>
        </row>
        <row r="166">
          <cell r="J166">
            <v>200</v>
          </cell>
        </row>
        <row r="166">
          <cell r="L166">
            <v>1</v>
          </cell>
        </row>
        <row r="167">
          <cell r="B167">
            <v>115134</v>
          </cell>
          <cell r="C167" t="str">
            <v>夺命弹弓-银行家-B品质-4阶</v>
          </cell>
        </row>
        <row r="167">
          <cell r="J167">
            <v>200</v>
          </cell>
        </row>
        <row r="167">
          <cell r="L167">
            <v>1</v>
          </cell>
        </row>
        <row r="168">
          <cell r="B168">
            <v>115144</v>
          </cell>
          <cell r="C168" t="str">
            <v>夺命弹弓-银行家-A品质-4阶</v>
          </cell>
        </row>
        <row r="168">
          <cell r="J168">
            <v>200</v>
          </cell>
        </row>
        <row r="168">
          <cell r="L168">
            <v>1</v>
          </cell>
        </row>
        <row r="169">
          <cell r="B169">
            <v>115164</v>
          </cell>
          <cell r="C169" t="str">
            <v>夺命弹弓-银行家-SS品质-4阶</v>
          </cell>
        </row>
        <row r="169">
          <cell r="J169">
            <v>200</v>
          </cell>
        </row>
        <row r="169">
          <cell r="L169">
            <v>2</v>
          </cell>
        </row>
        <row r="170">
          <cell r="B170">
            <v>125114</v>
          </cell>
          <cell r="C170" t="str">
            <v>夺命弹弓-弹药专家-D品质-4阶</v>
          </cell>
        </row>
        <row r="170">
          <cell r="J170">
            <v>1200</v>
          </cell>
        </row>
        <row r="170">
          <cell r="L170">
            <v>1</v>
          </cell>
        </row>
        <row r="171">
          <cell r="B171">
            <v>125134</v>
          </cell>
          <cell r="C171" t="str">
            <v>夺命弹弓-弹药专家-B品质-4阶</v>
          </cell>
        </row>
        <row r="171">
          <cell r="J171">
            <v>1200</v>
          </cell>
        </row>
        <row r="171">
          <cell r="L171">
            <v>1</v>
          </cell>
        </row>
        <row r="172">
          <cell r="B172">
            <v>125144</v>
          </cell>
          <cell r="C172" t="str">
            <v>夺命弹弓-弹药专家-A品质-4阶</v>
          </cell>
        </row>
        <row r="172">
          <cell r="J172">
            <v>1200</v>
          </cell>
        </row>
        <row r="172">
          <cell r="L172">
            <v>1</v>
          </cell>
        </row>
        <row r="173">
          <cell r="B173">
            <v>125164</v>
          </cell>
          <cell r="C173" t="str">
            <v>夺命弹弓-弹药专家-SS品质-4阶</v>
          </cell>
        </row>
        <row r="173">
          <cell r="J173">
            <v>1200</v>
          </cell>
        </row>
        <row r="173">
          <cell r="L173">
            <v>2</v>
          </cell>
        </row>
        <row r="174">
          <cell r="B174">
            <v>135114</v>
          </cell>
          <cell r="C174" t="str">
            <v>夺命弹弓-武器大师-D品质-4阶</v>
          </cell>
        </row>
        <row r="174">
          <cell r="J174">
            <v>200</v>
          </cell>
        </row>
        <row r="174">
          <cell r="L174">
            <v>1</v>
          </cell>
        </row>
        <row r="175">
          <cell r="B175">
            <v>135134</v>
          </cell>
          <cell r="C175" t="str">
            <v>夺命弹弓-武器大师-B品质-4阶</v>
          </cell>
        </row>
        <row r="175">
          <cell r="J175">
            <v>200</v>
          </cell>
        </row>
        <row r="175">
          <cell r="L175">
            <v>1</v>
          </cell>
        </row>
        <row r="176">
          <cell r="B176">
            <v>135144</v>
          </cell>
          <cell r="C176" t="str">
            <v>夺命弹弓-武器大师-A品质-4阶</v>
          </cell>
        </row>
        <row r="176">
          <cell r="J176">
            <v>200</v>
          </cell>
        </row>
        <row r="176">
          <cell r="L176">
            <v>1</v>
          </cell>
        </row>
        <row r="177">
          <cell r="B177">
            <v>135164</v>
          </cell>
          <cell r="C177" t="str">
            <v>夺命弹弓-武器大师-SS品质-4阶</v>
          </cell>
        </row>
        <row r="177">
          <cell r="J177">
            <v>200</v>
          </cell>
        </row>
        <row r="177">
          <cell r="L177">
            <v>2</v>
          </cell>
        </row>
        <row r="178">
          <cell r="B178">
            <v>145114</v>
          </cell>
          <cell r="C178" t="str">
            <v>夺命弹弓-社交名流-D品质-4阶</v>
          </cell>
        </row>
        <row r="178">
          <cell r="J178">
            <v>200</v>
          </cell>
        </row>
        <row r="178">
          <cell r="L178">
            <v>2</v>
          </cell>
        </row>
        <row r="179">
          <cell r="B179">
            <v>145134</v>
          </cell>
          <cell r="C179" t="str">
            <v>夺命弹弓-社交名流-B品质-4阶</v>
          </cell>
        </row>
        <row r="179">
          <cell r="J179">
            <v>200</v>
          </cell>
        </row>
        <row r="179">
          <cell r="L179">
            <v>2</v>
          </cell>
        </row>
        <row r="180">
          <cell r="B180">
            <v>145144</v>
          </cell>
          <cell r="C180" t="str">
            <v>夺命弹弓-社交名流-A品质-4阶</v>
          </cell>
        </row>
        <row r="180">
          <cell r="J180">
            <v>200</v>
          </cell>
        </row>
        <row r="180">
          <cell r="L180">
            <v>2</v>
          </cell>
        </row>
        <row r="181">
          <cell r="B181">
            <v>145164</v>
          </cell>
          <cell r="C181" t="str">
            <v>夺命弹弓-社交名流-SS品质-4阶</v>
          </cell>
        </row>
        <row r="181">
          <cell r="J181">
            <v>200</v>
          </cell>
        </row>
        <row r="181">
          <cell r="L181">
            <v>3</v>
          </cell>
        </row>
        <row r="183">
          <cell r="B183">
            <v>10511001</v>
          </cell>
          <cell r="C183" t="str">
            <v>大石头弹幕-3-3</v>
          </cell>
        </row>
        <row r="183">
          <cell r="J183">
            <v>8500</v>
          </cell>
        </row>
        <row r="183">
          <cell r="L183">
            <v>10000</v>
          </cell>
        </row>
        <row r="184">
          <cell r="B184">
            <v>10511002</v>
          </cell>
          <cell r="C184" t="str">
            <v>大石头弹幕-2-3</v>
          </cell>
        </row>
        <row r="184">
          <cell r="J184">
            <v>8500</v>
          </cell>
        </row>
        <row r="184">
          <cell r="L184">
            <v>10000</v>
          </cell>
        </row>
        <row r="185">
          <cell r="B185">
            <v>10511003</v>
          </cell>
          <cell r="C185" t="str">
            <v>大石头弹幕-2-2</v>
          </cell>
        </row>
        <row r="185">
          <cell r="J185">
            <v>8500</v>
          </cell>
        </row>
        <row r="185">
          <cell r="L185">
            <v>10000</v>
          </cell>
        </row>
        <row r="186">
          <cell r="B186">
            <v>10511004</v>
          </cell>
          <cell r="C186" t="str">
            <v>大石头弹幕-1-3</v>
          </cell>
        </row>
        <row r="186">
          <cell r="J186">
            <v>8500</v>
          </cell>
        </row>
        <row r="186">
          <cell r="L186">
            <v>10000</v>
          </cell>
        </row>
        <row r="187">
          <cell r="B187">
            <v>10511005</v>
          </cell>
          <cell r="C187" t="str">
            <v>大石头弹幕-1-2</v>
          </cell>
        </row>
        <row r="187">
          <cell r="J187">
            <v>8500</v>
          </cell>
        </row>
        <row r="187">
          <cell r="L187">
            <v>10000</v>
          </cell>
        </row>
        <row r="188">
          <cell r="B188">
            <v>10511006</v>
          </cell>
          <cell r="C188" t="str">
            <v>小石头弹幕3-3</v>
          </cell>
        </row>
        <row r="188">
          <cell r="J188">
            <v>8500</v>
          </cell>
        </row>
        <row r="188">
          <cell r="L188">
            <v>10000</v>
          </cell>
        </row>
        <row r="189">
          <cell r="B189">
            <v>10511007</v>
          </cell>
          <cell r="C189" t="str">
            <v>小石头弹幕2-3</v>
          </cell>
        </row>
        <row r="189">
          <cell r="J189">
            <v>8500</v>
          </cell>
        </row>
        <row r="189">
          <cell r="L189">
            <v>10000</v>
          </cell>
        </row>
        <row r="190">
          <cell r="B190">
            <v>10511008</v>
          </cell>
          <cell r="C190" t="str">
            <v>小石头弹幕2-2</v>
          </cell>
        </row>
        <row r="190">
          <cell r="J190">
            <v>8500</v>
          </cell>
        </row>
        <row r="190">
          <cell r="L190">
            <v>10000</v>
          </cell>
        </row>
        <row r="191">
          <cell r="B191">
            <v>10511009</v>
          </cell>
          <cell r="C191" t="str">
            <v>小石头弹幕0</v>
          </cell>
        </row>
        <row r="191">
          <cell r="J191">
            <v>8500</v>
          </cell>
        </row>
        <row r="191">
          <cell r="L191">
            <v>10000</v>
          </cell>
        </row>
        <row r="192">
          <cell r="B192">
            <v>10511010</v>
          </cell>
          <cell r="C192" t="str">
            <v>大石头弹幕-3-3(+30%伤害)</v>
          </cell>
        </row>
        <row r="192">
          <cell r="J192">
            <v>8500</v>
          </cell>
        </row>
        <row r="192">
          <cell r="L192">
            <v>10000</v>
          </cell>
        </row>
        <row r="193">
          <cell r="B193">
            <v>10511011</v>
          </cell>
          <cell r="C193" t="str">
            <v>大石头弹幕-2-3(+30%伤害)</v>
          </cell>
        </row>
        <row r="193">
          <cell r="J193">
            <v>8500</v>
          </cell>
        </row>
        <row r="193">
          <cell r="L193">
            <v>10000</v>
          </cell>
        </row>
        <row r="194">
          <cell r="B194">
            <v>10511012</v>
          </cell>
          <cell r="C194" t="str">
            <v>大石头弹幕-2-2(+30%伤害)</v>
          </cell>
        </row>
        <row r="194">
          <cell r="J194">
            <v>8500</v>
          </cell>
        </row>
        <row r="194">
          <cell r="L194">
            <v>10000</v>
          </cell>
        </row>
        <row r="195">
          <cell r="B195">
            <v>10511013</v>
          </cell>
          <cell r="C195" t="str">
            <v>大石头弹幕-1-3(+30%伤害)</v>
          </cell>
        </row>
        <row r="195">
          <cell r="J195">
            <v>8500</v>
          </cell>
        </row>
        <row r="195">
          <cell r="L195">
            <v>10000</v>
          </cell>
        </row>
        <row r="196">
          <cell r="B196">
            <v>10511014</v>
          </cell>
          <cell r="C196" t="str">
            <v>大石头弹幕-1-2(+30%伤害)</v>
          </cell>
        </row>
        <row r="196">
          <cell r="J196">
            <v>8500</v>
          </cell>
        </row>
        <row r="196">
          <cell r="L196">
            <v>10000</v>
          </cell>
        </row>
        <row r="197">
          <cell r="B197">
            <v>10511015</v>
          </cell>
          <cell r="C197" t="str">
            <v>大石头弹幕-0(+30%伤害)</v>
          </cell>
        </row>
        <row r="197">
          <cell r="J197">
            <v>8500</v>
          </cell>
        </row>
        <row r="197">
          <cell r="L197">
            <v>10000</v>
          </cell>
        </row>
        <row r="198">
          <cell r="B198">
            <v>11511001</v>
          </cell>
          <cell r="C198" t="str">
            <v>大金币弹幕2-4</v>
          </cell>
        </row>
        <row r="198">
          <cell r="J198">
            <v>8500</v>
          </cell>
        </row>
        <row r="198">
          <cell r="L198">
            <v>10000</v>
          </cell>
        </row>
        <row r="199">
          <cell r="B199">
            <v>11511002</v>
          </cell>
          <cell r="C199" t="str">
            <v>大金币弹幕1-4</v>
          </cell>
        </row>
        <row r="199">
          <cell r="J199">
            <v>8500</v>
          </cell>
        </row>
        <row r="199">
          <cell r="L199">
            <v>10000</v>
          </cell>
        </row>
        <row r="200">
          <cell r="B200">
            <v>11511003</v>
          </cell>
          <cell r="C200" t="str">
            <v>大金币弹幕1-3</v>
          </cell>
        </row>
        <row r="200">
          <cell r="J200">
            <v>8500</v>
          </cell>
        </row>
        <row r="200">
          <cell r="L200">
            <v>10000</v>
          </cell>
        </row>
        <row r="201">
          <cell r="B201">
            <v>11511004</v>
          </cell>
          <cell r="C201" t="str">
            <v>小金币弹幕2-4</v>
          </cell>
        </row>
        <row r="201">
          <cell r="J201">
            <v>8500</v>
          </cell>
        </row>
        <row r="201">
          <cell r="L201">
            <v>10000</v>
          </cell>
        </row>
        <row r="202">
          <cell r="B202">
            <v>11511005</v>
          </cell>
          <cell r="C202" t="str">
            <v>小金币弹幕0</v>
          </cell>
        </row>
        <row r="202">
          <cell r="J202">
            <v>8500</v>
          </cell>
        </row>
        <row r="202">
          <cell r="L202">
            <v>10000</v>
          </cell>
        </row>
        <row r="203">
          <cell r="B203">
            <v>11511006</v>
          </cell>
          <cell r="C203" t="str">
            <v>大金币弹幕-2-4+30%伤害</v>
          </cell>
        </row>
        <row r="203">
          <cell r="J203">
            <v>8500</v>
          </cell>
        </row>
        <row r="203">
          <cell r="L203">
            <v>10000</v>
          </cell>
        </row>
        <row r="204">
          <cell r="B204">
            <v>11511007</v>
          </cell>
          <cell r="C204" t="str">
            <v>大金币弹幕-1-4+30%伤害</v>
          </cell>
        </row>
        <row r="204">
          <cell r="J204">
            <v>8500</v>
          </cell>
        </row>
        <row r="204">
          <cell r="L204">
            <v>10000</v>
          </cell>
        </row>
        <row r="205">
          <cell r="B205">
            <v>11511008</v>
          </cell>
          <cell r="C205" t="str">
            <v>大金币弹幕-1-3+30%伤害</v>
          </cell>
        </row>
        <row r="205">
          <cell r="J205">
            <v>8500</v>
          </cell>
        </row>
        <row r="205">
          <cell r="L205">
            <v>10000</v>
          </cell>
        </row>
        <row r="206">
          <cell r="B206">
            <v>11511009</v>
          </cell>
          <cell r="C206" t="str">
            <v>大金币弹幕-0+30%伤害</v>
          </cell>
        </row>
        <row r="206">
          <cell r="J206">
            <v>8500</v>
          </cell>
        </row>
        <row r="206">
          <cell r="L206">
            <v>10000</v>
          </cell>
        </row>
        <row r="207">
          <cell r="B207">
            <v>13511001</v>
          </cell>
          <cell r="C207" t="str">
            <v>锋刃大2-3</v>
          </cell>
        </row>
        <row r="207">
          <cell r="J207">
            <v>0</v>
          </cell>
        </row>
        <row r="207">
          <cell r="L207">
            <v>10000</v>
          </cell>
        </row>
        <row r="208">
          <cell r="B208">
            <v>13511002</v>
          </cell>
          <cell r="C208" t="str">
            <v>锋刃大1-3</v>
          </cell>
        </row>
        <row r="208">
          <cell r="J208">
            <v>0</v>
          </cell>
        </row>
        <row r="208">
          <cell r="L208">
            <v>10000</v>
          </cell>
        </row>
        <row r="209">
          <cell r="B209">
            <v>13511003</v>
          </cell>
          <cell r="C209" t="str">
            <v>锋刃大1-2</v>
          </cell>
        </row>
        <row r="209">
          <cell r="J209">
            <v>0</v>
          </cell>
        </row>
        <row r="209">
          <cell r="L209">
            <v>10000</v>
          </cell>
        </row>
        <row r="210">
          <cell r="B210">
            <v>13511004</v>
          </cell>
          <cell r="C210" t="str">
            <v>锋刃2-3</v>
          </cell>
        </row>
        <row r="210">
          <cell r="J210">
            <v>0</v>
          </cell>
        </row>
        <row r="210">
          <cell r="L210">
            <v>10000</v>
          </cell>
        </row>
        <row r="211">
          <cell r="B211">
            <v>13511005</v>
          </cell>
          <cell r="C211" t="str">
            <v>锋刃0</v>
          </cell>
        </row>
        <row r="211">
          <cell r="J211">
            <v>8500</v>
          </cell>
        </row>
        <row r="211">
          <cell r="L211">
            <v>10000</v>
          </cell>
        </row>
        <row r="212">
          <cell r="B212">
            <v>12511002</v>
          </cell>
          <cell r="C212" t="str">
            <v>大石头弹幕-2-3</v>
          </cell>
        </row>
        <row r="212">
          <cell r="J212">
            <v>8500</v>
          </cell>
        </row>
        <row r="212">
          <cell r="L212">
            <v>10000</v>
          </cell>
        </row>
        <row r="213">
          <cell r="B213">
            <v>12511004</v>
          </cell>
          <cell r="C213" t="str">
            <v>大石头弹幕-1-3</v>
          </cell>
        </row>
        <row r="213">
          <cell r="J213">
            <v>8500</v>
          </cell>
        </row>
        <row r="213">
          <cell r="L213">
            <v>10000</v>
          </cell>
        </row>
        <row r="214">
          <cell r="B214">
            <v>12511005</v>
          </cell>
          <cell r="C214" t="str">
            <v>大石头弹幕-1-2</v>
          </cell>
        </row>
        <row r="214">
          <cell r="J214">
            <v>8500</v>
          </cell>
        </row>
        <row r="214">
          <cell r="L214">
            <v>10000</v>
          </cell>
        </row>
        <row r="215">
          <cell r="B215">
            <v>12511007</v>
          </cell>
          <cell r="C215" t="str">
            <v>小石头弹幕2-3</v>
          </cell>
        </row>
        <row r="215">
          <cell r="J215">
            <v>8500</v>
          </cell>
        </row>
        <row r="215">
          <cell r="L215">
            <v>10000</v>
          </cell>
        </row>
        <row r="216">
          <cell r="B216">
            <v>12511009</v>
          </cell>
          <cell r="C216" t="str">
            <v>小石头弹幕0</v>
          </cell>
        </row>
        <row r="216">
          <cell r="J216">
            <v>8500</v>
          </cell>
        </row>
        <row r="216">
          <cell r="L216">
            <v>10000</v>
          </cell>
        </row>
        <row r="217">
          <cell r="B217">
            <v>12511011</v>
          </cell>
          <cell r="C217" t="str">
            <v>大石头弹幕-2-3(+30%伤害)</v>
          </cell>
        </row>
        <row r="217">
          <cell r="J217">
            <v>8500</v>
          </cell>
        </row>
        <row r="217">
          <cell r="L217">
            <v>10000</v>
          </cell>
        </row>
        <row r="218">
          <cell r="B218">
            <v>12511013</v>
          </cell>
          <cell r="C218" t="str">
            <v>大石头弹幕-1-3(+30%伤害)</v>
          </cell>
        </row>
        <row r="218">
          <cell r="J218">
            <v>8500</v>
          </cell>
        </row>
        <row r="218">
          <cell r="L218">
            <v>10000</v>
          </cell>
        </row>
        <row r="219">
          <cell r="B219">
            <v>12511014</v>
          </cell>
          <cell r="C219" t="str">
            <v>大石头弹幕-1-2(+30%伤害)</v>
          </cell>
        </row>
        <row r="219">
          <cell r="J219">
            <v>8500</v>
          </cell>
        </row>
        <row r="219">
          <cell r="L219">
            <v>10000</v>
          </cell>
        </row>
        <row r="220">
          <cell r="B220">
            <v>12511015</v>
          </cell>
          <cell r="C220" t="str">
            <v>大石头弹幕-0(+30%伤害)</v>
          </cell>
        </row>
        <row r="220">
          <cell r="J220">
            <v>8500</v>
          </cell>
        </row>
        <row r="220">
          <cell r="L220">
            <v>10000</v>
          </cell>
        </row>
        <row r="221">
          <cell r="B221">
            <v>14511001</v>
          </cell>
          <cell r="C221" t="str">
            <v>大星光弹幕-3-3</v>
          </cell>
        </row>
        <row r="221">
          <cell r="J221">
            <v>8500</v>
          </cell>
        </row>
        <row r="221">
          <cell r="L221">
            <v>10000</v>
          </cell>
        </row>
        <row r="222">
          <cell r="B222">
            <v>14511002</v>
          </cell>
          <cell r="C222" t="str">
            <v>大星光弹幕-2-3</v>
          </cell>
        </row>
        <row r="222">
          <cell r="J222">
            <v>8500</v>
          </cell>
        </row>
        <row r="222">
          <cell r="L222">
            <v>10000</v>
          </cell>
        </row>
        <row r="223">
          <cell r="B223">
            <v>14511003</v>
          </cell>
          <cell r="C223" t="str">
            <v>大星光弹幕-2-2</v>
          </cell>
        </row>
        <row r="223">
          <cell r="J223">
            <v>8500</v>
          </cell>
        </row>
        <row r="223">
          <cell r="L223">
            <v>10000</v>
          </cell>
        </row>
        <row r="224">
          <cell r="B224">
            <v>14511004</v>
          </cell>
          <cell r="C224" t="str">
            <v>大星光弹幕-1-3</v>
          </cell>
        </row>
        <row r="224">
          <cell r="J224">
            <v>8500</v>
          </cell>
        </row>
        <row r="224">
          <cell r="L224">
            <v>10000</v>
          </cell>
        </row>
        <row r="225">
          <cell r="B225">
            <v>14511005</v>
          </cell>
          <cell r="C225" t="str">
            <v>大星光弹幕-1-2</v>
          </cell>
        </row>
        <row r="225">
          <cell r="J225">
            <v>8500</v>
          </cell>
        </row>
        <row r="225">
          <cell r="L225">
            <v>10000</v>
          </cell>
        </row>
        <row r="226">
          <cell r="B226">
            <v>14511006</v>
          </cell>
          <cell r="C226" t="str">
            <v>小星光弹幕3-3</v>
          </cell>
        </row>
        <row r="226">
          <cell r="J226">
            <v>8500</v>
          </cell>
        </row>
        <row r="226">
          <cell r="L226">
            <v>10000</v>
          </cell>
        </row>
        <row r="227">
          <cell r="B227">
            <v>14511007</v>
          </cell>
          <cell r="C227" t="str">
            <v>小星光弹幕2-3</v>
          </cell>
        </row>
        <row r="227">
          <cell r="J227">
            <v>8500</v>
          </cell>
        </row>
        <row r="227">
          <cell r="L227">
            <v>10000</v>
          </cell>
        </row>
        <row r="228">
          <cell r="B228">
            <v>14511008</v>
          </cell>
          <cell r="C228" t="str">
            <v>小星光弹幕2-2</v>
          </cell>
        </row>
        <row r="228">
          <cell r="J228">
            <v>8500</v>
          </cell>
        </row>
        <row r="228">
          <cell r="L228">
            <v>10000</v>
          </cell>
        </row>
        <row r="229">
          <cell r="B229">
            <v>14511009</v>
          </cell>
          <cell r="C229" t="str">
            <v>小星光弹幕0</v>
          </cell>
        </row>
        <row r="229">
          <cell r="J229">
            <v>8500</v>
          </cell>
        </row>
        <row r="229">
          <cell r="L229">
            <v>10000</v>
          </cell>
        </row>
        <row r="230">
          <cell r="B230">
            <v>14511010</v>
          </cell>
          <cell r="C230" t="str">
            <v>大星光弹幕-3-3(+30%伤害)</v>
          </cell>
        </row>
        <row r="230">
          <cell r="J230">
            <v>8500</v>
          </cell>
        </row>
        <row r="230">
          <cell r="L230">
            <v>10000</v>
          </cell>
        </row>
        <row r="231">
          <cell r="B231">
            <v>14511011</v>
          </cell>
          <cell r="C231" t="str">
            <v>大星光弹幕-2-3(+30%伤害)</v>
          </cell>
        </row>
        <row r="231">
          <cell r="J231">
            <v>8500</v>
          </cell>
        </row>
        <row r="231">
          <cell r="L231">
            <v>10000</v>
          </cell>
        </row>
        <row r="232">
          <cell r="B232">
            <v>14511012</v>
          </cell>
          <cell r="C232" t="str">
            <v>大星光弹幕-2-2(+30%伤害)</v>
          </cell>
        </row>
        <row r="232">
          <cell r="J232">
            <v>8500</v>
          </cell>
        </row>
        <row r="232">
          <cell r="L232">
            <v>10000</v>
          </cell>
        </row>
        <row r="233">
          <cell r="B233">
            <v>14511013</v>
          </cell>
          <cell r="C233" t="str">
            <v>大星光弹幕-1-3(+30%伤害)</v>
          </cell>
        </row>
        <row r="233">
          <cell r="J233">
            <v>8500</v>
          </cell>
        </row>
        <row r="233">
          <cell r="L233">
            <v>10000</v>
          </cell>
        </row>
        <row r="234">
          <cell r="B234">
            <v>14511014</v>
          </cell>
          <cell r="C234" t="str">
            <v>大星光弹幕-1-2(+30%伤害)</v>
          </cell>
        </row>
        <row r="234">
          <cell r="J234">
            <v>8500</v>
          </cell>
        </row>
        <row r="234">
          <cell r="L234">
            <v>10000</v>
          </cell>
        </row>
        <row r="235">
          <cell r="B235">
            <v>14511015</v>
          </cell>
          <cell r="C235" t="str">
            <v>大星光弹幕-0(+30%伤害)</v>
          </cell>
        </row>
        <row r="235">
          <cell r="J235">
            <v>8500</v>
          </cell>
        </row>
        <row r="235">
          <cell r="L235">
            <v>10000</v>
          </cell>
        </row>
      </sheetData>
      <sheetData sheetId="10">
        <row r="2">
          <cell r="B2" t="str">
            <v>技能id</v>
          </cell>
          <cell r="C2" t="str">
            <v>技能名称</v>
          </cell>
        </row>
        <row r="3">
          <cell r="B3" t="str">
            <v>S300001</v>
          </cell>
          <cell r="C3" t="str">
            <v>践踏</v>
          </cell>
        </row>
        <row r="4">
          <cell r="B4" t="str">
            <v>S300002</v>
          </cell>
          <cell r="C4" t="str">
            <v>火箭弹</v>
          </cell>
        </row>
        <row r="5">
          <cell r="B5" t="str">
            <v>S300003</v>
          </cell>
          <cell r="C5" t="str">
            <v>震荡波</v>
          </cell>
        </row>
        <row r="6">
          <cell r="B6" t="str">
            <v>S300004</v>
          </cell>
          <cell r="C6" t="str">
            <v>冲锋</v>
          </cell>
        </row>
        <row r="7">
          <cell r="B7" t="str">
            <v>S300005</v>
          </cell>
          <cell r="C7" t="str">
            <v>尖刺</v>
          </cell>
        </row>
        <row r="8">
          <cell r="B8" t="str">
            <v>S300006</v>
          </cell>
          <cell r="C8" t="str">
            <v>火墙</v>
          </cell>
        </row>
        <row r="9">
          <cell r="B9" t="str">
            <v>S300007</v>
          </cell>
          <cell r="C9" t="str">
            <v>捕捉</v>
          </cell>
        </row>
        <row r="10">
          <cell r="B10" t="str">
            <v>S300008</v>
          </cell>
          <cell r="C10" t="str">
            <v>狂暴</v>
          </cell>
        </row>
        <row r="11">
          <cell r="B11" t="str">
            <v>S300009</v>
          </cell>
          <cell r="C11" t="str">
            <v>回旋镖</v>
          </cell>
        </row>
        <row r="12">
          <cell r="B12" t="str">
            <v>S300010</v>
          </cell>
          <cell r="C12" t="str">
            <v>香蕉皮</v>
          </cell>
        </row>
        <row r="13">
          <cell r="B13" t="str">
            <v>S300011</v>
          </cell>
          <cell r="C13" t="str">
            <v>音响炮台</v>
          </cell>
        </row>
        <row r="14">
          <cell r="B14" t="str">
            <v>S300012</v>
          </cell>
          <cell r="C14" t="str">
            <v>龙卷风</v>
          </cell>
        </row>
        <row r="15">
          <cell r="B15" t="str">
            <v>S300013</v>
          </cell>
          <cell r="C15" t="str">
            <v>锥形阵</v>
          </cell>
        </row>
        <row r="16">
          <cell r="B16" t="str">
            <v>S300014</v>
          </cell>
          <cell r="C16" t="str">
            <v>呼叫增援</v>
          </cell>
        </row>
        <row r="17">
          <cell r="B17" t="str">
            <v>S300015</v>
          </cell>
          <cell r="C17" t="str">
            <v>疗愈</v>
          </cell>
        </row>
        <row r="18">
          <cell r="B18" t="str">
            <v>S300016</v>
          </cell>
          <cell r="C18" t="str">
            <v>重拳出击</v>
          </cell>
        </row>
        <row r="19">
          <cell r="B19" t="str">
            <v>S300017</v>
          </cell>
          <cell r="C19" t="str">
            <v>大号铅弹</v>
          </cell>
        </row>
        <row r="20">
          <cell r="B20" t="str">
            <v>S300018</v>
          </cell>
          <cell r="C20" t="str">
            <v>火力覆盖</v>
          </cell>
        </row>
        <row r="21">
          <cell r="B21" t="str">
            <v>S300019</v>
          </cell>
          <cell r="C21" t="str">
            <v>破片手榴弹</v>
          </cell>
        </row>
        <row r="22">
          <cell r="B22" t="str">
            <v>S300020</v>
          </cell>
          <cell r="C22" t="str">
            <v>毒迹</v>
          </cell>
        </row>
        <row r="23">
          <cell r="B23" t="str">
            <v>S300021</v>
          </cell>
          <cell r="C23" t="str">
            <v>自爆</v>
          </cell>
        </row>
        <row r="24">
          <cell r="B24" t="str">
            <v>S300022</v>
          </cell>
          <cell r="C24" t="str">
            <v>篮球</v>
          </cell>
        </row>
        <row r="26">
          <cell r="C26" t="str">
            <v>基础常量</v>
          </cell>
        </row>
        <row r="27">
          <cell r="C27" t="str">
            <v>普通Boss模型</v>
          </cell>
        </row>
        <row r="29">
          <cell r="B29" t="str">
            <v>技能id</v>
          </cell>
          <cell r="C29" t="str">
            <v>冷却时间</v>
          </cell>
        </row>
        <row r="30">
          <cell r="B30">
            <v>300001</v>
          </cell>
          <cell r="C30">
            <v>3000</v>
          </cell>
        </row>
        <row r="31">
          <cell r="B31">
            <v>300002</v>
          </cell>
          <cell r="C31">
            <v>3000</v>
          </cell>
        </row>
        <row r="32">
          <cell r="B32">
            <v>300003</v>
          </cell>
          <cell r="C32">
            <v>3000</v>
          </cell>
        </row>
        <row r="33">
          <cell r="B33">
            <v>300004</v>
          </cell>
          <cell r="C33">
            <v>3000</v>
          </cell>
        </row>
        <row r="34">
          <cell r="B34">
            <v>300005</v>
          </cell>
          <cell r="C34">
            <v>3000</v>
          </cell>
        </row>
        <row r="35">
          <cell r="B35">
            <v>300006</v>
          </cell>
          <cell r="C35">
            <v>3000</v>
          </cell>
        </row>
        <row r="36">
          <cell r="B36">
            <v>300007</v>
          </cell>
          <cell r="C36">
            <v>3000</v>
          </cell>
        </row>
        <row r="37">
          <cell r="B37">
            <v>300008</v>
          </cell>
          <cell r="C37">
            <v>3000</v>
          </cell>
        </row>
        <row r="38">
          <cell r="B38">
            <v>300009</v>
          </cell>
          <cell r="C38">
            <v>3000</v>
          </cell>
        </row>
        <row r="39">
          <cell r="B39">
            <v>300010</v>
          </cell>
          <cell r="C39">
            <v>3000</v>
          </cell>
        </row>
        <row r="40">
          <cell r="B40">
            <v>300011</v>
          </cell>
          <cell r="C40">
            <v>3000</v>
          </cell>
        </row>
        <row r="41">
          <cell r="B41">
            <v>300012</v>
          </cell>
          <cell r="C41">
            <v>3000</v>
          </cell>
        </row>
        <row r="42">
          <cell r="B42">
            <v>300013</v>
          </cell>
          <cell r="C42">
            <v>3000</v>
          </cell>
        </row>
        <row r="43">
          <cell r="B43">
            <v>300014</v>
          </cell>
          <cell r="C43">
            <v>3000</v>
          </cell>
        </row>
        <row r="44">
          <cell r="B44">
            <v>300015</v>
          </cell>
          <cell r="C44">
            <v>3000</v>
          </cell>
        </row>
        <row r="45">
          <cell r="B45">
            <v>300016</v>
          </cell>
          <cell r="C45">
            <v>3000</v>
          </cell>
        </row>
        <row r="46">
          <cell r="B46">
            <v>300017</v>
          </cell>
          <cell r="C46">
            <v>3000</v>
          </cell>
        </row>
        <row r="47">
          <cell r="B47">
            <v>300018</v>
          </cell>
          <cell r="C47">
            <v>3000</v>
          </cell>
        </row>
        <row r="48">
          <cell r="B48">
            <v>300019</v>
          </cell>
          <cell r="C48">
            <v>3000</v>
          </cell>
        </row>
        <row r="49">
          <cell r="B49">
            <v>300020</v>
          </cell>
          <cell r="C49">
            <v>3000</v>
          </cell>
        </row>
        <row r="50">
          <cell r="B50">
            <v>300021</v>
          </cell>
          <cell r="C50">
            <v>3000</v>
          </cell>
        </row>
        <row r="51">
          <cell r="B51">
            <v>300022</v>
          </cell>
          <cell r="C51">
            <v>3000</v>
          </cell>
        </row>
        <row r="54">
          <cell r="B54" t="str">
            <v>技能id</v>
          </cell>
          <cell r="C54" t="str">
            <v>技能名称</v>
          </cell>
        </row>
        <row r="55">
          <cell r="B55" t="str">
            <v>S315011</v>
          </cell>
          <cell r="C55" t="str">
            <v>左右挥拳</v>
          </cell>
        </row>
        <row r="56">
          <cell r="B56" t="str">
            <v>S315012</v>
          </cell>
          <cell r="C56" t="str">
            <v>泰山压顶</v>
          </cell>
        </row>
        <row r="57">
          <cell r="B57" t="str">
            <v>S315013</v>
          </cell>
          <cell r="C57" t="str">
            <v>后撤偷袭</v>
          </cell>
        </row>
        <row r="58">
          <cell r="B58" t="str">
            <v>S315014</v>
          </cell>
          <cell r="C58" t="str">
            <v>飓风之拳</v>
          </cell>
        </row>
        <row r="59">
          <cell r="B59" t="str">
            <v>S315021</v>
          </cell>
          <cell r="C59" t="str">
            <v>突刺</v>
          </cell>
        </row>
        <row r="60">
          <cell r="B60" t="str">
            <v>S315022</v>
          </cell>
          <cell r="C60" t="str">
            <v>回旋踢</v>
          </cell>
        </row>
        <row r="61">
          <cell r="B61" t="str">
            <v>S315023</v>
          </cell>
          <cell r="C61" t="str">
            <v>闪光弹</v>
          </cell>
        </row>
        <row r="62">
          <cell r="B62" t="str">
            <v>S315024</v>
          </cell>
          <cell r="C62" t="str">
            <v>利刃风暴</v>
          </cell>
        </row>
        <row r="63">
          <cell r="B63" t="str">
            <v>S315031</v>
          </cell>
          <cell r="C63" t="str">
            <v>抱摔冲锋</v>
          </cell>
        </row>
        <row r="64">
          <cell r="B64" t="str">
            <v>S315032</v>
          </cell>
          <cell r="C64" t="str">
            <v>火箭炮</v>
          </cell>
        </row>
        <row r="65">
          <cell r="B65" t="str">
            <v>S315033</v>
          </cell>
          <cell r="C65" t="str">
            <v>投掷C4</v>
          </cell>
        </row>
        <row r="66">
          <cell r="B66" t="str">
            <v>S315034</v>
          </cell>
          <cell r="C66" t="str">
            <v>追猎</v>
          </cell>
        </row>
        <row r="67">
          <cell r="B67" t="str">
            <v>S325011</v>
          </cell>
          <cell r="C67" t="str">
            <v>入侵</v>
          </cell>
        </row>
        <row r="68">
          <cell r="B68" t="str">
            <v>S325012</v>
          </cell>
          <cell r="C68" t="str">
            <v>陷阱</v>
          </cell>
        </row>
        <row r="69">
          <cell r="B69" t="str">
            <v>S325013</v>
          </cell>
          <cell r="C69" t="str">
            <v>定位</v>
          </cell>
        </row>
        <row r="70">
          <cell r="B70" t="str">
            <v>S325014</v>
          </cell>
          <cell r="C70" t="str">
            <v>回溯</v>
          </cell>
        </row>
        <row r="71">
          <cell r="B71" t="str">
            <v>S325021</v>
          </cell>
          <cell r="C71" t="str">
            <v>燕返</v>
          </cell>
        </row>
        <row r="72">
          <cell r="B72" t="str">
            <v>S325022</v>
          </cell>
          <cell r="C72" t="str">
            <v>幻影连斩</v>
          </cell>
        </row>
        <row r="73">
          <cell r="B73" t="str">
            <v>S325023</v>
          </cell>
          <cell r="C73" t="str">
            <v>十字斩</v>
          </cell>
        </row>
        <row r="74">
          <cell r="B74" t="str">
            <v>S325024</v>
          </cell>
          <cell r="C74" t="str">
            <v>二天一流</v>
          </cell>
        </row>
        <row r="75">
          <cell r="B75" t="str">
            <v>S325031</v>
          </cell>
          <cell r="C75" t="str">
            <v>太极拳</v>
          </cell>
        </row>
        <row r="76">
          <cell r="B76" t="str">
            <v>S325032</v>
          </cell>
          <cell r="C76" t="str">
            <v>回天</v>
          </cell>
        </row>
        <row r="77">
          <cell r="B77" t="str">
            <v>S325033</v>
          </cell>
          <cell r="C77" t="str">
            <v>六十四掌</v>
          </cell>
        </row>
        <row r="78">
          <cell r="B78" t="str">
            <v>S325034</v>
          </cell>
          <cell r="C78" t="str">
            <v>掌风</v>
          </cell>
        </row>
        <row r="79">
          <cell r="B79" t="str">
            <v>S345011</v>
          </cell>
          <cell r="C79" t="str">
            <v>反射音符</v>
          </cell>
        </row>
        <row r="80">
          <cell r="B80" t="str">
            <v>S345012</v>
          </cell>
          <cell r="C80" t="str">
            <v>狂热摇滚</v>
          </cell>
        </row>
        <row r="81">
          <cell r="B81" t="str">
            <v>S345013</v>
          </cell>
          <cell r="C81" t="str">
            <v>陶醉</v>
          </cell>
        </row>
        <row r="82">
          <cell r="B82" t="str">
            <v>S345014</v>
          </cell>
          <cell r="C82" t="str">
            <v>命运之音</v>
          </cell>
        </row>
        <row r="83">
          <cell r="B83" t="str">
            <v>S345021</v>
          </cell>
          <cell r="C83" t="str">
            <v>机械舞</v>
          </cell>
        </row>
        <row r="84">
          <cell r="B84" t="str">
            <v>S345022</v>
          </cell>
          <cell r="C84" t="str">
            <v>应援</v>
          </cell>
        </row>
        <row r="85">
          <cell r="B85" t="str">
            <v>S345023</v>
          </cell>
          <cell r="C85" t="str">
            <v>口哨攻击</v>
          </cell>
        </row>
        <row r="86">
          <cell r="B86" t="str">
            <v>S345024</v>
          </cell>
          <cell r="C86" t="str">
            <v>闪电攻击</v>
          </cell>
        </row>
        <row r="87">
          <cell r="B87" t="str">
            <v>S345031</v>
          </cell>
          <cell r="C87" t="str">
            <v>冲锋扫射</v>
          </cell>
        </row>
        <row r="88">
          <cell r="B88" t="str">
            <v>S345032</v>
          </cell>
          <cell r="C88" t="str">
            <v>摩托回旋</v>
          </cell>
        </row>
        <row r="89">
          <cell r="B89" t="str">
            <v>S345033</v>
          </cell>
          <cell r="C89" t="str">
            <v>摩托冲击</v>
          </cell>
        </row>
        <row r="90">
          <cell r="B90" t="str">
            <v>S345034</v>
          </cell>
          <cell r="C90" t="str">
            <v>爆裂弹</v>
          </cell>
        </row>
        <row r="92">
          <cell r="C92" t="str">
            <v>基础常量</v>
          </cell>
        </row>
        <row r="93">
          <cell r="C93" t="str">
            <v>帮派boss大小</v>
          </cell>
        </row>
        <row r="95">
          <cell r="B95" t="str">
            <v>技能id</v>
          </cell>
          <cell r="C95" t="str">
            <v>技能名称</v>
          </cell>
        </row>
        <row r="96">
          <cell r="B96">
            <v>315011</v>
          </cell>
          <cell r="C96" t="str">
            <v>左右挥拳</v>
          </cell>
        </row>
        <row r="97">
          <cell r="B97">
            <v>315012</v>
          </cell>
          <cell r="C97" t="str">
            <v>泰山压顶</v>
          </cell>
        </row>
        <row r="98">
          <cell r="B98">
            <v>315013</v>
          </cell>
          <cell r="C98" t="str">
            <v>后撤偷袭</v>
          </cell>
        </row>
        <row r="99">
          <cell r="B99">
            <v>315014</v>
          </cell>
          <cell r="C99" t="str">
            <v>飓风之拳</v>
          </cell>
        </row>
        <row r="100">
          <cell r="B100">
            <v>315021</v>
          </cell>
          <cell r="C100" t="str">
            <v>突刺</v>
          </cell>
        </row>
        <row r="101">
          <cell r="B101">
            <v>315022</v>
          </cell>
          <cell r="C101" t="str">
            <v>回旋踢</v>
          </cell>
        </row>
        <row r="102">
          <cell r="B102">
            <v>315023</v>
          </cell>
          <cell r="C102" t="str">
            <v>闪光弹</v>
          </cell>
        </row>
        <row r="103">
          <cell r="B103">
            <v>315024</v>
          </cell>
          <cell r="C103" t="str">
            <v>利刃风暴</v>
          </cell>
        </row>
        <row r="104">
          <cell r="B104">
            <v>315031</v>
          </cell>
          <cell r="C104" t="str">
            <v>抱摔冲锋</v>
          </cell>
        </row>
        <row r="105">
          <cell r="B105">
            <v>315032</v>
          </cell>
          <cell r="C105" t="str">
            <v>火箭炮</v>
          </cell>
        </row>
        <row r="106">
          <cell r="B106">
            <v>315033</v>
          </cell>
          <cell r="C106" t="str">
            <v>投掷C4</v>
          </cell>
        </row>
        <row r="107">
          <cell r="B107">
            <v>315034</v>
          </cell>
          <cell r="C107" t="str">
            <v>追猎</v>
          </cell>
        </row>
        <row r="108">
          <cell r="B108">
            <v>325011</v>
          </cell>
          <cell r="C108" t="str">
            <v>入侵</v>
          </cell>
        </row>
        <row r="109">
          <cell r="B109">
            <v>325012</v>
          </cell>
          <cell r="C109" t="str">
            <v>陷阱</v>
          </cell>
        </row>
        <row r="110">
          <cell r="B110">
            <v>325013</v>
          </cell>
          <cell r="C110" t="str">
            <v>定位</v>
          </cell>
        </row>
        <row r="111">
          <cell r="B111">
            <v>325014</v>
          </cell>
          <cell r="C111" t="str">
            <v>回溯</v>
          </cell>
        </row>
        <row r="112">
          <cell r="B112">
            <v>325021</v>
          </cell>
          <cell r="C112" t="str">
            <v>燕返</v>
          </cell>
        </row>
        <row r="113">
          <cell r="B113">
            <v>325022</v>
          </cell>
          <cell r="C113" t="str">
            <v>幻影连斩</v>
          </cell>
        </row>
        <row r="114">
          <cell r="B114">
            <v>325023</v>
          </cell>
          <cell r="C114" t="str">
            <v>十字斩</v>
          </cell>
        </row>
        <row r="115">
          <cell r="B115">
            <v>325024</v>
          </cell>
          <cell r="C115" t="str">
            <v>二天一流</v>
          </cell>
        </row>
        <row r="116">
          <cell r="B116">
            <v>325031</v>
          </cell>
          <cell r="C116" t="str">
            <v>太极拳</v>
          </cell>
        </row>
        <row r="117">
          <cell r="B117">
            <v>325032</v>
          </cell>
          <cell r="C117" t="str">
            <v>回天</v>
          </cell>
        </row>
        <row r="118">
          <cell r="B118">
            <v>325033</v>
          </cell>
          <cell r="C118" t="str">
            <v>六十四掌</v>
          </cell>
        </row>
        <row r="119">
          <cell r="B119">
            <v>325034</v>
          </cell>
          <cell r="C119" t="str">
            <v>掌风</v>
          </cell>
        </row>
        <row r="120">
          <cell r="B120">
            <v>345011</v>
          </cell>
          <cell r="C120" t="str">
            <v>反射音符</v>
          </cell>
        </row>
        <row r="121">
          <cell r="B121">
            <v>345012</v>
          </cell>
          <cell r="C121" t="str">
            <v>狂热摇滚</v>
          </cell>
        </row>
        <row r="122">
          <cell r="B122">
            <v>345013</v>
          </cell>
          <cell r="C122" t="str">
            <v>陶醉</v>
          </cell>
        </row>
        <row r="123">
          <cell r="B123" t="str">
            <v>345014-1</v>
          </cell>
          <cell r="C123" t="str">
            <v>命运之音-红</v>
          </cell>
        </row>
        <row r="124">
          <cell r="B124" t="str">
            <v>345014-2</v>
          </cell>
          <cell r="C124" t="str">
            <v>命运之音-黄</v>
          </cell>
        </row>
        <row r="125">
          <cell r="B125" t="str">
            <v>345014-3</v>
          </cell>
          <cell r="C125" t="str">
            <v>命运之音-蓝</v>
          </cell>
        </row>
        <row r="126">
          <cell r="B126">
            <v>345021</v>
          </cell>
          <cell r="C126" t="str">
            <v>机械舞</v>
          </cell>
        </row>
        <row r="127">
          <cell r="B127">
            <v>345022</v>
          </cell>
          <cell r="C127" t="str">
            <v>应援</v>
          </cell>
        </row>
        <row r="128">
          <cell r="B128">
            <v>345023</v>
          </cell>
          <cell r="C128" t="str">
            <v>口哨攻击</v>
          </cell>
        </row>
        <row r="129">
          <cell r="B129">
            <v>345024</v>
          </cell>
          <cell r="C129" t="str">
            <v>闪电攻击</v>
          </cell>
        </row>
        <row r="130">
          <cell r="B130">
            <v>345031</v>
          </cell>
          <cell r="C130" t="str">
            <v>冲锋扫射</v>
          </cell>
        </row>
        <row r="131">
          <cell r="B131">
            <v>345032</v>
          </cell>
          <cell r="C131" t="str">
            <v>摩托回旋</v>
          </cell>
        </row>
        <row r="132">
          <cell r="B132">
            <v>345033</v>
          </cell>
          <cell r="C132" t="str">
            <v>摩托冲击</v>
          </cell>
        </row>
        <row r="133">
          <cell r="B133">
            <v>345034</v>
          </cell>
          <cell r="C133" t="str">
            <v>爆裂弹</v>
          </cell>
        </row>
      </sheetData>
      <sheetData sheetId="11">
        <row r="15">
          <cell r="A15" t="str">
            <v>财富转移</v>
          </cell>
          <cell r="B15">
            <v>211011</v>
          </cell>
        </row>
        <row r="15">
          <cell r="H15">
            <v>3</v>
          </cell>
        </row>
        <row r="16">
          <cell r="A16" t="str">
            <v>财富转移</v>
          </cell>
          <cell r="B16">
            <v>211012</v>
          </cell>
        </row>
        <row r="16">
          <cell r="H16">
            <v>6</v>
          </cell>
        </row>
        <row r="17">
          <cell r="A17" t="str">
            <v>财富转移</v>
          </cell>
          <cell r="B17">
            <v>211013</v>
          </cell>
        </row>
        <row r="17">
          <cell r="H17">
            <v>9</v>
          </cell>
        </row>
        <row r="18">
          <cell r="A18" t="str">
            <v>财富转移</v>
          </cell>
          <cell r="B18">
            <v>211014</v>
          </cell>
        </row>
        <row r="18">
          <cell r="H18">
            <v>12</v>
          </cell>
        </row>
        <row r="19">
          <cell r="A19" t="str">
            <v>意外之财</v>
          </cell>
          <cell r="B19">
            <v>211021</v>
          </cell>
        </row>
        <row r="19">
          <cell r="H19" t="str">
            <v>3;5</v>
          </cell>
        </row>
        <row r="20">
          <cell r="A20" t="str">
            <v>意外之财</v>
          </cell>
          <cell r="B20">
            <v>211022</v>
          </cell>
        </row>
        <row r="20">
          <cell r="H20" t="str">
            <v>6;5</v>
          </cell>
        </row>
        <row r="21">
          <cell r="A21" t="str">
            <v>意外之财</v>
          </cell>
          <cell r="B21">
            <v>211023</v>
          </cell>
        </row>
        <row r="21">
          <cell r="H21" t="str">
            <v>9;5</v>
          </cell>
        </row>
        <row r="22">
          <cell r="A22" t="str">
            <v>意外之财</v>
          </cell>
          <cell r="B22">
            <v>211024</v>
          </cell>
        </row>
        <row r="22">
          <cell r="H22" t="str">
            <v>12;5</v>
          </cell>
        </row>
        <row r="23">
          <cell r="A23" t="str">
            <v>经济间谍</v>
          </cell>
          <cell r="B23">
            <v>211031</v>
          </cell>
        </row>
        <row r="23">
          <cell r="H23">
            <v>4</v>
          </cell>
        </row>
        <row r="24">
          <cell r="A24" t="str">
            <v>经济间谍</v>
          </cell>
          <cell r="B24">
            <v>211032</v>
          </cell>
        </row>
        <row r="24">
          <cell r="H24">
            <v>8</v>
          </cell>
        </row>
        <row r="25">
          <cell r="A25" t="str">
            <v>经济间谍</v>
          </cell>
          <cell r="B25">
            <v>211033</v>
          </cell>
        </row>
        <row r="25">
          <cell r="H25">
            <v>12</v>
          </cell>
        </row>
        <row r="26">
          <cell r="A26" t="str">
            <v>经济间谍</v>
          </cell>
          <cell r="B26">
            <v>211034</v>
          </cell>
        </row>
        <row r="26">
          <cell r="H26">
            <v>16</v>
          </cell>
        </row>
        <row r="27">
          <cell r="A27" t="str">
            <v>趋势预言</v>
          </cell>
          <cell r="B27">
            <v>211041</v>
          </cell>
        </row>
        <row r="27">
          <cell r="H27">
            <v>1</v>
          </cell>
        </row>
        <row r="28">
          <cell r="A28" t="str">
            <v>趋势预言</v>
          </cell>
          <cell r="B28">
            <v>211042</v>
          </cell>
        </row>
        <row r="28">
          <cell r="H28">
            <v>2</v>
          </cell>
        </row>
        <row r="29">
          <cell r="A29" t="str">
            <v>趋势预言</v>
          </cell>
          <cell r="B29">
            <v>211043</v>
          </cell>
        </row>
        <row r="29">
          <cell r="H29">
            <v>3</v>
          </cell>
        </row>
        <row r="30">
          <cell r="A30" t="str">
            <v>趋势预言</v>
          </cell>
          <cell r="B30">
            <v>211044</v>
          </cell>
        </row>
        <row r="30">
          <cell r="H30">
            <v>4</v>
          </cell>
        </row>
        <row r="31">
          <cell r="A31" t="str">
            <v>内幕交易</v>
          </cell>
          <cell r="B31">
            <v>211051</v>
          </cell>
        </row>
        <row r="31">
          <cell r="H31">
            <v>3</v>
          </cell>
        </row>
        <row r="32">
          <cell r="A32" t="str">
            <v>内幕交易</v>
          </cell>
          <cell r="B32">
            <v>211052</v>
          </cell>
        </row>
        <row r="32">
          <cell r="H32">
            <v>6</v>
          </cell>
        </row>
        <row r="33">
          <cell r="A33" t="str">
            <v>内幕交易</v>
          </cell>
          <cell r="B33">
            <v>211053</v>
          </cell>
        </row>
        <row r="33">
          <cell r="H33">
            <v>9</v>
          </cell>
        </row>
        <row r="34">
          <cell r="A34" t="str">
            <v>内幕交易</v>
          </cell>
          <cell r="B34">
            <v>211054</v>
          </cell>
        </row>
        <row r="34">
          <cell r="H34">
            <v>12</v>
          </cell>
        </row>
        <row r="35">
          <cell r="A35" t="str">
            <v>市场垄断</v>
          </cell>
          <cell r="B35">
            <v>212011</v>
          </cell>
        </row>
        <row r="35">
          <cell r="H35" t="str">
            <v>8;15</v>
          </cell>
        </row>
        <row r="36">
          <cell r="A36" t="str">
            <v>市场垄断</v>
          </cell>
          <cell r="B36">
            <v>212012</v>
          </cell>
        </row>
        <row r="36">
          <cell r="H36" t="str">
            <v>16;30</v>
          </cell>
        </row>
        <row r="37">
          <cell r="A37" t="str">
            <v>风险投资</v>
          </cell>
          <cell r="B37">
            <v>212021</v>
          </cell>
        </row>
        <row r="37">
          <cell r="H37" t="str">
            <v>20;10</v>
          </cell>
        </row>
        <row r="38">
          <cell r="A38" t="str">
            <v>风险投资</v>
          </cell>
          <cell r="B38">
            <v>212022</v>
          </cell>
        </row>
        <row r="38">
          <cell r="H38" t="str">
            <v>40;20</v>
          </cell>
        </row>
        <row r="39">
          <cell r="A39" t="str">
            <v>摩根时代</v>
          </cell>
          <cell r="B39">
            <v>213011</v>
          </cell>
        </row>
        <row r="39">
          <cell r="H39">
            <v>4</v>
          </cell>
        </row>
        <row r="40">
          <cell r="A40" t="str">
            <v>弹无虚发</v>
          </cell>
          <cell r="B40">
            <v>221011</v>
          </cell>
        </row>
        <row r="40">
          <cell r="H40">
            <v>4</v>
          </cell>
        </row>
        <row r="41">
          <cell r="A41" t="str">
            <v>弹无虚发</v>
          </cell>
          <cell r="B41">
            <v>221012</v>
          </cell>
        </row>
        <row r="41">
          <cell r="H41">
            <v>8</v>
          </cell>
        </row>
        <row r="42">
          <cell r="A42" t="str">
            <v>弹无虚发</v>
          </cell>
          <cell r="B42">
            <v>221013</v>
          </cell>
        </row>
        <row r="42">
          <cell r="H42">
            <v>16</v>
          </cell>
        </row>
        <row r="43">
          <cell r="A43" t="str">
            <v>弹无虚发</v>
          </cell>
          <cell r="B43">
            <v>221014</v>
          </cell>
        </row>
        <row r="43">
          <cell r="H43">
            <v>20</v>
          </cell>
        </row>
        <row r="44">
          <cell r="A44" t="str">
            <v>精准打击</v>
          </cell>
          <cell r="B44">
            <v>221021</v>
          </cell>
        </row>
        <row r="44">
          <cell r="H44">
            <v>3</v>
          </cell>
        </row>
        <row r="45">
          <cell r="A45" t="str">
            <v>精准打击</v>
          </cell>
          <cell r="B45">
            <v>221022</v>
          </cell>
        </row>
        <row r="45">
          <cell r="H45">
            <v>6</v>
          </cell>
        </row>
        <row r="46">
          <cell r="A46" t="str">
            <v>精准打击</v>
          </cell>
          <cell r="B46">
            <v>221023</v>
          </cell>
        </row>
        <row r="46">
          <cell r="H46">
            <v>9</v>
          </cell>
        </row>
        <row r="47">
          <cell r="A47" t="str">
            <v>精准打击</v>
          </cell>
          <cell r="B47">
            <v>221024</v>
          </cell>
        </row>
        <row r="47">
          <cell r="H47">
            <v>12</v>
          </cell>
        </row>
        <row r="48">
          <cell r="A48" t="str">
            <v>快速装填</v>
          </cell>
          <cell r="B48">
            <v>221031</v>
          </cell>
        </row>
        <row r="48">
          <cell r="H48">
            <v>5</v>
          </cell>
        </row>
        <row r="49">
          <cell r="A49" t="str">
            <v>快速装填</v>
          </cell>
          <cell r="B49">
            <v>221032</v>
          </cell>
        </row>
        <row r="49">
          <cell r="H49">
            <v>10</v>
          </cell>
        </row>
        <row r="50">
          <cell r="A50" t="str">
            <v>快速装填</v>
          </cell>
          <cell r="B50">
            <v>221033</v>
          </cell>
        </row>
        <row r="50">
          <cell r="H50">
            <v>15</v>
          </cell>
        </row>
        <row r="51">
          <cell r="A51" t="str">
            <v>快速装填</v>
          </cell>
          <cell r="B51">
            <v>221034</v>
          </cell>
        </row>
        <row r="51">
          <cell r="H51">
            <v>20</v>
          </cell>
        </row>
        <row r="52">
          <cell r="A52" t="str">
            <v>穿甲弹</v>
          </cell>
          <cell r="B52">
            <v>221041</v>
          </cell>
        </row>
        <row r="52">
          <cell r="H52">
            <v>4</v>
          </cell>
        </row>
        <row r="53">
          <cell r="A53" t="str">
            <v>穿甲弹</v>
          </cell>
          <cell r="B53">
            <v>221042</v>
          </cell>
        </row>
        <row r="53">
          <cell r="H53">
            <v>8</v>
          </cell>
        </row>
        <row r="54">
          <cell r="A54" t="str">
            <v>穿甲弹</v>
          </cell>
          <cell r="B54">
            <v>221043</v>
          </cell>
        </row>
        <row r="54">
          <cell r="H54">
            <v>12</v>
          </cell>
        </row>
        <row r="55">
          <cell r="A55" t="str">
            <v>穿甲弹</v>
          </cell>
          <cell r="B55">
            <v>221044</v>
          </cell>
        </row>
        <row r="55">
          <cell r="H55">
            <v>16</v>
          </cell>
        </row>
        <row r="56">
          <cell r="A56" t="str">
            <v>弹药改良</v>
          </cell>
          <cell r="B56">
            <v>221051</v>
          </cell>
        </row>
        <row r="56">
          <cell r="H56">
            <v>3</v>
          </cell>
        </row>
        <row r="57">
          <cell r="A57" t="str">
            <v>弹药改良</v>
          </cell>
          <cell r="B57">
            <v>221052</v>
          </cell>
        </row>
        <row r="57">
          <cell r="H57">
            <v>6</v>
          </cell>
        </row>
        <row r="58">
          <cell r="A58" t="str">
            <v>弹药改良</v>
          </cell>
          <cell r="B58">
            <v>221053</v>
          </cell>
        </row>
        <row r="58">
          <cell r="H58">
            <v>9</v>
          </cell>
        </row>
        <row r="59">
          <cell r="A59" t="str">
            <v>弹药改良</v>
          </cell>
          <cell r="B59">
            <v>221054</v>
          </cell>
        </row>
        <row r="59">
          <cell r="H59">
            <v>12</v>
          </cell>
        </row>
        <row r="60">
          <cell r="A60" t="str">
            <v>粉碎</v>
          </cell>
          <cell r="B60">
            <v>222011</v>
          </cell>
        </row>
        <row r="60">
          <cell r="H60" t="str">
            <v>1;200</v>
          </cell>
        </row>
        <row r="61">
          <cell r="A61" t="str">
            <v>粉碎</v>
          </cell>
          <cell r="B61">
            <v>222012</v>
          </cell>
        </row>
        <row r="61">
          <cell r="H61" t="str">
            <v>1;400</v>
          </cell>
        </row>
        <row r="62">
          <cell r="A62" t="str">
            <v>绝对专注</v>
          </cell>
          <cell r="B62">
            <v>222021</v>
          </cell>
        </row>
        <row r="62">
          <cell r="H62">
            <v>2</v>
          </cell>
        </row>
        <row r="63">
          <cell r="A63" t="str">
            <v>绝对专注</v>
          </cell>
          <cell r="B63">
            <v>222022</v>
          </cell>
        </row>
        <row r="63">
          <cell r="H63">
            <v>4</v>
          </cell>
        </row>
        <row r="64">
          <cell r="A64" t="str">
            <v>派对时间</v>
          </cell>
          <cell r="B64">
            <v>223011</v>
          </cell>
        </row>
        <row r="64">
          <cell r="H64" t="str">
            <v>20;25;25;200</v>
          </cell>
        </row>
        <row r="65">
          <cell r="A65" t="str">
            <v>借力打力</v>
          </cell>
          <cell r="B65">
            <v>231011</v>
          </cell>
        </row>
        <row r="65">
          <cell r="H65">
            <v>2</v>
          </cell>
        </row>
        <row r="66">
          <cell r="A66" t="str">
            <v>借力打力</v>
          </cell>
          <cell r="B66">
            <v>231012</v>
          </cell>
        </row>
        <row r="66">
          <cell r="H66">
            <v>4</v>
          </cell>
        </row>
        <row r="67">
          <cell r="A67" t="str">
            <v>借力打力</v>
          </cell>
          <cell r="B67">
            <v>231013</v>
          </cell>
        </row>
        <row r="67">
          <cell r="H67">
            <v>6</v>
          </cell>
        </row>
        <row r="68">
          <cell r="A68" t="str">
            <v>借力打力</v>
          </cell>
          <cell r="B68">
            <v>231014</v>
          </cell>
        </row>
        <row r="68">
          <cell r="H68">
            <v>8</v>
          </cell>
        </row>
        <row r="69">
          <cell r="A69" t="str">
            <v>梦幻脚步</v>
          </cell>
          <cell r="B69">
            <v>231021</v>
          </cell>
        </row>
        <row r="69">
          <cell r="H69">
            <v>4</v>
          </cell>
        </row>
        <row r="70">
          <cell r="A70" t="str">
            <v>梦幻脚步</v>
          </cell>
          <cell r="B70">
            <v>231022</v>
          </cell>
        </row>
        <row r="70">
          <cell r="H70">
            <v>8</v>
          </cell>
        </row>
        <row r="71">
          <cell r="A71" t="str">
            <v>梦幻脚步</v>
          </cell>
          <cell r="B71">
            <v>231023</v>
          </cell>
        </row>
        <row r="71">
          <cell r="H71">
            <v>12</v>
          </cell>
        </row>
        <row r="72">
          <cell r="A72" t="str">
            <v>梦幻脚步</v>
          </cell>
          <cell r="B72">
            <v>231024</v>
          </cell>
        </row>
        <row r="72">
          <cell r="H72">
            <v>16</v>
          </cell>
        </row>
        <row r="73">
          <cell r="A73" t="str">
            <v>大步流星</v>
          </cell>
          <cell r="B73">
            <v>231031</v>
          </cell>
        </row>
        <row r="73">
          <cell r="H73">
            <v>5</v>
          </cell>
        </row>
        <row r="74">
          <cell r="A74" t="str">
            <v>大步流星</v>
          </cell>
          <cell r="B74">
            <v>231032</v>
          </cell>
        </row>
        <row r="74">
          <cell r="H74">
            <v>10</v>
          </cell>
        </row>
        <row r="75">
          <cell r="A75" t="str">
            <v>大步流星</v>
          </cell>
          <cell r="B75">
            <v>231033</v>
          </cell>
        </row>
        <row r="75">
          <cell r="H75">
            <v>15</v>
          </cell>
        </row>
        <row r="76">
          <cell r="A76" t="str">
            <v>大步流星</v>
          </cell>
          <cell r="B76">
            <v>231034</v>
          </cell>
        </row>
        <row r="76">
          <cell r="H76">
            <v>20</v>
          </cell>
        </row>
        <row r="77">
          <cell r="A77" t="str">
            <v>百炼成钢</v>
          </cell>
          <cell r="B77">
            <v>231041</v>
          </cell>
        </row>
        <row r="77">
          <cell r="H77">
            <v>5</v>
          </cell>
        </row>
        <row r="78">
          <cell r="A78" t="str">
            <v>百炼成钢</v>
          </cell>
          <cell r="B78">
            <v>231042</v>
          </cell>
        </row>
        <row r="78">
          <cell r="H78">
            <v>10</v>
          </cell>
        </row>
        <row r="79">
          <cell r="A79" t="str">
            <v>百炼成钢</v>
          </cell>
          <cell r="B79">
            <v>231043</v>
          </cell>
        </row>
        <row r="79">
          <cell r="H79">
            <v>15</v>
          </cell>
        </row>
        <row r="80">
          <cell r="A80" t="str">
            <v>百炼成钢</v>
          </cell>
          <cell r="B80">
            <v>231044</v>
          </cell>
        </row>
        <row r="80">
          <cell r="H80">
            <v>20</v>
          </cell>
        </row>
        <row r="81">
          <cell r="A81" t="str">
            <v>力量美学</v>
          </cell>
          <cell r="B81">
            <v>231051</v>
          </cell>
        </row>
        <row r="81">
          <cell r="H81">
            <v>3</v>
          </cell>
        </row>
        <row r="82">
          <cell r="A82" t="str">
            <v>力量美学</v>
          </cell>
          <cell r="B82">
            <v>231052</v>
          </cell>
        </row>
        <row r="82">
          <cell r="H82">
            <v>6</v>
          </cell>
        </row>
        <row r="83">
          <cell r="A83" t="str">
            <v>力量美学</v>
          </cell>
          <cell r="B83">
            <v>231053</v>
          </cell>
        </row>
        <row r="83">
          <cell r="H83">
            <v>9</v>
          </cell>
        </row>
        <row r="84">
          <cell r="A84" t="str">
            <v>力量美学</v>
          </cell>
          <cell r="B84">
            <v>231054</v>
          </cell>
        </row>
        <row r="84">
          <cell r="H84">
            <v>12</v>
          </cell>
        </row>
        <row r="85">
          <cell r="A85" t="str">
            <v>格挡反击</v>
          </cell>
          <cell r="B85">
            <v>232011</v>
          </cell>
        </row>
        <row r="85">
          <cell r="H85" t="str">
            <v>12.5;120</v>
          </cell>
        </row>
        <row r="86">
          <cell r="A86" t="str">
            <v>格挡反击</v>
          </cell>
          <cell r="B86">
            <v>232012</v>
          </cell>
        </row>
        <row r="86">
          <cell r="H86" t="str">
            <v>25;120</v>
          </cell>
        </row>
        <row r="87">
          <cell r="A87" t="str">
            <v>洞察破绽</v>
          </cell>
          <cell r="B87">
            <v>232021</v>
          </cell>
        </row>
        <row r="87">
          <cell r="H87" t="str">
            <v>50;20</v>
          </cell>
        </row>
        <row r="88">
          <cell r="A88" t="str">
            <v>洞察破绽</v>
          </cell>
          <cell r="B88">
            <v>232022</v>
          </cell>
        </row>
        <row r="88">
          <cell r="H88" t="str">
            <v>50;40</v>
          </cell>
        </row>
        <row r="89">
          <cell r="A89" t="str">
            <v>宗师之力</v>
          </cell>
          <cell r="B89">
            <v>233011</v>
          </cell>
        </row>
        <row r="89">
          <cell r="H89">
            <v>5</v>
          </cell>
        </row>
        <row r="90">
          <cell r="A90" t="str">
            <v>签名会</v>
          </cell>
          <cell r="B90">
            <v>241011</v>
          </cell>
        </row>
        <row r="90">
          <cell r="H90" t="str">
            <v>20;0.2;3</v>
          </cell>
        </row>
        <row r="91">
          <cell r="A91" t="str">
            <v>签名会</v>
          </cell>
          <cell r="B91">
            <v>241012</v>
          </cell>
        </row>
        <row r="91">
          <cell r="H91" t="str">
            <v>20;0.2;6</v>
          </cell>
        </row>
        <row r="92">
          <cell r="A92" t="str">
            <v>签名会</v>
          </cell>
          <cell r="B92">
            <v>241013</v>
          </cell>
        </row>
        <row r="92">
          <cell r="H92" t="str">
            <v>20;0.2;9</v>
          </cell>
        </row>
        <row r="93">
          <cell r="A93" t="str">
            <v>签名会</v>
          </cell>
          <cell r="B93">
            <v>241014</v>
          </cell>
        </row>
        <row r="93">
          <cell r="H93" t="str">
            <v>20;0.2;12</v>
          </cell>
        </row>
        <row r="94">
          <cell r="A94" t="str">
            <v>精致礼服</v>
          </cell>
          <cell r="B94">
            <v>241021</v>
          </cell>
        </row>
        <row r="94">
          <cell r="H94" t="str">
            <v>20;0.2;3</v>
          </cell>
        </row>
        <row r="95">
          <cell r="A95" t="str">
            <v>精致礼服</v>
          </cell>
          <cell r="B95">
            <v>241022</v>
          </cell>
        </row>
        <row r="95">
          <cell r="H95" t="str">
            <v>20;0.2;6</v>
          </cell>
        </row>
        <row r="96">
          <cell r="A96" t="str">
            <v>精致礼服</v>
          </cell>
          <cell r="B96">
            <v>241023</v>
          </cell>
        </row>
        <row r="96">
          <cell r="H96" t="str">
            <v>20;0.2;9</v>
          </cell>
        </row>
        <row r="97">
          <cell r="A97" t="str">
            <v>精致礼服</v>
          </cell>
          <cell r="B97">
            <v>241024</v>
          </cell>
        </row>
        <row r="97">
          <cell r="H97" t="str">
            <v>20;0.2;12</v>
          </cell>
        </row>
        <row r="98">
          <cell r="A98" t="str">
            <v>交际花</v>
          </cell>
          <cell r="B98">
            <v>241031</v>
          </cell>
        </row>
        <row r="98">
          <cell r="H98" t="str">
            <v>20;0.5;3</v>
          </cell>
        </row>
        <row r="99">
          <cell r="A99" t="str">
            <v>交际花</v>
          </cell>
          <cell r="B99">
            <v>241032</v>
          </cell>
        </row>
        <row r="99">
          <cell r="H99" t="str">
            <v>20;0.5;6</v>
          </cell>
        </row>
        <row r="100">
          <cell r="A100" t="str">
            <v>交际花</v>
          </cell>
          <cell r="B100">
            <v>241033</v>
          </cell>
        </row>
        <row r="100">
          <cell r="H100" t="str">
            <v>20;0.5;9</v>
          </cell>
        </row>
        <row r="101">
          <cell r="A101" t="str">
            <v>交际花</v>
          </cell>
          <cell r="B101">
            <v>241034</v>
          </cell>
        </row>
        <row r="101">
          <cell r="H101" t="str">
            <v>20;0.5;12</v>
          </cell>
        </row>
        <row r="102">
          <cell r="A102" t="str">
            <v>潮流制造者</v>
          </cell>
          <cell r="B102">
            <v>241041</v>
          </cell>
        </row>
        <row r="102">
          <cell r="H102">
            <v>2</v>
          </cell>
        </row>
        <row r="103">
          <cell r="A103" t="str">
            <v>潮流制造者</v>
          </cell>
          <cell r="B103">
            <v>241042</v>
          </cell>
        </row>
        <row r="103">
          <cell r="H103">
            <v>4</v>
          </cell>
        </row>
        <row r="104">
          <cell r="A104" t="str">
            <v>潮流制造者</v>
          </cell>
          <cell r="B104">
            <v>241043</v>
          </cell>
        </row>
        <row r="104">
          <cell r="H104">
            <v>6</v>
          </cell>
        </row>
        <row r="105">
          <cell r="A105" t="str">
            <v>潮流制造者</v>
          </cell>
          <cell r="B105">
            <v>241044</v>
          </cell>
        </row>
        <row r="105">
          <cell r="H105">
            <v>10</v>
          </cell>
        </row>
        <row r="106">
          <cell r="A106" t="str">
            <v>贵族风范</v>
          </cell>
          <cell r="B106">
            <v>241051</v>
          </cell>
        </row>
        <row r="106">
          <cell r="H106">
            <v>1</v>
          </cell>
        </row>
        <row r="107">
          <cell r="A107" t="str">
            <v>贵族风范</v>
          </cell>
          <cell r="B107">
            <v>241052</v>
          </cell>
        </row>
        <row r="107">
          <cell r="H107">
            <v>2</v>
          </cell>
        </row>
        <row r="108">
          <cell r="A108" t="str">
            <v>贵族风范</v>
          </cell>
          <cell r="B108">
            <v>241053</v>
          </cell>
        </row>
        <row r="108">
          <cell r="H108">
            <v>3</v>
          </cell>
        </row>
        <row r="109">
          <cell r="A109" t="str">
            <v>贵族风范</v>
          </cell>
          <cell r="B109">
            <v>241054</v>
          </cell>
        </row>
        <row r="109">
          <cell r="H109">
            <v>4</v>
          </cell>
        </row>
        <row r="110">
          <cell r="A110" t="str">
            <v>绯闻主角</v>
          </cell>
          <cell r="B110">
            <v>242011</v>
          </cell>
        </row>
        <row r="110">
          <cell r="H110" t="str">
            <v>200;5;1</v>
          </cell>
        </row>
        <row r="111">
          <cell r="A111" t="str">
            <v>绯闻主角</v>
          </cell>
          <cell r="B111">
            <v>242012</v>
          </cell>
        </row>
        <row r="111">
          <cell r="H111" t="str">
            <v>200;10;2</v>
          </cell>
        </row>
        <row r="112">
          <cell r="A112" t="str">
            <v>危机公关</v>
          </cell>
          <cell r="B112">
            <v>242021</v>
          </cell>
        </row>
        <row r="112">
          <cell r="H112" t="str">
            <v>2;300;1</v>
          </cell>
        </row>
        <row r="113">
          <cell r="A113" t="str">
            <v>危机公关</v>
          </cell>
          <cell r="B113">
            <v>242022</v>
          </cell>
        </row>
        <row r="113">
          <cell r="H113" t="str">
            <v>4;300;1</v>
          </cell>
        </row>
        <row r="114">
          <cell r="A114" t="str">
            <v>猎人游戏</v>
          </cell>
          <cell r="B114">
            <v>243011</v>
          </cell>
        </row>
        <row r="114">
          <cell r="H114" t="str">
            <v>5;10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alent|天赋"/>
      <sheetName val="talent_level|天赋等级"/>
    </sheetNames>
    <sheetDataSet>
      <sheetData sheetId="0">
        <row r="325">
          <cell r="B325" t="str">
            <v>首次购买蓝色品质技能免费</v>
          </cell>
        </row>
        <row r="325">
          <cell r="G325">
            <v>420031</v>
          </cell>
        </row>
        <row r="326">
          <cell r="B326" t="str">
            <v>获得2次免费刷新，可累计到战斗结束</v>
          </cell>
        </row>
        <row r="326">
          <cell r="G326">
            <v>420051</v>
          </cell>
        </row>
        <row r="327">
          <cell r="B327" t="str">
            <v>移动速度+2</v>
          </cell>
        </row>
        <row r="327">
          <cell r="G327">
            <v>420071</v>
          </cell>
        </row>
        <row r="328">
          <cell r="B328" t="str">
            <v>道具恢复效果+10%</v>
          </cell>
        </row>
        <row r="328">
          <cell r="G328">
            <v>420091</v>
          </cell>
        </row>
        <row r="329">
          <cell r="B329" t="str">
            <v>击败怪物会掉落装备</v>
          </cell>
        </row>
        <row r="329">
          <cell r="G329">
            <v>420111</v>
          </cell>
        </row>
        <row r="330">
          <cell r="B330" t="str">
            <v>被击倒时获得2秒无敌</v>
          </cell>
        </row>
        <row r="330">
          <cell r="G330">
            <v>420131</v>
          </cell>
        </row>
        <row r="331">
          <cell r="B331" t="str">
            <v>武器冷却-10%</v>
          </cell>
        </row>
        <row r="331">
          <cell r="G331">
            <v>420151</v>
          </cell>
        </row>
        <row r="332">
          <cell r="B332" t="str">
            <v>击败怪物会掉落香蕉</v>
          </cell>
        </row>
        <row r="332">
          <cell r="G332">
            <v>420201</v>
          </cell>
        </row>
        <row r="333">
          <cell r="B333" t="str">
            <v>生命+15%</v>
          </cell>
        </row>
        <row r="333">
          <cell r="G333">
            <v>420251</v>
          </cell>
        </row>
        <row r="334">
          <cell r="B334" t="str">
            <v>每次商店结束时恢复20%生命</v>
          </cell>
        </row>
        <row r="334">
          <cell r="G334">
            <v>420301</v>
          </cell>
        </row>
        <row r="335">
          <cell r="B335" t="str">
            <v>击败怪物会掉落零件</v>
          </cell>
        </row>
        <row r="335">
          <cell r="G335">
            <v>420351</v>
          </cell>
        </row>
        <row r="336">
          <cell r="B336" t="str">
            <v>攻击力+15%</v>
          </cell>
        </row>
        <row r="336">
          <cell r="G336">
            <v>420401</v>
          </cell>
        </row>
        <row r="337">
          <cell r="B337" t="str">
            <v>暴击率+10%</v>
          </cell>
        </row>
        <row r="337">
          <cell r="G337">
            <v>420501</v>
          </cell>
        </row>
        <row r="338">
          <cell r="B338" t="str">
            <v>连续碰撞伤害增加15%</v>
          </cell>
        </row>
        <row r="338">
          <cell r="G338">
            <v>420601</v>
          </cell>
        </row>
        <row r="339">
          <cell r="B339" t="str">
            <v>闪避率+10%</v>
          </cell>
        </row>
        <row r="339">
          <cell r="G339">
            <v>420651</v>
          </cell>
        </row>
        <row r="340">
          <cell r="B340" t="str">
            <v>对稀有怪物伤害增加10%</v>
          </cell>
        </row>
        <row r="340">
          <cell r="G340">
            <v>420701</v>
          </cell>
        </row>
        <row r="341">
          <cell r="B341" t="str">
            <v>暴击伤害增加50%</v>
          </cell>
        </row>
        <row r="341">
          <cell r="G341">
            <v>420751</v>
          </cell>
        </row>
        <row r="342">
          <cell r="B342" t="str">
            <v>角色质量增加20%</v>
          </cell>
        </row>
        <row r="342">
          <cell r="G342">
            <v>420801</v>
          </cell>
        </row>
        <row r="343">
          <cell r="B343" t="str">
            <v>增加10%移动速度</v>
          </cell>
        </row>
        <row r="343">
          <cell r="G343">
            <v>420851</v>
          </cell>
        </row>
        <row r="344">
          <cell r="B344" t="str">
            <v>钞票获取额外增加10%</v>
          </cell>
        </row>
        <row r="344">
          <cell r="G344">
            <v>420901</v>
          </cell>
        </row>
        <row r="345">
          <cell r="B345" t="str">
            <v>恢复效果+20%</v>
          </cell>
        </row>
        <row r="345">
          <cell r="G345">
            <v>420951</v>
          </cell>
        </row>
        <row r="346">
          <cell r="B346" t="str">
            <v>吸收范围增加100%</v>
          </cell>
        </row>
        <row r="346">
          <cell r="G346">
            <v>421001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94"/>
  <sheetViews>
    <sheetView tabSelected="1" zoomScale="115" zoomScaleNormal="115" workbookViewId="0">
      <pane xSplit="2" ySplit="4" topLeftCell="C49" activePane="bottomRight" state="frozen"/>
      <selection/>
      <selection pane="topRight"/>
      <selection pane="bottomLeft"/>
      <selection pane="bottomRight" activeCell="A64" sqref="A64"/>
    </sheetView>
  </sheetViews>
  <sheetFormatPr defaultColWidth="15.625" defaultRowHeight="11.25" customHeight="1"/>
  <cols>
    <col min="1" max="1" width="10.625" style="1" customWidth="1"/>
    <col min="2" max="2" width="44.5666666666667" style="1" customWidth="1"/>
    <col min="3" max="3" width="15.625" style="1" customWidth="1"/>
    <col min="4" max="4" width="42.125" style="24" customWidth="1"/>
    <col min="5" max="18" width="15.625" style="1" customWidth="1"/>
    <col min="19" max="19" width="19.7833333333333" style="1" customWidth="1"/>
    <col min="20" max="20" width="15.625" style="1" customWidth="1"/>
    <col min="21" max="21" width="20.9833333333333" style="1" customWidth="1"/>
  </cols>
  <sheetData>
    <row r="1" s="22" customFormat="1" ht="14.25" spans="1:21">
      <c r="A1" s="25" t="s">
        <v>0</v>
      </c>
      <c r="B1" s="25"/>
      <c r="C1" s="25" t="s">
        <v>1</v>
      </c>
      <c r="D1" s="25"/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12</v>
      </c>
      <c r="P1" s="25" t="s">
        <v>13</v>
      </c>
      <c r="Q1" s="25" t="s">
        <v>14</v>
      </c>
      <c r="R1" s="25" t="s">
        <v>15</v>
      </c>
      <c r="S1" s="25" t="s">
        <v>16</v>
      </c>
      <c r="T1" s="25" t="s">
        <v>17</v>
      </c>
      <c r="U1" s="25" t="s">
        <v>18</v>
      </c>
    </row>
    <row r="2" ht="14.25" customHeight="1" spans="1:21">
      <c r="A2" s="25" t="s">
        <v>19</v>
      </c>
      <c r="B2" s="25"/>
      <c r="C2" s="25" t="s">
        <v>19</v>
      </c>
      <c r="D2" s="26"/>
      <c r="E2" s="25" t="s">
        <v>20</v>
      </c>
      <c r="F2" s="25" t="s">
        <v>20</v>
      </c>
      <c r="G2" s="25" t="s">
        <v>20</v>
      </c>
      <c r="H2" s="25" t="s">
        <v>19</v>
      </c>
      <c r="I2" s="25" t="s">
        <v>21</v>
      </c>
      <c r="J2" s="25" t="s">
        <v>22</v>
      </c>
      <c r="K2" s="25" t="s">
        <v>19</v>
      </c>
      <c r="L2" s="25" t="s">
        <v>19</v>
      </c>
      <c r="M2" s="25" t="s">
        <v>19</v>
      </c>
      <c r="N2" s="25" t="s">
        <v>21</v>
      </c>
      <c r="O2" s="25" t="s">
        <v>21</v>
      </c>
      <c r="P2" s="25" t="s">
        <v>23</v>
      </c>
      <c r="Q2" s="25" t="s">
        <v>19</v>
      </c>
      <c r="R2" s="25" t="s">
        <v>19</v>
      </c>
      <c r="S2" s="25" t="s">
        <v>21</v>
      </c>
      <c r="T2" s="25" t="s">
        <v>19</v>
      </c>
      <c r="U2" s="25" t="s">
        <v>24</v>
      </c>
    </row>
    <row r="3" ht="14.25" customHeight="1" spans="1:21">
      <c r="A3" s="25" t="s">
        <v>25</v>
      </c>
      <c r="B3" s="25"/>
      <c r="C3" s="25" t="s">
        <v>26</v>
      </c>
      <c r="D3" s="26"/>
      <c r="E3" s="25" t="s">
        <v>26</v>
      </c>
      <c r="F3" s="25" t="s">
        <v>26</v>
      </c>
      <c r="G3" s="25" t="s">
        <v>26</v>
      </c>
      <c r="H3" s="25" t="s">
        <v>26</v>
      </c>
      <c r="I3" s="25" t="s">
        <v>26</v>
      </c>
      <c r="J3" s="25" t="s">
        <v>26</v>
      </c>
      <c r="K3" s="25" t="s">
        <v>26</v>
      </c>
      <c r="L3" s="25" t="s">
        <v>26</v>
      </c>
      <c r="M3" s="25" t="s">
        <v>26</v>
      </c>
      <c r="N3" s="25" t="s">
        <v>25</v>
      </c>
      <c r="O3" s="25" t="s">
        <v>25</v>
      </c>
      <c r="P3" s="25" t="s">
        <v>26</v>
      </c>
      <c r="Q3" s="25" t="s">
        <v>26</v>
      </c>
      <c r="R3" s="25" t="s">
        <v>25</v>
      </c>
      <c r="S3" s="25" t="s">
        <v>26</v>
      </c>
      <c r="T3" s="25" t="s">
        <v>26</v>
      </c>
      <c r="U3" s="25" t="s">
        <v>26</v>
      </c>
    </row>
    <row r="4" s="22" customFormat="1" ht="14.25" spans="1:21">
      <c r="A4" s="18" t="s">
        <v>27</v>
      </c>
      <c r="B4" s="18" t="s">
        <v>28</v>
      </c>
      <c r="C4" s="18" t="s">
        <v>29</v>
      </c>
      <c r="D4" s="18" t="s">
        <v>30</v>
      </c>
      <c r="E4" s="18" t="s">
        <v>31</v>
      </c>
      <c r="F4" s="18" t="s">
        <v>32</v>
      </c>
      <c r="G4" s="18" t="s">
        <v>33</v>
      </c>
      <c r="H4" s="18" t="s">
        <v>34</v>
      </c>
      <c r="I4" s="18" t="s">
        <v>35</v>
      </c>
      <c r="J4" s="18" t="s">
        <v>36</v>
      </c>
      <c r="K4" s="18" t="s">
        <v>37</v>
      </c>
      <c r="L4" s="18" t="s">
        <v>38</v>
      </c>
      <c r="M4" s="18" t="s">
        <v>39</v>
      </c>
      <c r="N4" s="18" t="s">
        <v>40</v>
      </c>
      <c r="O4" s="18" t="s">
        <v>41</v>
      </c>
      <c r="P4" s="18" t="s">
        <v>42</v>
      </c>
      <c r="Q4" s="18" t="s">
        <v>43</v>
      </c>
      <c r="R4" s="18" t="s">
        <v>44</v>
      </c>
      <c r="S4" s="18" t="s">
        <v>45</v>
      </c>
      <c r="T4" s="18" t="s">
        <v>46</v>
      </c>
      <c r="U4" s="18" t="s">
        <v>47</v>
      </c>
    </row>
    <row r="5" s="22" customFormat="1" ht="14.25" customHeight="1" spans="1:21">
      <c r="A5" s="1">
        <v>100110</v>
      </c>
      <c r="B5" s="1" t="str">
        <f>_xlfn.XLOOKUP($A5,[4]武器参数!$B:$B,[4]武器参数!$C:$C)</f>
        <v>棒球棍-无流派-D品质-0阶</v>
      </c>
      <c r="C5" s="1" t="str">
        <f>LEFT(A5,1)</f>
        <v>1</v>
      </c>
      <c r="D5" s="24"/>
      <c r="E5" s="1" t="str">
        <f t="shared" ref="E5:E9" si="0">IF(OR(K5=1,K5=2,K5=3),CONCATENATE("skill_",A5,"_name"),"")</f>
        <v/>
      </c>
      <c r="F5" s="1" t="s">
        <v>48</v>
      </c>
      <c r="G5" s="1" t="str">
        <f t="shared" ref="G5:G9" si="1">IF(OR(K5=1,K5=2,K5=3),CONCATENATE("icon_skill_",A5),"")</f>
        <v/>
      </c>
      <c r="H5" s="1"/>
      <c r="I5" s="1">
        <f>INT(MIDB(A5,2,1))</f>
        <v>0</v>
      </c>
      <c r="J5" s="1"/>
      <c r="K5" s="1">
        <f>INT(RIGHT(A5,1))</f>
        <v>0</v>
      </c>
      <c r="L5" s="1">
        <f>[4]武器参数!$E$19</f>
        <v>900</v>
      </c>
      <c r="M5" s="1">
        <f>10000</f>
        <v>10000</v>
      </c>
      <c r="N5" s="1" t="str">
        <f>CONCATENATE(A5,"01")</f>
        <v>10011001</v>
      </c>
      <c r="O5" s="1"/>
      <c r="P5" s="1" t="str">
        <f>IF(_xlfn.XLOOKUP($A5,[4]武器参数!$B$22:$B$41,[4]武器参数!$Z$22:$Z$41)&gt;0,CONCATENATE(_xlfn.XLOOKUP($A5,[4]武器参数!$B$22:$B$41,[4]武器参数!$Z$22:$Z$41),";",IF(_xlfn.XLOOKUP($A5,[4]武器参数!$B$22:$B$41,[4]武器参数!$V$22:$V$41)&gt;0,_xlfn.XLOOKUP($A5,[4]武器参数!$B$22:$B$41,[4]武器参数!$V$22:$V$41),_xlfn.XLOOKUP($A5,[4]武器参数!$B$22:$B$41,[4]武器参数!$X$22:$X$41)),";1"),"")</f>
        <v/>
      </c>
      <c r="Q5" s="1">
        <f>INT(RIGHT(A5,1))</f>
        <v>0</v>
      </c>
      <c r="R5" s="1"/>
      <c r="S5" s="1"/>
      <c r="T5" s="1"/>
      <c r="U5" s="1"/>
    </row>
    <row r="6" s="22" customFormat="1" ht="14.25" customHeight="1" spans="1:21">
      <c r="A6" s="1">
        <v>100130</v>
      </c>
      <c r="B6" s="1" t="str">
        <f>_xlfn.XLOOKUP($A6,[4]武器参数!$B:$B,[4]武器参数!$C:$C)</f>
        <v>棒球棍-无流派-B品质-0阶</v>
      </c>
      <c r="C6" s="1" t="str">
        <f t="shared" ref="C6:C69" si="2">LEFT(A6,1)</f>
        <v>1</v>
      </c>
      <c r="D6" s="24"/>
      <c r="E6" s="1" t="str">
        <f t="shared" si="0"/>
        <v/>
      </c>
      <c r="F6" s="1" t="s">
        <v>48</v>
      </c>
      <c r="G6" s="1" t="str">
        <f t="shared" si="1"/>
        <v/>
      </c>
      <c r="H6" s="1"/>
      <c r="I6" s="1">
        <f t="shared" ref="I6:I24" si="3">INT(MIDB(A6,2,1))</f>
        <v>0</v>
      </c>
      <c r="J6" s="1"/>
      <c r="K6" s="1">
        <f t="shared" ref="K6:K44" si="4">INT(RIGHT(A6,1))</f>
        <v>0</v>
      </c>
      <c r="L6" s="1">
        <f>[4]武器参数!$E$19</f>
        <v>900</v>
      </c>
      <c r="M6" s="1">
        <f t="shared" ref="M6:M15" si="5">10000</f>
        <v>10000</v>
      </c>
      <c r="N6" s="1" t="str">
        <f t="shared" ref="N6:N69" si="6">CONCATENATE(A6,"01")</f>
        <v>10013001</v>
      </c>
      <c r="O6" s="1"/>
      <c r="P6" s="1" t="str">
        <f>IF(_xlfn.XLOOKUP($A6,[4]武器参数!$B$22:$B$41,[4]武器参数!$Z$22:$Z$41)&gt;0,CONCATENATE(_xlfn.XLOOKUP($A6,[4]武器参数!$B$22:$B$41,[4]武器参数!$Z$22:$Z$41),";",IF(_xlfn.XLOOKUP($A6,[4]武器参数!$B$22:$B$41,[4]武器参数!$V$22:$V$41)&gt;0,_xlfn.XLOOKUP($A6,[4]武器参数!$B$22:$B$41,[4]武器参数!$V$22:$V$41),_xlfn.XLOOKUP($A6,[4]武器参数!$B$22:$B$41,[4]武器参数!$X$22:$X$41)),";1"),"")</f>
        <v/>
      </c>
      <c r="Q6" s="1">
        <f t="shared" ref="Q6:Q44" si="7">INT(RIGHT(A6,1))</f>
        <v>0</v>
      </c>
      <c r="R6" s="1"/>
      <c r="S6" s="1"/>
      <c r="T6" s="1"/>
      <c r="U6" s="1"/>
    </row>
    <row r="7" s="22" customFormat="1" ht="14.25" customHeight="1" spans="1:21">
      <c r="A7" s="1">
        <v>100140</v>
      </c>
      <c r="B7" s="1" t="str">
        <f>_xlfn.XLOOKUP($A7,[4]武器参数!$B:$B,[4]武器参数!$C:$C)</f>
        <v>棒球棍-无流派-A品质-0阶</v>
      </c>
      <c r="C7" s="1" t="str">
        <f t="shared" si="2"/>
        <v>1</v>
      </c>
      <c r="D7" s="24"/>
      <c r="E7" s="1" t="str">
        <f t="shared" si="0"/>
        <v/>
      </c>
      <c r="F7" s="1" t="s">
        <v>48</v>
      </c>
      <c r="G7" s="1" t="str">
        <f t="shared" si="1"/>
        <v/>
      </c>
      <c r="H7" s="1"/>
      <c r="I7" s="1">
        <f t="shared" si="3"/>
        <v>0</v>
      </c>
      <c r="J7" s="1"/>
      <c r="K7" s="1">
        <f t="shared" si="4"/>
        <v>0</v>
      </c>
      <c r="L7" s="1">
        <f>[4]武器参数!$E$19</f>
        <v>900</v>
      </c>
      <c r="M7" s="1">
        <f t="shared" si="5"/>
        <v>10000</v>
      </c>
      <c r="N7" s="1" t="str">
        <f t="shared" si="6"/>
        <v>10014001</v>
      </c>
      <c r="O7" s="1"/>
      <c r="P7" s="1" t="str">
        <f>IF(_xlfn.XLOOKUP($A7,[4]武器参数!$B$22:$B$41,[4]武器参数!$Z$22:$Z$41)&gt;0,CONCATENATE(_xlfn.XLOOKUP($A7,[4]武器参数!$B$22:$B$41,[4]武器参数!$Z$22:$Z$41),";",IF(_xlfn.XLOOKUP($A7,[4]武器参数!$B$22:$B$41,[4]武器参数!$V$22:$V$41)&gt;0,_xlfn.XLOOKUP($A7,[4]武器参数!$B$22:$B$41,[4]武器参数!$V$22:$V$41),_xlfn.XLOOKUP($A7,[4]武器参数!$B$22:$B$41,[4]武器参数!$X$22:$X$41)),";1"),"")</f>
        <v/>
      </c>
      <c r="Q7" s="1">
        <f t="shared" si="7"/>
        <v>0</v>
      </c>
      <c r="R7" s="1"/>
      <c r="S7" s="1"/>
      <c r="T7" s="1"/>
      <c r="U7" s="1"/>
    </row>
    <row r="8" s="22" customFormat="1" ht="14.25" customHeight="1" spans="1:21">
      <c r="A8" s="1">
        <v>100160</v>
      </c>
      <c r="B8" s="1" t="str">
        <f>_xlfn.XLOOKUP($A8,[4]武器参数!$B:$B,[4]武器参数!$C:$C)</f>
        <v>棒球棍-无流派-SS品质-0阶</v>
      </c>
      <c r="C8" s="1" t="str">
        <f t="shared" si="2"/>
        <v>1</v>
      </c>
      <c r="D8" s="24"/>
      <c r="E8" s="1" t="str">
        <f t="shared" si="0"/>
        <v/>
      </c>
      <c r="F8" s="1" t="s">
        <v>48</v>
      </c>
      <c r="G8" s="1" t="str">
        <f t="shared" si="1"/>
        <v/>
      </c>
      <c r="H8" s="1"/>
      <c r="I8" s="1">
        <f t="shared" si="3"/>
        <v>0</v>
      </c>
      <c r="J8" s="1"/>
      <c r="K8" s="1">
        <f t="shared" si="4"/>
        <v>0</v>
      </c>
      <c r="L8" s="1">
        <f>[4]武器参数!$E$19</f>
        <v>900</v>
      </c>
      <c r="M8" s="1">
        <f t="shared" si="5"/>
        <v>10000</v>
      </c>
      <c r="N8" s="1" t="str">
        <f t="shared" si="6"/>
        <v>10016001</v>
      </c>
      <c r="O8" s="1"/>
      <c r="P8" s="1" t="str">
        <f>IF(_xlfn.XLOOKUP($A8,[4]武器参数!$B$22:$B$41,[4]武器参数!$Z$22:$Z$41)&gt;0,CONCATENATE(_xlfn.XLOOKUP($A8,[4]武器参数!$B$22:$B$41,[4]武器参数!$Z$22:$Z$41),";",IF(_xlfn.XLOOKUP($A8,[4]武器参数!$B$22:$B$41,[4]武器参数!$V$22:$V$41)&gt;0,_xlfn.XLOOKUP($A8,[4]武器参数!$B$22:$B$41,[4]武器参数!$V$22:$V$41),_xlfn.XLOOKUP($A8,[4]武器参数!$B$22:$B$41,[4]武器参数!$X$22:$X$41)),";1"),"")</f>
        <v/>
      </c>
      <c r="Q8" s="1">
        <f t="shared" si="7"/>
        <v>0</v>
      </c>
      <c r="R8" s="1"/>
      <c r="S8" s="1"/>
      <c r="T8" s="1"/>
      <c r="U8" s="1"/>
    </row>
    <row r="9" s="22" customFormat="1" ht="14.25" customHeight="1" spans="1:21">
      <c r="A9" s="1">
        <v>110114</v>
      </c>
      <c r="B9" s="1" t="str">
        <f>_xlfn.XLOOKUP($A9,[4]武器参数!$B:$B,[4]武器参数!$C:$C)</f>
        <v>棒球棍-银行家-D品质-4阶</v>
      </c>
      <c r="C9" s="1" t="str">
        <f t="shared" si="2"/>
        <v>1</v>
      </c>
      <c r="D9" s="24"/>
      <c r="E9" s="1" t="str">
        <f>CONCATENATE("skill_",LEFT($A9,4),"0",RIGHT($A9,1),"_name")</f>
        <v>skill_110104_name</v>
      </c>
      <c r="F9" s="1" t="str">
        <f>CONCATENATE("skill_",LEFT($A9,4),"0",RIGHT($A9,1),"_desc")</f>
        <v>skill_110104_desc</v>
      </c>
      <c r="G9" s="1" t="str">
        <f>CONCATENATE("icon_skill_",LEFT($A9,4),"0",RIGHT($A9,1))</f>
        <v>icon_skill_110104</v>
      </c>
      <c r="H9" s="1"/>
      <c r="I9" s="1">
        <f t="shared" si="3"/>
        <v>1</v>
      </c>
      <c r="J9" s="1"/>
      <c r="K9" s="1">
        <f t="shared" si="4"/>
        <v>4</v>
      </c>
      <c r="L9" s="1">
        <f>[4]武器参数!$E$19</f>
        <v>900</v>
      </c>
      <c r="M9" s="1">
        <f t="shared" si="5"/>
        <v>10000</v>
      </c>
      <c r="N9" s="1" t="str">
        <f t="shared" si="6"/>
        <v>11011401</v>
      </c>
      <c r="O9" s="1"/>
      <c r="P9" s="1" t="str">
        <f>IF(_xlfn.XLOOKUP($A9,[4]武器参数!$B$22:$B$41,[4]武器参数!$Z$22:$Z$41)&gt;0,CONCATENATE(_xlfn.XLOOKUP($A9,[4]武器参数!$B$22:$B$41,[4]武器参数!$Z$22:$Z$41),";",IF(_xlfn.XLOOKUP($A9,[4]武器参数!$B$22:$B$41,[4]武器参数!$V$22:$V$41)&gt;0,_xlfn.XLOOKUP($A9,[4]武器参数!$B$22:$B$41,[4]武器参数!$V$22:$V$41),_xlfn.XLOOKUP($A9,[4]武器参数!$B$22:$B$41,[4]武器参数!$X$22:$X$41)),";1"),"")</f>
        <v/>
      </c>
      <c r="Q9" s="1">
        <f t="shared" si="7"/>
        <v>4</v>
      </c>
      <c r="R9" s="1">
        <f>A9-MIDB(A9,2,1)*10000</f>
        <v>100114</v>
      </c>
      <c r="S9" s="1"/>
      <c r="T9" s="1"/>
      <c r="U9" s="1"/>
    </row>
    <row r="10" s="22" customFormat="1" ht="14.25" customHeight="1" spans="1:21">
      <c r="A10" s="1">
        <v>110134</v>
      </c>
      <c r="B10" s="1" t="str">
        <f>_xlfn.XLOOKUP($A10,[4]武器参数!$B:$B,[4]武器参数!$C:$C)</f>
        <v>棒球棍-银行家-B品质-4阶</v>
      </c>
      <c r="C10" s="1" t="str">
        <f t="shared" si="2"/>
        <v>1</v>
      </c>
      <c r="D10" s="24"/>
      <c r="E10" s="1" t="str">
        <f t="shared" ref="E10:E24" si="8">CONCATENATE("skill_",LEFT($A10,4),"0",RIGHT($A10,1),"_name")</f>
        <v>skill_110104_name</v>
      </c>
      <c r="F10" s="1" t="str">
        <f t="shared" ref="F10:F24" si="9">CONCATENATE("skill_",LEFT($A10,4),"0",RIGHT($A10,1),"_desc")</f>
        <v>skill_110104_desc</v>
      </c>
      <c r="G10" s="1" t="str">
        <f t="shared" ref="G10:G24" si="10">CONCATENATE("icon_skill_",LEFT($A10,4),"0",RIGHT(A10,1))</f>
        <v>icon_skill_110104</v>
      </c>
      <c r="H10" s="1"/>
      <c r="I10" s="1">
        <f t="shared" si="3"/>
        <v>1</v>
      </c>
      <c r="J10" s="1"/>
      <c r="K10" s="1">
        <f t="shared" si="4"/>
        <v>4</v>
      </c>
      <c r="L10" s="1">
        <f>[4]武器参数!$E$19</f>
        <v>900</v>
      </c>
      <c r="M10" s="1">
        <f t="shared" si="5"/>
        <v>10000</v>
      </c>
      <c r="N10" s="1" t="str">
        <f t="shared" si="6"/>
        <v>11013401</v>
      </c>
      <c r="O10" s="1"/>
      <c r="P10" s="1" t="str">
        <f>IF(_xlfn.XLOOKUP($A10,[4]武器参数!$B$22:$B$41,[4]武器参数!$Z$22:$Z$41)&gt;0,CONCATENATE(_xlfn.XLOOKUP($A10,[4]武器参数!$B$22:$B$41,[4]武器参数!$Z$22:$Z$41),";",IF(_xlfn.XLOOKUP($A10,[4]武器参数!$B$22:$B$41,[4]武器参数!$V$22:$V$41)&gt;0,_xlfn.XLOOKUP($A10,[4]武器参数!$B$22:$B$41,[4]武器参数!$V$22:$V$41),_xlfn.XLOOKUP($A10,[4]武器参数!$B$22:$B$41,[4]武器参数!$X$22:$X$41)),";1"),"")</f>
        <v/>
      </c>
      <c r="Q10" s="1">
        <f t="shared" si="7"/>
        <v>4</v>
      </c>
      <c r="R10" s="1">
        <f t="shared" ref="R10:R24" si="11">A10-MIDB(A10,2,1)*10000</f>
        <v>100134</v>
      </c>
      <c r="S10" s="1"/>
      <c r="T10" s="1"/>
      <c r="U10" s="1"/>
    </row>
    <row r="11" s="22" customFormat="1" ht="14.25" customHeight="1" spans="1:21">
      <c r="A11" s="1">
        <v>110144</v>
      </c>
      <c r="B11" s="1" t="str">
        <f>_xlfn.XLOOKUP($A11,[4]武器参数!$B:$B,[4]武器参数!$C:$C)</f>
        <v>棒球棍-银行家-A品质-4阶</v>
      </c>
      <c r="C11" s="1" t="str">
        <f t="shared" si="2"/>
        <v>1</v>
      </c>
      <c r="D11" s="24"/>
      <c r="E11" s="1" t="str">
        <f t="shared" si="8"/>
        <v>skill_110104_name</v>
      </c>
      <c r="F11" s="1" t="str">
        <f t="shared" si="9"/>
        <v>skill_110104_desc</v>
      </c>
      <c r="G11" s="1" t="str">
        <f t="shared" si="10"/>
        <v>icon_skill_110104</v>
      </c>
      <c r="H11" s="1"/>
      <c r="I11" s="1">
        <f t="shared" si="3"/>
        <v>1</v>
      </c>
      <c r="J11" s="1"/>
      <c r="K11" s="1">
        <f t="shared" si="4"/>
        <v>4</v>
      </c>
      <c r="L11" s="1">
        <f>[4]武器参数!$E$19</f>
        <v>900</v>
      </c>
      <c r="M11" s="1">
        <f t="shared" si="5"/>
        <v>10000</v>
      </c>
      <c r="N11" s="1" t="str">
        <f t="shared" si="6"/>
        <v>11014401</v>
      </c>
      <c r="O11" s="1"/>
      <c r="P11" s="1" t="str">
        <f>IF(_xlfn.XLOOKUP($A11,[4]武器参数!$B$22:$B$41,[4]武器参数!$Z$22:$Z$41)&gt;0,CONCATENATE(_xlfn.XLOOKUP($A11,[4]武器参数!$B$22:$B$41,[4]武器参数!$Z$22:$Z$41),";",IF(_xlfn.XLOOKUP($A11,[4]武器参数!$B$22:$B$41,[4]武器参数!$V$22:$V$41)&gt;0,_xlfn.XLOOKUP($A11,[4]武器参数!$B$22:$B$41,[4]武器参数!$V$22:$V$41),_xlfn.XLOOKUP($A11,[4]武器参数!$B$22:$B$41,[4]武器参数!$X$22:$X$41)),";1"),"")</f>
        <v/>
      </c>
      <c r="Q11" s="1">
        <f t="shared" si="7"/>
        <v>4</v>
      </c>
      <c r="R11" s="1">
        <f t="shared" si="11"/>
        <v>100144</v>
      </c>
      <c r="S11" s="1"/>
      <c r="T11" s="1"/>
      <c r="U11" s="1"/>
    </row>
    <row r="12" s="22" customFormat="1" ht="14.25" customHeight="1" spans="1:21">
      <c r="A12" s="1">
        <v>110164</v>
      </c>
      <c r="B12" s="1" t="str">
        <f>_xlfn.XLOOKUP($A12,[4]武器参数!$B:$B,[4]武器参数!$C:$C)</f>
        <v>棒球棍-银行家-SS品质-4阶</v>
      </c>
      <c r="C12" s="1" t="str">
        <f t="shared" si="2"/>
        <v>1</v>
      </c>
      <c r="D12" s="24"/>
      <c r="E12" s="1" t="str">
        <f t="shared" si="8"/>
        <v>skill_110104_name</v>
      </c>
      <c r="F12" s="1" t="str">
        <f t="shared" si="9"/>
        <v>skill_110104_desc</v>
      </c>
      <c r="G12" s="1" t="str">
        <f t="shared" si="10"/>
        <v>icon_skill_110104</v>
      </c>
      <c r="H12" s="1"/>
      <c r="I12" s="1">
        <f t="shared" si="3"/>
        <v>1</v>
      </c>
      <c r="J12" s="1"/>
      <c r="K12" s="1">
        <f t="shared" si="4"/>
        <v>4</v>
      </c>
      <c r="L12" s="1">
        <f>[4]武器参数!$E$19</f>
        <v>900</v>
      </c>
      <c r="M12" s="1">
        <f t="shared" si="5"/>
        <v>10000</v>
      </c>
      <c r="N12" s="1" t="str">
        <f t="shared" si="6"/>
        <v>11016401</v>
      </c>
      <c r="O12" s="1"/>
      <c r="P12" s="1" t="str">
        <f>IF(_xlfn.XLOOKUP($A12,[4]武器参数!$B$22:$B$41,[4]武器参数!$Z$22:$Z$41)&gt;0,CONCATENATE(_xlfn.XLOOKUP($A12,[4]武器参数!$B$22:$B$41,[4]武器参数!$Z$22:$Z$41),";",IF(_xlfn.XLOOKUP($A12,[4]武器参数!$B$22:$B$41,[4]武器参数!$V$22:$V$41)&gt;0,_xlfn.XLOOKUP($A12,[4]武器参数!$B$22:$B$41,[4]武器参数!$V$22:$V$41),_xlfn.XLOOKUP($A12,[4]武器参数!$B$22:$B$41,[4]武器参数!$X$22:$X$41)),";1"),"")</f>
        <v/>
      </c>
      <c r="Q12" s="1">
        <f t="shared" si="7"/>
        <v>4</v>
      </c>
      <c r="R12" s="1">
        <f t="shared" si="11"/>
        <v>100164</v>
      </c>
      <c r="S12" s="1"/>
      <c r="T12" s="1"/>
      <c r="U12" s="1"/>
    </row>
    <row r="13" s="22" customFormat="1" ht="14.25" customHeight="1" spans="1:21">
      <c r="A13" s="1">
        <v>120114</v>
      </c>
      <c r="B13" s="1" t="str">
        <f>_xlfn.XLOOKUP($A13,[4]武器参数!$B:$B,[4]武器参数!$C:$C)</f>
        <v>棒球棍-弹药专家-D品质-4阶</v>
      </c>
      <c r="C13" s="1" t="str">
        <f t="shared" si="2"/>
        <v>1</v>
      </c>
      <c r="D13" s="24"/>
      <c r="E13" s="1" t="str">
        <f t="shared" si="8"/>
        <v>skill_120104_name</v>
      </c>
      <c r="F13" s="1" t="str">
        <f t="shared" si="9"/>
        <v>skill_120104_desc</v>
      </c>
      <c r="G13" s="1" t="str">
        <f t="shared" si="10"/>
        <v>icon_skill_120104</v>
      </c>
      <c r="H13" s="1"/>
      <c r="I13" s="1">
        <f t="shared" si="3"/>
        <v>2</v>
      </c>
      <c r="J13" s="1"/>
      <c r="K13" s="1">
        <f t="shared" si="4"/>
        <v>4</v>
      </c>
      <c r="L13" s="1">
        <f>[4]武器参数!$E$19</f>
        <v>900</v>
      </c>
      <c r="M13" s="1">
        <f t="shared" si="5"/>
        <v>10000</v>
      </c>
      <c r="N13" s="1" t="str">
        <f t="shared" si="6"/>
        <v>12011401</v>
      </c>
      <c r="O13" s="1"/>
      <c r="P13" s="1" t="str">
        <f>IF(_xlfn.XLOOKUP($A13,[4]武器参数!$B$22:$B$41,[4]武器参数!$Z$22:$Z$41)&gt;0,CONCATENATE(_xlfn.XLOOKUP($A13,[4]武器参数!$B$22:$B$41,[4]武器参数!$Z$22:$Z$41),";",IF(_xlfn.XLOOKUP($A13,[4]武器参数!$B$22:$B$41,[4]武器参数!$V$22:$V$41)&gt;0,_xlfn.XLOOKUP($A13,[4]武器参数!$B$22:$B$41,[4]武器参数!$V$22:$V$41),_xlfn.XLOOKUP($A13,[4]武器参数!$B$22:$B$41,[4]武器参数!$X$22:$X$41)),";1"),"")</f>
        <v/>
      </c>
      <c r="Q13" s="1">
        <f t="shared" si="7"/>
        <v>4</v>
      </c>
      <c r="R13" s="1">
        <f t="shared" si="11"/>
        <v>100114</v>
      </c>
      <c r="S13" s="1"/>
      <c r="T13" s="1"/>
      <c r="U13" s="1"/>
    </row>
    <row r="14" s="22" customFormat="1" ht="14.25" customHeight="1" spans="1:21">
      <c r="A14" s="1">
        <v>120134</v>
      </c>
      <c r="B14" s="1" t="str">
        <f>_xlfn.XLOOKUP($A14,[4]武器参数!$B:$B,[4]武器参数!$C:$C)</f>
        <v>棒球棍-弹药专家-B品质-4阶</v>
      </c>
      <c r="C14" s="1" t="str">
        <f t="shared" si="2"/>
        <v>1</v>
      </c>
      <c r="D14" s="24"/>
      <c r="E14" s="1" t="str">
        <f t="shared" si="8"/>
        <v>skill_120104_name</v>
      </c>
      <c r="F14" s="1" t="str">
        <f t="shared" si="9"/>
        <v>skill_120104_desc</v>
      </c>
      <c r="G14" s="1" t="str">
        <f t="shared" si="10"/>
        <v>icon_skill_120104</v>
      </c>
      <c r="H14" s="1"/>
      <c r="I14" s="1">
        <f t="shared" si="3"/>
        <v>2</v>
      </c>
      <c r="J14" s="1"/>
      <c r="K14" s="1">
        <f t="shared" si="4"/>
        <v>4</v>
      </c>
      <c r="L14" s="1">
        <f>[4]武器参数!$E$19</f>
        <v>900</v>
      </c>
      <c r="M14" s="1">
        <f t="shared" si="5"/>
        <v>10000</v>
      </c>
      <c r="N14" s="1" t="str">
        <f t="shared" si="6"/>
        <v>12013401</v>
      </c>
      <c r="O14" s="1"/>
      <c r="P14" s="1" t="str">
        <f>IF(_xlfn.XLOOKUP($A14,[4]武器参数!$B$22:$B$41,[4]武器参数!$Z$22:$Z$41)&gt;0,CONCATENATE(_xlfn.XLOOKUP($A14,[4]武器参数!$B$22:$B$41,[4]武器参数!$Z$22:$Z$41),";",IF(_xlfn.XLOOKUP($A14,[4]武器参数!$B$22:$B$41,[4]武器参数!$V$22:$V$41)&gt;0,_xlfn.XLOOKUP($A14,[4]武器参数!$B$22:$B$41,[4]武器参数!$V$22:$V$41),_xlfn.XLOOKUP($A14,[4]武器参数!$B$22:$B$41,[4]武器参数!$X$22:$X$41)),";1"),"")</f>
        <v/>
      </c>
      <c r="Q14" s="1">
        <f t="shared" si="7"/>
        <v>4</v>
      </c>
      <c r="R14" s="1">
        <f t="shared" si="11"/>
        <v>100134</v>
      </c>
      <c r="S14" s="1"/>
      <c r="T14" s="1"/>
      <c r="U14" s="1"/>
    </row>
    <row r="15" s="22" customFormat="1" ht="14.25" customHeight="1" spans="1:21">
      <c r="A15" s="1">
        <v>120144</v>
      </c>
      <c r="B15" s="1" t="str">
        <f>_xlfn.XLOOKUP($A15,[4]武器参数!$B:$B,[4]武器参数!$C:$C)</f>
        <v>棒球棍-弹药专家-A品质-4阶</v>
      </c>
      <c r="C15" s="1" t="str">
        <f t="shared" si="2"/>
        <v>1</v>
      </c>
      <c r="D15" s="24"/>
      <c r="E15" s="1" t="str">
        <f t="shared" si="8"/>
        <v>skill_120104_name</v>
      </c>
      <c r="F15" s="1" t="str">
        <f t="shared" si="9"/>
        <v>skill_120104_desc</v>
      </c>
      <c r="G15" s="1" t="str">
        <f t="shared" si="10"/>
        <v>icon_skill_120104</v>
      </c>
      <c r="H15" s="1"/>
      <c r="I15" s="1">
        <f t="shared" si="3"/>
        <v>2</v>
      </c>
      <c r="J15" s="1"/>
      <c r="K15" s="1">
        <f t="shared" si="4"/>
        <v>4</v>
      </c>
      <c r="L15" s="1">
        <f>[4]武器参数!$E$19</f>
        <v>900</v>
      </c>
      <c r="M15" s="1">
        <f t="shared" si="5"/>
        <v>10000</v>
      </c>
      <c r="N15" s="1" t="str">
        <f t="shared" si="6"/>
        <v>12014401</v>
      </c>
      <c r="O15" s="1"/>
      <c r="P15" s="1" t="str">
        <f>IF(_xlfn.XLOOKUP($A15,[4]武器参数!$B$22:$B$41,[4]武器参数!$Z$22:$Z$41)&gt;0,CONCATENATE(_xlfn.XLOOKUP($A15,[4]武器参数!$B$22:$B$41,[4]武器参数!$Z$22:$Z$41),";",IF(_xlfn.XLOOKUP($A15,[4]武器参数!$B$22:$B$41,[4]武器参数!$V$22:$V$41)&gt;0,_xlfn.XLOOKUP($A15,[4]武器参数!$B$22:$B$41,[4]武器参数!$V$22:$V$41),_xlfn.XLOOKUP($A15,[4]武器参数!$B$22:$B$41,[4]武器参数!$X$22:$X$41)),";1"),"")</f>
        <v/>
      </c>
      <c r="Q15" s="1">
        <f t="shared" si="7"/>
        <v>4</v>
      </c>
      <c r="R15" s="1">
        <f t="shared" si="11"/>
        <v>100144</v>
      </c>
      <c r="S15" s="1"/>
      <c r="T15" s="1"/>
      <c r="U15" s="1"/>
    </row>
    <row r="16" s="22" customFormat="1" ht="14.25" customHeight="1" spans="1:21">
      <c r="A16" s="1">
        <v>120164</v>
      </c>
      <c r="B16" s="1" t="str">
        <f>_xlfn.XLOOKUP($A16,[4]武器参数!$B:$B,[4]武器参数!$C:$C)</f>
        <v>棒球棍-弹药专家-SS品质-4阶</v>
      </c>
      <c r="C16" s="1" t="str">
        <f t="shared" si="2"/>
        <v>1</v>
      </c>
      <c r="D16" s="24"/>
      <c r="E16" s="1" t="str">
        <f t="shared" si="8"/>
        <v>skill_120104_name</v>
      </c>
      <c r="F16" s="1" t="str">
        <f t="shared" si="9"/>
        <v>skill_120104_desc</v>
      </c>
      <c r="G16" s="1" t="str">
        <f t="shared" si="10"/>
        <v>icon_skill_120104</v>
      </c>
      <c r="H16" s="1"/>
      <c r="I16" s="1">
        <f t="shared" si="3"/>
        <v>2</v>
      </c>
      <c r="J16" s="1"/>
      <c r="K16" s="1">
        <f t="shared" si="4"/>
        <v>4</v>
      </c>
      <c r="L16" s="1">
        <f>[4]武器参数!$E$19</f>
        <v>900</v>
      </c>
      <c r="M16" s="1">
        <f t="shared" ref="M16:M25" si="12">10000</f>
        <v>10000</v>
      </c>
      <c r="N16" s="1" t="str">
        <f t="shared" si="6"/>
        <v>12016401</v>
      </c>
      <c r="O16" s="1"/>
      <c r="P16" s="1" t="str">
        <f>IF(_xlfn.XLOOKUP($A16,[4]武器参数!$B$22:$B$41,[4]武器参数!$Z$22:$Z$41)&gt;0,CONCATENATE(_xlfn.XLOOKUP($A16,[4]武器参数!$B$22:$B$41,[4]武器参数!$Z$22:$Z$41),";",IF(_xlfn.XLOOKUP($A16,[4]武器参数!$B$22:$B$41,[4]武器参数!$V$22:$V$41)&gt;0,_xlfn.XLOOKUP($A16,[4]武器参数!$B$22:$B$41,[4]武器参数!$V$22:$V$41),_xlfn.XLOOKUP($A16,[4]武器参数!$B$22:$B$41,[4]武器参数!$X$22:$X$41)),";1"),"")</f>
        <v/>
      </c>
      <c r="Q16" s="1">
        <f t="shared" si="7"/>
        <v>4</v>
      </c>
      <c r="R16" s="1">
        <f t="shared" si="11"/>
        <v>100164</v>
      </c>
      <c r="S16" s="1"/>
      <c r="T16" s="1"/>
      <c r="U16" s="1"/>
    </row>
    <row r="17" s="22" customFormat="1" ht="14.25" customHeight="1" spans="1:21">
      <c r="A17" s="1">
        <v>130114</v>
      </c>
      <c r="B17" s="1" t="str">
        <f>_xlfn.XLOOKUP($A17,[4]武器参数!$B:$B,[4]武器参数!$C:$C)</f>
        <v>棒球棍-武器大师-D品质-4阶</v>
      </c>
      <c r="C17" s="1" t="str">
        <f t="shared" si="2"/>
        <v>1</v>
      </c>
      <c r="D17" s="24"/>
      <c r="E17" s="1" t="str">
        <f t="shared" si="8"/>
        <v>skill_130104_name</v>
      </c>
      <c r="F17" s="1" t="str">
        <f t="shared" si="9"/>
        <v>skill_130104_desc</v>
      </c>
      <c r="G17" s="1" t="str">
        <f t="shared" si="10"/>
        <v>icon_skill_130104</v>
      </c>
      <c r="H17" s="1"/>
      <c r="I17" s="1">
        <f t="shared" si="3"/>
        <v>3</v>
      </c>
      <c r="J17" s="1"/>
      <c r="K17" s="1">
        <f t="shared" si="4"/>
        <v>4</v>
      </c>
      <c r="L17" s="1">
        <f>[4]武器参数!$E$19</f>
        <v>900</v>
      </c>
      <c r="M17" s="1">
        <f t="shared" si="12"/>
        <v>10000</v>
      </c>
      <c r="N17" s="1" t="str">
        <f t="shared" si="6"/>
        <v>13011401</v>
      </c>
      <c r="O17" s="1"/>
      <c r="P17" s="1" t="str">
        <f>IF(_xlfn.XLOOKUP($A17,[4]武器参数!$B$22:$B$41,[4]武器参数!$Z$22:$Z$41)&gt;0,CONCATENATE(_xlfn.XLOOKUP($A17,[4]武器参数!$B$22:$B$41,[4]武器参数!$Z$22:$Z$41),";",IF(_xlfn.XLOOKUP($A17,[4]武器参数!$B$22:$B$41,[4]武器参数!$V$22:$V$41)&gt;0,_xlfn.XLOOKUP($A17,[4]武器参数!$B$22:$B$41,[4]武器参数!$V$22:$V$41),_xlfn.XLOOKUP($A17,[4]武器参数!$B$22:$B$41,[4]武器参数!$X$22:$X$41)),";1"),"")</f>
        <v>4;190101;1</v>
      </c>
      <c r="Q17" s="1">
        <f t="shared" si="7"/>
        <v>4</v>
      </c>
      <c r="R17" s="1">
        <f t="shared" si="11"/>
        <v>100114</v>
      </c>
      <c r="S17" s="1"/>
      <c r="T17" s="1"/>
      <c r="U17" s="1"/>
    </row>
    <row r="18" s="22" customFormat="1" ht="14.25" customHeight="1" spans="1:21">
      <c r="A18" s="1">
        <v>130134</v>
      </c>
      <c r="B18" s="1" t="str">
        <f>_xlfn.XLOOKUP($A18,[4]武器参数!$B:$B,[4]武器参数!$C:$C)</f>
        <v>棒球棍-武器大师-B品质-4阶</v>
      </c>
      <c r="C18" s="1" t="str">
        <f t="shared" si="2"/>
        <v>1</v>
      </c>
      <c r="D18" s="24"/>
      <c r="E18" s="1" t="str">
        <f t="shared" si="8"/>
        <v>skill_130104_name</v>
      </c>
      <c r="F18" s="1" t="str">
        <f t="shared" si="9"/>
        <v>skill_130104_desc</v>
      </c>
      <c r="G18" s="1" t="str">
        <f t="shared" si="10"/>
        <v>icon_skill_130104</v>
      </c>
      <c r="H18" s="1"/>
      <c r="I18" s="1">
        <f t="shared" si="3"/>
        <v>3</v>
      </c>
      <c r="J18" s="1"/>
      <c r="K18" s="1">
        <f t="shared" si="4"/>
        <v>4</v>
      </c>
      <c r="L18" s="1">
        <f>[4]武器参数!$E$19</f>
        <v>900</v>
      </c>
      <c r="M18" s="1">
        <f t="shared" si="12"/>
        <v>10000</v>
      </c>
      <c r="N18" s="1" t="str">
        <f t="shared" si="6"/>
        <v>13013401</v>
      </c>
      <c r="O18" s="1"/>
      <c r="P18" s="1" t="str">
        <f>IF(_xlfn.XLOOKUP($A18,[4]武器参数!$B$22:$B$41,[4]武器参数!$Z$22:$Z$41)&gt;0,CONCATENATE(_xlfn.XLOOKUP($A18,[4]武器参数!$B$22:$B$41,[4]武器参数!$Z$22:$Z$41),";",IF(_xlfn.XLOOKUP($A18,[4]武器参数!$B$22:$B$41,[4]武器参数!$V$22:$V$41)&gt;0,_xlfn.XLOOKUP($A18,[4]武器参数!$B$22:$B$41,[4]武器参数!$V$22:$V$41),_xlfn.XLOOKUP($A18,[4]武器参数!$B$22:$B$41,[4]武器参数!$X$22:$X$41)),";1"),"")</f>
        <v>4;190102;1</v>
      </c>
      <c r="Q18" s="1">
        <f t="shared" si="7"/>
        <v>4</v>
      </c>
      <c r="R18" s="1">
        <f t="shared" si="11"/>
        <v>100134</v>
      </c>
      <c r="S18" s="1"/>
      <c r="T18" s="1"/>
      <c r="U18" s="1"/>
    </row>
    <row r="19" s="22" customFormat="1" ht="14.25" customHeight="1" spans="1:21">
      <c r="A19" s="1">
        <v>130144</v>
      </c>
      <c r="B19" s="1" t="str">
        <f>_xlfn.XLOOKUP($A19,[4]武器参数!$B:$B,[4]武器参数!$C:$C)</f>
        <v>棒球棍-武器大师-A品质-4阶</v>
      </c>
      <c r="C19" s="1" t="str">
        <f t="shared" si="2"/>
        <v>1</v>
      </c>
      <c r="D19" s="24"/>
      <c r="E19" s="1" t="str">
        <f t="shared" si="8"/>
        <v>skill_130104_name</v>
      </c>
      <c r="F19" s="1" t="str">
        <f t="shared" si="9"/>
        <v>skill_130104_desc</v>
      </c>
      <c r="G19" s="1" t="str">
        <f t="shared" si="10"/>
        <v>icon_skill_130104</v>
      </c>
      <c r="H19" s="1"/>
      <c r="I19" s="1">
        <f t="shared" si="3"/>
        <v>3</v>
      </c>
      <c r="J19" s="1"/>
      <c r="K19" s="1">
        <f t="shared" si="4"/>
        <v>4</v>
      </c>
      <c r="L19" s="1">
        <f>[4]武器参数!$E$19</f>
        <v>900</v>
      </c>
      <c r="M19" s="1">
        <f t="shared" si="12"/>
        <v>10000</v>
      </c>
      <c r="N19" s="1" t="str">
        <f t="shared" si="6"/>
        <v>13014401</v>
      </c>
      <c r="O19" s="1"/>
      <c r="P19" s="1" t="str">
        <f>IF(_xlfn.XLOOKUP($A19,[4]武器参数!$B$22:$B$41,[4]武器参数!$Z$22:$Z$41)&gt;0,CONCATENATE(_xlfn.XLOOKUP($A19,[4]武器参数!$B$22:$B$41,[4]武器参数!$Z$22:$Z$41),";",IF(_xlfn.XLOOKUP($A19,[4]武器参数!$B$22:$B$41,[4]武器参数!$V$22:$V$41)&gt;0,_xlfn.XLOOKUP($A19,[4]武器参数!$B$22:$B$41,[4]武器参数!$V$22:$V$41),_xlfn.XLOOKUP($A19,[4]武器参数!$B$22:$B$41,[4]武器参数!$X$22:$X$41)),";1"),"")</f>
        <v>4;190103;1</v>
      </c>
      <c r="Q19" s="1">
        <f t="shared" si="7"/>
        <v>4</v>
      </c>
      <c r="R19" s="1">
        <f t="shared" si="11"/>
        <v>100144</v>
      </c>
      <c r="S19" s="1"/>
      <c r="T19" s="1"/>
      <c r="U19" s="1"/>
    </row>
    <row r="20" s="22" customFormat="1" ht="14.25" customHeight="1" spans="1:21">
      <c r="A20" s="1">
        <v>130164</v>
      </c>
      <c r="B20" s="1" t="str">
        <f>_xlfn.XLOOKUP($A20,[4]武器参数!$B:$B,[4]武器参数!$C:$C)</f>
        <v>棒球棍-武器大师-SS品质-4阶</v>
      </c>
      <c r="C20" s="1" t="str">
        <f t="shared" si="2"/>
        <v>1</v>
      </c>
      <c r="D20" s="24"/>
      <c r="E20" s="1" t="str">
        <f t="shared" si="8"/>
        <v>skill_130104_name</v>
      </c>
      <c r="F20" s="1" t="str">
        <f t="shared" si="9"/>
        <v>skill_130104_desc</v>
      </c>
      <c r="G20" s="1" t="str">
        <f t="shared" si="10"/>
        <v>icon_skill_130104</v>
      </c>
      <c r="H20" s="1"/>
      <c r="I20" s="1">
        <f t="shared" si="3"/>
        <v>3</v>
      </c>
      <c r="J20" s="1"/>
      <c r="K20" s="1">
        <f t="shared" si="4"/>
        <v>4</v>
      </c>
      <c r="L20" s="1">
        <f>[4]武器参数!$E$19</f>
        <v>900</v>
      </c>
      <c r="M20" s="1">
        <f t="shared" si="12"/>
        <v>10000</v>
      </c>
      <c r="N20" s="1" t="str">
        <f t="shared" si="6"/>
        <v>13016401</v>
      </c>
      <c r="O20" s="1"/>
      <c r="P20" s="1" t="str">
        <f>IF(_xlfn.XLOOKUP($A20,[4]武器参数!$B$22:$B$41,[4]武器参数!$Z$22:$Z$41)&gt;0,CONCATENATE(_xlfn.XLOOKUP($A20,[4]武器参数!$B$22:$B$41,[4]武器参数!$Z$22:$Z$41),";",IF(_xlfn.XLOOKUP($A20,[4]武器参数!$B$22:$B$41,[4]武器参数!$V$22:$V$41)&gt;0,_xlfn.XLOOKUP($A20,[4]武器参数!$B$22:$B$41,[4]武器参数!$V$22:$V$41),_xlfn.XLOOKUP($A20,[4]武器参数!$B$22:$B$41,[4]武器参数!$X$22:$X$41)),";1"),"")</f>
        <v>4;190104;1</v>
      </c>
      <c r="Q20" s="1">
        <f t="shared" si="7"/>
        <v>4</v>
      </c>
      <c r="R20" s="1">
        <f t="shared" si="11"/>
        <v>100164</v>
      </c>
      <c r="S20" s="1"/>
      <c r="T20" s="1"/>
      <c r="U20" s="1"/>
    </row>
    <row r="21" s="22" customFormat="1" ht="14.25" customHeight="1" spans="1:21">
      <c r="A21" s="1">
        <v>140114</v>
      </c>
      <c r="B21" s="1" t="str">
        <f>_xlfn.XLOOKUP($A21,[4]武器参数!$B:$B,[4]武器参数!$C:$C)</f>
        <v>棒球棍-社交名流-D品质-4阶</v>
      </c>
      <c r="C21" s="1" t="str">
        <f t="shared" si="2"/>
        <v>1</v>
      </c>
      <c r="D21" s="24"/>
      <c r="E21" s="1" t="str">
        <f t="shared" si="8"/>
        <v>skill_140104_name</v>
      </c>
      <c r="F21" s="1" t="str">
        <f t="shared" si="9"/>
        <v>skill_140104_desc</v>
      </c>
      <c r="G21" s="1" t="str">
        <f t="shared" si="10"/>
        <v>icon_skill_140104</v>
      </c>
      <c r="H21" s="1"/>
      <c r="I21" s="1">
        <f t="shared" si="3"/>
        <v>4</v>
      </c>
      <c r="J21" s="1"/>
      <c r="K21" s="1">
        <f t="shared" si="4"/>
        <v>4</v>
      </c>
      <c r="L21" s="1">
        <f>[4]武器参数!$E$19</f>
        <v>900</v>
      </c>
      <c r="M21" s="1">
        <f t="shared" si="12"/>
        <v>10000</v>
      </c>
      <c r="N21" s="1" t="str">
        <f t="shared" si="6"/>
        <v>14011401</v>
      </c>
      <c r="O21" s="1"/>
      <c r="P21" s="1" t="str">
        <f>IF(_xlfn.XLOOKUP($A21,[4]武器参数!$B$22:$B$41,[4]武器参数!$Z$22:$Z$41)&gt;0,CONCATENATE(_xlfn.XLOOKUP($A21,[4]武器参数!$B$22:$B$41,[4]武器参数!$Z$22:$Z$41),";",IF(_xlfn.XLOOKUP($A21,[4]武器参数!$B$22:$B$41,[4]武器参数!$V$22:$V$41)&gt;0,_xlfn.XLOOKUP($A21,[4]武器参数!$B$22:$B$41,[4]武器参数!$V$22:$V$41),_xlfn.XLOOKUP($A21,[4]武器参数!$B$22:$B$41,[4]武器参数!$X$22:$X$41)),";1"),"")</f>
        <v>4;190105;1</v>
      </c>
      <c r="Q21" s="1">
        <f t="shared" si="7"/>
        <v>4</v>
      </c>
      <c r="R21" s="1">
        <f t="shared" si="11"/>
        <v>100114</v>
      </c>
      <c r="S21" s="1"/>
      <c r="T21" s="1"/>
      <c r="U21" s="1"/>
    </row>
    <row r="22" s="22" customFormat="1" ht="14.25" customHeight="1" spans="1:21">
      <c r="A22" s="1">
        <v>140134</v>
      </c>
      <c r="B22" s="1" t="str">
        <f>_xlfn.XLOOKUP($A22,[4]武器参数!$B:$B,[4]武器参数!$C:$C)</f>
        <v>棒球棍-社交名流-B品质-4阶</v>
      </c>
      <c r="C22" s="1" t="str">
        <f t="shared" si="2"/>
        <v>1</v>
      </c>
      <c r="D22" s="24"/>
      <c r="E22" s="1" t="str">
        <f t="shared" si="8"/>
        <v>skill_140104_name</v>
      </c>
      <c r="F22" s="1" t="str">
        <f t="shared" si="9"/>
        <v>skill_140104_desc</v>
      </c>
      <c r="G22" s="1" t="str">
        <f t="shared" si="10"/>
        <v>icon_skill_140104</v>
      </c>
      <c r="H22" s="1"/>
      <c r="I22" s="1">
        <f t="shared" si="3"/>
        <v>4</v>
      </c>
      <c r="J22" s="1"/>
      <c r="K22" s="1">
        <f t="shared" si="4"/>
        <v>4</v>
      </c>
      <c r="L22" s="1">
        <f>[4]武器参数!$E$19</f>
        <v>900</v>
      </c>
      <c r="M22" s="1">
        <f t="shared" si="12"/>
        <v>10000</v>
      </c>
      <c r="N22" s="1" t="str">
        <f t="shared" si="6"/>
        <v>14013401</v>
      </c>
      <c r="O22" s="1"/>
      <c r="P22" s="1" t="str">
        <f>IF(_xlfn.XLOOKUP($A22,[4]武器参数!$B$22:$B$41,[4]武器参数!$Z$22:$Z$41)&gt;0,CONCATENATE(_xlfn.XLOOKUP($A22,[4]武器参数!$B$22:$B$41,[4]武器参数!$Z$22:$Z$41),";",IF(_xlfn.XLOOKUP($A22,[4]武器参数!$B$22:$B$41,[4]武器参数!$V$22:$V$41)&gt;0,_xlfn.XLOOKUP($A22,[4]武器参数!$B$22:$B$41,[4]武器参数!$V$22:$V$41),_xlfn.XLOOKUP($A22,[4]武器参数!$B$22:$B$41,[4]武器参数!$X$22:$X$41)),";1"),"")</f>
        <v>4;190106;1</v>
      </c>
      <c r="Q22" s="1">
        <f t="shared" si="7"/>
        <v>4</v>
      </c>
      <c r="R22" s="1">
        <f t="shared" si="11"/>
        <v>100134</v>
      </c>
      <c r="S22" s="1"/>
      <c r="T22" s="1"/>
      <c r="U22" s="1"/>
    </row>
    <row r="23" s="22" customFormat="1" ht="14.25" customHeight="1" spans="1:21">
      <c r="A23" s="1">
        <v>140144</v>
      </c>
      <c r="B23" s="1" t="str">
        <f>_xlfn.XLOOKUP($A23,[4]武器参数!$B:$B,[4]武器参数!$C:$C)</f>
        <v>棒球棍-社交名流-A品质-4阶</v>
      </c>
      <c r="C23" s="1" t="str">
        <f t="shared" si="2"/>
        <v>1</v>
      </c>
      <c r="D23" s="24"/>
      <c r="E23" s="1" t="str">
        <f t="shared" si="8"/>
        <v>skill_140104_name</v>
      </c>
      <c r="F23" s="1" t="str">
        <f t="shared" si="9"/>
        <v>skill_140104_desc</v>
      </c>
      <c r="G23" s="1" t="str">
        <f t="shared" si="10"/>
        <v>icon_skill_140104</v>
      </c>
      <c r="H23" s="1"/>
      <c r="I23" s="1">
        <f t="shared" si="3"/>
        <v>4</v>
      </c>
      <c r="J23" s="1"/>
      <c r="K23" s="1">
        <f t="shared" si="4"/>
        <v>4</v>
      </c>
      <c r="L23" s="1">
        <f>[4]武器参数!$E$19</f>
        <v>900</v>
      </c>
      <c r="M23" s="1">
        <f t="shared" si="12"/>
        <v>10000</v>
      </c>
      <c r="N23" s="1" t="str">
        <f t="shared" si="6"/>
        <v>14014401</v>
      </c>
      <c r="O23" s="1"/>
      <c r="P23" s="1" t="str">
        <f>IF(_xlfn.XLOOKUP($A23,[4]武器参数!$B$22:$B$41,[4]武器参数!$Z$22:$Z$41)&gt;0,CONCATENATE(_xlfn.XLOOKUP($A23,[4]武器参数!$B$22:$B$41,[4]武器参数!$Z$22:$Z$41),";",IF(_xlfn.XLOOKUP($A23,[4]武器参数!$B$22:$B$41,[4]武器参数!$V$22:$V$41)&gt;0,_xlfn.XLOOKUP($A23,[4]武器参数!$B$22:$B$41,[4]武器参数!$V$22:$V$41),_xlfn.XLOOKUP($A23,[4]武器参数!$B$22:$B$41,[4]武器参数!$X$22:$X$41)),";1"),"")</f>
        <v>4;190107;1</v>
      </c>
      <c r="Q23" s="1">
        <f t="shared" si="7"/>
        <v>4</v>
      </c>
      <c r="R23" s="1">
        <f t="shared" si="11"/>
        <v>100144</v>
      </c>
      <c r="S23" s="1"/>
      <c r="T23" s="1"/>
      <c r="U23" s="1"/>
    </row>
    <row r="24" s="22" customFormat="1" ht="14.25" customHeight="1" spans="1:21">
      <c r="A24" s="1">
        <v>140164</v>
      </c>
      <c r="B24" s="1" t="str">
        <f>_xlfn.XLOOKUP($A24,[4]武器参数!$B:$B,[4]武器参数!$C:$C)</f>
        <v>棒球棍-社交名流-SS品质-4阶</v>
      </c>
      <c r="C24" s="1" t="str">
        <f t="shared" si="2"/>
        <v>1</v>
      </c>
      <c r="D24" s="24"/>
      <c r="E24" s="1" t="str">
        <f t="shared" si="8"/>
        <v>skill_140104_name</v>
      </c>
      <c r="F24" s="1" t="str">
        <f t="shared" si="9"/>
        <v>skill_140104_desc</v>
      </c>
      <c r="G24" s="1" t="str">
        <f t="shared" si="10"/>
        <v>icon_skill_140104</v>
      </c>
      <c r="H24" s="1"/>
      <c r="I24" s="1">
        <f t="shared" si="3"/>
        <v>4</v>
      </c>
      <c r="J24" s="1"/>
      <c r="K24" s="1">
        <f t="shared" si="4"/>
        <v>4</v>
      </c>
      <c r="L24" s="1">
        <f>[4]武器参数!$E$19</f>
        <v>900</v>
      </c>
      <c r="M24" s="1">
        <f t="shared" si="12"/>
        <v>10000</v>
      </c>
      <c r="N24" s="1" t="str">
        <f t="shared" si="6"/>
        <v>14016401</v>
      </c>
      <c r="O24" s="1"/>
      <c r="P24" s="1" t="str">
        <f>IF(_xlfn.XLOOKUP($A24,[4]武器参数!$B$22:$B$41,[4]武器参数!$Z$22:$Z$41)&gt;0,CONCATENATE(_xlfn.XLOOKUP($A24,[4]武器参数!$B$22:$B$41,[4]武器参数!$Z$22:$Z$41),";",IF(_xlfn.XLOOKUP($A24,[4]武器参数!$B$22:$B$41,[4]武器参数!$V$22:$V$41)&gt;0,_xlfn.XLOOKUP($A24,[4]武器参数!$B$22:$B$41,[4]武器参数!$V$22:$V$41),_xlfn.XLOOKUP($A24,[4]武器参数!$B$22:$B$41,[4]武器参数!$X$22:$X$41)),";1"),"")</f>
        <v>4;190108;1</v>
      </c>
      <c r="Q24" s="1">
        <f t="shared" si="7"/>
        <v>4</v>
      </c>
      <c r="R24" s="1">
        <f t="shared" si="11"/>
        <v>100164</v>
      </c>
      <c r="S24" s="1"/>
      <c r="T24" s="1"/>
      <c r="U24" s="1"/>
    </row>
    <row r="25" s="22" customFormat="1" ht="14.25" customHeight="1" spans="1:21">
      <c r="A25" s="1">
        <v>190101</v>
      </c>
      <c r="B25" s="1" t="str">
        <f>_xlfn.XLOOKUP($A25,[4]武器参数!$B:$B,[4]武器参数!$C:$C)</f>
        <v>剑刃风暴-棒球棍-武器大师-D品质-4阶</v>
      </c>
      <c r="C25" s="1" t="str">
        <f t="shared" si="2"/>
        <v>1</v>
      </c>
      <c r="D25" s="24"/>
      <c r="E25" s="1" t="str">
        <f t="shared" ref="E25:E35" si="13">IF(OR(K25=1,K25=2,K25=3),CONCATENATE("skill_",A25,"_name"),"")</f>
        <v/>
      </c>
      <c r="F25" s="1" t="str">
        <f t="shared" ref="F25:F35" si="14">IF(OR(K25=1,K25=2,K25=3,K25=4,K25=7),CONCATENATE("skill_",A25,"_desc"),"")</f>
        <v/>
      </c>
      <c r="G25" s="1"/>
      <c r="H25" s="1"/>
      <c r="I25" s="1"/>
      <c r="J25" s="1"/>
      <c r="K25" s="1"/>
      <c r="L25" s="1">
        <f>[4]武器参数!$E$19</f>
        <v>900</v>
      </c>
      <c r="M25" s="1">
        <f t="shared" si="12"/>
        <v>10000</v>
      </c>
      <c r="N25" s="1" t="str">
        <f t="shared" si="6"/>
        <v>19010101</v>
      </c>
      <c r="O25" s="1"/>
      <c r="P25" s="1"/>
      <c r="Q25" s="1"/>
      <c r="R25" s="1"/>
      <c r="S25" s="1"/>
      <c r="T25" s="1"/>
      <c r="U25" s="1"/>
    </row>
    <row r="26" s="22" customFormat="1" ht="14.25" customHeight="1" spans="1:21">
      <c r="A26" s="1">
        <v>190102</v>
      </c>
      <c r="B26" s="1" t="str">
        <f>_xlfn.XLOOKUP($A26,[4]武器参数!$B:$B,[4]武器参数!$C:$C)</f>
        <v>剑刃风暴-棒球棍-武器大师-B品质-4阶</v>
      </c>
      <c r="C26" s="1" t="str">
        <f t="shared" si="2"/>
        <v>1</v>
      </c>
      <c r="D26" s="24"/>
      <c r="E26" s="1" t="str">
        <f t="shared" si="13"/>
        <v/>
      </c>
      <c r="F26" s="1" t="str">
        <f t="shared" si="14"/>
        <v/>
      </c>
      <c r="G26" s="1"/>
      <c r="H26" s="1"/>
      <c r="I26" s="1"/>
      <c r="J26" s="1"/>
      <c r="K26" s="1"/>
      <c r="L26" s="1">
        <f>[4]武器参数!$E$19</f>
        <v>900</v>
      </c>
      <c r="M26" s="1">
        <f t="shared" ref="M26:M89" si="15">10000</f>
        <v>10000</v>
      </c>
      <c r="N26" s="1" t="str">
        <f t="shared" si="6"/>
        <v>19010201</v>
      </c>
      <c r="O26" s="1"/>
      <c r="P26" s="1"/>
      <c r="Q26" s="1"/>
      <c r="R26" s="1"/>
      <c r="S26" s="1"/>
      <c r="T26" s="1"/>
      <c r="U26" s="1"/>
    </row>
    <row r="27" s="22" customFormat="1" ht="14.25" customHeight="1" spans="1:21">
      <c r="A27" s="1">
        <v>190103</v>
      </c>
      <c r="B27" s="1" t="str">
        <f>_xlfn.XLOOKUP($A27,[4]武器参数!$B:$B,[4]武器参数!$C:$C)</f>
        <v>剑刃风暴-棒球棍-武器大师-A品质-4阶</v>
      </c>
      <c r="C27" s="1" t="str">
        <f t="shared" si="2"/>
        <v>1</v>
      </c>
      <c r="D27" s="24"/>
      <c r="E27" s="1" t="str">
        <f t="shared" si="13"/>
        <v/>
      </c>
      <c r="F27" s="1" t="str">
        <f t="shared" si="14"/>
        <v/>
      </c>
      <c r="G27" s="1"/>
      <c r="H27" s="1"/>
      <c r="I27" s="1"/>
      <c r="J27" s="1"/>
      <c r="K27" s="1"/>
      <c r="L27" s="1">
        <f>[4]武器参数!$E$19</f>
        <v>900</v>
      </c>
      <c r="M27" s="1">
        <f t="shared" si="15"/>
        <v>10000</v>
      </c>
      <c r="N27" s="1" t="str">
        <f t="shared" si="6"/>
        <v>19010301</v>
      </c>
      <c r="O27" s="1"/>
      <c r="P27" s="1"/>
      <c r="Q27" s="1"/>
      <c r="R27" s="1"/>
      <c r="S27" s="1"/>
      <c r="T27" s="1"/>
      <c r="U27" s="1"/>
    </row>
    <row r="28" s="22" customFormat="1" ht="14.25" customHeight="1" spans="1:21">
      <c r="A28" s="1">
        <v>190104</v>
      </c>
      <c r="B28" s="1" t="str">
        <f>_xlfn.XLOOKUP($A28,[4]武器参数!$B:$B,[4]武器参数!$C:$C)</f>
        <v>剑刃风暴-棒球棍-武器大师-SS品质-4阶</v>
      </c>
      <c r="C28" s="1" t="str">
        <f t="shared" si="2"/>
        <v>1</v>
      </c>
      <c r="D28" s="24"/>
      <c r="E28" s="1" t="str">
        <f t="shared" si="13"/>
        <v/>
      </c>
      <c r="F28" s="1" t="str">
        <f t="shared" si="14"/>
        <v/>
      </c>
      <c r="G28" s="1"/>
      <c r="H28" s="1"/>
      <c r="I28" s="1"/>
      <c r="J28" s="1"/>
      <c r="K28" s="1"/>
      <c r="L28" s="1">
        <f>[4]武器参数!$E$19</f>
        <v>900</v>
      </c>
      <c r="M28" s="1">
        <f t="shared" si="15"/>
        <v>10000</v>
      </c>
      <c r="N28" s="1" t="str">
        <f t="shared" si="6"/>
        <v>19010401</v>
      </c>
      <c r="O28" s="1"/>
      <c r="P28" s="1"/>
      <c r="Q28" s="1"/>
      <c r="R28" s="1"/>
      <c r="S28" s="1"/>
      <c r="T28" s="1"/>
      <c r="U28" s="1"/>
    </row>
    <row r="29" s="22" customFormat="1" ht="14.25" customHeight="1" spans="1:21">
      <c r="A29" s="1">
        <v>190105</v>
      </c>
      <c r="B29" s="1" t="str">
        <f>_xlfn.XLOOKUP($A29,[4]武器参数!$B:$B,[4]武器参数!$C:$C)</f>
        <v>无敌斩-棒球棍-社交名流-D品质-4阶</v>
      </c>
      <c r="C29" s="1" t="str">
        <f t="shared" si="2"/>
        <v>1</v>
      </c>
      <c r="D29" s="24"/>
      <c r="E29" s="1" t="str">
        <f t="shared" si="13"/>
        <v/>
      </c>
      <c r="F29" s="1" t="str">
        <f t="shared" si="14"/>
        <v/>
      </c>
      <c r="G29" s="1"/>
      <c r="H29" s="1"/>
      <c r="I29" s="1"/>
      <c r="J29" s="1"/>
      <c r="K29" s="1"/>
      <c r="L29" s="1">
        <f>[4]武器参数!$E$19</f>
        <v>900</v>
      </c>
      <c r="M29" s="1">
        <f t="shared" si="15"/>
        <v>10000</v>
      </c>
      <c r="N29" s="1" t="str">
        <f t="shared" si="6"/>
        <v>19010501</v>
      </c>
      <c r="O29" s="1"/>
      <c r="P29" s="1"/>
      <c r="Q29" s="1"/>
      <c r="R29" s="1"/>
      <c r="S29" s="1"/>
      <c r="T29" s="1"/>
      <c r="U29" s="1"/>
    </row>
    <row r="30" s="22" customFormat="1" ht="14.25" customHeight="1" spans="1:21">
      <c r="A30" s="1">
        <v>190106</v>
      </c>
      <c r="B30" s="1" t="str">
        <f>_xlfn.XLOOKUP($A30,[4]武器参数!$B:$B,[4]武器参数!$C:$C)</f>
        <v>无敌斩-棒球棍-社交名流-B品质-4阶</v>
      </c>
      <c r="C30" s="1" t="str">
        <f t="shared" si="2"/>
        <v>1</v>
      </c>
      <c r="D30" s="24"/>
      <c r="E30" s="1" t="str">
        <f t="shared" si="13"/>
        <v/>
      </c>
      <c r="F30" s="1" t="str">
        <f t="shared" si="14"/>
        <v/>
      </c>
      <c r="G30" s="1"/>
      <c r="H30" s="1"/>
      <c r="I30" s="1"/>
      <c r="J30" s="1"/>
      <c r="K30" s="1"/>
      <c r="L30" s="1">
        <f>[4]武器参数!$E$19</f>
        <v>900</v>
      </c>
      <c r="M30" s="1">
        <f t="shared" si="15"/>
        <v>10000</v>
      </c>
      <c r="N30" s="1" t="str">
        <f t="shared" si="6"/>
        <v>19010601</v>
      </c>
      <c r="O30" s="1"/>
      <c r="P30" s="1"/>
      <c r="Q30" s="1"/>
      <c r="R30" s="1"/>
      <c r="S30" s="1"/>
      <c r="T30" s="1"/>
      <c r="U30" s="1"/>
    </row>
    <row r="31" s="22" customFormat="1" ht="14.25" customHeight="1" spans="1:21">
      <c r="A31" s="1">
        <v>190107</v>
      </c>
      <c r="B31" s="1" t="str">
        <f>_xlfn.XLOOKUP($A31,[4]武器参数!$B:$B,[4]武器参数!$C:$C)</f>
        <v>无敌斩-棒球棍-社交名流-A品质-4阶</v>
      </c>
      <c r="C31" s="1" t="str">
        <f t="shared" si="2"/>
        <v>1</v>
      </c>
      <c r="D31" s="24"/>
      <c r="E31" s="1" t="str">
        <f t="shared" si="13"/>
        <v/>
      </c>
      <c r="F31" s="1" t="str">
        <f t="shared" si="14"/>
        <v/>
      </c>
      <c r="G31" s="1"/>
      <c r="H31" s="1"/>
      <c r="I31" s="1"/>
      <c r="J31" s="1"/>
      <c r="K31" s="1"/>
      <c r="L31" s="1">
        <f>[4]武器参数!$E$19</f>
        <v>900</v>
      </c>
      <c r="M31" s="1">
        <f t="shared" si="15"/>
        <v>10000</v>
      </c>
      <c r="N31" s="1" t="str">
        <f t="shared" si="6"/>
        <v>19010701</v>
      </c>
      <c r="O31" s="1"/>
      <c r="P31" s="1"/>
      <c r="Q31" s="1"/>
      <c r="R31" s="1"/>
      <c r="S31" s="1"/>
      <c r="T31" s="1"/>
      <c r="U31" s="1"/>
    </row>
    <row r="32" s="22" customFormat="1" ht="15" customHeight="1" spans="1:21">
      <c r="A32" s="1">
        <v>190108</v>
      </c>
      <c r="B32" s="1" t="str">
        <f>_xlfn.XLOOKUP($A32,[4]武器参数!$B:$B,[4]武器参数!$C:$C)</f>
        <v>无敌斩-棒球棍-社交名流-SS品质-4阶</v>
      </c>
      <c r="C32" s="1" t="str">
        <f t="shared" si="2"/>
        <v>1</v>
      </c>
      <c r="D32" s="24"/>
      <c r="E32" s="1" t="str">
        <f t="shared" si="13"/>
        <v/>
      </c>
      <c r="F32" s="1" t="str">
        <f t="shared" si="14"/>
        <v/>
      </c>
      <c r="G32" s="1"/>
      <c r="H32" s="1"/>
      <c r="I32" s="1"/>
      <c r="J32" s="1"/>
      <c r="K32" s="1"/>
      <c r="L32" s="1">
        <f>[4]武器参数!$E$19</f>
        <v>900</v>
      </c>
      <c r="M32" s="1">
        <f t="shared" si="15"/>
        <v>10000</v>
      </c>
      <c r="N32" s="1" t="str">
        <f t="shared" si="6"/>
        <v>19010801</v>
      </c>
      <c r="O32" s="1"/>
      <c r="P32" s="1"/>
      <c r="Q32" s="1"/>
      <c r="R32" s="1"/>
      <c r="S32" s="1"/>
      <c r="T32" s="1"/>
      <c r="U32" s="1"/>
    </row>
    <row r="33" s="22" customFormat="1" ht="14.25" customHeight="1" spans="1:21">
      <c r="A33" s="1">
        <v>100210</v>
      </c>
      <c r="B33" s="1" t="str">
        <f>_xlfn.XLOOKUP($A33,[4]武器参数!$B:$B,[4]武器参数!$C:$C)</f>
        <v>玩具水枪-无流派-D品质-0阶</v>
      </c>
      <c r="C33" s="1" t="str">
        <f t="shared" si="2"/>
        <v>1</v>
      </c>
      <c r="D33" s="24"/>
      <c r="E33" s="1" t="str">
        <f t="shared" si="13"/>
        <v/>
      </c>
      <c r="F33" s="1" t="s">
        <v>49</v>
      </c>
      <c r="G33" s="1"/>
      <c r="H33" s="1"/>
      <c r="I33" s="1">
        <f t="shared" ref="I33:I57" si="16">INT(MIDB(A33,2,1))</f>
        <v>0</v>
      </c>
      <c r="J33" s="1"/>
      <c r="K33" s="1">
        <f t="shared" ref="K33:K57" si="17">INT(RIGHT(A33,1))</f>
        <v>0</v>
      </c>
      <c r="L33" s="1">
        <f>_xlfn.XLOOKUP(A33,[4]武器参数!$B$61:$B$75,[4]武器参数!$L$61:$L$75)</f>
        <v>800</v>
      </c>
      <c r="M33" s="1">
        <f t="shared" si="15"/>
        <v>10000</v>
      </c>
      <c r="N33" s="1" t="str">
        <f t="shared" si="6"/>
        <v>10021001</v>
      </c>
      <c r="O33" s="1"/>
      <c r="P33" s="1"/>
      <c r="Q33" s="1">
        <f t="shared" ref="Q33:Q57" si="18">INT(RIGHT(A33,1))</f>
        <v>0</v>
      </c>
      <c r="R33" s="1" t="str">
        <f>IF(INT(RIGHT(A33,1))=0,"",A33-MIDB(A33,2,1)*10000)</f>
        <v/>
      </c>
      <c r="S33" s="1"/>
      <c r="T33" s="1"/>
      <c r="U33" s="1"/>
    </row>
    <row r="34" s="22" customFormat="1" ht="14.25" customHeight="1" spans="1:21">
      <c r="A34" s="1">
        <v>100240</v>
      </c>
      <c r="B34" s="1" t="str">
        <f>_xlfn.XLOOKUP($A34,[4]武器参数!$B:$B,[4]武器参数!$C:$C)</f>
        <v>玩具水枪-无流派-A品质-0阶</v>
      </c>
      <c r="C34" s="1" t="str">
        <f t="shared" si="2"/>
        <v>1</v>
      </c>
      <c r="D34" s="24"/>
      <c r="E34" s="1" t="str">
        <f t="shared" si="13"/>
        <v/>
      </c>
      <c r="F34" s="1" t="s">
        <v>49</v>
      </c>
      <c r="G34" s="1"/>
      <c r="H34" s="1"/>
      <c r="I34" s="1">
        <f t="shared" si="16"/>
        <v>0</v>
      </c>
      <c r="J34" s="1"/>
      <c r="K34" s="1">
        <f t="shared" si="17"/>
        <v>0</v>
      </c>
      <c r="L34" s="1">
        <f>_xlfn.XLOOKUP(A34,[4]武器参数!$B$61:$B$75,[4]武器参数!$L$61:$L$75)</f>
        <v>800</v>
      </c>
      <c r="M34" s="1">
        <f t="shared" si="15"/>
        <v>10000</v>
      </c>
      <c r="N34" s="1" t="str">
        <f t="shared" si="6"/>
        <v>10024001</v>
      </c>
      <c r="O34" s="1"/>
      <c r="P34" s="1"/>
      <c r="Q34" s="1">
        <f t="shared" si="18"/>
        <v>0</v>
      </c>
      <c r="R34" s="1" t="str">
        <f t="shared" ref="R34:R67" si="19">IF(INT(RIGHT(A34,1))=0,"",A34-MIDB(A34,2,1)*10000)</f>
        <v/>
      </c>
      <c r="S34" s="1"/>
      <c r="T34" s="1"/>
      <c r="U34" s="1"/>
    </row>
    <row r="35" s="22" customFormat="1" ht="14.25" customHeight="1" spans="1:21">
      <c r="A35" s="1">
        <v>100260</v>
      </c>
      <c r="B35" s="1" t="str">
        <f>_xlfn.XLOOKUP($A35,[4]武器参数!$B:$B,[4]武器参数!$C:$C)</f>
        <v>玩具水枪-无流派-SS品质-0阶</v>
      </c>
      <c r="C35" s="1" t="str">
        <f t="shared" si="2"/>
        <v>1</v>
      </c>
      <c r="D35" s="24"/>
      <c r="E35" s="1" t="str">
        <f t="shared" si="13"/>
        <v/>
      </c>
      <c r="F35" s="1" t="s">
        <v>49</v>
      </c>
      <c r="G35" s="1"/>
      <c r="H35" s="1"/>
      <c r="I35" s="1">
        <f t="shared" si="16"/>
        <v>0</v>
      </c>
      <c r="J35" s="1"/>
      <c r="K35" s="1">
        <f t="shared" si="17"/>
        <v>0</v>
      </c>
      <c r="L35" s="1">
        <f>_xlfn.XLOOKUP(A35,[4]武器参数!$B$61:$B$75,[4]武器参数!$L$61:$L$75)</f>
        <v>800</v>
      </c>
      <c r="M35" s="1">
        <f t="shared" si="15"/>
        <v>10000</v>
      </c>
      <c r="N35" s="1" t="str">
        <f t="shared" si="6"/>
        <v>10026001</v>
      </c>
      <c r="O35" s="1"/>
      <c r="P35" s="1"/>
      <c r="Q35" s="1">
        <f t="shared" si="18"/>
        <v>0</v>
      </c>
      <c r="R35" s="1" t="str">
        <f t="shared" si="19"/>
        <v/>
      </c>
      <c r="S35" s="1"/>
      <c r="T35" s="1"/>
      <c r="U35" s="1"/>
    </row>
    <row r="36" s="22" customFormat="1" ht="14.25" customHeight="1" spans="1:21">
      <c r="A36" s="1">
        <v>110214</v>
      </c>
      <c r="B36" s="1" t="str">
        <f>_xlfn.XLOOKUP($A36,[4]武器参数!$B:$B,[4]武器参数!$C:$C)</f>
        <v>玩具水枪-银行家-D品质-4阶</v>
      </c>
      <c r="C36" s="1" t="str">
        <f t="shared" si="2"/>
        <v>1</v>
      </c>
      <c r="D36" s="24"/>
      <c r="E36" s="1" t="str">
        <f>CONCATENATE("skill_",LEFT($A36,4),"0",RIGHT($A36,1),"_name")</f>
        <v>skill_110204_name</v>
      </c>
      <c r="F36" s="1" t="str">
        <f>CONCATENATE("skill_",LEFT($A36,4),"0",RIGHT($A36,1),"_desc")</f>
        <v>skill_110204_desc</v>
      </c>
      <c r="G36" s="1" t="str">
        <f>CONCATENATE("icon_skill_",LEFT($A36,4),"0",RIGHT(A36,1))</f>
        <v>icon_skill_110204</v>
      </c>
      <c r="H36" s="1"/>
      <c r="I36" s="1">
        <f t="shared" si="16"/>
        <v>1</v>
      </c>
      <c r="J36" s="1"/>
      <c r="K36" s="1">
        <f t="shared" si="17"/>
        <v>4</v>
      </c>
      <c r="L36" s="1">
        <v>0</v>
      </c>
      <c r="M36" s="1">
        <f t="shared" si="15"/>
        <v>10000</v>
      </c>
      <c r="N36" s="1" t="str">
        <f t="shared" si="6"/>
        <v>11021401</v>
      </c>
      <c r="O36" s="1">
        <v>24006</v>
      </c>
      <c r="P36" s="1"/>
      <c r="Q36" s="1">
        <f t="shared" si="18"/>
        <v>4</v>
      </c>
      <c r="R36" s="1"/>
      <c r="S36" s="1"/>
      <c r="T36" s="1"/>
      <c r="U36" s="1"/>
    </row>
    <row r="37" s="22" customFormat="1" ht="14.25" customHeight="1" spans="1:21">
      <c r="A37" s="1">
        <v>110244</v>
      </c>
      <c r="B37" s="1" t="str">
        <f>_xlfn.XLOOKUP($A37,[4]武器参数!$B:$B,[4]武器参数!$C:$C)</f>
        <v>玩具水枪-银行家-A品质-4阶</v>
      </c>
      <c r="C37" s="1" t="str">
        <f t="shared" si="2"/>
        <v>1</v>
      </c>
      <c r="D37" s="24"/>
      <c r="E37" s="1" t="str">
        <f t="shared" ref="E37:E47" si="20">CONCATENATE("skill_",LEFT($A37,4),"0",RIGHT($A37,1),"_name")</f>
        <v>skill_110204_name</v>
      </c>
      <c r="F37" s="1" t="str">
        <f t="shared" ref="F37:F47" si="21">CONCATENATE("skill_",LEFT($A37,4),"0",RIGHT($A37,1),"_desc")</f>
        <v>skill_110204_desc</v>
      </c>
      <c r="G37" s="1" t="str">
        <f t="shared" ref="G37:G47" si="22">CONCATENATE("icon_skill_",LEFT($A37,4),"0",RIGHT(A37,1))</f>
        <v>icon_skill_110204</v>
      </c>
      <c r="H37" s="1"/>
      <c r="I37" s="1">
        <f t="shared" si="16"/>
        <v>1</v>
      </c>
      <c r="J37" s="1"/>
      <c r="K37" s="1">
        <f t="shared" si="17"/>
        <v>4</v>
      </c>
      <c r="L37" s="1">
        <v>0</v>
      </c>
      <c r="M37" s="1">
        <f t="shared" si="15"/>
        <v>10000</v>
      </c>
      <c r="N37" s="1" t="str">
        <f t="shared" si="6"/>
        <v>11024401</v>
      </c>
      <c r="O37" s="1">
        <v>24006</v>
      </c>
      <c r="P37" s="1"/>
      <c r="Q37" s="1">
        <f t="shared" si="18"/>
        <v>4</v>
      </c>
      <c r="R37" s="1"/>
      <c r="S37" s="1"/>
      <c r="T37" s="1"/>
      <c r="U37" s="1"/>
    </row>
    <row r="38" s="22" customFormat="1" ht="14.25" customHeight="1" spans="1:21">
      <c r="A38" s="1">
        <v>110264</v>
      </c>
      <c r="B38" s="1" t="str">
        <f>_xlfn.XLOOKUP($A38,[4]武器参数!$B:$B,[4]武器参数!$C:$C)</f>
        <v>玩具水枪-银行家-SS品质-4阶</v>
      </c>
      <c r="C38" s="1" t="str">
        <f t="shared" si="2"/>
        <v>1</v>
      </c>
      <c r="D38" s="24"/>
      <c r="E38" s="1" t="str">
        <f t="shared" si="20"/>
        <v>skill_110204_name</v>
      </c>
      <c r="F38" s="1" t="str">
        <f t="shared" si="21"/>
        <v>skill_110204_desc</v>
      </c>
      <c r="G38" s="1" t="str">
        <f t="shared" si="22"/>
        <v>icon_skill_110204</v>
      </c>
      <c r="H38" s="1"/>
      <c r="I38" s="1">
        <f t="shared" si="16"/>
        <v>1</v>
      </c>
      <c r="J38" s="1"/>
      <c r="K38" s="1">
        <f t="shared" si="17"/>
        <v>4</v>
      </c>
      <c r="L38" s="1">
        <v>0</v>
      </c>
      <c r="M38" s="1">
        <f t="shared" si="15"/>
        <v>10000</v>
      </c>
      <c r="N38" s="1" t="str">
        <f t="shared" si="6"/>
        <v>11026401</v>
      </c>
      <c r="O38" s="1">
        <v>24006</v>
      </c>
      <c r="P38" s="1"/>
      <c r="Q38" s="1">
        <f t="shared" si="18"/>
        <v>4</v>
      </c>
      <c r="R38" s="1"/>
      <c r="S38" s="1"/>
      <c r="T38" s="1"/>
      <c r="U38" s="1"/>
    </row>
    <row r="39" s="22" customFormat="1" ht="14.25" customHeight="1" spans="1:21">
      <c r="A39" s="1">
        <v>120214</v>
      </c>
      <c r="B39" s="1" t="str">
        <f>_xlfn.XLOOKUP($A39,[4]武器参数!$B:$B,[4]武器参数!$C:$C)</f>
        <v>玩具水枪-弹药专家-D品质-4阶</v>
      </c>
      <c r="C39" s="1" t="str">
        <f t="shared" si="2"/>
        <v>1</v>
      </c>
      <c r="D39" s="24"/>
      <c r="E39" s="1" t="str">
        <f t="shared" si="20"/>
        <v>skill_120204_name</v>
      </c>
      <c r="F39" s="1" t="str">
        <f t="shared" si="21"/>
        <v>skill_120204_desc</v>
      </c>
      <c r="G39" s="1" t="str">
        <f t="shared" si="22"/>
        <v>icon_skill_120204</v>
      </c>
      <c r="H39" s="1"/>
      <c r="I39" s="1">
        <f t="shared" si="16"/>
        <v>2</v>
      </c>
      <c r="J39" s="1"/>
      <c r="K39" s="1">
        <f t="shared" si="17"/>
        <v>4</v>
      </c>
      <c r="L39" s="1">
        <f>_xlfn.XLOOKUP(A39,[4]武器参数!$B$61:$B$75,[4]武器参数!$L$61:$L$75)</f>
        <v>800</v>
      </c>
      <c r="M39" s="1">
        <f t="shared" si="15"/>
        <v>10000</v>
      </c>
      <c r="N39" s="1" t="str">
        <f t="shared" si="6"/>
        <v>12021401</v>
      </c>
      <c r="O39" s="1"/>
      <c r="P39" s="1"/>
      <c r="Q39" s="1">
        <f t="shared" si="18"/>
        <v>4</v>
      </c>
      <c r="R39" s="1">
        <f t="shared" si="19"/>
        <v>100214</v>
      </c>
      <c r="S39" s="1"/>
      <c r="T39" s="1"/>
      <c r="U39" s="1"/>
    </row>
    <row r="40" s="22" customFormat="1" ht="14.25" customHeight="1" spans="1:21">
      <c r="A40" s="1">
        <v>120244</v>
      </c>
      <c r="B40" s="1" t="str">
        <f>_xlfn.XLOOKUP($A40,[4]武器参数!$B:$B,[4]武器参数!$C:$C)</f>
        <v>玩具水枪-弹药专家-A品质-4阶</v>
      </c>
      <c r="C40" s="1" t="str">
        <f t="shared" si="2"/>
        <v>1</v>
      </c>
      <c r="D40" s="24"/>
      <c r="E40" s="1" t="str">
        <f t="shared" si="20"/>
        <v>skill_120204_name</v>
      </c>
      <c r="F40" s="1" t="str">
        <f t="shared" si="21"/>
        <v>skill_120204_desc</v>
      </c>
      <c r="G40" s="1" t="str">
        <f t="shared" si="22"/>
        <v>icon_skill_120204</v>
      </c>
      <c r="H40" s="1"/>
      <c r="I40" s="1">
        <f t="shared" si="16"/>
        <v>2</v>
      </c>
      <c r="J40" s="1"/>
      <c r="K40" s="1">
        <f t="shared" si="17"/>
        <v>4</v>
      </c>
      <c r="L40" s="1">
        <f>_xlfn.XLOOKUP(A40,[4]武器参数!$B$61:$B$75,[4]武器参数!$L$61:$L$75)</f>
        <v>800</v>
      </c>
      <c r="M40" s="1">
        <f t="shared" si="15"/>
        <v>10000</v>
      </c>
      <c r="N40" s="1" t="str">
        <f t="shared" si="6"/>
        <v>12024401</v>
      </c>
      <c r="O40" s="1"/>
      <c r="P40" s="1"/>
      <c r="Q40" s="1">
        <f t="shared" si="18"/>
        <v>4</v>
      </c>
      <c r="R40" s="1">
        <f t="shared" si="19"/>
        <v>100244</v>
      </c>
      <c r="S40" s="1"/>
      <c r="T40" s="1"/>
      <c r="U40" s="1"/>
    </row>
    <row r="41" s="22" customFormat="1" ht="14.25" customHeight="1" spans="1:21">
      <c r="A41" s="1">
        <v>120264</v>
      </c>
      <c r="B41" s="1" t="str">
        <f>_xlfn.XLOOKUP($A41,[4]武器参数!$B:$B,[4]武器参数!$C:$C)</f>
        <v>玩具水枪-弹药专家-SS品质-4阶</v>
      </c>
      <c r="C41" s="1" t="str">
        <f t="shared" si="2"/>
        <v>1</v>
      </c>
      <c r="D41" s="24"/>
      <c r="E41" s="1" t="str">
        <f t="shared" si="20"/>
        <v>skill_120204_name</v>
      </c>
      <c r="F41" s="1" t="str">
        <f t="shared" si="21"/>
        <v>skill_120204_desc</v>
      </c>
      <c r="G41" s="1" t="str">
        <f t="shared" si="22"/>
        <v>icon_skill_120204</v>
      </c>
      <c r="H41" s="1"/>
      <c r="I41" s="1">
        <f t="shared" si="16"/>
        <v>2</v>
      </c>
      <c r="J41" s="1"/>
      <c r="K41" s="1">
        <f t="shared" si="17"/>
        <v>4</v>
      </c>
      <c r="L41" s="1">
        <f>_xlfn.XLOOKUP(A41,[4]武器参数!$B$61:$B$75,[4]武器参数!$L$61:$L$75)</f>
        <v>800</v>
      </c>
      <c r="M41" s="1">
        <f t="shared" si="15"/>
        <v>10000</v>
      </c>
      <c r="N41" s="1" t="str">
        <f t="shared" si="6"/>
        <v>12026401</v>
      </c>
      <c r="O41" s="1"/>
      <c r="P41" s="1"/>
      <c r="Q41" s="1">
        <f t="shared" si="18"/>
        <v>4</v>
      </c>
      <c r="R41" s="1">
        <f t="shared" si="19"/>
        <v>100264</v>
      </c>
      <c r="S41" s="1"/>
      <c r="T41" s="1"/>
      <c r="U41" s="1"/>
    </row>
    <row r="42" s="22" customFormat="1" ht="14.25" customHeight="1" spans="1:21">
      <c r="A42" s="1">
        <v>130214</v>
      </c>
      <c r="B42" s="1" t="str">
        <f>_xlfn.XLOOKUP($A42,[4]武器参数!$B:$B,[4]武器参数!$C:$C)</f>
        <v>玩具水枪-武器大师-D品质-4阶</v>
      </c>
      <c r="C42" s="1" t="str">
        <f t="shared" si="2"/>
        <v>1</v>
      </c>
      <c r="D42" s="24"/>
      <c r="E42" s="1" t="str">
        <f t="shared" si="20"/>
        <v>skill_130204_name</v>
      </c>
      <c r="F42" s="1" t="str">
        <f t="shared" si="21"/>
        <v>skill_130204_desc</v>
      </c>
      <c r="G42" s="1" t="str">
        <f t="shared" si="22"/>
        <v>icon_skill_130204</v>
      </c>
      <c r="H42" s="1"/>
      <c r="I42" s="1">
        <f t="shared" si="16"/>
        <v>3</v>
      </c>
      <c r="J42" s="1"/>
      <c r="K42" s="1">
        <f t="shared" si="17"/>
        <v>4</v>
      </c>
      <c r="L42" s="1">
        <f>_xlfn.XLOOKUP(A42,[4]武器参数!$B$61:$B$75,[4]武器参数!$L$61:$L$75)</f>
        <v>800</v>
      </c>
      <c r="M42" s="1">
        <f t="shared" si="15"/>
        <v>10000</v>
      </c>
      <c r="N42" s="1" t="str">
        <f t="shared" si="6"/>
        <v>13021401</v>
      </c>
      <c r="O42" s="1"/>
      <c r="P42" s="1"/>
      <c r="Q42" s="1">
        <f t="shared" si="18"/>
        <v>4</v>
      </c>
      <c r="R42" s="1">
        <f t="shared" si="19"/>
        <v>100214</v>
      </c>
      <c r="S42" s="1"/>
      <c r="T42" s="1"/>
      <c r="U42" s="1"/>
    </row>
    <row r="43" s="22" customFormat="1" ht="14.25" customHeight="1" spans="1:21">
      <c r="A43" s="1">
        <v>130244</v>
      </c>
      <c r="B43" s="1" t="str">
        <f>_xlfn.XLOOKUP($A43,[4]武器参数!$B:$B,[4]武器参数!$C:$C)</f>
        <v>玩具水枪-武器大师-A品质-4阶</v>
      </c>
      <c r="C43" s="1" t="str">
        <f t="shared" si="2"/>
        <v>1</v>
      </c>
      <c r="D43" s="24"/>
      <c r="E43" s="1" t="str">
        <f t="shared" si="20"/>
        <v>skill_130204_name</v>
      </c>
      <c r="F43" s="1" t="str">
        <f t="shared" si="21"/>
        <v>skill_130204_desc</v>
      </c>
      <c r="G43" s="1" t="str">
        <f t="shared" si="22"/>
        <v>icon_skill_130204</v>
      </c>
      <c r="H43" s="1"/>
      <c r="I43" s="1">
        <f t="shared" si="16"/>
        <v>3</v>
      </c>
      <c r="J43" s="1"/>
      <c r="K43" s="1">
        <f t="shared" si="17"/>
        <v>4</v>
      </c>
      <c r="L43" s="1">
        <f>_xlfn.XLOOKUP(A43,[4]武器参数!$B$61:$B$75,[4]武器参数!$L$61:$L$75)</f>
        <v>800</v>
      </c>
      <c r="M43" s="1">
        <f t="shared" si="15"/>
        <v>10000</v>
      </c>
      <c r="N43" s="1" t="str">
        <f t="shared" si="6"/>
        <v>13024401</v>
      </c>
      <c r="O43" s="1"/>
      <c r="P43" s="1"/>
      <c r="Q43" s="1">
        <f t="shared" si="18"/>
        <v>4</v>
      </c>
      <c r="R43" s="1">
        <f t="shared" si="19"/>
        <v>100244</v>
      </c>
      <c r="S43" s="1"/>
      <c r="T43" s="1"/>
      <c r="U43" s="1"/>
    </row>
    <row r="44" s="22" customFormat="1" ht="14.25" customHeight="1" spans="1:21">
      <c r="A44" s="1">
        <v>130264</v>
      </c>
      <c r="B44" s="1" t="str">
        <f>_xlfn.XLOOKUP($A44,[4]武器参数!$B:$B,[4]武器参数!$C:$C)</f>
        <v>玩具水枪-武器大师-SS品质-4阶</v>
      </c>
      <c r="C44" s="1" t="str">
        <f t="shared" si="2"/>
        <v>1</v>
      </c>
      <c r="D44" s="24"/>
      <c r="E44" s="1" t="str">
        <f t="shared" si="20"/>
        <v>skill_130204_name</v>
      </c>
      <c r="F44" s="1" t="str">
        <f t="shared" si="21"/>
        <v>skill_130204_desc</v>
      </c>
      <c r="G44" s="1" t="str">
        <f t="shared" si="22"/>
        <v>icon_skill_130204</v>
      </c>
      <c r="H44" s="1"/>
      <c r="I44" s="1">
        <f t="shared" si="16"/>
        <v>3</v>
      </c>
      <c r="J44" s="1"/>
      <c r="K44" s="1">
        <f t="shared" si="17"/>
        <v>4</v>
      </c>
      <c r="L44" s="1">
        <f>_xlfn.XLOOKUP(A44,[4]武器参数!$B$61:$B$75,[4]武器参数!$L$61:$L$75)</f>
        <v>800</v>
      </c>
      <c r="M44" s="1">
        <f t="shared" si="15"/>
        <v>10000</v>
      </c>
      <c r="N44" s="1" t="str">
        <f t="shared" si="6"/>
        <v>13026401</v>
      </c>
      <c r="O44" s="1"/>
      <c r="P44" s="1"/>
      <c r="Q44" s="1">
        <f t="shared" si="18"/>
        <v>4</v>
      </c>
      <c r="R44" s="1">
        <f t="shared" si="19"/>
        <v>100264</v>
      </c>
      <c r="S44" s="1"/>
      <c r="T44" s="1"/>
      <c r="U44" s="1"/>
    </row>
    <row r="45" s="22" customFormat="1" ht="14.25" customHeight="1" spans="1:21">
      <c r="A45" s="1">
        <v>140214</v>
      </c>
      <c r="B45" s="1" t="str">
        <f>_xlfn.XLOOKUP($A45,[4]武器参数!$B:$B,[4]武器参数!$C:$C)</f>
        <v>玩具水枪-社交名流-D品质-4阶</v>
      </c>
      <c r="C45" s="1" t="str">
        <f t="shared" si="2"/>
        <v>1</v>
      </c>
      <c r="D45" s="24"/>
      <c r="E45" s="1" t="str">
        <f t="shared" si="20"/>
        <v>skill_140204_name</v>
      </c>
      <c r="F45" s="1" t="str">
        <f t="shared" si="21"/>
        <v>skill_140204_desc</v>
      </c>
      <c r="G45" s="1" t="str">
        <f t="shared" si="22"/>
        <v>icon_skill_140204</v>
      </c>
      <c r="H45" s="1"/>
      <c r="I45" s="1">
        <f t="shared" si="16"/>
        <v>4</v>
      </c>
      <c r="J45" s="1"/>
      <c r="K45" s="1">
        <f t="shared" si="17"/>
        <v>4</v>
      </c>
      <c r="L45" s="1">
        <f>_xlfn.XLOOKUP(A45,[4]武器参数!$B$61:$B$75,[4]武器参数!$L$61:$L$75)</f>
        <v>800</v>
      </c>
      <c r="M45" s="1">
        <f t="shared" si="15"/>
        <v>10000</v>
      </c>
      <c r="N45" s="1" t="str">
        <f t="shared" si="6"/>
        <v>14021401</v>
      </c>
      <c r="O45" s="1"/>
      <c r="P45" s="1"/>
      <c r="Q45" s="1">
        <f t="shared" si="18"/>
        <v>4</v>
      </c>
      <c r="R45" s="1">
        <f t="shared" si="19"/>
        <v>100214</v>
      </c>
      <c r="S45" s="1"/>
      <c r="T45" s="1"/>
      <c r="U45" s="1"/>
    </row>
    <row r="46" s="22" customFormat="1" ht="14.25" customHeight="1" spans="1:21">
      <c r="A46" s="1">
        <v>140244</v>
      </c>
      <c r="B46" s="1" t="str">
        <f>_xlfn.XLOOKUP($A46,[4]武器参数!$B:$B,[4]武器参数!$C:$C)</f>
        <v>玩具水枪-社交名流-A品质-4阶</v>
      </c>
      <c r="C46" s="1" t="str">
        <f t="shared" si="2"/>
        <v>1</v>
      </c>
      <c r="D46" s="24"/>
      <c r="E46" s="1" t="str">
        <f t="shared" si="20"/>
        <v>skill_140204_name</v>
      </c>
      <c r="F46" s="1" t="str">
        <f t="shared" si="21"/>
        <v>skill_140204_desc</v>
      </c>
      <c r="G46" s="1" t="str">
        <f t="shared" si="22"/>
        <v>icon_skill_140204</v>
      </c>
      <c r="H46" s="1"/>
      <c r="I46" s="1">
        <f t="shared" si="16"/>
        <v>4</v>
      </c>
      <c r="J46" s="1"/>
      <c r="K46" s="1">
        <f t="shared" si="17"/>
        <v>4</v>
      </c>
      <c r="L46" s="1">
        <f>_xlfn.XLOOKUP(A46,[4]武器参数!$B$61:$B$75,[4]武器参数!$L$61:$L$75)</f>
        <v>800</v>
      </c>
      <c r="M46" s="1">
        <f t="shared" si="15"/>
        <v>10000</v>
      </c>
      <c r="N46" s="1" t="str">
        <f t="shared" si="6"/>
        <v>14024401</v>
      </c>
      <c r="O46" s="1"/>
      <c r="P46" s="1"/>
      <c r="Q46" s="1">
        <f t="shared" si="18"/>
        <v>4</v>
      </c>
      <c r="R46" s="1">
        <f t="shared" si="19"/>
        <v>100244</v>
      </c>
      <c r="S46" s="1"/>
      <c r="T46" s="1"/>
      <c r="U46" s="1"/>
    </row>
    <row r="47" s="22" customFormat="1" ht="14.25" customHeight="1" spans="1:21">
      <c r="A47" s="1">
        <v>140264</v>
      </c>
      <c r="B47" s="1" t="str">
        <f>_xlfn.XLOOKUP($A47,[4]武器参数!$B:$B,[4]武器参数!$C:$C)</f>
        <v>玩具水枪-社交名流-SS品质-4阶</v>
      </c>
      <c r="C47" s="1" t="str">
        <f t="shared" si="2"/>
        <v>1</v>
      </c>
      <c r="D47" s="24"/>
      <c r="E47" s="1" t="str">
        <f t="shared" si="20"/>
        <v>skill_140204_name</v>
      </c>
      <c r="F47" s="1" t="str">
        <f t="shared" si="21"/>
        <v>skill_140204_desc</v>
      </c>
      <c r="G47" s="1" t="str">
        <f t="shared" si="22"/>
        <v>icon_skill_140204</v>
      </c>
      <c r="H47" s="1"/>
      <c r="I47" s="1">
        <f t="shared" si="16"/>
        <v>4</v>
      </c>
      <c r="J47" s="1"/>
      <c r="K47" s="1">
        <f t="shared" si="17"/>
        <v>4</v>
      </c>
      <c r="L47" s="1">
        <f>_xlfn.XLOOKUP(A47,[4]武器参数!$B$61:$B$75,[4]武器参数!$L$61:$L$75)</f>
        <v>800</v>
      </c>
      <c r="M47" s="1">
        <f t="shared" si="15"/>
        <v>10000</v>
      </c>
      <c r="N47" s="1" t="str">
        <f t="shared" si="6"/>
        <v>14026401</v>
      </c>
      <c r="O47" s="1"/>
      <c r="P47" s="1"/>
      <c r="Q47" s="1">
        <f t="shared" si="18"/>
        <v>4</v>
      </c>
      <c r="R47" s="1">
        <f t="shared" si="19"/>
        <v>100264</v>
      </c>
      <c r="S47" s="1"/>
      <c r="T47" s="1"/>
      <c r="U47" s="1"/>
    </row>
    <row r="48" s="22" customFormat="1" ht="14.25" customHeight="1" spans="1:21">
      <c r="A48" s="1">
        <v>100310</v>
      </c>
      <c r="B48" s="1" t="str">
        <f>_xlfn.XLOOKUP($A48,[4]武器参数!$B:$B,[4]武器参数!$C:$C)</f>
        <v>吉他-无流派-D品质-0阶</v>
      </c>
      <c r="C48" s="1" t="str">
        <f t="shared" si="2"/>
        <v>1</v>
      </c>
      <c r="D48" s="24"/>
      <c r="E48" s="1"/>
      <c r="F48" s="1" t="s">
        <v>50</v>
      </c>
      <c r="G48" s="1"/>
      <c r="H48" s="1"/>
      <c r="I48" s="1">
        <f t="shared" si="16"/>
        <v>0</v>
      </c>
      <c r="J48" s="1"/>
      <c r="K48" s="1">
        <f t="shared" si="17"/>
        <v>0</v>
      </c>
      <c r="L48" s="1">
        <f>_xlfn.XLOOKUP(A48,[4]武器参数!$B:$B,[4]武器参数!$L:$L)</f>
        <v>1600</v>
      </c>
      <c r="M48" s="1">
        <f t="shared" si="15"/>
        <v>10000</v>
      </c>
      <c r="N48" s="1" t="str">
        <f t="shared" si="6"/>
        <v>10031001</v>
      </c>
      <c r="O48" s="1"/>
      <c r="P48" s="1"/>
      <c r="Q48" s="1">
        <f t="shared" si="18"/>
        <v>0</v>
      </c>
      <c r="R48" s="1" t="str">
        <f t="shared" si="19"/>
        <v/>
      </c>
      <c r="S48" s="1"/>
      <c r="T48" s="1"/>
      <c r="U48" s="1"/>
    </row>
    <row r="49" s="22" customFormat="1" ht="14.25" customHeight="1" spans="1:21">
      <c r="A49" s="1">
        <v>100340</v>
      </c>
      <c r="B49" s="1" t="str">
        <f>_xlfn.XLOOKUP($A49,[4]武器参数!$B:$B,[4]武器参数!$C:$C)</f>
        <v>吉他-无流派-A品质-0阶</v>
      </c>
      <c r="C49" s="1" t="str">
        <f t="shared" si="2"/>
        <v>1</v>
      </c>
      <c r="D49" s="24"/>
      <c r="E49" s="1"/>
      <c r="F49" s="1" t="s">
        <v>50</v>
      </c>
      <c r="G49" s="1"/>
      <c r="H49" s="1"/>
      <c r="I49" s="1">
        <f t="shared" si="16"/>
        <v>0</v>
      </c>
      <c r="J49" s="1"/>
      <c r="K49" s="1">
        <f t="shared" si="17"/>
        <v>0</v>
      </c>
      <c r="L49" s="1">
        <f>_xlfn.XLOOKUP(A49,[4]武器参数!$B:$B,[4]武器参数!$L:$L)</f>
        <v>1600</v>
      </c>
      <c r="M49" s="1">
        <f t="shared" si="15"/>
        <v>10000</v>
      </c>
      <c r="N49" s="1" t="str">
        <f t="shared" si="6"/>
        <v>10034001</v>
      </c>
      <c r="O49" s="1"/>
      <c r="P49" s="1"/>
      <c r="Q49" s="1">
        <f t="shared" si="18"/>
        <v>0</v>
      </c>
      <c r="R49" s="1" t="str">
        <f t="shared" si="19"/>
        <v/>
      </c>
      <c r="S49" s="1"/>
      <c r="T49" s="1"/>
      <c r="U49" s="1"/>
    </row>
    <row r="50" s="22" customFormat="1" ht="14.25" customHeight="1" spans="1:21">
      <c r="A50" s="1">
        <v>110314</v>
      </c>
      <c r="B50" s="1" t="str">
        <f>_xlfn.XLOOKUP($A50,[4]武器参数!$B:$B,[4]武器参数!$C:$C)</f>
        <v>吉他-银行家-D品质-4阶</v>
      </c>
      <c r="C50" s="1" t="str">
        <f t="shared" si="2"/>
        <v>1</v>
      </c>
      <c r="D50" s="24"/>
      <c r="E50" s="1" t="str">
        <f>CONCATENATE("skill_",LEFT($A50,4),"0",RIGHT($A50,1),"_name")</f>
        <v>skill_110304_name</v>
      </c>
      <c r="F50" s="1" t="str">
        <f>CONCATENATE("skill_",LEFT($A50,4),"0",RIGHT($A50,1),"_desc")</f>
        <v>skill_110304_desc</v>
      </c>
      <c r="G50" s="1" t="str">
        <f>CONCATENATE("icon_skill_",LEFT($A50,4),"0",RIGHT(A50,1))</f>
        <v>icon_skill_110304</v>
      </c>
      <c r="H50" s="1"/>
      <c r="I50" s="1">
        <f t="shared" si="16"/>
        <v>1</v>
      </c>
      <c r="J50" s="1"/>
      <c r="K50" s="1">
        <f t="shared" si="17"/>
        <v>4</v>
      </c>
      <c r="L50" s="1">
        <f>_xlfn.XLOOKUP(A50,[4]武器参数!$B:$B,[4]武器参数!$L:$L)</f>
        <v>1600</v>
      </c>
      <c r="M50" s="1">
        <f t="shared" si="15"/>
        <v>10000</v>
      </c>
      <c r="N50" s="1" t="str">
        <f t="shared" si="6"/>
        <v>11031401</v>
      </c>
      <c r="O50" s="1"/>
      <c r="P50" s="1"/>
      <c r="Q50" s="1">
        <f t="shared" si="18"/>
        <v>4</v>
      </c>
      <c r="R50" s="1">
        <f t="shared" si="19"/>
        <v>100314</v>
      </c>
      <c r="S50" s="1"/>
      <c r="T50" s="1"/>
      <c r="U50" s="1"/>
    </row>
    <row r="51" s="22" customFormat="1" ht="14.25" customHeight="1" spans="1:21">
      <c r="A51" s="1">
        <v>110344</v>
      </c>
      <c r="B51" s="1" t="str">
        <f>_xlfn.XLOOKUP($A51,[4]武器参数!$B:$B,[4]武器参数!$C:$C)</f>
        <v>吉他-银行家-A品质-4阶</v>
      </c>
      <c r="C51" s="1" t="str">
        <f t="shared" si="2"/>
        <v>1</v>
      </c>
      <c r="D51" s="24"/>
      <c r="E51" s="1" t="str">
        <f t="shared" ref="E51:E57" si="23">CONCATENATE("skill_",LEFT($A51,4),"0",RIGHT($A51,1),"_name")</f>
        <v>skill_110304_name</v>
      </c>
      <c r="F51" s="1" t="str">
        <f t="shared" ref="F51:F57" si="24">CONCATENATE("skill_",LEFT($A51,4),"0",RIGHT($A51,1),"_desc")</f>
        <v>skill_110304_desc</v>
      </c>
      <c r="G51" s="1" t="str">
        <f t="shared" ref="G51:G57" si="25">CONCATENATE("icon_skill_",LEFT($A51,4),"0",RIGHT(A51,1))</f>
        <v>icon_skill_110304</v>
      </c>
      <c r="H51" s="1"/>
      <c r="I51" s="1">
        <f t="shared" si="16"/>
        <v>1</v>
      </c>
      <c r="J51" s="1"/>
      <c r="K51" s="1">
        <f t="shared" si="17"/>
        <v>4</v>
      </c>
      <c r="L51" s="1">
        <f>_xlfn.XLOOKUP(A51,[4]武器参数!$B:$B,[4]武器参数!$L:$L)</f>
        <v>1600</v>
      </c>
      <c r="M51" s="1">
        <f t="shared" si="15"/>
        <v>10000</v>
      </c>
      <c r="N51" s="1" t="str">
        <f t="shared" si="6"/>
        <v>11034401</v>
      </c>
      <c r="O51" s="1"/>
      <c r="P51" s="1"/>
      <c r="Q51" s="1">
        <f t="shared" si="18"/>
        <v>4</v>
      </c>
      <c r="R51" s="1">
        <f t="shared" si="19"/>
        <v>100344</v>
      </c>
      <c r="S51" s="1"/>
      <c r="T51" s="1"/>
      <c r="U51" s="1"/>
    </row>
    <row r="52" s="22" customFormat="1" ht="14.25" customHeight="1" spans="1:21">
      <c r="A52" s="1">
        <v>120314</v>
      </c>
      <c r="B52" s="1" t="str">
        <f>_xlfn.XLOOKUP($A52,[4]武器参数!$B:$B,[4]武器参数!$C:$C)</f>
        <v>吉他-弹药专家-D品质-4阶</v>
      </c>
      <c r="C52" s="1" t="str">
        <f t="shared" si="2"/>
        <v>1</v>
      </c>
      <c r="D52" s="24"/>
      <c r="E52" s="1" t="str">
        <f t="shared" si="23"/>
        <v>skill_120304_name</v>
      </c>
      <c r="F52" s="1" t="str">
        <f t="shared" si="24"/>
        <v>skill_120304_desc</v>
      </c>
      <c r="G52" s="1" t="str">
        <f t="shared" si="25"/>
        <v>icon_skill_120304</v>
      </c>
      <c r="H52" s="1"/>
      <c r="I52" s="1">
        <f t="shared" si="16"/>
        <v>2</v>
      </c>
      <c r="J52" s="1"/>
      <c r="K52" s="1">
        <f t="shared" si="17"/>
        <v>4</v>
      </c>
      <c r="L52" s="1">
        <f>_xlfn.XLOOKUP(A52,[4]武器参数!$B:$B,[4]武器参数!$L:$L)</f>
        <v>1600</v>
      </c>
      <c r="M52" s="1">
        <f t="shared" si="15"/>
        <v>10000</v>
      </c>
      <c r="N52" s="1" t="str">
        <f t="shared" si="6"/>
        <v>12031401</v>
      </c>
      <c r="O52" s="1"/>
      <c r="P52" s="1"/>
      <c r="Q52" s="1">
        <f t="shared" si="18"/>
        <v>4</v>
      </c>
      <c r="R52" s="1">
        <f t="shared" si="19"/>
        <v>100314</v>
      </c>
      <c r="S52" s="1"/>
      <c r="T52" s="1"/>
      <c r="U52" s="1"/>
    </row>
    <row r="53" s="22" customFormat="1" ht="14.25" customHeight="1" spans="1:21">
      <c r="A53" s="1">
        <v>120344</v>
      </c>
      <c r="B53" s="1" t="str">
        <f>_xlfn.XLOOKUP($A53,[4]武器参数!$B:$B,[4]武器参数!$C:$C)</f>
        <v>吉他-弹药专家-A品质-4阶</v>
      </c>
      <c r="C53" s="1" t="str">
        <f t="shared" si="2"/>
        <v>1</v>
      </c>
      <c r="D53" s="24"/>
      <c r="E53" s="1" t="str">
        <f t="shared" si="23"/>
        <v>skill_120304_name</v>
      </c>
      <c r="F53" s="1" t="str">
        <f t="shared" si="24"/>
        <v>skill_120304_desc</v>
      </c>
      <c r="G53" s="1" t="str">
        <f t="shared" si="25"/>
        <v>icon_skill_120304</v>
      </c>
      <c r="H53" s="1"/>
      <c r="I53" s="1">
        <f t="shared" si="16"/>
        <v>2</v>
      </c>
      <c r="J53" s="1"/>
      <c r="K53" s="1">
        <f t="shared" si="17"/>
        <v>4</v>
      </c>
      <c r="L53" s="1">
        <f>_xlfn.XLOOKUP(A53,[4]武器参数!$B:$B,[4]武器参数!$L:$L)</f>
        <v>1600</v>
      </c>
      <c r="M53" s="1">
        <f t="shared" si="15"/>
        <v>10000</v>
      </c>
      <c r="N53" s="1" t="str">
        <f t="shared" si="6"/>
        <v>12034401</v>
      </c>
      <c r="O53" s="1"/>
      <c r="P53" s="1"/>
      <c r="Q53" s="1">
        <f t="shared" si="18"/>
        <v>4</v>
      </c>
      <c r="R53" s="1">
        <f t="shared" si="19"/>
        <v>100344</v>
      </c>
      <c r="S53" s="1"/>
      <c r="T53" s="1"/>
      <c r="U53" s="1"/>
    </row>
    <row r="54" s="22" customFormat="1" ht="14.25" customHeight="1" spans="1:21">
      <c r="A54" s="1">
        <v>130314</v>
      </c>
      <c r="B54" s="1" t="str">
        <f>_xlfn.XLOOKUP($A54,[4]武器参数!$B:$B,[4]武器参数!$C:$C)</f>
        <v>吉他-武器大师-D品质-4阶</v>
      </c>
      <c r="C54" s="1" t="str">
        <f t="shared" si="2"/>
        <v>1</v>
      </c>
      <c r="D54" s="24"/>
      <c r="E54" s="1" t="str">
        <f t="shared" si="23"/>
        <v>skill_130304_name</v>
      </c>
      <c r="F54" s="1" t="str">
        <f t="shared" si="24"/>
        <v>skill_130304_desc</v>
      </c>
      <c r="G54" s="1" t="str">
        <f t="shared" si="25"/>
        <v>icon_skill_130304</v>
      </c>
      <c r="H54" s="1"/>
      <c r="I54" s="1">
        <f t="shared" si="16"/>
        <v>3</v>
      </c>
      <c r="J54" s="1"/>
      <c r="K54" s="1">
        <f t="shared" si="17"/>
        <v>4</v>
      </c>
      <c r="L54" s="1">
        <f>_xlfn.XLOOKUP(A54,[4]武器参数!$B:$B,[4]武器参数!$L:$L)</f>
        <v>1600</v>
      </c>
      <c r="M54" s="1">
        <f t="shared" si="15"/>
        <v>10000</v>
      </c>
      <c r="N54" s="1" t="str">
        <f t="shared" si="6"/>
        <v>13031401</v>
      </c>
      <c r="O54" s="1"/>
      <c r="P54" s="1"/>
      <c r="Q54" s="1">
        <f t="shared" si="18"/>
        <v>4</v>
      </c>
      <c r="R54" s="1">
        <f t="shared" si="19"/>
        <v>100314</v>
      </c>
      <c r="S54" s="1"/>
      <c r="T54" s="1"/>
      <c r="U54" s="1"/>
    </row>
    <row r="55" s="22" customFormat="1" ht="14.25" customHeight="1" spans="1:21">
      <c r="A55" s="1">
        <v>130344</v>
      </c>
      <c r="B55" s="1" t="str">
        <f>_xlfn.XLOOKUP($A55,[4]武器参数!$B:$B,[4]武器参数!$C:$C)</f>
        <v>吉他-武器大师-A品质-4阶</v>
      </c>
      <c r="C55" s="1" t="str">
        <f t="shared" si="2"/>
        <v>1</v>
      </c>
      <c r="D55" s="24"/>
      <c r="E55" s="1" t="str">
        <f t="shared" si="23"/>
        <v>skill_130304_name</v>
      </c>
      <c r="F55" s="1" t="str">
        <f t="shared" si="24"/>
        <v>skill_130304_desc</v>
      </c>
      <c r="G55" s="1" t="str">
        <f t="shared" si="25"/>
        <v>icon_skill_130304</v>
      </c>
      <c r="H55" s="1"/>
      <c r="I55" s="1">
        <f t="shared" si="16"/>
        <v>3</v>
      </c>
      <c r="J55" s="1"/>
      <c r="K55" s="1">
        <f t="shared" si="17"/>
        <v>4</v>
      </c>
      <c r="L55" s="1">
        <f>_xlfn.XLOOKUP(A55,[4]武器参数!$B:$B,[4]武器参数!$L:$L)</f>
        <v>1600</v>
      </c>
      <c r="M55" s="1">
        <f t="shared" si="15"/>
        <v>10000</v>
      </c>
      <c r="N55" s="1" t="str">
        <f t="shared" si="6"/>
        <v>13034401</v>
      </c>
      <c r="O55" s="1"/>
      <c r="P55" s="1"/>
      <c r="Q55" s="1">
        <f t="shared" si="18"/>
        <v>4</v>
      </c>
      <c r="R55" s="1">
        <f t="shared" si="19"/>
        <v>100344</v>
      </c>
      <c r="S55" s="1"/>
      <c r="T55" s="1"/>
      <c r="U55" s="1"/>
    </row>
    <row r="56" s="22" customFormat="1" ht="14.25" customHeight="1" spans="1:21">
      <c r="A56" s="1">
        <v>140314</v>
      </c>
      <c r="B56" s="1" t="str">
        <f>_xlfn.XLOOKUP($A56,[4]武器参数!$B:$B,[4]武器参数!$C:$C)</f>
        <v>吉他-社交名流-D品质-4阶</v>
      </c>
      <c r="C56" s="1" t="str">
        <f t="shared" si="2"/>
        <v>1</v>
      </c>
      <c r="D56" s="24"/>
      <c r="E56" s="1" t="str">
        <f t="shared" si="23"/>
        <v>skill_140304_name</v>
      </c>
      <c r="F56" s="1" t="str">
        <f t="shared" si="24"/>
        <v>skill_140304_desc</v>
      </c>
      <c r="G56" s="1" t="str">
        <f t="shared" si="25"/>
        <v>icon_skill_140304</v>
      </c>
      <c r="H56" s="1"/>
      <c r="I56" s="1">
        <f t="shared" si="16"/>
        <v>4</v>
      </c>
      <c r="J56" s="1"/>
      <c r="K56" s="1">
        <f t="shared" si="17"/>
        <v>4</v>
      </c>
      <c r="L56" s="1">
        <f>_xlfn.XLOOKUP(A56,[4]武器参数!$B:$B,[4]武器参数!$L:$L)</f>
        <v>1600</v>
      </c>
      <c r="M56" s="1">
        <f t="shared" si="15"/>
        <v>10000</v>
      </c>
      <c r="N56" s="1" t="str">
        <f t="shared" si="6"/>
        <v>14031401</v>
      </c>
      <c r="O56" s="1"/>
      <c r="P56" s="1"/>
      <c r="Q56" s="1">
        <f t="shared" si="18"/>
        <v>4</v>
      </c>
      <c r="R56" s="1">
        <f t="shared" si="19"/>
        <v>100314</v>
      </c>
      <c r="S56" s="1"/>
      <c r="T56" s="1"/>
      <c r="U56" s="1"/>
    </row>
    <row r="57" s="22" customFormat="1" ht="14.25" customHeight="1" spans="1:21">
      <c r="A57" s="1">
        <v>140344</v>
      </c>
      <c r="B57" s="1" t="str">
        <f>_xlfn.XLOOKUP($A57,[4]武器参数!$B:$B,[4]武器参数!$C:$C)</f>
        <v>吉他-社交名流-A品质-4阶</v>
      </c>
      <c r="C57" s="1" t="str">
        <f t="shared" si="2"/>
        <v>1</v>
      </c>
      <c r="D57" s="24"/>
      <c r="E57" s="1" t="str">
        <f t="shared" si="23"/>
        <v>skill_140304_name</v>
      </c>
      <c r="F57" s="1" t="str">
        <f t="shared" si="24"/>
        <v>skill_140304_desc</v>
      </c>
      <c r="G57" s="1" t="str">
        <f t="shared" si="25"/>
        <v>icon_skill_140304</v>
      </c>
      <c r="H57" s="1"/>
      <c r="I57" s="1">
        <f t="shared" si="16"/>
        <v>4</v>
      </c>
      <c r="J57" s="1"/>
      <c r="K57" s="1">
        <f t="shared" si="17"/>
        <v>4</v>
      </c>
      <c r="L57" s="1">
        <f>_xlfn.XLOOKUP(A57,[4]武器参数!$B:$B,[4]武器参数!$L:$L)</f>
        <v>1600</v>
      </c>
      <c r="M57" s="1">
        <f t="shared" si="15"/>
        <v>10000</v>
      </c>
      <c r="N57" s="1" t="str">
        <f t="shared" si="6"/>
        <v>14034401</v>
      </c>
      <c r="O57" s="1"/>
      <c r="P57" s="1"/>
      <c r="Q57" s="1">
        <f t="shared" si="18"/>
        <v>4</v>
      </c>
      <c r="R57" s="1">
        <f t="shared" si="19"/>
        <v>100344</v>
      </c>
      <c r="S57" s="1"/>
      <c r="T57" s="1"/>
      <c r="U57" s="1"/>
    </row>
    <row r="58" s="22" customFormat="1" ht="14.25" customHeight="1" spans="1:21">
      <c r="A58" s="1">
        <v>100410</v>
      </c>
      <c r="B58" s="1" t="str">
        <f>_xlfn.XLOOKUP($A58,[4]武器参数!$B:$B,[4]武器参数!$C:$C)</f>
        <v>台球杆-无流派-D品质-0阶</v>
      </c>
      <c r="C58" s="1" t="str">
        <f t="shared" si="2"/>
        <v>1</v>
      </c>
      <c r="D58" s="24"/>
      <c r="E58" s="1"/>
      <c r="F58" s="1" t="s">
        <v>51</v>
      </c>
      <c r="G58" s="1"/>
      <c r="H58" s="1"/>
      <c r="I58" s="1">
        <f t="shared" ref="I58:I68" si="26">INT(MIDB(A58,2,1))</f>
        <v>0</v>
      </c>
      <c r="J58" s="1"/>
      <c r="K58" s="1">
        <f t="shared" ref="K58:K68" si="27">INT(RIGHT(A58,1))</f>
        <v>0</v>
      </c>
      <c r="L58" s="1">
        <f>_xlfn.XLOOKUP(A58,[4]武器参数!$B:$B,[4]武器参数!$L:$L)</f>
        <v>1800</v>
      </c>
      <c r="M58" s="1">
        <f t="shared" si="15"/>
        <v>10000</v>
      </c>
      <c r="N58" s="1" t="str">
        <f t="shared" si="6"/>
        <v>10041001</v>
      </c>
      <c r="O58" s="1"/>
      <c r="P58" s="1"/>
      <c r="Q58" s="1">
        <f t="shared" ref="Q58:Q67" si="28">INT(RIGHT(A58,1))</f>
        <v>0</v>
      </c>
      <c r="R58" s="1" t="str">
        <f t="shared" si="19"/>
        <v/>
      </c>
      <c r="S58" s="1"/>
      <c r="T58" s="1"/>
      <c r="U58" s="1"/>
    </row>
    <row r="59" s="22" customFormat="1" ht="14.25" customHeight="1" spans="1:21">
      <c r="A59" s="1">
        <v>110414</v>
      </c>
      <c r="B59" s="1" t="str">
        <f>_xlfn.XLOOKUP($A59,[4]武器参数!$B:$B,[4]武器参数!$C:$C)</f>
        <v>台球杆-银行家-D品质-4阶</v>
      </c>
      <c r="C59" s="1" t="str">
        <f t="shared" si="2"/>
        <v>1</v>
      </c>
      <c r="D59" s="24"/>
      <c r="E59" s="1" t="str">
        <f t="shared" ref="E59:E68" si="29">CONCATENATE("skill_",LEFT($A59,4),"0",RIGHT($A59,1),"_name")</f>
        <v>skill_110404_name</v>
      </c>
      <c r="F59" s="1" t="str">
        <f t="shared" ref="F59:F68" si="30">CONCATENATE("skill_",LEFT($A59,4),"0",RIGHT($A59,1),"_desc")</f>
        <v>skill_110404_desc</v>
      </c>
      <c r="G59" s="1" t="str">
        <f t="shared" ref="G59:G68" si="31">CONCATENATE("icon_skill_",LEFT($A59,4),"0",RIGHT(A59,1))</f>
        <v>icon_skill_110404</v>
      </c>
      <c r="H59" s="1"/>
      <c r="I59" s="1">
        <f t="shared" si="26"/>
        <v>1</v>
      </c>
      <c r="J59" s="1"/>
      <c r="K59" s="1">
        <f t="shared" si="27"/>
        <v>4</v>
      </c>
      <c r="L59" s="1">
        <f>_xlfn.XLOOKUP(A59,[4]武器参数!$B:$B,[4]武器参数!$L:$L)</f>
        <v>1800</v>
      </c>
      <c r="M59" s="1">
        <f t="shared" si="15"/>
        <v>10000</v>
      </c>
      <c r="N59" s="1" t="str">
        <f t="shared" si="6"/>
        <v>11041401</v>
      </c>
      <c r="O59" s="1"/>
      <c r="P59" s="1"/>
      <c r="Q59" s="1">
        <f t="shared" si="28"/>
        <v>4</v>
      </c>
      <c r="R59" s="1"/>
      <c r="S59" s="1"/>
      <c r="T59" s="1"/>
      <c r="U59" s="1"/>
    </row>
    <row r="60" s="22" customFormat="1" ht="14.25" customHeight="1" spans="1:21">
      <c r="A60" s="1">
        <v>120414</v>
      </c>
      <c r="B60" s="1" t="str">
        <f>_xlfn.XLOOKUP($A60,[4]武器参数!$B:$B,[4]武器参数!$C:$C)</f>
        <v>台球杆-弹药专家-D品质-4阶</v>
      </c>
      <c r="C60" s="1" t="str">
        <f t="shared" si="2"/>
        <v>1</v>
      </c>
      <c r="D60" s="24"/>
      <c r="E60" s="1" t="str">
        <f t="shared" si="29"/>
        <v>skill_120404_name</v>
      </c>
      <c r="F60" s="1" t="str">
        <f t="shared" si="30"/>
        <v>skill_120404_desc</v>
      </c>
      <c r="G60" s="1" t="str">
        <f t="shared" si="31"/>
        <v>icon_skill_120404</v>
      </c>
      <c r="H60" s="1"/>
      <c r="I60" s="1">
        <f t="shared" si="26"/>
        <v>2</v>
      </c>
      <c r="J60" s="1"/>
      <c r="K60" s="1">
        <f t="shared" si="27"/>
        <v>4</v>
      </c>
      <c r="L60" s="1">
        <f>_xlfn.XLOOKUP(A60,[4]武器参数!$B:$B,[4]武器参数!$L:$L)</f>
        <v>1800</v>
      </c>
      <c r="M60" s="1">
        <f t="shared" si="15"/>
        <v>10000</v>
      </c>
      <c r="N60" s="1" t="str">
        <f t="shared" si="6"/>
        <v>12041401</v>
      </c>
      <c r="O60" s="1"/>
      <c r="P60" s="1"/>
      <c r="Q60" s="1">
        <f t="shared" si="28"/>
        <v>4</v>
      </c>
      <c r="R60" s="1">
        <f t="shared" si="19"/>
        <v>100414</v>
      </c>
      <c r="S60" s="1"/>
      <c r="T60" s="1"/>
      <c r="U60" s="1"/>
    </row>
    <row r="61" s="22" customFormat="1" ht="14.25" customHeight="1" spans="1:21">
      <c r="A61" s="1">
        <v>130414</v>
      </c>
      <c r="B61" s="1" t="str">
        <f>_xlfn.XLOOKUP($A61,[4]武器参数!$B:$B,[4]武器参数!$C:$C)</f>
        <v>台球杆-武器大师-D品质-4阶</v>
      </c>
      <c r="C61" s="1" t="str">
        <f t="shared" si="2"/>
        <v>1</v>
      </c>
      <c r="D61" s="24"/>
      <c r="E61" s="1" t="str">
        <f t="shared" si="29"/>
        <v>skill_130404_name</v>
      </c>
      <c r="F61" s="1" t="str">
        <f t="shared" si="30"/>
        <v>skill_130404_desc</v>
      </c>
      <c r="G61" s="1" t="str">
        <f t="shared" si="31"/>
        <v>icon_skill_130404</v>
      </c>
      <c r="H61" s="1"/>
      <c r="I61" s="1">
        <f t="shared" si="26"/>
        <v>3</v>
      </c>
      <c r="J61" s="1"/>
      <c r="K61" s="1">
        <f t="shared" si="27"/>
        <v>4</v>
      </c>
      <c r="L61" s="1">
        <f>_xlfn.XLOOKUP(A61,[4]武器参数!$B:$B,[4]武器参数!$L:$L)</f>
        <v>1800</v>
      </c>
      <c r="M61" s="1">
        <f t="shared" si="15"/>
        <v>10000</v>
      </c>
      <c r="N61" s="1" t="str">
        <f t="shared" si="6"/>
        <v>13041401</v>
      </c>
      <c r="O61" s="1"/>
      <c r="P61" s="1"/>
      <c r="Q61" s="1">
        <f t="shared" si="28"/>
        <v>4</v>
      </c>
      <c r="R61" s="1">
        <f t="shared" si="19"/>
        <v>100414</v>
      </c>
      <c r="S61" s="1"/>
      <c r="T61" s="1"/>
      <c r="U61" s="1"/>
    </row>
    <row r="62" s="22" customFormat="1" ht="14.25" customHeight="1" spans="1:21">
      <c r="A62" s="1">
        <v>140414</v>
      </c>
      <c r="B62" s="1" t="str">
        <f>_xlfn.XLOOKUP($A62,[4]武器参数!$B:$B,[4]武器参数!$C:$C)</f>
        <v>台球杆-社交名流-D品质-4阶</v>
      </c>
      <c r="C62" s="1" t="str">
        <f t="shared" si="2"/>
        <v>1</v>
      </c>
      <c r="D62" s="24"/>
      <c r="E62" s="1" t="str">
        <f t="shared" si="29"/>
        <v>skill_140404_name</v>
      </c>
      <c r="F62" s="1" t="str">
        <f t="shared" si="30"/>
        <v>skill_140404_desc</v>
      </c>
      <c r="G62" s="1" t="str">
        <f t="shared" si="31"/>
        <v>icon_skill_140404</v>
      </c>
      <c r="H62" s="1"/>
      <c r="I62" s="1">
        <f t="shared" si="26"/>
        <v>4</v>
      </c>
      <c r="J62" s="1"/>
      <c r="K62" s="1">
        <f t="shared" si="27"/>
        <v>4</v>
      </c>
      <c r="L62" s="1">
        <f>_xlfn.XLOOKUP(A62,[4]武器参数!$B:$B,[4]武器参数!$L:$L)</f>
        <v>1800</v>
      </c>
      <c r="M62" s="1">
        <f t="shared" si="15"/>
        <v>10000</v>
      </c>
      <c r="N62" s="1" t="str">
        <f t="shared" si="6"/>
        <v>14041401</v>
      </c>
      <c r="O62" s="1"/>
      <c r="P62" s="1" t="s">
        <v>52</v>
      </c>
      <c r="Q62" s="1">
        <f t="shared" si="28"/>
        <v>4</v>
      </c>
      <c r="R62" s="1">
        <f t="shared" si="19"/>
        <v>100414</v>
      </c>
      <c r="S62" s="1"/>
      <c r="T62" s="1"/>
      <c r="U62" s="1"/>
    </row>
    <row r="63" s="22" customFormat="1" ht="14.25" customHeight="1" spans="1:21">
      <c r="A63" s="1">
        <v>100440</v>
      </c>
      <c r="B63" s="1" t="str">
        <f>_xlfn.XLOOKUP($A63,[4]武器参数!$B:$B,[4]武器参数!$C:$C)</f>
        <v>台球杆-无流派-A品质-0阶</v>
      </c>
      <c r="C63" s="1" t="str">
        <f t="shared" si="2"/>
        <v>1</v>
      </c>
      <c r="D63" s="24"/>
      <c r="E63" s="1"/>
      <c r="F63" s="1" t="s">
        <v>51</v>
      </c>
      <c r="G63" s="1"/>
      <c r="H63" s="1"/>
      <c r="I63" s="1">
        <f t="shared" si="26"/>
        <v>0</v>
      </c>
      <c r="J63" s="1"/>
      <c r="K63" s="1">
        <f t="shared" si="27"/>
        <v>0</v>
      </c>
      <c r="L63" s="1">
        <f>_xlfn.XLOOKUP(A63,[4]武器参数!$B:$B,[4]武器参数!$L:$L)</f>
        <v>1800</v>
      </c>
      <c r="M63" s="1">
        <f t="shared" si="15"/>
        <v>10000</v>
      </c>
      <c r="N63" s="1" t="str">
        <f t="shared" si="6"/>
        <v>10044001</v>
      </c>
      <c r="O63" s="1"/>
      <c r="P63" s="1"/>
      <c r="Q63" s="1">
        <f t="shared" si="28"/>
        <v>0</v>
      </c>
      <c r="R63" s="1" t="str">
        <f t="shared" si="19"/>
        <v/>
      </c>
      <c r="S63" s="1"/>
      <c r="T63" s="1"/>
      <c r="U63" s="1"/>
    </row>
    <row r="64" s="22" customFormat="1" ht="14.25" customHeight="1" spans="1:21">
      <c r="A64" s="1">
        <v>110444</v>
      </c>
      <c r="B64" s="1" t="str">
        <f>_xlfn.XLOOKUP($A64,[4]武器参数!$B:$B,[4]武器参数!$C:$C)</f>
        <v>台球杆-银行家-A品质-4阶</v>
      </c>
      <c r="C64" s="1" t="str">
        <f t="shared" si="2"/>
        <v>1</v>
      </c>
      <c r="D64" s="24"/>
      <c r="E64" s="1" t="str">
        <f t="shared" si="29"/>
        <v>skill_110404_name</v>
      </c>
      <c r="F64" s="1" t="str">
        <f t="shared" si="30"/>
        <v>skill_110404_desc</v>
      </c>
      <c r="G64" s="1" t="str">
        <f t="shared" si="31"/>
        <v>icon_skill_110404</v>
      </c>
      <c r="H64" s="1"/>
      <c r="I64" s="1">
        <f t="shared" si="26"/>
        <v>1</v>
      </c>
      <c r="J64" s="1"/>
      <c r="K64" s="1">
        <f t="shared" si="27"/>
        <v>4</v>
      </c>
      <c r="L64" s="1">
        <f>_xlfn.XLOOKUP(A64,[4]武器参数!$B:$B,[4]武器参数!$L:$L)</f>
        <v>1800</v>
      </c>
      <c r="M64" s="1">
        <f t="shared" si="15"/>
        <v>10000</v>
      </c>
      <c r="N64" s="1" t="str">
        <f t="shared" si="6"/>
        <v>11044401</v>
      </c>
      <c r="O64" s="1"/>
      <c r="P64" s="1"/>
      <c r="Q64" s="1">
        <f t="shared" si="28"/>
        <v>4</v>
      </c>
      <c r="R64" s="1"/>
      <c r="S64" s="1"/>
      <c r="T64" s="1"/>
      <c r="U64" s="1"/>
    </row>
    <row r="65" s="22" customFormat="1" ht="14.25" customHeight="1" spans="1:21">
      <c r="A65" s="1">
        <v>120444</v>
      </c>
      <c r="B65" s="1" t="str">
        <f>_xlfn.XLOOKUP($A65,[4]武器参数!$B:$B,[4]武器参数!$C:$C)</f>
        <v>台球杆-弹药专家-A品质-4阶</v>
      </c>
      <c r="C65" s="1" t="str">
        <f t="shared" si="2"/>
        <v>1</v>
      </c>
      <c r="D65" s="24"/>
      <c r="E65" s="1" t="str">
        <f t="shared" si="29"/>
        <v>skill_120404_name</v>
      </c>
      <c r="F65" s="1" t="str">
        <f t="shared" si="30"/>
        <v>skill_120404_desc</v>
      </c>
      <c r="G65" s="1" t="str">
        <f t="shared" si="31"/>
        <v>icon_skill_120404</v>
      </c>
      <c r="H65" s="1"/>
      <c r="I65" s="1">
        <f t="shared" si="26"/>
        <v>2</v>
      </c>
      <c r="J65" s="1"/>
      <c r="K65" s="1">
        <f t="shared" si="27"/>
        <v>4</v>
      </c>
      <c r="L65" s="1">
        <f>_xlfn.XLOOKUP(A65,[4]武器参数!$B:$B,[4]武器参数!$L:$L)</f>
        <v>1800</v>
      </c>
      <c r="M65" s="1">
        <f t="shared" si="15"/>
        <v>10000</v>
      </c>
      <c r="N65" s="1" t="str">
        <f t="shared" si="6"/>
        <v>12044401</v>
      </c>
      <c r="O65" s="1"/>
      <c r="P65" s="1"/>
      <c r="Q65" s="1">
        <f t="shared" si="28"/>
        <v>4</v>
      </c>
      <c r="R65" s="1">
        <f t="shared" si="19"/>
        <v>100444</v>
      </c>
      <c r="S65" s="1"/>
      <c r="T65" s="1"/>
      <c r="U65" s="1"/>
    </row>
    <row r="66" s="22" customFormat="1" ht="14.25" customHeight="1" spans="1:21">
      <c r="A66" s="1">
        <v>130444</v>
      </c>
      <c r="B66" s="1" t="str">
        <f>_xlfn.XLOOKUP($A66,[4]武器参数!$B:$B,[4]武器参数!$C:$C)</f>
        <v>台球杆-武器大师-A品质-4阶</v>
      </c>
      <c r="C66" s="1" t="str">
        <f t="shared" si="2"/>
        <v>1</v>
      </c>
      <c r="D66" s="24"/>
      <c r="E66" s="1" t="str">
        <f t="shared" si="29"/>
        <v>skill_130404_name</v>
      </c>
      <c r="F66" s="1" t="str">
        <f t="shared" si="30"/>
        <v>skill_130404_desc</v>
      </c>
      <c r="G66" s="1" t="str">
        <f t="shared" si="31"/>
        <v>icon_skill_130404</v>
      </c>
      <c r="H66" s="1"/>
      <c r="I66" s="1">
        <f t="shared" si="26"/>
        <v>3</v>
      </c>
      <c r="J66" s="1"/>
      <c r="K66" s="1">
        <f t="shared" si="27"/>
        <v>4</v>
      </c>
      <c r="L66" s="1">
        <f>_xlfn.XLOOKUP(A66,[4]武器参数!$B:$B,[4]武器参数!$L:$L)</f>
        <v>1800</v>
      </c>
      <c r="M66" s="1">
        <f t="shared" si="15"/>
        <v>10000</v>
      </c>
      <c r="N66" s="1" t="str">
        <f t="shared" si="6"/>
        <v>13044401</v>
      </c>
      <c r="O66" s="1"/>
      <c r="P66" s="1"/>
      <c r="Q66" s="1">
        <f t="shared" si="28"/>
        <v>4</v>
      </c>
      <c r="R66" s="1">
        <f t="shared" si="19"/>
        <v>100444</v>
      </c>
      <c r="S66" s="1"/>
      <c r="T66" s="1"/>
      <c r="U66" s="1"/>
    </row>
    <row r="67" s="22" customFormat="1" ht="14.25" customHeight="1" spans="1:21">
      <c r="A67" s="1">
        <v>140444</v>
      </c>
      <c r="B67" s="1" t="str">
        <f>_xlfn.XLOOKUP($A67,[4]武器参数!$B:$B,[4]武器参数!$C:$C)</f>
        <v>台球杆-社交名流-A品质-4阶</v>
      </c>
      <c r="C67" s="1" t="str">
        <f t="shared" si="2"/>
        <v>1</v>
      </c>
      <c r="D67" s="24"/>
      <c r="E67" s="1" t="str">
        <f t="shared" si="29"/>
        <v>skill_140404_name</v>
      </c>
      <c r="F67" s="1" t="str">
        <f t="shared" si="30"/>
        <v>skill_140404_desc</v>
      </c>
      <c r="G67" s="1" t="str">
        <f t="shared" si="31"/>
        <v>icon_skill_140404</v>
      </c>
      <c r="H67" s="1"/>
      <c r="I67" s="1">
        <f t="shared" si="26"/>
        <v>4</v>
      </c>
      <c r="J67" s="1"/>
      <c r="K67" s="1">
        <f t="shared" si="27"/>
        <v>4</v>
      </c>
      <c r="L67" s="1">
        <f>_xlfn.XLOOKUP(A67,[4]武器参数!$B:$B,[4]武器参数!$L:$L)</f>
        <v>1800</v>
      </c>
      <c r="M67" s="1">
        <f t="shared" si="15"/>
        <v>10000</v>
      </c>
      <c r="N67" s="1" t="str">
        <f t="shared" si="6"/>
        <v>14044401</v>
      </c>
      <c r="O67" s="1"/>
      <c r="P67" s="1" t="s">
        <v>52</v>
      </c>
      <c r="Q67" s="1">
        <f t="shared" si="28"/>
        <v>4</v>
      </c>
      <c r="R67" s="1">
        <f t="shared" si="19"/>
        <v>100444</v>
      </c>
      <c r="S67" s="1"/>
      <c r="T67" s="1"/>
      <c r="U67" s="1"/>
    </row>
    <row r="68" s="22" customFormat="1" ht="14.25" customHeight="1" spans="1:21">
      <c r="A68" s="1">
        <v>190401</v>
      </c>
      <c r="B68" s="1" t="str">
        <f>_xlfn.XLOOKUP($A68,[4]武器参数!$B:$B,[4]武器参数!$C:$C)</f>
        <v>台球杆附属技能-社交名流</v>
      </c>
      <c r="C68" s="1" t="str">
        <f t="shared" si="2"/>
        <v>1</v>
      </c>
      <c r="D68" s="24"/>
      <c r="E68" s="1" t="str">
        <f t="shared" si="29"/>
        <v>skill_190401_name</v>
      </c>
      <c r="F68" s="1" t="str">
        <f t="shared" si="30"/>
        <v>skill_190401_desc</v>
      </c>
      <c r="G68" s="1" t="str">
        <f t="shared" si="31"/>
        <v>icon_skill_190401</v>
      </c>
      <c r="H68" s="1"/>
      <c r="I68" s="1">
        <f t="shared" si="26"/>
        <v>9</v>
      </c>
      <c r="J68" s="1"/>
      <c r="K68" s="1">
        <f t="shared" si="27"/>
        <v>1</v>
      </c>
      <c r="L68" s="1">
        <f>L62</f>
        <v>1800</v>
      </c>
      <c r="M68" s="1">
        <f t="shared" si="15"/>
        <v>10000</v>
      </c>
      <c r="N68" s="1" t="str">
        <f t="shared" si="6"/>
        <v>19040101</v>
      </c>
      <c r="O68" s="1"/>
      <c r="P68" s="1"/>
      <c r="Q68" s="1"/>
      <c r="R68" s="1"/>
      <c r="S68" s="1"/>
      <c r="T68" s="1"/>
      <c r="U68" s="1"/>
    </row>
    <row r="69" s="22" customFormat="1" ht="14.25" customHeight="1" spans="1:21">
      <c r="A69" s="1">
        <v>100510</v>
      </c>
      <c r="B69" s="1" t="str">
        <f>_xlfn.XLOOKUP($A69,[4]武器参数!$B:$B,[4]武器参数!$C:$C)</f>
        <v>平底锅-无流派-D品质-0阶</v>
      </c>
      <c r="C69" s="1" t="str">
        <f t="shared" ref="C69:C75" si="32">LEFT(A69,1)</f>
        <v>1</v>
      </c>
      <c r="D69" s="24"/>
      <c r="E69" s="1" t="str">
        <f>IF(OR(K69=1,K69=2,K69=3),CONCATENATE("skill_",A69,"_name"),"")</f>
        <v/>
      </c>
      <c r="F69" s="1" t="s">
        <v>53</v>
      </c>
      <c r="G69" s="1"/>
      <c r="H69" s="1"/>
      <c r="I69" s="1">
        <f t="shared" ref="I69:I104" si="33">INT(MIDB(A69,2,1))</f>
        <v>0</v>
      </c>
      <c r="J69" s="1"/>
      <c r="K69" s="1">
        <f t="shared" ref="K69:K103" si="34">INT(RIGHT(A69,1))</f>
        <v>0</v>
      </c>
      <c r="L69" s="1">
        <f>_xlfn.XLOOKUP(A69,[4]武器参数!$B:$B,[4]武器参数!$L:$L)</f>
        <v>1000</v>
      </c>
      <c r="M69" s="1">
        <f t="shared" ref="M69:M95" si="35">10000</f>
        <v>10000</v>
      </c>
      <c r="N69" s="1" t="str">
        <f t="shared" ref="N69:N75" si="36">CONCATENATE(A69,"01")</f>
        <v>10051001</v>
      </c>
      <c r="O69" s="1"/>
      <c r="P69" s="1"/>
      <c r="Q69" s="1">
        <f t="shared" ref="Q69:Q102" si="37">INT(RIGHT(A69,1))</f>
        <v>0</v>
      </c>
      <c r="R69" s="1" t="str">
        <f>IF(INT(RIGHT(A69,1))=0,"",A69-MIDB(A69,2,1)*10000)</f>
        <v/>
      </c>
      <c r="S69" s="1"/>
      <c r="T69" s="1"/>
      <c r="U69" s="1"/>
    </row>
    <row r="70" s="22" customFormat="1" ht="14.25" customHeight="1" spans="1:21">
      <c r="A70" s="1">
        <v>100530</v>
      </c>
      <c r="B70" s="1" t="str">
        <f>_xlfn.XLOOKUP($A70,[4]武器参数!$B:$B,[4]武器参数!$C:$C)</f>
        <v>平底锅-无流派-B品质-0阶</v>
      </c>
      <c r="C70" s="1" t="str">
        <f t="shared" si="32"/>
        <v>1</v>
      </c>
      <c r="D70" s="24"/>
      <c r="E70" s="1" t="str">
        <f>IF(OR(K70=1,K70=2,K70=3),CONCATENATE("skill_",A70,"_name"),"")</f>
        <v/>
      </c>
      <c r="F70" s="1" t="s">
        <v>53</v>
      </c>
      <c r="G70" s="1"/>
      <c r="H70" s="1"/>
      <c r="I70" s="1">
        <f t="shared" si="33"/>
        <v>0</v>
      </c>
      <c r="J70" s="1"/>
      <c r="K70" s="1">
        <f t="shared" si="34"/>
        <v>0</v>
      </c>
      <c r="L70" s="1">
        <f>_xlfn.XLOOKUP(A70,[4]武器参数!$B:$B,[4]武器参数!$L:$L)</f>
        <v>1000</v>
      </c>
      <c r="M70" s="1">
        <f t="shared" si="35"/>
        <v>10000</v>
      </c>
      <c r="N70" s="1" t="str">
        <f t="shared" si="36"/>
        <v>10053001</v>
      </c>
      <c r="O70" s="1"/>
      <c r="P70" s="1"/>
      <c r="Q70" s="1">
        <f t="shared" si="37"/>
        <v>0</v>
      </c>
      <c r="R70" s="1" t="str">
        <f>IF(INT(RIGHT(A70,1))=0,"",A70-MIDB(A70,2,1)*10000)</f>
        <v/>
      </c>
      <c r="S70" s="1"/>
      <c r="T70" s="1"/>
      <c r="U70" s="1"/>
    </row>
    <row r="71" s="22" customFormat="1" ht="14.25" customHeight="1" spans="1:21">
      <c r="A71" s="1">
        <v>100540</v>
      </c>
      <c r="B71" s="1" t="str">
        <f>_xlfn.XLOOKUP($A71,[4]武器参数!$B:$B,[4]武器参数!$C:$C)</f>
        <v>平底锅-无流派-A品质-0阶</v>
      </c>
      <c r="C71" s="1" t="str">
        <f t="shared" si="32"/>
        <v>1</v>
      </c>
      <c r="D71" s="24"/>
      <c r="E71" s="1" t="str">
        <f>IF(OR(K71=1,K71=2,K71=3),CONCATENATE("skill_",A71,"_name"),"")</f>
        <v/>
      </c>
      <c r="F71" s="1" t="s">
        <v>53</v>
      </c>
      <c r="G71" s="1"/>
      <c r="H71" s="1"/>
      <c r="I71" s="1">
        <f t="shared" si="33"/>
        <v>0</v>
      </c>
      <c r="J71" s="1"/>
      <c r="K71" s="1">
        <f t="shared" si="34"/>
        <v>0</v>
      </c>
      <c r="L71" s="1">
        <f>_xlfn.XLOOKUP(A71,[4]武器参数!$B:$B,[4]武器参数!$L:$L)</f>
        <v>1000</v>
      </c>
      <c r="M71" s="1">
        <f t="shared" si="35"/>
        <v>10000</v>
      </c>
      <c r="N71" s="1" t="str">
        <f t="shared" si="36"/>
        <v>10054001</v>
      </c>
      <c r="O71" s="1"/>
      <c r="P71" s="1"/>
      <c r="Q71" s="1">
        <f t="shared" si="37"/>
        <v>0</v>
      </c>
      <c r="R71" s="1" t="str">
        <f>IF(INT(RIGHT(A71,1))=0,"",A71-MIDB(A71,2,1)*10000)</f>
        <v/>
      </c>
      <c r="S71" s="1"/>
      <c r="T71" s="1"/>
      <c r="U71" s="1"/>
    </row>
    <row r="72" s="22" customFormat="1" ht="14.25" customHeight="1" spans="1:21">
      <c r="A72" s="1">
        <v>110514</v>
      </c>
      <c r="B72" s="1" t="str">
        <f>_xlfn.XLOOKUP($A72,[4]武器参数!$B:$B,[4]武器参数!$C:$C)</f>
        <v>平底锅-银行家-D品质-4阶</v>
      </c>
      <c r="C72" s="1" t="str">
        <f t="shared" si="32"/>
        <v>1</v>
      </c>
      <c r="D72" s="24"/>
      <c r="E72" s="1" t="str">
        <f>CONCATENATE("skill_",LEFT($A72,4),"0",RIGHT($A72,1),"_name")</f>
        <v>skill_110504_name</v>
      </c>
      <c r="F72" s="1" t="str">
        <f>CONCATENATE("skill_",LEFT($A72,4),"0",RIGHT($A72,1),"_desc")</f>
        <v>skill_110504_desc</v>
      </c>
      <c r="G72" s="1" t="str">
        <f>CONCATENATE("icon_skill_",LEFT($A72,4),"0",RIGHT(A72,1))</f>
        <v>icon_skill_110504</v>
      </c>
      <c r="H72" s="1"/>
      <c r="I72" s="1">
        <f t="shared" si="33"/>
        <v>1</v>
      </c>
      <c r="J72" s="1"/>
      <c r="K72" s="1">
        <f t="shared" si="34"/>
        <v>4</v>
      </c>
      <c r="L72" s="1">
        <f>_xlfn.XLOOKUP(A72,[4]武器参数!$B:$B,[4]武器参数!$L:$L)</f>
        <v>1000</v>
      </c>
      <c r="M72" s="1">
        <f t="shared" si="35"/>
        <v>10000</v>
      </c>
      <c r="N72" s="1" t="str">
        <f t="shared" si="36"/>
        <v>11051401</v>
      </c>
      <c r="O72" s="1"/>
      <c r="P72" s="1"/>
      <c r="Q72" s="1">
        <f t="shared" si="37"/>
        <v>4</v>
      </c>
      <c r="R72" s="1">
        <f t="shared" ref="R72:R103" si="38">IF(INT(RIGHT(A72,1))=0,"",A72-MIDB(A72,2,1)*10000)</f>
        <v>100514</v>
      </c>
      <c r="S72" s="1"/>
      <c r="T72" s="1"/>
      <c r="U72" s="1"/>
    </row>
    <row r="73" s="22" customFormat="1" ht="14.25" customHeight="1" spans="1:21">
      <c r="A73" s="1">
        <v>110534</v>
      </c>
      <c r="B73" s="1" t="str">
        <f>_xlfn.XLOOKUP($A73,[4]武器参数!$B:$B,[4]武器参数!$C:$C)</f>
        <v>平底锅-银行家-B品质-4阶</v>
      </c>
      <c r="C73" s="1" t="str">
        <f t="shared" si="32"/>
        <v>1</v>
      </c>
      <c r="D73" s="24"/>
      <c r="E73" s="1" t="str">
        <f t="shared" ref="E73:E83" si="39">CONCATENATE("skill_",LEFT($A73,4),"0",RIGHT($A73,1),"_name")</f>
        <v>skill_110504_name</v>
      </c>
      <c r="F73" s="1" t="str">
        <f t="shared" ref="F73:F83" si="40">CONCATENATE("skill_",LEFT($A73,4),"0",RIGHT($A73,1),"_desc")</f>
        <v>skill_110504_desc</v>
      </c>
      <c r="G73" s="1" t="str">
        <f t="shared" ref="G73:G83" si="41">CONCATENATE("icon_skill_",LEFT($A73,4),"0",RIGHT(A73,1))</f>
        <v>icon_skill_110504</v>
      </c>
      <c r="H73" s="1"/>
      <c r="I73" s="1">
        <f t="shared" si="33"/>
        <v>1</v>
      </c>
      <c r="J73" s="1"/>
      <c r="K73" s="1">
        <f t="shared" si="34"/>
        <v>4</v>
      </c>
      <c r="L73" s="1">
        <f>_xlfn.XLOOKUP(A73,[4]武器参数!$B:$B,[4]武器参数!$L:$L)</f>
        <v>1000</v>
      </c>
      <c r="M73" s="1">
        <f t="shared" si="35"/>
        <v>10000</v>
      </c>
      <c r="N73" s="1" t="str">
        <f t="shared" si="36"/>
        <v>11053401</v>
      </c>
      <c r="O73" s="1"/>
      <c r="P73" s="1"/>
      <c r="Q73" s="1">
        <f t="shared" si="37"/>
        <v>4</v>
      </c>
      <c r="R73" s="1">
        <f t="shared" si="38"/>
        <v>100534</v>
      </c>
      <c r="S73" s="1"/>
      <c r="T73" s="1"/>
      <c r="U73" s="1"/>
    </row>
    <row r="74" s="22" customFormat="1" ht="14.25" customHeight="1" spans="1:21">
      <c r="A74" s="1">
        <v>110544</v>
      </c>
      <c r="B74" s="1" t="str">
        <f>_xlfn.XLOOKUP($A74,[4]武器参数!$B:$B,[4]武器参数!$C:$C)</f>
        <v>平底锅-银行家-A品质-4阶</v>
      </c>
      <c r="C74" s="1" t="str">
        <f t="shared" si="32"/>
        <v>1</v>
      </c>
      <c r="D74" s="24"/>
      <c r="E74" s="1" t="str">
        <f t="shared" si="39"/>
        <v>skill_110504_name</v>
      </c>
      <c r="F74" s="1" t="str">
        <f t="shared" si="40"/>
        <v>skill_110504_desc</v>
      </c>
      <c r="G74" s="1" t="str">
        <f t="shared" si="41"/>
        <v>icon_skill_110504</v>
      </c>
      <c r="H74" s="1"/>
      <c r="I74" s="1">
        <f t="shared" si="33"/>
        <v>1</v>
      </c>
      <c r="J74" s="1"/>
      <c r="K74" s="1">
        <f t="shared" si="34"/>
        <v>4</v>
      </c>
      <c r="L74" s="1">
        <f>_xlfn.XLOOKUP(A74,[4]武器参数!$B:$B,[4]武器参数!$L:$L)</f>
        <v>1000</v>
      </c>
      <c r="M74" s="1">
        <f t="shared" si="35"/>
        <v>10000</v>
      </c>
      <c r="N74" s="1" t="str">
        <f t="shared" si="36"/>
        <v>11054401</v>
      </c>
      <c r="O74" s="1"/>
      <c r="P74" s="1"/>
      <c r="Q74" s="1">
        <f t="shared" si="37"/>
        <v>4</v>
      </c>
      <c r="R74" s="1">
        <f t="shared" si="38"/>
        <v>100544</v>
      </c>
      <c r="S74" s="1"/>
      <c r="T74" s="1"/>
      <c r="U74" s="1"/>
    </row>
    <row r="75" s="22" customFormat="1" ht="14.25" customHeight="1" spans="1:21">
      <c r="A75" s="1">
        <v>120514</v>
      </c>
      <c r="B75" s="1" t="str">
        <f>_xlfn.XLOOKUP($A75,[4]武器参数!$B:$B,[4]武器参数!$C:$C)</f>
        <v>平底锅-弹药专家-D品质-4阶</v>
      </c>
      <c r="C75" s="1" t="str">
        <f t="shared" si="32"/>
        <v>1</v>
      </c>
      <c r="D75" s="24"/>
      <c r="E75" s="1" t="str">
        <f t="shared" si="39"/>
        <v>skill_120504_name</v>
      </c>
      <c r="F75" s="1" t="str">
        <f t="shared" si="40"/>
        <v>skill_120504_desc</v>
      </c>
      <c r="G75" s="1" t="str">
        <f t="shared" si="41"/>
        <v>icon_skill_120504</v>
      </c>
      <c r="H75" s="1"/>
      <c r="I75" s="1">
        <f t="shared" si="33"/>
        <v>2</v>
      </c>
      <c r="J75" s="1"/>
      <c r="K75" s="1">
        <f t="shared" si="34"/>
        <v>4</v>
      </c>
      <c r="L75" s="1">
        <f>_xlfn.XLOOKUP(A75,[4]武器参数!$B:$B,[4]武器参数!$L:$L)</f>
        <v>1000</v>
      </c>
      <c r="M75" s="1">
        <f t="shared" si="35"/>
        <v>10000</v>
      </c>
      <c r="N75" s="1" t="str">
        <f t="shared" si="36"/>
        <v>12051401</v>
      </c>
      <c r="O75" s="1"/>
      <c r="P75" s="1"/>
      <c r="Q75" s="1">
        <f t="shared" si="37"/>
        <v>4</v>
      </c>
      <c r="R75" s="1">
        <f t="shared" si="38"/>
        <v>100514</v>
      </c>
      <c r="S75" s="1"/>
      <c r="T75" s="1"/>
      <c r="U75" s="1"/>
    </row>
    <row r="76" s="22" customFormat="1" ht="14.25" customHeight="1" spans="1:21">
      <c r="A76" s="1">
        <v>120534</v>
      </c>
      <c r="B76" s="1" t="str">
        <f>_xlfn.XLOOKUP($A76,[4]武器参数!$B:$B,[4]武器参数!$C:$C)</f>
        <v>平底锅-弹药专家-B品质-4阶</v>
      </c>
      <c r="C76" s="1" t="str">
        <f t="shared" ref="C76:C115" si="42">LEFT(A76,1)</f>
        <v>1</v>
      </c>
      <c r="D76" s="24"/>
      <c r="E76" s="1" t="str">
        <f t="shared" si="39"/>
        <v>skill_120504_name</v>
      </c>
      <c r="F76" s="1" t="str">
        <f t="shared" si="40"/>
        <v>skill_120504_desc</v>
      </c>
      <c r="G76" s="1" t="str">
        <f t="shared" si="41"/>
        <v>icon_skill_120504</v>
      </c>
      <c r="H76" s="1"/>
      <c r="I76" s="1">
        <f t="shared" si="33"/>
        <v>2</v>
      </c>
      <c r="J76" s="1"/>
      <c r="K76" s="1">
        <f t="shared" si="34"/>
        <v>4</v>
      </c>
      <c r="L76" s="1">
        <f>_xlfn.XLOOKUP(A76,[4]武器参数!$B:$B,[4]武器参数!$L:$L)</f>
        <v>1000</v>
      </c>
      <c r="M76" s="1">
        <f t="shared" si="35"/>
        <v>10000</v>
      </c>
      <c r="N76" s="1" t="str">
        <f t="shared" ref="N76:N139" si="43">CONCATENATE(A76,"01")</f>
        <v>12053401</v>
      </c>
      <c r="O76" s="1"/>
      <c r="P76" s="1"/>
      <c r="Q76" s="1">
        <f t="shared" si="37"/>
        <v>4</v>
      </c>
      <c r="R76" s="1">
        <f t="shared" si="38"/>
        <v>100534</v>
      </c>
      <c r="S76" s="1"/>
      <c r="T76" s="1"/>
      <c r="U76" s="1"/>
    </row>
    <row r="77" s="22" customFormat="1" ht="14.25" customHeight="1" spans="1:21">
      <c r="A77" s="1">
        <v>120544</v>
      </c>
      <c r="B77" s="1" t="str">
        <f>_xlfn.XLOOKUP($A77,[4]武器参数!$B:$B,[4]武器参数!$C:$C)</f>
        <v>平底锅-弹药专家-A品质-4阶</v>
      </c>
      <c r="C77" s="1" t="str">
        <f t="shared" si="42"/>
        <v>1</v>
      </c>
      <c r="D77" s="24"/>
      <c r="E77" s="1" t="str">
        <f t="shared" si="39"/>
        <v>skill_120504_name</v>
      </c>
      <c r="F77" s="1" t="str">
        <f t="shared" si="40"/>
        <v>skill_120504_desc</v>
      </c>
      <c r="G77" s="1" t="str">
        <f t="shared" si="41"/>
        <v>icon_skill_120504</v>
      </c>
      <c r="H77" s="1"/>
      <c r="I77" s="1">
        <f t="shared" si="33"/>
        <v>2</v>
      </c>
      <c r="J77" s="1"/>
      <c r="K77" s="1">
        <f t="shared" si="34"/>
        <v>4</v>
      </c>
      <c r="L77" s="1">
        <f>_xlfn.XLOOKUP(A77,[4]武器参数!$B:$B,[4]武器参数!$L:$L)</f>
        <v>1000</v>
      </c>
      <c r="M77" s="1">
        <f t="shared" si="35"/>
        <v>10000</v>
      </c>
      <c r="N77" s="1" t="str">
        <f t="shared" si="43"/>
        <v>12054401</v>
      </c>
      <c r="O77" s="1"/>
      <c r="P77" s="1"/>
      <c r="Q77" s="1">
        <f t="shared" si="37"/>
        <v>4</v>
      </c>
      <c r="R77" s="1">
        <f t="shared" si="38"/>
        <v>100544</v>
      </c>
      <c r="S77" s="1"/>
      <c r="T77" s="1"/>
      <c r="U77" s="1"/>
    </row>
    <row r="78" s="22" customFormat="1" ht="14.25" customHeight="1" spans="1:21">
      <c r="A78" s="1">
        <v>130514</v>
      </c>
      <c r="B78" s="1" t="str">
        <f>_xlfn.XLOOKUP($A78,[4]武器参数!$B:$B,[4]武器参数!$C:$C)</f>
        <v>平底锅-武器大师-D品质-4阶</v>
      </c>
      <c r="C78" s="1" t="str">
        <f t="shared" si="42"/>
        <v>1</v>
      </c>
      <c r="D78" s="24"/>
      <c r="E78" s="1" t="str">
        <f t="shared" si="39"/>
        <v>skill_130504_name</v>
      </c>
      <c r="F78" s="1" t="str">
        <f t="shared" si="40"/>
        <v>skill_130504_desc</v>
      </c>
      <c r="G78" s="1" t="str">
        <f t="shared" si="41"/>
        <v>icon_skill_130504</v>
      </c>
      <c r="H78" s="1"/>
      <c r="I78" s="1">
        <f t="shared" si="33"/>
        <v>3</v>
      </c>
      <c r="J78" s="1"/>
      <c r="K78" s="1">
        <f t="shared" si="34"/>
        <v>4</v>
      </c>
      <c r="L78" s="1">
        <f>_xlfn.XLOOKUP(A78,[4]武器参数!$B:$B,[4]武器参数!$L:$L)</f>
        <v>1000</v>
      </c>
      <c r="M78" s="1">
        <f t="shared" si="35"/>
        <v>10000</v>
      </c>
      <c r="N78" s="1" t="str">
        <f t="shared" si="43"/>
        <v>13051401</v>
      </c>
      <c r="O78" s="1"/>
      <c r="P78" s="1"/>
      <c r="Q78" s="1">
        <f t="shared" si="37"/>
        <v>4</v>
      </c>
      <c r="R78" s="1"/>
      <c r="S78" s="1"/>
      <c r="T78" s="1"/>
      <c r="U78" s="1"/>
    </row>
    <row r="79" s="22" customFormat="1" ht="14.25" customHeight="1" spans="1:21">
      <c r="A79" s="1">
        <v>130534</v>
      </c>
      <c r="B79" s="1" t="str">
        <f>_xlfn.XLOOKUP($A79,[4]武器参数!$B:$B,[4]武器参数!$C:$C)</f>
        <v>平底锅-武器大师-B品质-4阶</v>
      </c>
      <c r="C79" s="1" t="str">
        <f t="shared" si="42"/>
        <v>1</v>
      </c>
      <c r="D79" s="24"/>
      <c r="E79" s="1" t="str">
        <f t="shared" si="39"/>
        <v>skill_130504_name</v>
      </c>
      <c r="F79" s="1" t="str">
        <f t="shared" si="40"/>
        <v>skill_130504_desc</v>
      </c>
      <c r="G79" s="1" t="str">
        <f t="shared" si="41"/>
        <v>icon_skill_130504</v>
      </c>
      <c r="H79" s="1"/>
      <c r="I79" s="1">
        <f t="shared" si="33"/>
        <v>3</v>
      </c>
      <c r="J79" s="1"/>
      <c r="K79" s="1">
        <f t="shared" si="34"/>
        <v>4</v>
      </c>
      <c r="L79" s="1">
        <f>_xlfn.XLOOKUP(A79,[4]武器参数!$B:$B,[4]武器参数!$L:$L)</f>
        <v>1000</v>
      </c>
      <c r="M79" s="1">
        <f t="shared" si="35"/>
        <v>10000</v>
      </c>
      <c r="N79" s="1" t="str">
        <f t="shared" si="43"/>
        <v>13053401</v>
      </c>
      <c r="O79" s="1"/>
      <c r="P79" s="1"/>
      <c r="Q79" s="1">
        <f t="shared" si="37"/>
        <v>4</v>
      </c>
      <c r="R79" s="1"/>
      <c r="S79" s="1"/>
      <c r="T79" s="1"/>
      <c r="U79" s="1"/>
    </row>
    <row r="80" s="22" customFormat="1" ht="14.25" customHeight="1" spans="1:21">
      <c r="A80" s="1">
        <v>130544</v>
      </c>
      <c r="B80" s="1" t="str">
        <f>_xlfn.XLOOKUP($A80,[4]武器参数!$B:$B,[4]武器参数!$C:$C)</f>
        <v>平底锅-武器大师-A品质-4阶</v>
      </c>
      <c r="C80" s="1" t="str">
        <f t="shared" si="42"/>
        <v>1</v>
      </c>
      <c r="D80" s="24"/>
      <c r="E80" s="1" t="str">
        <f t="shared" si="39"/>
        <v>skill_130504_name</v>
      </c>
      <c r="F80" s="1" t="str">
        <f t="shared" si="40"/>
        <v>skill_130504_desc</v>
      </c>
      <c r="G80" s="1" t="str">
        <f t="shared" si="41"/>
        <v>icon_skill_130504</v>
      </c>
      <c r="H80" s="1"/>
      <c r="I80" s="1">
        <f t="shared" si="33"/>
        <v>3</v>
      </c>
      <c r="J80" s="1"/>
      <c r="K80" s="1">
        <f t="shared" si="34"/>
        <v>4</v>
      </c>
      <c r="L80" s="1">
        <f>_xlfn.XLOOKUP(A80,[4]武器参数!$B:$B,[4]武器参数!$L:$L)</f>
        <v>1000</v>
      </c>
      <c r="M80" s="1">
        <f t="shared" si="35"/>
        <v>10000</v>
      </c>
      <c r="N80" s="1" t="str">
        <f t="shared" si="43"/>
        <v>13054401</v>
      </c>
      <c r="O80" s="1"/>
      <c r="P80" s="1"/>
      <c r="Q80" s="1">
        <f t="shared" si="37"/>
        <v>4</v>
      </c>
      <c r="R80" s="1"/>
      <c r="S80" s="1"/>
      <c r="T80" s="1"/>
      <c r="U80" s="1"/>
    </row>
    <row r="81" s="22" customFormat="1" ht="14.25" customHeight="1" spans="1:21">
      <c r="A81" s="1">
        <v>140514</v>
      </c>
      <c r="B81" s="1" t="str">
        <f>_xlfn.XLOOKUP($A81,[4]武器参数!$B:$B,[4]武器参数!$C:$C)</f>
        <v>平底锅-社交名流-D品质-4阶</v>
      </c>
      <c r="C81" s="1" t="str">
        <f t="shared" si="42"/>
        <v>1</v>
      </c>
      <c r="D81" s="24"/>
      <c r="E81" s="1" t="str">
        <f t="shared" si="39"/>
        <v>skill_140504_name</v>
      </c>
      <c r="F81" s="1" t="str">
        <f t="shared" si="40"/>
        <v>skill_140504_desc</v>
      </c>
      <c r="G81" s="1" t="str">
        <f t="shared" si="41"/>
        <v>icon_skill_140504</v>
      </c>
      <c r="H81" s="1"/>
      <c r="I81" s="1">
        <f t="shared" si="33"/>
        <v>4</v>
      </c>
      <c r="J81" s="1"/>
      <c r="K81" s="1">
        <f t="shared" si="34"/>
        <v>4</v>
      </c>
      <c r="L81" s="1">
        <f>_xlfn.XLOOKUP(A81,[4]武器参数!$B:$B,[4]武器参数!$L:$L)</f>
        <v>800</v>
      </c>
      <c r="M81" s="1">
        <f t="shared" si="35"/>
        <v>10000</v>
      </c>
      <c r="N81" s="1" t="str">
        <f t="shared" si="43"/>
        <v>14051401</v>
      </c>
      <c r="O81" s="1"/>
      <c r="P81" s="1"/>
      <c r="Q81" s="1">
        <f t="shared" si="37"/>
        <v>4</v>
      </c>
      <c r="R81" s="1">
        <f t="shared" si="38"/>
        <v>100514</v>
      </c>
      <c r="S81" s="1"/>
      <c r="T81" s="1"/>
      <c r="U81" s="1"/>
    </row>
    <row r="82" s="22" customFormat="1" ht="14.25" customHeight="1" spans="1:21">
      <c r="A82" s="1">
        <v>140534</v>
      </c>
      <c r="B82" s="1" t="str">
        <f>_xlfn.XLOOKUP($A82,[4]武器参数!$B:$B,[4]武器参数!$C:$C)</f>
        <v>平底锅-社交名流-B品质-4阶</v>
      </c>
      <c r="C82" s="1" t="str">
        <f t="shared" si="42"/>
        <v>1</v>
      </c>
      <c r="D82" s="24"/>
      <c r="E82" s="1" t="str">
        <f t="shared" si="39"/>
        <v>skill_140504_name</v>
      </c>
      <c r="F82" s="1" t="str">
        <f t="shared" si="40"/>
        <v>skill_140504_desc</v>
      </c>
      <c r="G82" s="1" t="str">
        <f t="shared" si="41"/>
        <v>icon_skill_140504</v>
      </c>
      <c r="H82" s="1"/>
      <c r="I82" s="1">
        <f t="shared" si="33"/>
        <v>4</v>
      </c>
      <c r="J82" s="1"/>
      <c r="K82" s="1">
        <f t="shared" si="34"/>
        <v>4</v>
      </c>
      <c r="L82" s="1">
        <f>_xlfn.XLOOKUP(A82,[4]武器参数!$B:$B,[4]武器参数!$L:$L)</f>
        <v>800</v>
      </c>
      <c r="M82" s="1">
        <f t="shared" si="35"/>
        <v>10000</v>
      </c>
      <c r="N82" s="1" t="str">
        <f t="shared" si="43"/>
        <v>14053401</v>
      </c>
      <c r="O82" s="1"/>
      <c r="P82" s="1"/>
      <c r="Q82" s="1">
        <f t="shared" si="37"/>
        <v>4</v>
      </c>
      <c r="R82" s="1">
        <f t="shared" si="38"/>
        <v>100534</v>
      </c>
      <c r="S82" s="1"/>
      <c r="T82" s="1"/>
      <c r="U82" s="1"/>
    </row>
    <row r="83" s="22" customFormat="1" ht="14.25" customHeight="1" spans="1:21">
      <c r="A83" s="1">
        <v>140544</v>
      </c>
      <c r="B83" s="1" t="str">
        <f>_xlfn.XLOOKUP($A83,[4]武器参数!$B:$B,[4]武器参数!$C:$C)</f>
        <v>平底锅-社交名流-A品质-4阶</v>
      </c>
      <c r="C83" s="1" t="str">
        <f t="shared" si="42"/>
        <v>1</v>
      </c>
      <c r="D83" s="24"/>
      <c r="E83" s="1" t="str">
        <f t="shared" si="39"/>
        <v>skill_140504_name</v>
      </c>
      <c r="F83" s="1" t="str">
        <f t="shared" si="40"/>
        <v>skill_140504_desc</v>
      </c>
      <c r="G83" s="1" t="str">
        <f t="shared" si="41"/>
        <v>icon_skill_140504</v>
      </c>
      <c r="H83" s="1"/>
      <c r="I83" s="1">
        <f t="shared" si="33"/>
        <v>4</v>
      </c>
      <c r="J83" s="1"/>
      <c r="K83" s="1">
        <f t="shared" si="34"/>
        <v>4</v>
      </c>
      <c r="L83" s="1">
        <f>_xlfn.XLOOKUP(A83,[4]武器参数!$B:$B,[4]武器参数!$L:$L)</f>
        <v>800</v>
      </c>
      <c r="M83" s="1">
        <f t="shared" si="35"/>
        <v>10000</v>
      </c>
      <c r="N83" s="1" t="str">
        <f t="shared" si="43"/>
        <v>14054401</v>
      </c>
      <c r="O83" s="1"/>
      <c r="P83" s="1"/>
      <c r="Q83" s="1">
        <f t="shared" si="37"/>
        <v>4</v>
      </c>
      <c r="R83" s="1">
        <f t="shared" si="38"/>
        <v>100544</v>
      </c>
      <c r="S83" s="1"/>
      <c r="T83" s="1"/>
      <c r="U83" s="1"/>
    </row>
    <row r="84" s="22" customFormat="1" ht="14.25" customHeight="1" spans="1:21">
      <c r="A84" s="1">
        <v>105110</v>
      </c>
      <c r="B84" s="1" t="str">
        <f>_xlfn.XLOOKUP($A84,[4]武器参数!$B:$B,[4]武器参数!$C:$C)</f>
        <v>夺命弹弓-无流派-D品质-0阶</v>
      </c>
      <c r="C84" s="1" t="str">
        <f t="shared" si="42"/>
        <v>1</v>
      </c>
      <c r="D84" s="24"/>
      <c r="E84" s="1" t="str">
        <f>IF(OR(K84=1,K84=2,K84=3),CONCATENATE("skill_",A84,"_name"),"")</f>
        <v/>
      </c>
      <c r="F84" s="1" t="s">
        <v>54</v>
      </c>
      <c r="G84" s="1"/>
      <c r="H84" s="1"/>
      <c r="I84" s="1">
        <f t="shared" si="33"/>
        <v>0</v>
      </c>
      <c r="J84" s="1"/>
      <c r="K84" s="1">
        <f t="shared" si="34"/>
        <v>0</v>
      </c>
      <c r="L84" s="1">
        <f>_xlfn.XLOOKUP(A84,[4]武器参数!$B:$B,[4]武器参数!$J:$J)</f>
        <v>200</v>
      </c>
      <c r="M84" s="1">
        <f t="shared" si="35"/>
        <v>10000</v>
      </c>
      <c r="N84" s="1" t="str">
        <f t="shared" si="43"/>
        <v>10511001</v>
      </c>
      <c r="O84" s="1"/>
      <c r="P84" s="1"/>
      <c r="Q84" s="1">
        <f t="shared" si="37"/>
        <v>0</v>
      </c>
      <c r="R84" s="1" t="str">
        <f t="shared" si="38"/>
        <v/>
      </c>
      <c r="S84" s="1"/>
      <c r="T84" s="1"/>
      <c r="U84" s="1"/>
    </row>
    <row r="85" s="22" customFormat="1" ht="14.25" customHeight="1" spans="1:21">
      <c r="A85" s="1">
        <v>105130</v>
      </c>
      <c r="B85" s="1" t="str">
        <f>_xlfn.XLOOKUP($A85,[4]武器参数!$B:$B,[4]武器参数!$C:$C)</f>
        <v>夺命弹弓-无流派-B品质-0阶</v>
      </c>
      <c r="C85" s="1" t="str">
        <f t="shared" si="42"/>
        <v>1</v>
      </c>
      <c r="D85" s="24"/>
      <c r="E85" s="1" t="str">
        <f>IF(OR(K85=1,K85=2,K85=3),CONCATENATE("skill_",A85,"_name"),"")</f>
        <v/>
      </c>
      <c r="F85" s="1" t="s">
        <v>54</v>
      </c>
      <c r="G85" s="1"/>
      <c r="H85" s="1"/>
      <c r="I85" s="1">
        <f t="shared" si="33"/>
        <v>0</v>
      </c>
      <c r="J85" s="1"/>
      <c r="K85" s="1">
        <f t="shared" si="34"/>
        <v>0</v>
      </c>
      <c r="L85" s="1">
        <f>_xlfn.XLOOKUP(A85,[4]武器参数!$B:$B,[4]武器参数!$J:$J)</f>
        <v>200</v>
      </c>
      <c r="M85" s="1">
        <f t="shared" si="35"/>
        <v>10000</v>
      </c>
      <c r="N85" s="1" t="str">
        <f t="shared" si="43"/>
        <v>10513001</v>
      </c>
      <c r="O85" s="1"/>
      <c r="P85" s="1"/>
      <c r="Q85" s="1">
        <f t="shared" si="37"/>
        <v>0</v>
      </c>
      <c r="R85" s="1" t="str">
        <f t="shared" si="38"/>
        <v/>
      </c>
      <c r="S85" s="1"/>
      <c r="T85" s="1"/>
      <c r="U85" s="1"/>
    </row>
    <row r="86" s="22" customFormat="1" ht="15" customHeight="1" spans="1:21">
      <c r="A86" s="1">
        <v>105140</v>
      </c>
      <c r="B86" s="1" t="str">
        <f>_xlfn.XLOOKUP($A86,[4]武器参数!$B:$B,[4]武器参数!$C:$C)</f>
        <v>夺命弹弓-无流派-A品质-0阶</v>
      </c>
      <c r="C86" s="1" t="str">
        <f t="shared" si="42"/>
        <v>1</v>
      </c>
      <c r="D86" s="24"/>
      <c r="E86" s="1" t="str">
        <f>IF(OR(K86=1,K86=2,K86=3),CONCATENATE("skill_",A86,"_name"),"")</f>
        <v/>
      </c>
      <c r="F86" s="1" t="s">
        <v>54</v>
      </c>
      <c r="G86" s="1"/>
      <c r="H86" s="1"/>
      <c r="I86" s="1">
        <f t="shared" si="33"/>
        <v>0</v>
      </c>
      <c r="J86" s="1"/>
      <c r="K86" s="1">
        <f t="shared" si="34"/>
        <v>0</v>
      </c>
      <c r="L86" s="1">
        <f>_xlfn.XLOOKUP(A86,[4]武器参数!$B:$B,[4]武器参数!$J:$J)</f>
        <v>200</v>
      </c>
      <c r="M86" s="1">
        <f t="shared" si="35"/>
        <v>10000</v>
      </c>
      <c r="N86" s="1" t="str">
        <f t="shared" si="43"/>
        <v>10514001</v>
      </c>
      <c r="O86" s="1"/>
      <c r="P86" s="1"/>
      <c r="Q86" s="1">
        <f t="shared" si="37"/>
        <v>0</v>
      </c>
      <c r="R86" s="1" t="str">
        <f t="shared" si="38"/>
        <v/>
      </c>
      <c r="S86" s="1"/>
      <c r="T86" s="1"/>
      <c r="U86" s="1"/>
    </row>
    <row r="87" s="22" customFormat="1" ht="14.25" customHeight="1" spans="1:21">
      <c r="A87" s="1">
        <v>105160</v>
      </c>
      <c r="B87" s="1" t="str">
        <f>_xlfn.XLOOKUP($A87,[4]武器参数!$B:$B,[4]武器参数!$C:$C)</f>
        <v>夺命弹弓-无流派-SS品质-0阶</v>
      </c>
      <c r="C87" s="1" t="str">
        <f t="shared" si="42"/>
        <v>1</v>
      </c>
      <c r="D87" s="24"/>
      <c r="E87" s="1" t="str">
        <f>IF(OR(K87=1,K87=2,K87=3),CONCATENATE("skill_",A87,"_name"),"")</f>
        <v/>
      </c>
      <c r="F87" s="1" t="s">
        <v>54</v>
      </c>
      <c r="G87" s="1"/>
      <c r="H87" s="1"/>
      <c r="I87" s="1">
        <f t="shared" si="33"/>
        <v>0</v>
      </c>
      <c r="J87" s="1"/>
      <c r="K87" s="1">
        <f t="shared" si="34"/>
        <v>0</v>
      </c>
      <c r="L87" s="1">
        <f>_xlfn.XLOOKUP(A87,[4]武器参数!$B:$B,[4]武器参数!$J:$J)</f>
        <v>200</v>
      </c>
      <c r="M87" s="1">
        <f t="shared" si="35"/>
        <v>10000</v>
      </c>
      <c r="N87" s="1" t="str">
        <f t="shared" si="43"/>
        <v>10516001</v>
      </c>
      <c r="O87" s="1"/>
      <c r="P87" s="1"/>
      <c r="Q87" s="1">
        <f t="shared" si="37"/>
        <v>0</v>
      </c>
      <c r="R87" s="1" t="str">
        <f t="shared" si="38"/>
        <v/>
      </c>
      <c r="S87" s="1"/>
      <c r="T87" s="1"/>
      <c r="U87" s="1"/>
    </row>
    <row r="88" s="22" customFormat="1" ht="14.25" customHeight="1" spans="1:21">
      <c r="A88" s="1">
        <v>115114</v>
      </c>
      <c r="B88" s="1" t="str">
        <f>_xlfn.XLOOKUP($A88,[4]武器参数!$B:$B,[4]武器参数!$C:$C)</f>
        <v>夺命弹弓-银行家-D品质-4阶</v>
      </c>
      <c r="C88" s="1" t="str">
        <f t="shared" si="42"/>
        <v>1</v>
      </c>
      <c r="D88" s="24"/>
      <c r="E88" s="1" t="str">
        <f>CONCATENATE("skill_",LEFT($A88,4),"0",RIGHT($A88,1),"_name")</f>
        <v>skill_115104_name</v>
      </c>
      <c r="F88" s="1" t="str">
        <f>CONCATENATE("skill_",LEFT($A88,4),"0",RIGHT($A88,1),"_desc")</f>
        <v>skill_115104_desc</v>
      </c>
      <c r="G88" s="1" t="str">
        <f>CONCATENATE("icon_skill_",LEFT($A88,4),"0",RIGHT(A88,1))</f>
        <v>icon_skill_115104</v>
      </c>
      <c r="H88" s="1"/>
      <c r="I88" s="1">
        <f t="shared" si="33"/>
        <v>1</v>
      </c>
      <c r="J88" s="1"/>
      <c r="K88" s="1">
        <f t="shared" si="34"/>
        <v>4</v>
      </c>
      <c r="L88" s="1">
        <f>_xlfn.XLOOKUP(A88,[4]武器参数!$B:$B,[4]武器参数!$J:$J)</f>
        <v>200</v>
      </c>
      <c r="M88" s="1">
        <f t="shared" si="35"/>
        <v>10000</v>
      </c>
      <c r="N88" s="1" t="str">
        <f t="shared" si="43"/>
        <v>11511401</v>
      </c>
      <c r="O88" s="1"/>
      <c r="P88" s="1"/>
      <c r="Q88" s="1">
        <f t="shared" si="37"/>
        <v>4</v>
      </c>
      <c r="R88" s="1">
        <f t="shared" si="38"/>
        <v>105114</v>
      </c>
      <c r="S88" s="1"/>
      <c r="T88" s="1"/>
      <c r="U88" s="1"/>
    </row>
    <row r="89" s="22" customFormat="1" ht="14.25" customHeight="1" spans="1:21">
      <c r="A89" s="1">
        <v>115134</v>
      </c>
      <c r="B89" s="1" t="str">
        <f>_xlfn.XLOOKUP($A89,[4]武器参数!$B:$B,[4]武器参数!$C:$C)</f>
        <v>夺命弹弓-银行家-B品质-4阶</v>
      </c>
      <c r="C89" s="1" t="str">
        <f t="shared" si="42"/>
        <v>1</v>
      </c>
      <c r="D89" s="24"/>
      <c r="E89" s="1" t="str">
        <f t="shared" ref="E89:E103" si="44">CONCATENATE("skill_",LEFT($A89,4),"0",RIGHT($A89,1),"_name")</f>
        <v>skill_115104_name</v>
      </c>
      <c r="F89" s="1" t="str">
        <f t="shared" ref="F89:F103" si="45">CONCATENATE("skill_",LEFT($A89,4),"0",RIGHT($A89,1),"_desc")</f>
        <v>skill_115104_desc</v>
      </c>
      <c r="G89" s="1" t="str">
        <f t="shared" ref="G89:G103" si="46">CONCATENATE("icon_skill_",LEFT($A89,4),"0",RIGHT(A89,1))</f>
        <v>icon_skill_115104</v>
      </c>
      <c r="H89" s="1"/>
      <c r="I89" s="1">
        <f t="shared" si="33"/>
        <v>1</v>
      </c>
      <c r="J89" s="1"/>
      <c r="K89" s="1">
        <f t="shared" si="34"/>
        <v>4</v>
      </c>
      <c r="L89" s="1">
        <f>_xlfn.XLOOKUP(A89,[4]武器参数!$B:$B,[4]武器参数!$J:$J)</f>
        <v>200</v>
      </c>
      <c r="M89" s="1">
        <f t="shared" si="35"/>
        <v>10000</v>
      </c>
      <c r="N89" s="1" t="str">
        <f t="shared" si="43"/>
        <v>11513401</v>
      </c>
      <c r="O89" s="1"/>
      <c r="P89" s="1"/>
      <c r="Q89" s="1">
        <f t="shared" si="37"/>
        <v>4</v>
      </c>
      <c r="R89" s="1">
        <f t="shared" si="38"/>
        <v>105134</v>
      </c>
      <c r="S89" s="1"/>
      <c r="T89" s="1"/>
      <c r="U89" s="1"/>
    </row>
    <row r="90" s="22" customFormat="1" ht="14.25" customHeight="1" spans="1:21">
      <c r="A90" s="1">
        <v>115144</v>
      </c>
      <c r="B90" s="1" t="str">
        <f>_xlfn.XLOOKUP($A90,[4]武器参数!$B:$B,[4]武器参数!$C:$C)</f>
        <v>夺命弹弓-银行家-A品质-4阶</v>
      </c>
      <c r="C90" s="1" t="str">
        <f t="shared" si="42"/>
        <v>1</v>
      </c>
      <c r="D90" s="24"/>
      <c r="E90" s="1" t="str">
        <f t="shared" si="44"/>
        <v>skill_115104_name</v>
      </c>
      <c r="F90" s="1" t="str">
        <f t="shared" si="45"/>
        <v>skill_115104_desc</v>
      </c>
      <c r="G90" s="1" t="str">
        <f t="shared" si="46"/>
        <v>icon_skill_115104</v>
      </c>
      <c r="H90" s="1"/>
      <c r="I90" s="1">
        <f t="shared" si="33"/>
        <v>1</v>
      </c>
      <c r="J90" s="1"/>
      <c r="K90" s="1">
        <f t="shared" si="34"/>
        <v>4</v>
      </c>
      <c r="L90" s="1">
        <f>_xlfn.XLOOKUP(A90,[4]武器参数!$B:$B,[4]武器参数!$J:$J)</f>
        <v>200</v>
      </c>
      <c r="M90" s="1">
        <f t="shared" si="35"/>
        <v>10000</v>
      </c>
      <c r="N90" s="1" t="str">
        <f t="shared" si="43"/>
        <v>11514401</v>
      </c>
      <c r="O90" s="1"/>
      <c r="P90" s="1"/>
      <c r="Q90" s="1">
        <f t="shared" si="37"/>
        <v>4</v>
      </c>
      <c r="R90" s="1">
        <f t="shared" si="38"/>
        <v>105144</v>
      </c>
      <c r="S90" s="1"/>
      <c r="T90" s="1"/>
      <c r="U90" s="1"/>
    </row>
    <row r="91" s="22" customFormat="1" ht="14.25" customHeight="1" spans="1:21">
      <c r="A91" s="1">
        <v>115164</v>
      </c>
      <c r="B91" s="1" t="str">
        <f>_xlfn.XLOOKUP($A91,[4]武器参数!$B:$B,[4]武器参数!$C:$C)</f>
        <v>夺命弹弓-银行家-SS品质-4阶</v>
      </c>
      <c r="C91" s="1" t="str">
        <f t="shared" si="42"/>
        <v>1</v>
      </c>
      <c r="D91" s="24"/>
      <c r="E91" s="1" t="str">
        <f t="shared" si="44"/>
        <v>skill_115104_name</v>
      </c>
      <c r="F91" s="1" t="str">
        <f t="shared" si="45"/>
        <v>skill_115104_desc</v>
      </c>
      <c r="G91" s="1" t="str">
        <f t="shared" si="46"/>
        <v>icon_skill_115104</v>
      </c>
      <c r="H91" s="1"/>
      <c r="I91" s="1">
        <f t="shared" si="33"/>
        <v>1</v>
      </c>
      <c r="J91" s="1"/>
      <c r="K91" s="1">
        <f t="shared" si="34"/>
        <v>4</v>
      </c>
      <c r="L91" s="1">
        <f>_xlfn.XLOOKUP(A91,[4]武器参数!$B:$B,[4]武器参数!$J:$J)</f>
        <v>200</v>
      </c>
      <c r="M91" s="1">
        <f t="shared" si="35"/>
        <v>10000</v>
      </c>
      <c r="N91" s="1" t="str">
        <f t="shared" si="43"/>
        <v>11516401</v>
      </c>
      <c r="O91" s="1"/>
      <c r="P91" s="1"/>
      <c r="Q91" s="1">
        <f t="shared" si="37"/>
        <v>4</v>
      </c>
      <c r="R91" s="1">
        <f t="shared" si="38"/>
        <v>105164</v>
      </c>
      <c r="S91" s="1"/>
      <c r="T91" s="1"/>
      <c r="U91" s="1"/>
    </row>
    <row r="92" s="22" customFormat="1" ht="14.25" customHeight="1" spans="1:21">
      <c r="A92" s="1">
        <v>125114</v>
      </c>
      <c r="B92" s="1" t="str">
        <f>_xlfn.XLOOKUP($A92,[4]武器参数!$B:$B,[4]武器参数!$C:$C)</f>
        <v>夺命弹弓-弹药专家-D品质-4阶</v>
      </c>
      <c r="C92" s="1" t="str">
        <f t="shared" si="42"/>
        <v>1</v>
      </c>
      <c r="D92" s="24"/>
      <c r="E92" s="1" t="str">
        <f t="shared" si="44"/>
        <v>skill_125104_name</v>
      </c>
      <c r="F92" s="1" t="str">
        <f t="shared" si="45"/>
        <v>skill_125104_desc</v>
      </c>
      <c r="G92" s="1" t="str">
        <f t="shared" si="46"/>
        <v>icon_skill_125104</v>
      </c>
      <c r="H92" s="1"/>
      <c r="I92" s="1">
        <f t="shared" si="33"/>
        <v>2</v>
      </c>
      <c r="J92" s="1"/>
      <c r="K92" s="1">
        <f t="shared" si="34"/>
        <v>4</v>
      </c>
      <c r="L92" s="1">
        <f>_xlfn.XLOOKUP(A92,[4]武器参数!$B:$B,[4]武器参数!$J:$J)</f>
        <v>1200</v>
      </c>
      <c r="M92" s="1">
        <f t="shared" si="35"/>
        <v>10000</v>
      </c>
      <c r="N92" s="1" t="str">
        <f t="shared" si="43"/>
        <v>12511401</v>
      </c>
      <c r="O92" s="1"/>
      <c r="P92" s="1"/>
      <c r="Q92" s="1">
        <f t="shared" si="37"/>
        <v>4</v>
      </c>
      <c r="R92" s="1">
        <f t="shared" si="38"/>
        <v>105114</v>
      </c>
      <c r="S92" s="1"/>
      <c r="T92" s="1"/>
      <c r="U92" s="1"/>
    </row>
    <row r="93" s="22" customFormat="1" ht="14.25" customHeight="1" spans="1:21">
      <c r="A93" s="1">
        <v>125134</v>
      </c>
      <c r="B93" s="1" t="str">
        <f>_xlfn.XLOOKUP($A93,[4]武器参数!$B:$B,[4]武器参数!$C:$C)</f>
        <v>夺命弹弓-弹药专家-B品质-4阶</v>
      </c>
      <c r="C93" s="1" t="str">
        <f t="shared" si="42"/>
        <v>1</v>
      </c>
      <c r="D93" s="24"/>
      <c r="E93" s="1" t="str">
        <f t="shared" si="44"/>
        <v>skill_125104_name</v>
      </c>
      <c r="F93" s="1" t="str">
        <f t="shared" si="45"/>
        <v>skill_125104_desc</v>
      </c>
      <c r="G93" s="1" t="str">
        <f t="shared" si="46"/>
        <v>icon_skill_125104</v>
      </c>
      <c r="H93" s="1"/>
      <c r="I93" s="1">
        <f t="shared" si="33"/>
        <v>2</v>
      </c>
      <c r="J93" s="1"/>
      <c r="K93" s="1">
        <f t="shared" si="34"/>
        <v>4</v>
      </c>
      <c r="L93" s="1">
        <f>_xlfn.XLOOKUP(A93,[4]武器参数!$B:$B,[4]武器参数!$J:$J)</f>
        <v>1200</v>
      </c>
      <c r="M93" s="1">
        <f t="shared" si="35"/>
        <v>10000</v>
      </c>
      <c r="N93" s="1" t="str">
        <f t="shared" si="43"/>
        <v>12513401</v>
      </c>
      <c r="O93" s="1"/>
      <c r="P93" s="1"/>
      <c r="Q93" s="1">
        <f t="shared" si="37"/>
        <v>4</v>
      </c>
      <c r="R93" s="1">
        <f t="shared" si="38"/>
        <v>105134</v>
      </c>
      <c r="S93" s="1"/>
      <c r="T93" s="1"/>
      <c r="U93" s="1"/>
    </row>
    <row r="94" s="22" customFormat="1" ht="14.25" customHeight="1" spans="1:21">
      <c r="A94" s="1">
        <v>125144</v>
      </c>
      <c r="B94" s="1" t="str">
        <f>_xlfn.XLOOKUP($A94,[4]武器参数!$B:$B,[4]武器参数!$C:$C)</f>
        <v>夺命弹弓-弹药专家-A品质-4阶</v>
      </c>
      <c r="C94" s="1" t="str">
        <f t="shared" si="42"/>
        <v>1</v>
      </c>
      <c r="D94" s="24"/>
      <c r="E94" s="1" t="str">
        <f t="shared" si="44"/>
        <v>skill_125104_name</v>
      </c>
      <c r="F94" s="1" t="str">
        <f t="shared" si="45"/>
        <v>skill_125104_desc</v>
      </c>
      <c r="G94" s="1" t="str">
        <f t="shared" si="46"/>
        <v>icon_skill_125104</v>
      </c>
      <c r="H94" s="1"/>
      <c r="I94" s="1">
        <f t="shared" si="33"/>
        <v>2</v>
      </c>
      <c r="J94" s="1"/>
      <c r="K94" s="1">
        <f t="shared" si="34"/>
        <v>4</v>
      </c>
      <c r="L94" s="1">
        <f>_xlfn.XLOOKUP(A94,[4]武器参数!$B:$B,[4]武器参数!$J:$J)</f>
        <v>1200</v>
      </c>
      <c r="M94" s="1">
        <f t="shared" si="35"/>
        <v>10000</v>
      </c>
      <c r="N94" s="1" t="str">
        <f t="shared" si="43"/>
        <v>12514401</v>
      </c>
      <c r="O94" s="1"/>
      <c r="P94" s="1"/>
      <c r="Q94" s="1">
        <f t="shared" si="37"/>
        <v>4</v>
      </c>
      <c r="R94" s="1">
        <f t="shared" si="38"/>
        <v>105144</v>
      </c>
      <c r="S94" s="1"/>
      <c r="T94" s="1"/>
      <c r="U94" s="1"/>
    </row>
    <row r="95" s="22" customFormat="1" ht="14.25" customHeight="1" spans="1:21">
      <c r="A95" s="1">
        <v>125164</v>
      </c>
      <c r="B95" s="1" t="str">
        <f>_xlfn.XLOOKUP($A95,[4]武器参数!$B:$B,[4]武器参数!$C:$C)</f>
        <v>夺命弹弓-弹药专家-SS品质-4阶</v>
      </c>
      <c r="C95" s="1" t="str">
        <f t="shared" si="42"/>
        <v>1</v>
      </c>
      <c r="D95" s="24"/>
      <c r="E95" s="1" t="str">
        <f t="shared" si="44"/>
        <v>skill_125104_name</v>
      </c>
      <c r="F95" s="1" t="str">
        <f t="shared" si="45"/>
        <v>skill_125104_desc</v>
      </c>
      <c r="G95" s="1" t="str">
        <f t="shared" si="46"/>
        <v>icon_skill_125104</v>
      </c>
      <c r="H95" s="1"/>
      <c r="I95" s="1">
        <f t="shared" si="33"/>
        <v>2</v>
      </c>
      <c r="J95" s="1"/>
      <c r="K95" s="1">
        <f t="shared" si="34"/>
        <v>4</v>
      </c>
      <c r="L95" s="1">
        <f>_xlfn.XLOOKUP(A95,[4]武器参数!$B:$B,[4]武器参数!$J:$J)</f>
        <v>1200</v>
      </c>
      <c r="M95" s="1">
        <f t="shared" si="35"/>
        <v>10000</v>
      </c>
      <c r="N95" s="1" t="str">
        <f t="shared" si="43"/>
        <v>12516401</v>
      </c>
      <c r="O95" s="1"/>
      <c r="P95" s="1"/>
      <c r="Q95" s="1">
        <f t="shared" si="37"/>
        <v>4</v>
      </c>
      <c r="R95" s="1">
        <f t="shared" si="38"/>
        <v>105164</v>
      </c>
      <c r="S95" s="1"/>
      <c r="T95" s="1"/>
      <c r="U95" s="1"/>
    </row>
    <row r="96" s="22" customFormat="1" ht="14.25" customHeight="1" spans="1:21">
      <c r="A96" s="1">
        <v>135114</v>
      </c>
      <c r="B96" s="1" t="str">
        <f>_xlfn.XLOOKUP($A96,[4]武器参数!$B:$B,[4]武器参数!$C:$C)</f>
        <v>夺命弹弓-武器大师-D品质-4阶</v>
      </c>
      <c r="C96" s="1" t="str">
        <f t="shared" si="42"/>
        <v>1</v>
      </c>
      <c r="D96" s="24"/>
      <c r="E96" s="1" t="str">
        <f t="shared" si="44"/>
        <v>skill_135104_name</v>
      </c>
      <c r="F96" s="1" t="str">
        <f t="shared" si="45"/>
        <v>skill_135104_desc</v>
      </c>
      <c r="G96" s="1" t="str">
        <f t="shared" si="46"/>
        <v>icon_skill_135104</v>
      </c>
      <c r="H96" s="1"/>
      <c r="I96" s="1">
        <f t="shared" si="33"/>
        <v>3</v>
      </c>
      <c r="J96" s="1"/>
      <c r="K96" s="1">
        <f t="shared" si="34"/>
        <v>4</v>
      </c>
      <c r="L96" s="1">
        <v>0</v>
      </c>
      <c r="M96" s="1">
        <f t="shared" ref="M96:M103" si="47">10000</f>
        <v>10000</v>
      </c>
      <c r="N96" s="1" t="str">
        <f t="shared" si="43"/>
        <v>13511401</v>
      </c>
      <c r="O96" s="1"/>
      <c r="P96" s="1"/>
      <c r="Q96" s="1">
        <f t="shared" si="37"/>
        <v>4</v>
      </c>
      <c r="R96" s="1"/>
      <c r="S96" s="1"/>
      <c r="T96" s="1"/>
      <c r="U96" s="1"/>
    </row>
    <row r="97" s="22" customFormat="1" ht="14.25" customHeight="1" spans="1:21">
      <c r="A97" s="1">
        <v>135134</v>
      </c>
      <c r="B97" s="1" t="str">
        <f>_xlfn.XLOOKUP($A97,[4]武器参数!$B:$B,[4]武器参数!$C:$C)</f>
        <v>夺命弹弓-武器大师-B品质-4阶</v>
      </c>
      <c r="C97" s="1" t="str">
        <f t="shared" si="42"/>
        <v>1</v>
      </c>
      <c r="D97" s="24"/>
      <c r="E97" s="1" t="str">
        <f t="shared" si="44"/>
        <v>skill_135104_name</v>
      </c>
      <c r="F97" s="1" t="str">
        <f t="shared" si="45"/>
        <v>skill_135104_desc</v>
      </c>
      <c r="G97" s="1" t="str">
        <f t="shared" si="46"/>
        <v>icon_skill_135104</v>
      </c>
      <c r="H97" s="1"/>
      <c r="I97" s="1">
        <f t="shared" si="33"/>
        <v>3</v>
      </c>
      <c r="J97" s="1"/>
      <c r="K97" s="1">
        <f t="shared" si="34"/>
        <v>4</v>
      </c>
      <c r="L97" s="1">
        <v>0</v>
      </c>
      <c r="M97" s="1">
        <f t="shared" si="47"/>
        <v>10000</v>
      </c>
      <c r="N97" s="1" t="str">
        <f t="shared" si="43"/>
        <v>13513401</v>
      </c>
      <c r="O97" s="1"/>
      <c r="P97" s="1"/>
      <c r="Q97" s="1">
        <f t="shared" si="37"/>
        <v>4</v>
      </c>
      <c r="R97" s="1"/>
      <c r="S97" s="1"/>
      <c r="T97" s="1"/>
      <c r="U97" s="1"/>
    </row>
    <row r="98" s="22" customFormat="1" ht="14.25" customHeight="1" spans="1:21">
      <c r="A98" s="1">
        <v>135144</v>
      </c>
      <c r="B98" s="1" t="str">
        <f>_xlfn.XLOOKUP($A98,[4]武器参数!$B:$B,[4]武器参数!$C:$C)</f>
        <v>夺命弹弓-武器大师-A品质-4阶</v>
      </c>
      <c r="C98" s="1" t="str">
        <f t="shared" si="42"/>
        <v>1</v>
      </c>
      <c r="D98" s="24"/>
      <c r="E98" s="1" t="str">
        <f t="shared" si="44"/>
        <v>skill_135104_name</v>
      </c>
      <c r="F98" s="1" t="str">
        <f t="shared" si="45"/>
        <v>skill_135104_desc</v>
      </c>
      <c r="G98" s="1" t="str">
        <f t="shared" si="46"/>
        <v>icon_skill_135104</v>
      </c>
      <c r="H98" s="1"/>
      <c r="I98" s="1">
        <f t="shared" si="33"/>
        <v>3</v>
      </c>
      <c r="J98" s="1"/>
      <c r="K98" s="1">
        <f t="shared" si="34"/>
        <v>4</v>
      </c>
      <c r="L98" s="1">
        <v>0</v>
      </c>
      <c r="M98" s="1">
        <f t="shared" si="47"/>
        <v>10000</v>
      </c>
      <c r="N98" s="1" t="str">
        <f t="shared" si="43"/>
        <v>13514401</v>
      </c>
      <c r="O98" s="1"/>
      <c r="P98" s="1"/>
      <c r="Q98" s="1">
        <f t="shared" si="37"/>
        <v>4</v>
      </c>
      <c r="R98" s="1"/>
      <c r="S98" s="1"/>
      <c r="T98" s="1"/>
      <c r="U98" s="1"/>
    </row>
    <row r="99" s="22" customFormat="1" ht="14.25" customHeight="1" spans="1:21">
      <c r="A99" s="1">
        <v>135164</v>
      </c>
      <c r="B99" s="1" t="str">
        <f>_xlfn.XLOOKUP($A99,[4]武器参数!$B:$B,[4]武器参数!$C:$C)</f>
        <v>夺命弹弓-武器大师-SS品质-4阶</v>
      </c>
      <c r="C99" s="1" t="str">
        <f t="shared" si="42"/>
        <v>1</v>
      </c>
      <c r="D99" s="24"/>
      <c r="E99" s="1" t="str">
        <f t="shared" si="44"/>
        <v>skill_135104_name</v>
      </c>
      <c r="F99" s="1" t="str">
        <f t="shared" si="45"/>
        <v>skill_135104_desc</v>
      </c>
      <c r="G99" s="1" t="str">
        <f t="shared" si="46"/>
        <v>icon_skill_135104</v>
      </c>
      <c r="H99" s="1"/>
      <c r="I99" s="1">
        <f t="shared" si="33"/>
        <v>3</v>
      </c>
      <c r="J99" s="1"/>
      <c r="K99" s="1">
        <f t="shared" si="34"/>
        <v>4</v>
      </c>
      <c r="L99" s="1">
        <v>0</v>
      </c>
      <c r="M99" s="1">
        <f t="shared" si="47"/>
        <v>10000</v>
      </c>
      <c r="N99" s="1" t="str">
        <f t="shared" si="43"/>
        <v>13516401</v>
      </c>
      <c r="O99" s="1"/>
      <c r="P99" s="1"/>
      <c r="Q99" s="1">
        <f t="shared" si="37"/>
        <v>4</v>
      </c>
      <c r="R99" s="1"/>
      <c r="S99" s="1"/>
      <c r="T99" s="1"/>
      <c r="U99" s="1"/>
    </row>
    <row r="100" s="22" customFormat="1" ht="14.25" customHeight="1" spans="1:21">
      <c r="A100" s="1">
        <v>145114</v>
      </c>
      <c r="B100" s="1" t="str">
        <f>_xlfn.XLOOKUP($A100,[4]武器参数!$B:$B,[4]武器参数!$C:$C)</f>
        <v>夺命弹弓-社交名流-D品质-4阶</v>
      </c>
      <c r="C100" s="1" t="str">
        <f t="shared" si="42"/>
        <v>1</v>
      </c>
      <c r="D100" s="24"/>
      <c r="E100" s="1" t="str">
        <f t="shared" si="44"/>
        <v>skill_145104_name</v>
      </c>
      <c r="F100" s="1" t="str">
        <f t="shared" si="45"/>
        <v>skill_145104_desc</v>
      </c>
      <c r="G100" s="1" t="str">
        <f t="shared" si="46"/>
        <v>icon_skill_145104</v>
      </c>
      <c r="H100" s="1"/>
      <c r="I100" s="1">
        <f t="shared" si="33"/>
        <v>4</v>
      </c>
      <c r="J100" s="1"/>
      <c r="K100" s="1">
        <f t="shared" si="34"/>
        <v>4</v>
      </c>
      <c r="L100" s="1">
        <f>_xlfn.XLOOKUP(A100,[4]武器参数!$B:$B,[4]武器参数!$J:$J)</f>
        <v>200</v>
      </c>
      <c r="M100" s="1">
        <f t="shared" si="47"/>
        <v>10000</v>
      </c>
      <c r="N100" s="1" t="str">
        <f t="shared" si="43"/>
        <v>14511401</v>
      </c>
      <c r="O100" s="1"/>
      <c r="P100" s="1"/>
      <c r="Q100" s="1">
        <f t="shared" si="37"/>
        <v>4</v>
      </c>
      <c r="R100" s="1">
        <f t="shared" si="38"/>
        <v>105114</v>
      </c>
      <c r="S100" s="1"/>
      <c r="T100" s="1"/>
      <c r="U100" s="1"/>
    </row>
    <row r="101" s="22" customFormat="1" ht="14.25" customHeight="1" spans="1:21">
      <c r="A101" s="1">
        <v>145134</v>
      </c>
      <c r="B101" s="1" t="str">
        <f>_xlfn.XLOOKUP($A101,[4]武器参数!$B:$B,[4]武器参数!$C:$C)</f>
        <v>夺命弹弓-社交名流-B品质-4阶</v>
      </c>
      <c r="C101" s="1" t="str">
        <f t="shared" si="42"/>
        <v>1</v>
      </c>
      <c r="D101" s="24"/>
      <c r="E101" s="1" t="str">
        <f t="shared" si="44"/>
        <v>skill_145104_name</v>
      </c>
      <c r="F101" s="1" t="str">
        <f t="shared" si="45"/>
        <v>skill_145104_desc</v>
      </c>
      <c r="G101" s="1" t="str">
        <f t="shared" si="46"/>
        <v>icon_skill_145104</v>
      </c>
      <c r="H101" s="1"/>
      <c r="I101" s="1">
        <f t="shared" si="33"/>
        <v>4</v>
      </c>
      <c r="J101" s="1"/>
      <c r="K101" s="1">
        <f t="shared" si="34"/>
        <v>4</v>
      </c>
      <c r="L101" s="1">
        <f>_xlfn.XLOOKUP(A101,[4]武器参数!$B:$B,[4]武器参数!$J:$J)</f>
        <v>200</v>
      </c>
      <c r="M101" s="1">
        <f t="shared" si="47"/>
        <v>10000</v>
      </c>
      <c r="N101" s="1" t="str">
        <f t="shared" si="43"/>
        <v>14513401</v>
      </c>
      <c r="O101" s="1"/>
      <c r="P101" s="1"/>
      <c r="Q101" s="1">
        <f t="shared" si="37"/>
        <v>4</v>
      </c>
      <c r="R101" s="1">
        <f t="shared" si="38"/>
        <v>105134</v>
      </c>
      <c r="S101" s="1"/>
      <c r="T101" s="1"/>
      <c r="U101" s="1"/>
    </row>
    <row r="102" s="22" customFormat="1" ht="14.25" customHeight="1" spans="1:21">
      <c r="A102" s="1">
        <v>145144</v>
      </c>
      <c r="B102" s="1" t="str">
        <f>_xlfn.XLOOKUP($A102,[4]武器参数!$B:$B,[4]武器参数!$C:$C)</f>
        <v>夺命弹弓-社交名流-A品质-4阶</v>
      </c>
      <c r="C102" s="1" t="str">
        <f t="shared" si="42"/>
        <v>1</v>
      </c>
      <c r="D102" s="24"/>
      <c r="E102" s="1" t="str">
        <f t="shared" si="44"/>
        <v>skill_145104_name</v>
      </c>
      <c r="F102" s="1" t="str">
        <f t="shared" si="45"/>
        <v>skill_145104_desc</v>
      </c>
      <c r="G102" s="1" t="str">
        <f t="shared" si="46"/>
        <v>icon_skill_145104</v>
      </c>
      <c r="H102" s="1"/>
      <c r="I102" s="1">
        <f t="shared" si="33"/>
        <v>4</v>
      </c>
      <c r="J102" s="1"/>
      <c r="K102" s="1">
        <f t="shared" si="34"/>
        <v>4</v>
      </c>
      <c r="L102" s="1">
        <f>_xlfn.XLOOKUP(A102,[4]武器参数!$B:$B,[4]武器参数!$J:$J)</f>
        <v>200</v>
      </c>
      <c r="M102" s="1">
        <f t="shared" si="47"/>
        <v>10000</v>
      </c>
      <c r="N102" s="1" t="str">
        <f t="shared" si="43"/>
        <v>14514401</v>
      </c>
      <c r="O102" s="1"/>
      <c r="P102" s="1"/>
      <c r="Q102" s="1">
        <f t="shared" si="37"/>
        <v>4</v>
      </c>
      <c r="R102" s="1">
        <f t="shared" si="38"/>
        <v>105144</v>
      </c>
      <c r="S102" s="1"/>
      <c r="T102" s="1"/>
      <c r="U102" s="1"/>
    </row>
    <row r="103" s="22" customFormat="1" ht="14.25" customHeight="1" spans="1:21">
      <c r="A103" s="1">
        <v>145164</v>
      </c>
      <c r="B103" s="1" t="str">
        <f>_xlfn.XLOOKUP($A103,[4]武器参数!$B:$B,[4]武器参数!$C:$C)</f>
        <v>夺命弹弓-社交名流-SS品质-4阶</v>
      </c>
      <c r="C103" s="1" t="str">
        <f t="shared" si="42"/>
        <v>1</v>
      </c>
      <c r="D103" s="24"/>
      <c r="E103" s="1" t="str">
        <f t="shared" si="44"/>
        <v>skill_145104_name</v>
      </c>
      <c r="F103" s="1" t="str">
        <f t="shared" si="45"/>
        <v>skill_145104_desc</v>
      </c>
      <c r="G103" s="1" t="str">
        <f t="shared" si="46"/>
        <v>icon_skill_145104</v>
      </c>
      <c r="H103" s="1"/>
      <c r="I103" s="1">
        <f t="shared" si="33"/>
        <v>4</v>
      </c>
      <c r="J103" s="1"/>
      <c r="K103" s="1">
        <f t="shared" si="34"/>
        <v>4</v>
      </c>
      <c r="L103" s="1">
        <f>_xlfn.XLOOKUP(A103,[4]武器参数!$B:$B,[4]武器参数!$J:$J)</f>
        <v>200</v>
      </c>
      <c r="M103" s="1">
        <f t="shared" si="47"/>
        <v>10000</v>
      </c>
      <c r="N103" s="1" t="str">
        <f t="shared" si="43"/>
        <v>14516401</v>
      </c>
      <c r="O103" s="1"/>
      <c r="P103" s="1"/>
      <c r="Q103" s="1">
        <f t="shared" ref="Q103:Q115" si="48">INT(RIGHT(A103,1))</f>
        <v>4</v>
      </c>
      <c r="R103" s="1">
        <f t="shared" si="38"/>
        <v>105164</v>
      </c>
      <c r="S103" s="1"/>
      <c r="T103" s="1"/>
      <c r="U103" s="1"/>
    </row>
    <row r="104" s="22" customFormat="1" ht="14.25" customHeight="1" spans="1:21">
      <c r="A104" s="1">
        <v>110001</v>
      </c>
      <c r="B104" s="1" t="s">
        <v>55</v>
      </c>
      <c r="C104" s="1" t="str">
        <f t="shared" si="42"/>
        <v>1</v>
      </c>
      <c r="D104" s="24" t="s">
        <v>56</v>
      </c>
      <c r="E104" s="1"/>
      <c r="F104" s="1"/>
      <c r="G104" s="1"/>
      <c r="H104" s="1"/>
      <c r="I104" s="1">
        <f t="shared" si="33"/>
        <v>1</v>
      </c>
      <c r="J104" s="1"/>
      <c r="K104" s="1">
        <f t="shared" ref="K104:K115" si="49">INT(RIGHT(A104,1))</f>
        <v>1</v>
      </c>
      <c r="L104" s="1">
        <v>0</v>
      </c>
      <c r="M104" s="1">
        <v>0</v>
      </c>
      <c r="N104" s="1" t="str">
        <f t="shared" si="43"/>
        <v>11000101</v>
      </c>
      <c r="O104" s="1"/>
      <c r="P104" s="1"/>
      <c r="Q104" s="1">
        <f t="shared" si="48"/>
        <v>1</v>
      </c>
      <c r="R104" s="1"/>
      <c r="S104" s="1"/>
      <c r="T104" s="1"/>
      <c r="U104" s="1"/>
    </row>
    <row r="105" s="22" customFormat="1" ht="14.25" customHeight="1" spans="1:21">
      <c r="A105" s="1">
        <f t="shared" ref="A105:A109" si="50">A104+1</f>
        <v>110002</v>
      </c>
      <c r="B105" s="1" t="s">
        <v>57</v>
      </c>
      <c r="C105" s="1" t="str">
        <f t="shared" si="42"/>
        <v>1</v>
      </c>
      <c r="D105" s="24" t="s">
        <v>56</v>
      </c>
      <c r="E105" s="1"/>
      <c r="F105" s="1"/>
      <c r="G105" s="1"/>
      <c r="H105" s="1"/>
      <c r="I105" s="1">
        <f t="shared" ref="I105:I115" si="51">INT(MIDB(A105,2,1))</f>
        <v>1</v>
      </c>
      <c r="J105" s="1"/>
      <c r="K105" s="1">
        <f t="shared" si="49"/>
        <v>2</v>
      </c>
      <c r="L105" s="1">
        <v>0</v>
      </c>
      <c r="M105" s="1">
        <v>0</v>
      </c>
      <c r="N105" s="1" t="str">
        <f t="shared" si="43"/>
        <v>11000201</v>
      </c>
      <c r="O105" s="1"/>
      <c r="P105" s="1"/>
      <c r="Q105" s="1">
        <f t="shared" si="48"/>
        <v>2</v>
      </c>
      <c r="R105" s="1">
        <v>110001</v>
      </c>
      <c r="S105" s="1"/>
      <c r="T105" s="1"/>
      <c r="U105" s="1"/>
    </row>
    <row r="106" s="22" customFormat="1" ht="14.25" customHeight="1" spans="1:21">
      <c r="A106" s="1">
        <f t="shared" si="50"/>
        <v>110003</v>
      </c>
      <c r="B106" s="1" t="s">
        <v>58</v>
      </c>
      <c r="C106" s="1" t="str">
        <f t="shared" si="42"/>
        <v>1</v>
      </c>
      <c r="D106" s="24" t="s">
        <v>56</v>
      </c>
      <c r="E106" s="1"/>
      <c r="F106" s="1"/>
      <c r="G106" s="1"/>
      <c r="H106" s="1"/>
      <c r="I106" s="1">
        <f t="shared" si="51"/>
        <v>1</v>
      </c>
      <c r="J106" s="1"/>
      <c r="K106" s="1">
        <f t="shared" si="49"/>
        <v>3</v>
      </c>
      <c r="L106" s="1">
        <v>0</v>
      </c>
      <c r="M106" s="1">
        <v>0</v>
      </c>
      <c r="N106" s="1" t="str">
        <f t="shared" si="43"/>
        <v>11000301</v>
      </c>
      <c r="O106" s="1"/>
      <c r="P106" s="1"/>
      <c r="Q106" s="1">
        <f t="shared" si="48"/>
        <v>3</v>
      </c>
      <c r="R106" s="1">
        <f>R105+1</f>
        <v>110002</v>
      </c>
      <c r="S106" s="1"/>
      <c r="T106" s="1"/>
      <c r="U106" s="1"/>
    </row>
    <row r="107" s="22" customFormat="1" ht="14.25" customHeight="1" spans="1:21">
      <c r="A107" s="1">
        <v>120001</v>
      </c>
      <c r="B107" s="1" t="s">
        <v>59</v>
      </c>
      <c r="C107" s="1" t="str">
        <f t="shared" si="42"/>
        <v>1</v>
      </c>
      <c r="D107" s="24" t="s">
        <v>60</v>
      </c>
      <c r="E107" s="1"/>
      <c r="F107" s="1"/>
      <c r="G107" s="1"/>
      <c r="H107" s="1"/>
      <c r="I107" s="1">
        <f t="shared" si="51"/>
        <v>2</v>
      </c>
      <c r="J107" s="1"/>
      <c r="K107" s="1">
        <f t="shared" si="49"/>
        <v>1</v>
      </c>
      <c r="L107" s="1">
        <v>0</v>
      </c>
      <c r="M107" s="1">
        <v>0</v>
      </c>
      <c r="N107" s="1" t="str">
        <f t="shared" si="43"/>
        <v>12000101</v>
      </c>
      <c r="O107" s="1"/>
      <c r="P107" s="1"/>
      <c r="Q107" s="1">
        <f t="shared" si="48"/>
        <v>1</v>
      </c>
      <c r="R107" s="1"/>
      <c r="S107" s="1"/>
      <c r="T107" s="1"/>
      <c r="U107" s="1"/>
    </row>
    <row r="108" s="22" customFormat="1" ht="14.25" customHeight="1" spans="1:21">
      <c r="A108" s="1">
        <f t="shared" si="50"/>
        <v>120002</v>
      </c>
      <c r="B108" s="1" t="s">
        <v>61</v>
      </c>
      <c r="C108" s="1" t="str">
        <f t="shared" si="42"/>
        <v>1</v>
      </c>
      <c r="D108" s="24" t="s">
        <v>60</v>
      </c>
      <c r="E108" s="1"/>
      <c r="F108" s="1"/>
      <c r="G108" s="1"/>
      <c r="H108" s="1"/>
      <c r="I108" s="1">
        <f t="shared" si="51"/>
        <v>2</v>
      </c>
      <c r="J108" s="1"/>
      <c r="K108" s="1">
        <f t="shared" si="49"/>
        <v>2</v>
      </c>
      <c r="L108" s="1">
        <v>0</v>
      </c>
      <c r="M108" s="1">
        <v>0</v>
      </c>
      <c r="N108" s="1" t="str">
        <f t="shared" si="43"/>
        <v>12000201</v>
      </c>
      <c r="O108" s="1"/>
      <c r="P108" s="1"/>
      <c r="Q108" s="1">
        <f t="shared" si="48"/>
        <v>2</v>
      </c>
      <c r="R108" s="1">
        <v>120001</v>
      </c>
      <c r="S108" s="1"/>
      <c r="T108" s="1"/>
      <c r="U108" s="1"/>
    </row>
    <row r="109" s="22" customFormat="1" ht="14.25" customHeight="1" spans="1:21">
      <c r="A109" s="1">
        <f t="shared" si="50"/>
        <v>120003</v>
      </c>
      <c r="B109" s="1" t="s">
        <v>62</v>
      </c>
      <c r="C109" s="1" t="str">
        <f t="shared" si="42"/>
        <v>1</v>
      </c>
      <c r="D109" s="24" t="s">
        <v>60</v>
      </c>
      <c r="E109" s="1"/>
      <c r="F109" s="1"/>
      <c r="G109" s="1"/>
      <c r="H109" s="1"/>
      <c r="I109" s="1">
        <f t="shared" si="51"/>
        <v>2</v>
      </c>
      <c r="J109" s="1"/>
      <c r="K109" s="1">
        <f t="shared" si="49"/>
        <v>3</v>
      </c>
      <c r="L109" s="1">
        <v>0</v>
      </c>
      <c r="M109" s="1">
        <v>0</v>
      </c>
      <c r="N109" s="1" t="str">
        <f t="shared" si="43"/>
        <v>12000301</v>
      </c>
      <c r="O109" s="1"/>
      <c r="P109" s="1"/>
      <c r="Q109" s="1">
        <f t="shared" si="48"/>
        <v>3</v>
      </c>
      <c r="R109" s="1">
        <f>R108+1</f>
        <v>120002</v>
      </c>
      <c r="S109" s="1"/>
      <c r="T109" s="1"/>
      <c r="U109" s="1"/>
    </row>
    <row r="110" s="22" customFormat="1" ht="14.25" customHeight="1" spans="1:21">
      <c r="A110" s="1">
        <v>130001</v>
      </c>
      <c r="B110" s="1" t="s">
        <v>63</v>
      </c>
      <c r="C110" s="1" t="str">
        <f t="shared" si="42"/>
        <v>1</v>
      </c>
      <c r="D110" s="24" t="s">
        <v>64</v>
      </c>
      <c r="E110" s="1"/>
      <c r="F110" s="1"/>
      <c r="G110" s="1"/>
      <c r="H110" s="1"/>
      <c r="I110" s="1">
        <f t="shared" si="51"/>
        <v>3</v>
      </c>
      <c r="J110" s="1"/>
      <c r="K110" s="1">
        <f t="shared" si="49"/>
        <v>1</v>
      </c>
      <c r="L110" s="1">
        <v>0</v>
      </c>
      <c r="M110" s="1">
        <v>0</v>
      </c>
      <c r="N110" s="1" t="str">
        <f t="shared" si="43"/>
        <v>13000101</v>
      </c>
      <c r="O110" s="1"/>
      <c r="P110" s="1"/>
      <c r="Q110" s="1">
        <f t="shared" si="48"/>
        <v>1</v>
      </c>
      <c r="R110" s="1"/>
      <c r="S110" s="1"/>
      <c r="T110" s="1"/>
      <c r="U110" s="1"/>
    </row>
    <row r="111" s="22" customFormat="1" ht="14.25" customHeight="1" spans="1:21">
      <c r="A111" s="1">
        <f t="shared" ref="A111:A115" si="52">A110+1</f>
        <v>130002</v>
      </c>
      <c r="B111" s="1" t="s">
        <v>65</v>
      </c>
      <c r="C111" s="1" t="str">
        <f t="shared" si="42"/>
        <v>1</v>
      </c>
      <c r="D111" s="24" t="s">
        <v>64</v>
      </c>
      <c r="E111" s="1"/>
      <c r="F111" s="1"/>
      <c r="G111" s="1"/>
      <c r="H111" s="1"/>
      <c r="I111" s="1">
        <f t="shared" si="51"/>
        <v>3</v>
      </c>
      <c r="J111" s="1"/>
      <c r="K111" s="1">
        <f t="shared" si="49"/>
        <v>2</v>
      </c>
      <c r="L111" s="1">
        <v>0</v>
      </c>
      <c r="M111" s="1">
        <v>0</v>
      </c>
      <c r="N111" s="1" t="str">
        <f t="shared" si="43"/>
        <v>13000201</v>
      </c>
      <c r="O111" s="1"/>
      <c r="P111" s="1"/>
      <c r="Q111" s="1">
        <f t="shared" si="48"/>
        <v>2</v>
      </c>
      <c r="R111" s="1">
        <v>130001</v>
      </c>
      <c r="S111" s="1"/>
      <c r="T111" s="1"/>
      <c r="U111" s="1"/>
    </row>
    <row r="112" s="22" customFormat="1" ht="14.25" customHeight="1" spans="1:21">
      <c r="A112" s="1">
        <f t="shared" si="52"/>
        <v>130003</v>
      </c>
      <c r="B112" s="1" t="s">
        <v>66</v>
      </c>
      <c r="C112" s="1" t="str">
        <f t="shared" si="42"/>
        <v>1</v>
      </c>
      <c r="D112" s="24" t="s">
        <v>64</v>
      </c>
      <c r="E112" s="1"/>
      <c r="F112" s="1"/>
      <c r="G112" s="1"/>
      <c r="H112" s="1"/>
      <c r="I112" s="1">
        <f t="shared" si="51"/>
        <v>3</v>
      </c>
      <c r="J112" s="1"/>
      <c r="K112" s="1">
        <f t="shared" si="49"/>
        <v>3</v>
      </c>
      <c r="L112" s="1">
        <v>0</v>
      </c>
      <c r="M112" s="1">
        <v>0</v>
      </c>
      <c r="N112" s="1" t="str">
        <f t="shared" si="43"/>
        <v>13000301</v>
      </c>
      <c r="O112" s="1"/>
      <c r="P112" s="1"/>
      <c r="Q112" s="1">
        <f t="shared" si="48"/>
        <v>3</v>
      </c>
      <c r="R112" s="1">
        <f>R111+1</f>
        <v>130002</v>
      </c>
      <c r="S112" s="1"/>
      <c r="T112" s="1"/>
      <c r="U112" s="1"/>
    </row>
    <row r="113" s="22" customFormat="1" ht="14.25" customHeight="1" spans="1:21">
      <c r="A113" s="1">
        <v>140001</v>
      </c>
      <c r="B113" s="1" t="s">
        <v>67</v>
      </c>
      <c r="C113" s="1" t="str">
        <f t="shared" si="42"/>
        <v>1</v>
      </c>
      <c r="D113" s="24" t="s">
        <v>68</v>
      </c>
      <c r="E113" s="1"/>
      <c r="F113" s="1"/>
      <c r="G113" s="1"/>
      <c r="H113" s="1"/>
      <c r="I113" s="1">
        <f t="shared" si="51"/>
        <v>4</v>
      </c>
      <c r="J113" s="1"/>
      <c r="K113" s="1">
        <f t="shared" si="49"/>
        <v>1</v>
      </c>
      <c r="L113" s="1">
        <v>0</v>
      </c>
      <c r="M113" s="1">
        <v>0</v>
      </c>
      <c r="N113" s="1" t="str">
        <f t="shared" si="43"/>
        <v>14000101</v>
      </c>
      <c r="O113" s="1"/>
      <c r="P113" s="1"/>
      <c r="Q113" s="1">
        <f t="shared" si="48"/>
        <v>1</v>
      </c>
      <c r="R113" s="1"/>
      <c r="S113" s="1"/>
      <c r="T113" s="1"/>
      <c r="U113" s="1"/>
    </row>
    <row r="114" s="22" customFormat="1" ht="14.25" customHeight="1" spans="1:21">
      <c r="A114" s="1">
        <f t="shared" si="52"/>
        <v>140002</v>
      </c>
      <c r="B114" s="1" t="s">
        <v>69</v>
      </c>
      <c r="C114" s="1" t="str">
        <f t="shared" si="42"/>
        <v>1</v>
      </c>
      <c r="D114" s="24" t="s">
        <v>68</v>
      </c>
      <c r="E114" s="1"/>
      <c r="F114" s="1"/>
      <c r="G114" s="1"/>
      <c r="H114" s="1"/>
      <c r="I114" s="1">
        <f t="shared" si="51"/>
        <v>4</v>
      </c>
      <c r="J114" s="1"/>
      <c r="K114" s="1">
        <f t="shared" si="49"/>
        <v>2</v>
      </c>
      <c r="L114" s="1">
        <v>0</v>
      </c>
      <c r="M114" s="1">
        <v>0</v>
      </c>
      <c r="N114" s="1" t="str">
        <f t="shared" si="43"/>
        <v>14000201</v>
      </c>
      <c r="O114" s="1"/>
      <c r="P114" s="1"/>
      <c r="Q114" s="1">
        <f t="shared" si="48"/>
        <v>2</v>
      </c>
      <c r="R114" s="1">
        <v>140001</v>
      </c>
      <c r="S114" s="1" t="s">
        <v>70</v>
      </c>
      <c r="T114" s="1"/>
      <c r="U114" s="1"/>
    </row>
    <row r="115" s="22" customFormat="1" ht="14.25" customHeight="1" spans="1:21">
      <c r="A115" s="1">
        <f t="shared" si="52"/>
        <v>140003</v>
      </c>
      <c r="B115" s="1" t="s">
        <v>71</v>
      </c>
      <c r="C115" s="1" t="str">
        <f t="shared" si="42"/>
        <v>1</v>
      </c>
      <c r="D115" s="24" t="s">
        <v>68</v>
      </c>
      <c r="E115" s="1"/>
      <c r="F115" s="1"/>
      <c r="G115" s="1"/>
      <c r="H115" s="1"/>
      <c r="I115" s="1">
        <f t="shared" si="51"/>
        <v>4</v>
      </c>
      <c r="J115" s="1"/>
      <c r="K115" s="1">
        <f t="shared" si="49"/>
        <v>3</v>
      </c>
      <c r="L115" s="1">
        <v>0</v>
      </c>
      <c r="M115" s="1">
        <v>0</v>
      </c>
      <c r="N115" s="1" t="str">
        <f t="shared" si="43"/>
        <v>14000301</v>
      </c>
      <c r="O115" s="1"/>
      <c r="P115" s="1"/>
      <c r="Q115" s="1">
        <f t="shared" si="48"/>
        <v>3</v>
      </c>
      <c r="R115" s="1">
        <f>R114+1</f>
        <v>140002</v>
      </c>
      <c r="S115" s="1" t="s">
        <v>72</v>
      </c>
      <c r="T115" s="1"/>
      <c r="U115" s="1"/>
    </row>
    <row r="116" s="22" customFormat="1" ht="14.25" customHeight="1" spans="1:21">
      <c r="A116" s="1">
        <v>211011</v>
      </c>
      <c r="B116" s="1" t="str">
        <f>CONCATENATE(_xlfn.XLOOKUP($A116,[4]羁绊和科技参数!$B$15:$B$116,[4]羁绊和科技参数!$A$15:$A$116),"-",RIGHT($A116,1))</f>
        <v>财富转移-1</v>
      </c>
      <c r="C116" s="1" t="str">
        <f t="shared" ref="C116:C147" si="53">LEFT(A116,1)</f>
        <v>2</v>
      </c>
      <c r="D116" s="24" t="s">
        <v>73</v>
      </c>
      <c r="E116" s="1" t="str">
        <f>CONCATENATE("skill_",LEFT($A116,5),"_name")</f>
        <v>skill_21101_name</v>
      </c>
      <c r="F116" s="1" t="str">
        <f>CONCATENATE("skill_",LEFT($A116,5),"_desc")</f>
        <v>skill_21101_desc</v>
      </c>
      <c r="G116" s="1" t="str">
        <f>CONCATENATE("icon_skill_",LEFT($A116,5))</f>
        <v>icon_skill_21101</v>
      </c>
      <c r="H116" s="1">
        <f>INT(MIDB(A116,3,1))</f>
        <v>1</v>
      </c>
      <c r="I116" s="1">
        <f>INT(MIDB($A116,2,1))</f>
        <v>1</v>
      </c>
      <c r="J116" s="1">
        <f>_xlfn.XLOOKUP(A116,[4]羁绊和科技参数!$B$15:$B$116,[4]羁绊和科技参数!$H$15:$H$116)</f>
        <v>3</v>
      </c>
      <c r="K116" s="1">
        <f>INT(RIGHT($A116,1))</f>
        <v>1</v>
      </c>
      <c r="L116" s="1">
        <v>0</v>
      </c>
      <c r="M116" s="1">
        <v>0</v>
      </c>
      <c r="N116" s="1" t="str">
        <f t="shared" si="43"/>
        <v>21101101</v>
      </c>
      <c r="O116" s="1"/>
      <c r="P116" s="1"/>
      <c r="Q116" s="1"/>
      <c r="R116" s="1"/>
      <c r="S116" s="1"/>
      <c r="T116" s="1"/>
      <c r="U116" s="1"/>
    </row>
    <row r="117" s="22" customFormat="1" ht="14.25" customHeight="1" spans="1:21">
      <c r="A117" s="1">
        <v>211012</v>
      </c>
      <c r="B117" s="1" t="str">
        <f>CONCATENATE(_xlfn.XLOOKUP($A117,[4]羁绊和科技参数!$B$15:$B$116,[4]羁绊和科技参数!$A$15:$A$116),"-",RIGHT($A117,1))</f>
        <v>财富转移-2</v>
      </c>
      <c r="C117" s="1" t="str">
        <f t="shared" si="53"/>
        <v>2</v>
      </c>
      <c r="D117" s="24" t="s">
        <v>74</v>
      </c>
      <c r="E117" s="1" t="str">
        <f t="shared" ref="E117:E148" si="54">CONCATENATE("skill_",LEFT($A117,5),"_name")</f>
        <v>skill_21101_name</v>
      </c>
      <c r="F117" s="1" t="str">
        <f t="shared" ref="F117:F148" si="55">CONCATENATE("skill_",LEFT($A117,5),"_desc")</f>
        <v>skill_21101_desc</v>
      </c>
      <c r="G117" s="1" t="str">
        <f>CONCATENATE("icon_skill_",LEFT($A117,5))</f>
        <v>icon_skill_21101</v>
      </c>
      <c r="H117" s="1">
        <f t="shared" ref="H117:H148" si="56">INT(MIDB(A117,3,1))</f>
        <v>1</v>
      </c>
      <c r="I117" s="1">
        <f t="shared" ref="I117:I148" si="57">INT(MIDB($A117,2,1))</f>
        <v>1</v>
      </c>
      <c r="J117" s="1">
        <f>_xlfn.XLOOKUP(A117,[4]羁绊和科技参数!$B$15:$B$116,[4]羁绊和科技参数!$H$15:$H$116)</f>
        <v>6</v>
      </c>
      <c r="K117" s="1">
        <f t="shared" ref="K117:K148" si="58">INT(RIGHT($A117,1))</f>
        <v>2</v>
      </c>
      <c r="L117" s="1">
        <v>0</v>
      </c>
      <c r="M117" s="1">
        <v>0</v>
      </c>
      <c r="N117" s="1" t="str">
        <f t="shared" si="43"/>
        <v>21101201</v>
      </c>
      <c r="O117" s="1"/>
      <c r="P117" s="1"/>
      <c r="Q117" s="1"/>
      <c r="R117" s="1"/>
      <c r="S117" s="1"/>
      <c r="T117" s="1"/>
      <c r="U117" s="1"/>
    </row>
    <row r="118" s="22" customFormat="1" ht="14.25" customHeight="1" spans="1:21">
      <c r="A118" s="1">
        <v>211013</v>
      </c>
      <c r="B118" s="1" t="str">
        <f>CONCATENATE(_xlfn.XLOOKUP($A118,[4]羁绊和科技参数!$B$15:$B$116,[4]羁绊和科技参数!$A$15:$A$116),"-",RIGHT($A118,1))</f>
        <v>财富转移-3</v>
      </c>
      <c r="C118" s="1" t="str">
        <f t="shared" si="53"/>
        <v>2</v>
      </c>
      <c r="D118" s="24" t="s">
        <v>75</v>
      </c>
      <c r="E118" s="1" t="str">
        <f t="shared" si="54"/>
        <v>skill_21101_name</v>
      </c>
      <c r="F118" s="1" t="str">
        <f t="shared" si="55"/>
        <v>skill_21101_desc</v>
      </c>
      <c r="G118" s="1" t="str">
        <f>CONCATENATE("icon_skill_",LEFT($A118,5))</f>
        <v>icon_skill_21101</v>
      </c>
      <c r="H118" s="1">
        <f t="shared" si="56"/>
        <v>1</v>
      </c>
      <c r="I118" s="1">
        <f t="shared" si="57"/>
        <v>1</v>
      </c>
      <c r="J118" s="1">
        <f>_xlfn.XLOOKUP(A118,[4]羁绊和科技参数!$B$15:$B$116,[4]羁绊和科技参数!$H$15:$H$116)</f>
        <v>9</v>
      </c>
      <c r="K118" s="1">
        <f t="shared" si="58"/>
        <v>3</v>
      </c>
      <c r="L118" s="1">
        <v>0</v>
      </c>
      <c r="M118" s="1">
        <v>0</v>
      </c>
      <c r="N118" s="1" t="str">
        <f t="shared" si="43"/>
        <v>21101301</v>
      </c>
      <c r="O118" s="1"/>
      <c r="P118" s="1"/>
      <c r="Q118" s="1"/>
      <c r="R118" s="1"/>
      <c r="S118" s="1"/>
      <c r="T118" s="1"/>
      <c r="U118" s="1"/>
    </row>
    <row r="119" s="22" customFormat="1" ht="14.25" customHeight="1" spans="1:21">
      <c r="A119" s="1">
        <v>211014</v>
      </c>
      <c r="B119" s="1" t="str">
        <f>CONCATENATE(_xlfn.XLOOKUP($A119,[4]羁绊和科技参数!$B$15:$B$116,[4]羁绊和科技参数!$A$15:$A$116),"-",RIGHT($A119,1))</f>
        <v>财富转移-4</v>
      </c>
      <c r="C119" s="1" t="str">
        <f t="shared" si="53"/>
        <v>2</v>
      </c>
      <c r="D119" s="24" t="s">
        <v>76</v>
      </c>
      <c r="E119" s="1" t="str">
        <f t="shared" si="54"/>
        <v>skill_21101_name</v>
      </c>
      <c r="F119" s="1" t="str">
        <f t="shared" si="55"/>
        <v>skill_21101_desc</v>
      </c>
      <c r="G119" s="1" t="str">
        <f>CONCATENATE("icon_skill_",LEFT($A119,5))</f>
        <v>icon_skill_21101</v>
      </c>
      <c r="H119" s="1">
        <f t="shared" si="56"/>
        <v>1</v>
      </c>
      <c r="I119" s="1">
        <f t="shared" si="57"/>
        <v>1</v>
      </c>
      <c r="J119" s="1">
        <f>_xlfn.XLOOKUP(A119,[4]羁绊和科技参数!$B$15:$B$116,[4]羁绊和科技参数!$H$15:$H$116)</f>
        <v>12</v>
      </c>
      <c r="K119" s="1">
        <f t="shared" si="58"/>
        <v>4</v>
      </c>
      <c r="L119" s="1">
        <v>0</v>
      </c>
      <c r="M119" s="1">
        <v>0</v>
      </c>
      <c r="N119" s="1" t="str">
        <f t="shared" si="43"/>
        <v>21101401</v>
      </c>
      <c r="O119" s="1"/>
      <c r="P119" s="1"/>
      <c r="Q119" s="1"/>
      <c r="R119" s="1"/>
      <c r="S119" s="1"/>
      <c r="T119" s="1"/>
      <c r="U119" s="1"/>
    </row>
    <row r="120" s="22" customFormat="1" ht="14.25" customHeight="1" spans="1:21">
      <c r="A120" s="1">
        <v>211021</v>
      </c>
      <c r="B120" s="1" t="str">
        <f>CONCATENATE(_xlfn.XLOOKUP($A120,[4]羁绊和科技参数!$B$15:$B$116,[4]羁绊和科技参数!$A$15:$A$116),"-",RIGHT($A120,1))</f>
        <v>意外之财-1</v>
      </c>
      <c r="C120" s="1" t="str">
        <f t="shared" si="53"/>
        <v>2</v>
      </c>
      <c r="D120" s="24" t="s">
        <v>77</v>
      </c>
      <c r="E120" s="1" t="str">
        <f t="shared" si="54"/>
        <v>skill_21102_name</v>
      </c>
      <c r="F120" s="1" t="str">
        <f t="shared" si="55"/>
        <v>skill_21102_desc</v>
      </c>
      <c r="G120" s="1" t="str">
        <f t="shared" ref="G120:G151" si="59">CONCATENATE("icon_skill_",LEFT($A120,5))</f>
        <v>icon_skill_21102</v>
      </c>
      <c r="H120" s="1">
        <f t="shared" si="56"/>
        <v>1</v>
      </c>
      <c r="I120" s="1">
        <f t="shared" si="57"/>
        <v>1</v>
      </c>
      <c r="J120" s="1" t="str">
        <f>_xlfn.XLOOKUP(A120,[4]羁绊和科技参数!$B$15:$B$116,[4]羁绊和科技参数!$H$15:$H$116)</f>
        <v>3;5</v>
      </c>
      <c r="K120" s="1">
        <f t="shared" si="58"/>
        <v>1</v>
      </c>
      <c r="L120" s="1">
        <v>0</v>
      </c>
      <c r="M120" s="1">
        <v>0</v>
      </c>
      <c r="N120" s="1" t="str">
        <f t="shared" si="43"/>
        <v>21102101</v>
      </c>
      <c r="O120" s="1"/>
      <c r="P120" s="1"/>
      <c r="Q120" s="1"/>
      <c r="R120" s="1"/>
      <c r="S120" s="1"/>
      <c r="T120" s="1"/>
      <c r="U120" s="1"/>
    </row>
    <row r="121" s="22" customFormat="1" ht="14.25" customHeight="1" spans="1:21">
      <c r="A121" s="1">
        <v>211022</v>
      </c>
      <c r="B121" s="1" t="str">
        <f>CONCATENATE(_xlfn.XLOOKUP($A121,[4]羁绊和科技参数!$B$15:$B$116,[4]羁绊和科技参数!$A$15:$A$116),"-",RIGHT($A121,1))</f>
        <v>意外之财-2</v>
      </c>
      <c r="C121" s="1" t="str">
        <f t="shared" si="53"/>
        <v>2</v>
      </c>
      <c r="D121" s="24" t="s">
        <v>78</v>
      </c>
      <c r="E121" s="1" t="str">
        <f t="shared" si="54"/>
        <v>skill_21102_name</v>
      </c>
      <c r="F121" s="1" t="str">
        <f t="shared" si="55"/>
        <v>skill_21102_desc</v>
      </c>
      <c r="G121" s="1" t="str">
        <f t="shared" si="59"/>
        <v>icon_skill_21102</v>
      </c>
      <c r="H121" s="1">
        <f t="shared" si="56"/>
        <v>1</v>
      </c>
      <c r="I121" s="1">
        <f t="shared" si="57"/>
        <v>1</v>
      </c>
      <c r="J121" s="1" t="str">
        <f>_xlfn.XLOOKUP(A121,[4]羁绊和科技参数!$B$15:$B$116,[4]羁绊和科技参数!$H$15:$H$116)</f>
        <v>6;5</v>
      </c>
      <c r="K121" s="1">
        <f t="shared" si="58"/>
        <v>2</v>
      </c>
      <c r="L121" s="1">
        <v>0</v>
      </c>
      <c r="M121" s="1">
        <v>0</v>
      </c>
      <c r="N121" s="1" t="str">
        <f t="shared" si="43"/>
        <v>21102201</v>
      </c>
      <c r="O121" s="1"/>
      <c r="P121" s="1"/>
      <c r="Q121" s="1"/>
      <c r="R121" s="1"/>
      <c r="S121" s="1"/>
      <c r="T121" s="1"/>
      <c r="U121" s="1"/>
    </row>
    <row r="122" s="22" customFormat="1" ht="14.25" customHeight="1" spans="1:21">
      <c r="A122" s="1">
        <v>211023</v>
      </c>
      <c r="B122" s="1" t="str">
        <f>CONCATENATE(_xlfn.XLOOKUP($A122,[4]羁绊和科技参数!$B$15:$B$116,[4]羁绊和科技参数!$A$15:$A$116),"-",RIGHT($A122,1))</f>
        <v>意外之财-3</v>
      </c>
      <c r="C122" s="1" t="str">
        <f t="shared" si="53"/>
        <v>2</v>
      </c>
      <c r="D122" s="24" t="s">
        <v>79</v>
      </c>
      <c r="E122" s="1" t="str">
        <f t="shared" si="54"/>
        <v>skill_21102_name</v>
      </c>
      <c r="F122" s="1" t="str">
        <f t="shared" si="55"/>
        <v>skill_21102_desc</v>
      </c>
      <c r="G122" s="1" t="str">
        <f t="shared" si="59"/>
        <v>icon_skill_21102</v>
      </c>
      <c r="H122" s="1">
        <f t="shared" si="56"/>
        <v>1</v>
      </c>
      <c r="I122" s="1">
        <f t="shared" si="57"/>
        <v>1</v>
      </c>
      <c r="J122" s="1" t="str">
        <f>_xlfn.XLOOKUP(A122,[4]羁绊和科技参数!$B$15:$B$116,[4]羁绊和科技参数!$H$15:$H$116)</f>
        <v>9;5</v>
      </c>
      <c r="K122" s="1">
        <f t="shared" si="58"/>
        <v>3</v>
      </c>
      <c r="L122" s="1">
        <v>0</v>
      </c>
      <c r="M122" s="1">
        <v>0</v>
      </c>
      <c r="N122" s="1" t="str">
        <f t="shared" si="43"/>
        <v>21102301</v>
      </c>
      <c r="O122" s="1"/>
      <c r="P122" s="1"/>
      <c r="Q122" s="1"/>
      <c r="R122" s="1"/>
      <c r="S122" s="1"/>
      <c r="T122" s="1"/>
      <c r="U122" s="1"/>
    </row>
    <row r="123" s="22" customFormat="1" ht="14.25" customHeight="1" spans="1:21">
      <c r="A123" s="1">
        <v>211024</v>
      </c>
      <c r="B123" s="1" t="str">
        <f>CONCATENATE(_xlfn.XLOOKUP($A123,[4]羁绊和科技参数!$B$15:$B$116,[4]羁绊和科技参数!$A$15:$A$116),"-",RIGHT($A123,1))</f>
        <v>意外之财-4</v>
      </c>
      <c r="C123" s="1" t="str">
        <f t="shared" si="53"/>
        <v>2</v>
      </c>
      <c r="D123" s="24" t="s">
        <v>80</v>
      </c>
      <c r="E123" s="1" t="str">
        <f t="shared" si="54"/>
        <v>skill_21102_name</v>
      </c>
      <c r="F123" s="1" t="str">
        <f t="shared" si="55"/>
        <v>skill_21102_desc</v>
      </c>
      <c r="G123" s="1" t="str">
        <f t="shared" si="59"/>
        <v>icon_skill_21102</v>
      </c>
      <c r="H123" s="1">
        <f t="shared" si="56"/>
        <v>1</v>
      </c>
      <c r="I123" s="1">
        <f t="shared" si="57"/>
        <v>1</v>
      </c>
      <c r="J123" s="1" t="str">
        <f>_xlfn.XLOOKUP(A123,[4]羁绊和科技参数!$B$15:$B$116,[4]羁绊和科技参数!$H$15:$H$116)</f>
        <v>12;5</v>
      </c>
      <c r="K123" s="1">
        <f t="shared" si="58"/>
        <v>4</v>
      </c>
      <c r="L123" s="1">
        <v>0</v>
      </c>
      <c r="M123" s="1">
        <v>0</v>
      </c>
      <c r="N123" s="1" t="str">
        <f t="shared" si="43"/>
        <v>21102401</v>
      </c>
      <c r="O123" s="1"/>
      <c r="P123" s="1"/>
      <c r="Q123" s="1"/>
      <c r="R123" s="1"/>
      <c r="S123" s="1"/>
      <c r="T123" s="1"/>
      <c r="U123" s="1"/>
    </row>
    <row r="124" s="22" customFormat="1" ht="14.25" customHeight="1" spans="1:21">
      <c r="A124" s="1">
        <v>211031</v>
      </c>
      <c r="B124" s="1" t="str">
        <f>CONCATENATE(_xlfn.XLOOKUP($A124,[4]羁绊和科技参数!$B$15:$B$116,[4]羁绊和科技参数!$A$15:$A$116),"-",RIGHT($A124,1))</f>
        <v>经济间谍-1</v>
      </c>
      <c r="C124" s="1" t="str">
        <f t="shared" si="53"/>
        <v>2</v>
      </c>
      <c r="D124" s="24" t="s">
        <v>81</v>
      </c>
      <c r="E124" s="1" t="str">
        <f t="shared" si="54"/>
        <v>skill_21103_name</v>
      </c>
      <c r="F124" s="1" t="str">
        <f t="shared" si="55"/>
        <v>skill_21103_desc</v>
      </c>
      <c r="G124" s="1" t="str">
        <f t="shared" si="59"/>
        <v>icon_skill_21103</v>
      </c>
      <c r="H124" s="1">
        <f t="shared" si="56"/>
        <v>1</v>
      </c>
      <c r="I124" s="1">
        <f t="shared" si="57"/>
        <v>1</v>
      </c>
      <c r="J124" s="1">
        <f>_xlfn.XLOOKUP(A124,[4]羁绊和科技参数!$B$15:$B$116,[4]羁绊和科技参数!$H$15:$H$116)</f>
        <v>4</v>
      </c>
      <c r="K124" s="1">
        <f t="shared" si="58"/>
        <v>1</v>
      </c>
      <c r="L124" s="1">
        <v>0</v>
      </c>
      <c r="M124" s="1">
        <v>0</v>
      </c>
      <c r="N124" s="1" t="str">
        <f t="shared" si="43"/>
        <v>21103101</v>
      </c>
      <c r="O124" s="1"/>
      <c r="P124" s="1"/>
      <c r="Q124" s="1"/>
      <c r="R124" s="1"/>
      <c r="S124" s="1"/>
      <c r="T124" s="1">
        <v>1</v>
      </c>
      <c r="U124" s="1"/>
    </row>
    <row r="125" s="22" customFormat="1" ht="14.25" customHeight="1" spans="1:21">
      <c r="A125" s="1">
        <v>211032</v>
      </c>
      <c r="B125" s="1" t="str">
        <f>CONCATENATE(_xlfn.XLOOKUP($A125,[4]羁绊和科技参数!$B$15:$B$116,[4]羁绊和科技参数!$A$15:$A$116),"-",RIGHT($A125,1))</f>
        <v>经济间谍-2</v>
      </c>
      <c r="C125" s="1" t="str">
        <f t="shared" si="53"/>
        <v>2</v>
      </c>
      <c r="D125" s="24" t="s">
        <v>82</v>
      </c>
      <c r="E125" s="1" t="str">
        <f t="shared" si="54"/>
        <v>skill_21103_name</v>
      </c>
      <c r="F125" s="1" t="str">
        <f t="shared" si="55"/>
        <v>skill_21103_desc</v>
      </c>
      <c r="G125" s="1" t="str">
        <f t="shared" si="59"/>
        <v>icon_skill_21103</v>
      </c>
      <c r="H125" s="1">
        <f t="shared" si="56"/>
        <v>1</v>
      </c>
      <c r="I125" s="1">
        <f t="shared" si="57"/>
        <v>1</v>
      </c>
      <c r="J125" s="1">
        <f>_xlfn.XLOOKUP(A125,[4]羁绊和科技参数!$B$15:$B$116,[4]羁绊和科技参数!$H$15:$H$116)</f>
        <v>8</v>
      </c>
      <c r="K125" s="1">
        <f t="shared" si="58"/>
        <v>2</v>
      </c>
      <c r="L125" s="1">
        <v>0</v>
      </c>
      <c r="M125" s="1">
        <v>0</v>
      </c>
      <c r="N125" s="1" t="str">
        <f t="shared" si="43"/>
        <v>21103201</v>
      </c>
      <c r="O125" s="1"/>
      <c r="P125" s="1"/>
      <c r="Q125" s="1"/>
      <c r="R125" s="1"/>
      <c r="S125" s="1"/>
      <c r="T125" s="1">
        <v>1</v>
      </c>
      <c r="U125" s="1"/>
    </row>
    <row r="126" s="22" customFormat="1" ht="14.25" customHeight="1" spans="1:21">
      <c r="A126" s="1">
        <v>211033</v>
      </c>
      <c r="B126" s="1" t="str">
        <f>CONCATENATE(_xlfn.XLOOKUP($A126,[4]羁绊和科技参数!$B$15:$B$116,[4]羁绊和科技参数!$A$15:$A$116),"-",RIGHT($A126,1))</f>
        <v>经济间谍-3</v>
      </c>
      <c r="C126" s="1" t="str">
        <f t="shared" si="53"/>
        <v>2</v>
      </c>
      <c r="D126" s="24" t="s">
        <v>83</v>
      </c>
      <c r="E126" s="1" t="str">
        <f t="shared" si="54"/>
        <v>skill_21103_name</v>
      </c>
      <c r="F126" s="1" t="str">
        <f t="shared" si="55"/>
        <v>skill_21103_desc</v>
      </c>
      <c r="G126" s="1" t="str">
        <f t="shared" si="59"/>
        <v>icon_skill_21103</v>
      </c>
      <c r="H126" s="1">
        <f t="shared" si="56"/>
        <v>1</v>
      </c>
      <c r="I126" s="1">
        <f t="shared" si="57"/>
        <v>1</v>
      </c>
      <c r="J126" s="1">
        <f>_xlfn.XLOOKUP(A126,[4]羁绊和科技参数!$B$15:$B$116,[4]羁绊和科技参数!$H$15:$H$116)</f>
        <v>12</v>
      </c>
      <c r="K126" s="1">
        <f t="shared" si="58"/>
        <v>3</v>
      </c>
      <c r="L126" s="1">
        <v>0</v>
      </c>
      <c r="M126" s="1">
        <v>0</v>
      </c>
      <c r="N126" s="1" t="str">
        <f t="shared" si="43"/>
        <v>21103301</v>
      </c>
      <c r="O126" s="1"/>
      <c r="P126" s="1"/>
      <c r="Q126" s="1"/>
      <c r="R126" s="1"/>
      <c r="S126" s="1"/>
      <c r="T126" s="1">
        <v>1</v>
      </c>
      <c r="U126" s="1"/>
    </row>
    <row r="127" s="22" customFormat="1" ht="14.25" customHeight="1" spans="1:21">
      <c r="A127" s="1">
        <v>211034</v>
      </c>
      <c r="B127" s="1" t="str">
        <f>CONCATENATE(_xlfn.XLOOKUP($A127,[4]羁绊和科技参数!$B$15:$B$116,[4]羁绊和科技参数!$A$15:$A$116),"-",RIGHT($A127,1))</f>
        <v>经济间谍-4</v>
      </c>
      <c r="C127" s="1" t="str">
        <f t="shared" si="53"/>
        <v>2</v>
      </c>
      <c r="D127" s="24" t="s">
        <v>84</v>
      </c>
      <c r="E127" s="1" t="str">
        <f t="shared" si="54"/>
        <v>skill_21103_name</v>
      </c>
      <c r="F127" s="1" t="str">
        <f t="shared" si="55"/>
        <v>skill_21103_desc</v>
      </c>
      <c r="G127" s="1" t="str">
        <f t="shared" si="59"/>
        <v>icon_skill_21103</v>
      </c>
      <c r="H127" s="1">
        <f t="shared" si="56"/>
        <v>1</v>
      </c>
      <c r="I127" s="1">
        <f t="shared" si="57"/>
        <v>1</v>
      </c>
      <c r="J127" s="1">
        <f>_xlfn.XLOOKUP(A127,[4]羁绊和科技参数!$B$15:$B$116,[4]羁绊和科技参数!$H$15:$H$116)</f>
        <v>16</v>
      </c>
      <c r="K127" s="1">
        <f t="shared" si="58"/>
        <v>4</v>
      </c>
      <c r="L127" s="1">
        <v>0</v>
      </c>
      <c r="M127" s="1">
        <v>0</v>
      </c>
      <c r="N127" s="1" t="str">
        <f t="shared" si="43"/>
        <v>21103401</v>
      </c>
      <c r="O127" s="1"/>
      <c r="P127" s="1"/>
      <c r="Q127" s="1"/>
      <c r="R127" s="1"/>
      <c r="S127" s="1"/>
      <c r="T127" s="1">
        <v>1</v>
      </c>
      <c r="U127" s="1"/>
    </row>
    <row r="128" s="22" customFormat="1" ht="14.25" customHeight="1" spans="1:21">
      <c r="A128" s="1">
        <v>211041</v>
      </c>
      <c r="B128" s="1" t="str">
        <f>CONCATENATE(_xlfn.XLOOKUP($A128,[4]羁绊和科技参数!$B$15:$B$116,[4]羁绊和科技参数!$A$15:$A$116),"-",RIGHT($A128,1))</f>
        <v>趋势预言-1</v>
      </c>
      <c r="C128" s="1" t="str">
        <f t="shared" si="53"/>
        <v>2</v>
      </c>
      <c r="D128" s="24" t="s">
        <v>85</v>
      </c>
      <c r="E128" s="1" t="str">
        <f t="shared" si="54"/>
        <v>skill_21104_name</v>
      </c>
      <c r="F128" s="1" t="str">
        <f t="shared" si="55"/>
        <v>skill_21104_desc</v>
      </c>
      <c r="G128" s="1" t="str">
        <f t="shared" si="59"/>
        <v>icon_skill_21104</v>
      </c>
      <c r="H128" s="1">
        <f t="shared" si="56"/>
        <v>1</v>
      </c>
      <c r="I128" s="1">
        <f t="shared" si="57"/>
        <v>1</v>
      </c>
      <c r="J128" s="1">
        <f>_xlfn.XLOOKUP(A128,[4]羁绊和科技参数!$B$15:$B$116,[4]羁绊和科技参数!$H$15:$H$116)</f>
        <v>1</v>
      </c>
      <c r="K128" s="1">
        <f t="shared" si="58"/>
        <v>1</v>
      </c>
      <c r="L128" s="1">
        <v>0</v>
      </c>
      <c r="M128" s="1">
        <v>0</v>
      </c>
      <c r="N128" s="1" t="str">
        <f t="shared" si="43"/>
        <v>21104101</v>
      </c>
      <c r="O128" s="1"/>
      <c r="P128" s="1"/>
      <c r="Q128" s="1"/>
      <c r="R128" s="1"/>
      <c r="S128" s="1"/>
      <c r="T128" s="1">
        <v>1</v>
      </c>
      <c r="U128" s="1"/>
    </row>
    <row r="129" s="22" customFormat="1" ht="14.25" customHeight="1" spans="1:21">
      <c r="A129" s="1">
        <v>211042</v>
      </c>
      <c r="B129" s="1" t="str">
        <f>CONCATENATE(_xlfn.XLOOKUP($A129,[4]羁绊和科技参数!$B$15:$B$116,[4]羁绊和科技参数!$A$15:$A$116),"-",RIGHT($A129,1))</f>
        <v>趋势预言-2</v>
      </c>
      <c r="C129" s="1" t="str">
        <f t="shared" si="53"/>
        <v>2</v>
      </c>
      <c r="D129" s="24" t="s">
        <v>86</v>
      </c>
      <c r="E129" s="1" t="str">
        <f t="shared" si="54"/>
        <v>skill_21104_name</v>
      </c>
      <c r="F129" s="1" t="str">
        <f t="shared" si="55"/>
        <v>skill_21104_desc</v>
      </c>
      <c r="G129" s="1" t="str">
        <f t="shared" si="59"/>
        <v>icon_skill_21104</v>
      </c>
      <c r="H129" s="1">
        <f t="shared" si="56"/>
        <v>1</v>
      </c>
      <c r="I129" s="1">
        <f t="shared" si="57"/>
        <v>1</v>
      </c>
      <c r="J129" s="1">
        <f>_xlfn.XLOOKUP(A129,[4]羁绊和科技参数!$B$15:$B$116,[4]羁绊和科技参数!$H$15:$H$116)</f>
        <v>2</v>
      </c>
      <c r="K129" s="1">
        <f t="shared" si="58"/>
        <v>2</v>
      </c>
      <c r="L129" s="1">
        <v>0</v>
      </c>
      <c r="M129" s="1">
        <v>0</v>
      </c>
      <c r="N129" s="1" t="str">
        <f t="shared" si="43"/>
        <v>21104201</v>
      </c>
      <c r="O129" s="1"/>
      <c r="P129" s="1"/>
      <c r="Q129" s="1"/>
      <c r="R129" s="1"/>
      <c r="S129" s="1"/>
      <c r="T129" s="1">
        <v>1</v>
      </c>
      <c r="U129" s="1"/>
    </row>
    <row r="130" s="22" customFormat="1" ht="14.25" customHeight="1" spans="1:21">
      <c r="A130" s="1">
        <v>211043</v>
      </c>
      <c r="B130" s="1" t="str">
        <f>CONCATENATE(_xlfn.XLOOKUP($A130,[4]羁绊和科技参数!$B$15:$B$116,[4]羁绊和科技参数!$A$15:$A$116),"-",RIGHT($A130,1))</f>
        <v>趋势预言-3</v>
      </c>
      <c r="C130" s="1" t="str">
        <f t="shared" si="53"/>
        <v>2</v>
      </c>
      <c r="D130" s="24" t="s">
        <v>87</v>
      </c>
      <c r="E130" s="1" t="str">
        <f t="shared" si="54"/>
        <v>skill_21104_name</v>
      </c>
      <c r="F130" s="1" t="str">
        <f t="shared" si="55"/>
        <v>skill_21104_desc</v>
      </c>
      <c r="G130" s="1" t="str">
        <f t="shared" si="59"/>
        <v>icon_skill_21104</v>
      </c>
      <c r="H130" s="1">
        <f t="shared" si="56"/>
        <v>1</v>
      </c>
      <c r="I130" s="1">
        <f t="shared" si="57"/>
        <v>1</v>
      </c>
      <c r="J130" s="1">
        <f>_xlfn.XLOOKUP(A130,[4]羁绊和科技参数!$B$15:$B$116,[4]羁绊和科技参数!$H$15:$H$116)</f>
        <v>3</v>
      </c>
      <c r="K130" s="1">
        <f t="shared" si="58"/>
        <v>3</v>
      </c>
      <c r="L130" s="1">
        <v>0</v>
      </c>
      <c r="M130" s="1">
        <v>0</v>
      </c>
      <c r="N130" s="1" t="str">
        <f t="shared" si="43"/>
        <v>21104301</v>
      </c>
      <c r="O130" s="1"/>
      <c r="P130" s="1"/>
      <c r="Q130" s="1"/>
      <c r="R130" s="1"/>
      <c r="S130" s="1"/>
      <c r="T130" s="1">
        <v>1</v>
      </c>
      <c r="U130" s="1"/>
    </row>
    <row r="131" s="22" customFormat="1" ht="14.25" customHeight="1" spans="1:21">
      <c r="A131" s="1">
        <v>211044</v>
      </c>
      <c r="B131" s="1" t="str">
        <f>CONCATENATE(_xlfn.XLOOKUP($A131,[4]羁绊和科技参数!$B$15:$B$116,[4]羁绊和科技参数!$A$15:$A$116),"-",RIGHT($A131,1))</f>
        <v>趋势预言-4</v>
      </c>
      <c r="C131" s="1" t="str">
        <f t="shared" si="53"/>
        <v>2</v>
      </c>
      <c r="D131" s="24" t="s">
        <v>88</v>
      </c>
      <c r="E131" s="1" t="str">
        <f t="shared" si="54"/>
        <v>skill_21104_name</v>
      </c>
      <c r="F131" s="1" t="str">
        <f t="shared" si="55"/>
        <v>skill_21104_desc</v>
      </c>
      <c r="G131" s="1" t="str">
        <f t="shared" si="59"/>
        <v>icon_skill_21104</v>
      </c>
      <c r="H131" s="1">
        <f t="shared" si="56"/>
        <v>1</v>
      </c>
      <c r="I131" s="1">
        <f t="shared" si="57"/>
        <v>1</v>
      </c>
      <c r="J131" s="1">
        <f>_xlfn.XLOOKUP(A131,[4]羁绊和科技参数!$B$15:$B$116,[4]羁绊和科技参数!$H$15:$H$116)</f>
        <v>4</v>
      </c>
      <c r="K131" s="1">
        <f t="shared" si="58"/>
        <v>4</v>
      </c>
      <c r="L131" s="1">
        <v>0</v>
      </c>
      <c r="M131" s="1">
        <v>0</v>
      </c>
      <c r="N131" s="1" t="str">
        <f t="shared" si="43"/>
        <v>21104401</v>
      </c>
      <c r="O131" s="1"/>
      <c r="P131" s="1"/>
      <c r="Q131" s="1"/>
      <c r="R131" s="1"/>
      <c r="S131" s="1"/>
      <c r="T131" s="1">
        <v>1</v>
      </c>
      <c r="U131" s="1"/>
    </row>
    <row r="132" s="22" customFormat="1" ht="14.25" customHeight="1" spans="1:21">
      <c r="A132" s="1">
        <v>211051</v>
      </c>
      <c r="B132" s="1" t="str">
        <f>CONCATENATE(_xlfn.XLOOKUP($A132,[4]羁绊和科技参数!$B$15:$B$116,[4]羁绊和科技参数!$A$15:$A$116),"-",RIGHT($A132,1))</f>
        <v>内幕交易-1</v>
      </c>
      <c r="C132" s="1" t="str">
        <f t="shared" si="53"/>
        <v>2</v>
      </c>
      <c r="D132" s="24" t="s">
        <v>89</v>
      </c>
      <c r="E132" s="1" t="str">
        <f t="shared" si="54"/>
        <v>skill_21105_name</v>
      </c>
      <c r="F132" s="1" t="str">
        <f t="shared" si="55"/>
        <v>skill_21105_desc</v>
      </c>
      <c r="G132" s="1" t="str">
        <f t="shared" si="59"/>
        <v>icon_skill_21105</v>
      </c>
      <c r="H132" s="1">
        <f t="shared" si="56"/>
        <v>1</v>
      </c>
      <c r="I132" s="1">
        <f t="shared" si="57"/>
        <v>1</v>
      </c>
      <c r="J132" s="1">
        <f>_xlfn.XLOOKUP(A132,[4]羁绊和科技参数!$B$15:$B$116,[4]羁绊和科技参数!$H$15:$H$116)</f>
        <v>3</v>
      </c>
      <c r="K132" s="1">
        <f t="shared" si="58"/>
        <v>1</v>
      </c>
      <c r="L132" s="1">
        <v>0</v>
      </c>
      <c r="M132" s="1">
        <v>0</v>
      </c>
      <c r="N132" s="1" t="str">
        <f t="shared" si="43"/>
        <v>21105101</v>
      </c>
      <c r="O132" s="1"/>
      <c r="P132" s="1"/>
      <c r="Q132" s="1"/>
      <c r="R132" s="1"/>
      <c r="S132" s="1"/>
      <c r="T132" s="1">
        <v>1</v>
      </c>
      <c r="U132" s="1"/>
    </row>
    <row r="133" s="22" customFormat="1" ht="14.25" customHeight="1" spans="1:21">
      <c r="A133" s="1">
        <v>211052</v>
      </c>
      <c r="B133" s="1" t="str">
        <f>CONCATENATE(_xlfn.XLOOKUP($A133,[4]羁绊和科技参数!$B$15:$B$116,[4]羁绊和科技参数!$A$15:$A$116),"-",RIGHT($A133,1))</f>
        <v>内幕交易-2</v>
      </c>
      <c r="C133" s="1" t="str">
        <f t="shared" si="53"/>
        <v>2</v>
      </c>
      <c r="D133" s="24" t="s">
        <v>90</v>
      </c>
      <c r="E133" s="1" t="str">
        <f t="shared" si="54"/>
        <v>skill_21105_name</v>
      </c>
      <c r="F133" s="1" t="str">
        <f t="shared" si="55"/>
        <v>skill_21105_desc</v>
      </c>
      <c r="G133" s="1" t="str">
        <f t="shared" si="59"/>
        <v>icon_skill_21105</v>
      </c>
      <c r="H133" s="1">
        <f t="shared" si="56"/>
        <v>1</v>
      </c>
      <c r="I133" s="1">
        <f t="shared" si="57"/>
        <v>1</v>
      </c>
      <c r="J133" s="1">
        <f>_xlfn.XLOOKUP(A133,[4]羁绊和科技参数!$B$15:$B$116,[4]羁绊和科技参数!$H$15:$H$116)</f>
        <v>6</v>
      </c>
      <c r="K133" s="1">
        <f t="shared" si="58"/>
        <v>2</v>
      </c>
      <c r="L133" s="1">
        <v>0</v>
      </c>
      <c r="M133" s="1">
        <v>0</v>
      </c>
      <c r="N133" s="1" t="str">
        <f t="shared" si="43"/>
        <v>21105201</v>
      </c>
      <c r="O133" s="1"/>
      <c r="P133" s="1"/>
      <c r="Q133" s="1"/>
      <c r="R133" s="1"/>
      <c r="S133" s="1"/>
      <c r="T133" s="1">
        <v>1</v>
      </c>
      <c r="U133" s="1"/>
    </row>
    <row r="134" s="22" customFormat="1" ht="14.25" customHeight="1" spans="1:21">
      <c r="A134" s="1">
        <v>211053</v>
      </c>
      <c r="B134" s="1" t="str">
        <f>CONCATENATE(_xlfn.XLOOKUP($A134,[4]羁绊和科技参数!$B$15:$B$116,[4]羁绊和科技参数!$A$15:$A$116),"-",RIGHT($A134,1))</f>
        <v>内幕交易-3</v>
      </c>
      <c r="C134" s="1" t="str">
        <f t="shared" si="53"/>
        <v>2</v>
      </c>
      <c r="D134" s="24" t="s">
        <v>91</v>
      </c>
      <c r="E134" s="1" t="str">
        <f t="shared" si="54"/>
        <v>skill_21105_name</v>
      </c>
      <c r="F134" s="1" t="str">
        <f t="shared" si="55"/>
        <v>skill_21105_desc</v>
      </c>
      <c r="G134" s="1" t="str">
        <f t="shared" si="59"/>
        <v>icon_skill_21105</v>
      </c>
      <c r="H134" s="1">
        <f t="shared" si="56"/>
        <v>1</v>
      </c>
      <c r="I134" s="1">
        <f t="shared" si="57"/>
        <v>1</v>
      </c>
      <c r="J134" s="1">
        <f>_xlfn.XLOOKUP(A134,[4]羁绊和科技参数!$B$15:$B$116,[4]羁绊和科技参数!$H$15:$H$116)</f>
        <v>9</v>
      </c>
      <c r="K134" s="1">
        <f t="shared" si="58"/>
        <v>3</v>
      </c>
      <c r="L134" s="1">
        <v>0</v>
      </c>
      <c r="M134" s="1">
        <v>0</v>
      </c>
      <c r="N134" s="1" t="str">
        <f t="shared" si="43"/>
        <v>21105301</v>
      </c>
      <c r="O134" s="1"/>
      <c r="P134" s="1"/>
      <c r="Q134" s="1"/>
      <c r="R134" s="1"/>
      <c r="S134" s="1"/>
      <c r="T134" s="1">
        <v>1</v>
      </c>
      <c r="U134" s="1"/>
    </row>
    <row r="135" s="22" customFormat="1" ht="14.25" customHeight="1" spans="1:21">
      <c r="A135" s="1">
        <v>211054</v>
      </c>
      <c r="B135" s="1" t="str">
        <f>CONCATENATE(_xlfn.XLOOKUP($A135,[4]羁绊和科技参数!$B$15:$B$116,[4]羁绊和科技参数!$A$15:$A$116),"-",RIGHT($A135,1))</f>
        <v>内幕交易-4</v>
      </c>
      <c r="C135" s="1" t="str">
        <f t="shared" si="53"/>
        <v>2</v>
      </c>
      <c r="D135" s="24" t="s">
        <v>92</v>
      </c>
      <c r="E135" s="1" t="str">
        <f t="shared" si="54"/>
        <v>skill_21105_name</v>
      </c>
      <c r="F135" s="1" t="str">
        <f t="shared" si="55"/>
        <v>skill_21105_desc</v>
      </c>
      <c r="G135" s="1" t="str">
        <f t="shared" si="59"/>
        <v>icon_skill_21105</v>
      </c>
      <c r="H135" s="1">
        <f t="shared" si="56"/>
        <v>1</v>
      </c>
      <c r="I135" s="1">
        <f t="shared" si="57"/>
        <v>1</v>
      </c>
      <c r="J135" s="1">
        <f>_xlfn.XLOOKUP(A135,[4]羁绊和科技参数!$B$15:$B$116,[4]羁绊和科技参数!$H$15:$H$116)</f>
        <v>12</v>
      </c>
      <c r="K135" s="1">
        <f t="shared" si="58"/>
        <v>4</v>
      </c>
      <c r="L135" s="1">
        <v>0</v>
      </c>
      <c r="M135" s="1">
        <v>0</v>
      </c>
      <c r="N135" s="1" t="str">
        <f t="shared" si="43"/>
        <v>21105401</v>
      </c>
      <c r="O135" s="1"/>
      <c r="P135" s="1"/>
      <c r="Q135" s="1"/>
      <c r="R135" s="1"/>
      <c r="S135" s="1"/>
      <c r="T135" s="1">
        <v>1</v>
      </c>
      <c r="U135" s="1"/>
    </row>
    <row r="136" s="22" customFormat="1" ht="14.25" customHeight="1" spans="1:21">
      <c r="A136" s="1">
        <v>212011</v>
      </c>
      <c r="B136" s="1" t="str">
        <f>CONCATENATE(_xlfn.XLOOKUP($A136,[4]羁绊和科技参数!$B$15:$B$116,[4]羁绊和科技参数!$A$15:$A$116),"-",RIGHT($A136,1))</f>
        <v>市场垄断-1</v>
      </c>
      <c r="C136" s="1" t="str">
        <f t="shared" si="53"/>
        <v>2</v>
      </c>
      <c r="D136" s="24" t="s">
        <v>93</v>
      </c>
      <c r="E136" s="1" t="str">
        <f t="shared" si="54"/>
        <v>skill_21201_name</v>
      </c>
      <c r="F136" s="1" t="str">
        <f t="shared" si="55"/>
        <v>skill_21201_desc</v>
      </c>
      <c r="G136" s="1" t="str">
        <f t="shared" si="59"/>
        <v>icon_skill_21201</v>
      </c>
      <c r="H136" s="1">
        <f t="shared" si="56"/>
        <v>2</v>
      </c>
      <c r="I136" s="1">
        <f t="shared" si="57"/>
        <v>1</v>
      </c>
      <c r="J136" s="1" t="str">
        <f>_xlfn.XLOOKUP(A136,[4]羁绊和科技参数!$B$15:$B$116,[4]羁绊和科技参数!$H$15:$H$116)</f>
        <v>8;15</v>
      </c>
      <c r="K136" s="1">
        <f t="shared" si="58"/>
        <v>1</v>
      </c>
      <c r="L136" s="1">
        <v>0</v>
      </c>
      <c r="M136" s="1">
        <v>0</v>
      </c>
      <c r="N136" s="1" t="str">
        <f t="shared" si="43"/>
        <v>21201101</v>
      </c>
      <c r="O136" s="1"/>
      <c r="P136" s="1"/>
      <c r="Q136" s="1"/>
      <c r="R136" s="1"/>
      <c r="S136" s="1"/>
      <c r="T136" s="1">
        <v>1</v>
      </c>
      <c r="U136" s="1"/>
    </row>
    <row r="137" s="22" customFormat="1" ht="14.25" customHeight="1" spans="1:21">
      <c r="A137" s="1">
        <v>212012</v>
      </c>
      <c r="B137" s="1" t="str">
        <f>CONCATENATE(_xlfn.XLOOKUP($A137,[4]羁绊和科技参数!$B$15:$B$116,[4]羁绊和科技参数!$A$15:$A$116),"-",RIGHT($A137,1))</f>
        <v>市场垄断-2</v>
      </c>
      <c r="C137" s="1" t="str">
        <f t="shared" si="53"/>
        <v>2</v>
      </c>
      <c r="D137" s="24" t="s">
        <v>94</v>
      </c>
      <c r="E137" s="1" t="str">
        <f t="shared" si="54"/>
        <v>skill_21201_name</v>
      </c>
      <c r="F137" s="1" t="str">
        <f t="shared" si="55"/>
        <v>skill_21201_desc</v>
      </c>
      <c r="G137" s="1" t="str">
        <f t="shared" si="59"/>
        <v>icon_skill_21201</v>
      </c>
      <c r="H137" s="1">
        <f t="shared" si="56"/>
        <v>2</v>
      </c>
      <c r="I137" s="1">
        <f t="shared" si="57"/>
        <v>1</v>
      </c>
      <c r="J137" s="1" t="str">
        <f>_xlfn.XLOOKUP(A137,[4]羁绊和科技参数!$B$15:$B$116,[4]羁绊和科技参数!$H$15:$H$116)</f>
        <v>16;30</v>
      </c>
      <c r="K137" s="1">
        <f t="shared" si="58"/>
        <v>2</v>
      </c>
      <c r="L137" s="1">
        <v>0</v>
      </c>
      <c r="M137" s="1">
        <v>0</v>
      </c>
      <c r="N137" s="1" t="str">
        <f t="shared" si="43"/>
        <v>21201201</v>
      </c>
      <c r="O137" s="1"/>
      <c r="P137" s="1"/>
      <c r="Q137" s="1"/>
      <c r="R137" s="1"/>
      <c r="S137" s="1"/>
      <c r="T137" s="1"/>
      <c r="U137" s="1"/>
    </row>
    <row r="138" s="22" customFormat="1" ht="14.25" customHeight="1" spans="1:21">
      <c r="A138" s="1">
        <v>212021</v>
      </c>
      <c r="B138" s="1" t="str">
        <f>CONCATENATE(_xlfn.XLOOKUP($A138,[4]羁绊和科技参数!$B$15:$B$116,[4]羁绊和科技参数!$A$15:$A$116),"-",RIGHT($A138,1))</f>
        <v>风险投资-1</v>
      </c>
      <c r="C138" s="1" t="str">
        <f t="shared" si="53"/>
        <v>2</v>
      </c>
      <c r="D138" s="24" t="s">
        <v>95</v>
      </c>
      <c r="E138" s="1" t="str">
        <f t="shared" si="54"/>
        <v>skill_21202_name</v>
      </c>
      <c r="F138" s="1" t="str">
        <f t="shared" si="55"/>
        <v>skill_21202_desc</v>
      </c>
      <c r="G138" s="1" t="str">
        <f t="shared" si="59"/>
        <v>icon_skill_21202</v>
      </c>
      <c r="H138" s="1">
        <f t="shared" si="56"/>
        <v>2</v>
      </c>
      <c r="I138" s="1">
        <f t="shared" si="57"/>
        <v>1</v>
      </c>
      <c r="J138" s="1" t="s">
        <v>96</v>
      </c>
      <c r="K138" s="1">
        <f t="shared" si="58"/>
        <v>1</v>
      </c>
      <c r="L138" s="1">
        <v>0</v>
      </c>
      <c r="M138" s="1">
        <v>0</v>
      </c>
      <c r="N138" s="1" t="str">
        <f t="shared" si="43"/>
        <v>21202101</v>
      </c>
      <c r="O138" s="1"/>
      <c r="P138" s="1"/>
      <c r="Q138" s="1"/>
      <c r="R138" s="1"/>
      <c r="S138" s="1"/>
      <c r="T138" s="1"/>
      <c r="U138" s="1"/>
    </row>
    <row r="139" s="22" customFormat="1" ht="14.25" customHeight="1" spans="1:21">
      <c r="A139" s="1">
        <v>212022</v>
      </c>
      <c r="B139" s="1" t="str">
        <f>CONCATENATE(_xlfn.XLOOKUP($A139,[4]羁绊和科技参数!$B$15:$B$116,[4]羁绊和科技参数!$A$15:$A$116),"-",RIGHT($A139,1))</f>
        <v>风险投资-2</v>
      </c>
      <c r="C139" s="1" t="str">
        <f t="shared" si="53"/>
        <v>2</v>
      </c>
      <c r="D139" s="24" t="s">
        <v>97</v>
      </c>
      <c r="E139" s="1" t="str">
        <f t="shared" si="54"/>
        <v>skill_21202_name</v>
      </c>
      <c r="F139" s="1" t="str">
        <f t="shared" si="55"/>
        <v>skill_21202_desc</v>
      </c>
      <c r="G139" s="1" t="str">
        <f t="shared" si="59"/>
        <v>icon_skill_21202</v>
      </c>
      <c r="H139" s="1">
        <f t="shared" si="56"/>
        <v>2</v>
      </c>
      <c r="I139" s="1">
        <f t="shared" si="57"/>
        <v>1</v>
      </c>
      <c r="J139" s="1" t="s">
        <v>98</v>
      </c>
      <c r="K139" s="1">
        <f t="shared" si="58"/>
        <v>2</v>
      </c>
      <c r="L139" s="1">
        <v>0</v>
      </c>
      <c r="M139" s="1">
        <v>0</v>
      </c>
      <c r="N139" s="1" t="str">
        <f t="shared" si="43"/>
        <v>21202201</v>
      </c>
      <c r="O139" s="1"/>
      <c r="P139" s="1"/>
      <c r="Q139" s="1"/>
      <c r="R139" s="1"/>
      <c r="S139" s="1"/>
      <c r="T139" s="1"/>
      <c r="U139" s="1"/>
    </row>
    <row r="140" s="22" customFormat="1" ht="14.25" customHeight="1" spans="1:21">
      <c r="A140" s="1">
        <v>213011</v>
      </c>
      <c r="B140" s="1" t="str">
        <f>CONCATENATE(_xlfn.XLOOKUP($A140,[4]羁绊和科技参数!$B$15:$B$116,[4]羁绊和科技参数!$A$15:$A$116),"-",RIGHT($A140,1))</f>
        <v>摩根时代-1</v>
      </c>
      <c r="C140" s="1" t="str">
        <f t="shared" si="53"/>
        <v>2</v>
      </c>
      <c r="D140" s="24" t="s">
        <v>99</v>
      </c>
      <c r="E140" s="1" t="str">
        <f t="shared" si="54"/>
        <v>skill_21301_name</v>
      </c>
      <c r="F140" s="1" t="str">
        <f t="shared" si="55"/>
        <v>skill_21301_desc</v>
      </c>
      <c r="G140" s="1" t="str">
        <f t="shared" si="59"/>
        <v>icon_skill_21301</v>
      </c>
      <c r="H140" s="1">
        <f t="shared" si="56"/>
        <v>3</v>
      </c>
      <c r="I140" s="1">
        <f t="shared" si="57"/>
        <v>1</v>
      </c>
      <c r="J140" s="1">
        <f>_xlfn.XLOOKUP(A140,[4]羁绊和科技参数!$B$15:$B$116,[4]羁绊和科技参数!$H$15:$H$116)</f>
        <v>4</v>
      </c>
      <c r="K140" s="1">
        <f t="shared" si="58"/>
        <v>1</v>
      </c>
      <c r="L140" s="1">
        <v>0</v>
      </c>
      <c r="M140" s="1">
        <v>0</v>
      </c>
      <c r="N140" s="1" t="str">
        <f t="shared" ref="N140:N203" si="60">CONCATENATE(A140,"01")</f>
        <v>21301101</v>
      </c>
      <c r="O140" s="1"/>
      <c r="P140" s="1"/>
      <c r="Q140" s="1"/>
      <c r="R140" s="1"/>
      <c r="S140" s="1"/>
      <c r="T140" s="1"/>
      <c r="U140" s="1"/>
    </row>
    <row r="141" s="22" customFormat="1" ht="14.25" customHeight="1" spans="1:21">
      <c r="A141" s="1">
        <v>221011</v>
      </c>
      <c r="B141" s="1" t="str">
        <f>CONCATENATE(_xlfn.XLOOKUP($A141,[4]羁绊和科技参数!$B$15:$B$116,[4]羁绊和科技参数!$A$15:$A$116),"-",RIGHT($A141,1))</f>
        <v>弹无虚发-1</v>
      </c>
      <c r="C141" s="1" t="str">
        <f t="shared" si="53"/>
        <v>2</v>
      </c>
      <c r="D141" s="24" t="s">
        <v>100</v>
      </c>
      <c r="E141" s="1" t="str">
        <f t="shared" si="54"/>
        <v>skill_22101_name</v>
      </c>
      <c r="F141" s="1" t="str">
        <f t="shared" si="55"/>
        <v>skill_22101_desc</v>
      </c>
      <c r="G141" s="1" t="str">
        <f t="shared" si="59"/>
        <v>icon_skill_22101</v>
      </c>
      <c r="H141" s="1">
        <f t="shared" si="56"/>
        <v>1</v>
      </c>
      <c r="I141" s="1">
        <f t="shared" si="57"/>
        <v>2</v>
      </c>
      <c r="J141" s="1">
        <f>_xlfn.XLOOKUP(A141,[4]羁绊和科技参数!$B$15:$B$116,[4]羁绊和科技参数!$H$15:$H$116)</f>
        <v>4</v>
      </c>
      <c r="K141" s="1">
        <f t="shared" si="58"/>
        <v>1</v>
      </c>
      <c r="L141" s="1">
        <v>0</v>
      </c>
      <c r="M141" s="1">
        <v>0</v>
      </c>
      <c r="N141" s="1" t="str">
        <f t="shared" si="60"/>
        <v>22101101</v>
      </c>
      <c r="O141" s="1"/>
      <c r="P141" s="1"/>
      <c r="Q141" s="1"/>
      <c r="R141" s="1"/>
      <c r="S141" s="1"/>
      <c r="T141" s="1"/>
      <c r="U141" s="1"/>
    </row>
    <row r="142" s="22" customFormat="1" ht="14.25" customHeight="1" spans="1:21">
      <c r="A142" s="1">
        <v>221012</v>
      </c>
      <c r="B142" s="1" t="str">
        <f>CONCATENATE(_xlfn.XLOOKUP($A142,[4]羁绊和科技参数!$B$15:$B$116,[4]羁绊和科技参数!$A$15:$A$116),"-",RIGHT($A142,1))</f>
        <v>弹无虚发-2</v>
      </c>
      <c r="C142" s="1" t="str">
        <f t="shared" si="53"/>
        <v>2</v>
      </c>
      <c r="D142" s="24" t="s">
        <v>101</v>
      </c>
      <c r="E142" s="1" t="str">
        <f t="shared" si="54"/>
        <v>skill_22101_name</v>
      </c>
      <c r="F142" s="1" t="str">
        <f t="shared" si="55"/>
        <v>skill_22101_desc</v>
      </c>
      <c r="G142" s="1" t="str">
        <f t="shared" si="59"/>
        <v>icon_skill_22101</v>
      </c>
      <c r="H142" s="1">
        <f t="shared" si="56"/>
        <v>1</v>
      </c>
      <c r="I142" s="1">
        <f t="shared" si="57"/>
        <v>2</v>
      </c>
      <c r="J142" s="1">
        <f>_xlfn.XLOOKUP(A142,[4]羁绊和科技参数!$B$15:$B$116,[4]羁绊和科技参数!$H$15:$H$116)</f>
        <v>8</v>
      </c>
      <c r="K142" s="1">
        <f t="shared" si="58"/>
        <v>2</v>
      </c>
      <c r="L142" s="1">
        <v>0</v>
      </c>
      <c r="M142" s="1">
        <v>0</v>
      </c>
      <c r="N142" s="1" t="str">
        <f t="shared" si="60"/>
        <v>22101201</v>
      </c>
      <c r="O142" s="1"/>
      <c r="P142" s="1"/>
      <c r="Q142" s="1"/>
      <c r="R142" s="1"/>
      <c r="S142" s="1"/>
      <c r="T142" s="1"/>
      <c r="U142" s="1"/>
    </row>
    <row r="143" s="22" customFormat="1" ht="14.25" customHeight="1" spans="1:21">
      <c r="A143" s="1">
        <v>221013</v>
      </c>
      <c r="B143" s="1" t="str">
        <f>CONCATENATE(_xlfn.XLOOKUP($A143,[4]羁绊和科技参数!$B$15:$B$116,[4]羁绊和科技参数!$A$15:$A$116),"-",RIGHT($A143,1))</f>
        <v>弹无虚发-3</v>
      </c>
      <c r="C143" s="1" t="str">
        <f t="shared" si="53"/>
        <v>2</v>
      </c>
      <c r="D143" s="24" t="s">
        <v>102</v>
      </c>
      <c r="E143" s="1" t="str">
        <f t="shared" si="54"/>
        <v>skill_22101_name</v>
      </c>
      <c r="F143" s="1" t="str">
        <f t="shared" si="55"/>
        <v>skill_22101_desc</v>
      </c>
      <c r="G143" s="1" t="str">
        <f t="shared" si="59"/>
        <v>icon_skill_22101</v>
      </c>
      <c r="H143" s="1">
        <f t="shared" si="56"/>
        <v>1</v>
      </c>
      <c r="I143" s="1">
        <f t="shared" si="57"/>
        <v>2</v>
      </c>
      <c r="J143" s="1">
        <f>_xlfn.XLOOKUP(A143,[4]羁绊和科技参数!$B$15:$B$116,[4]羁绊和科技参数!$H$15:$H$116)</f>
        <v>16</v>
      </c>
      <c r="K143" s="1">
        <f t="shared" si="58"/>
        <v>3</v>
      </c>
      <c r="L143" s="1">
        <v>0</v>
      </c>
      <c r="M143" s="1">
        <v>0</v>
      </c>
      <c r="N143" s="1" t="str">
        <f t="shared" si="60"/>
        <v>22101301</v>
      </c>
      <c r="O143" s="1"/>
      <c r="P143" s="1"/>
      <c r="Q143" s="1"/>
      <c r="R143" s="1"/>
      <c r="S143" s="1"/>
      <c r="T143" s="1"/>
      <c r="U143" s="1"/>
    </row>
    <row r="144" s="22" customFormat="1" ht="14.25" customHeight="1" spans="1:21">
      <c r="A144" s="1">
        <v>221014</v>
      </c>
      <c r="B144" s="1" t="str">
        <f>CONCATENATE(_xlfn.XLOOKUP($A144,[4]羁绊和科技参数!$B$15:$B$116,[4]羁绊和科技参数!$A$15:$A$116),"-",RIGHT($A144,1))</f>
        <v>弹无虚发-4</v>
      </c>
      <c r="C144" s="1" t="str">
        <f t="shared" si="53"/>
        <v>2</v>
      </c>
      <c r="D144" s="24" t="s">
        <v>103</v>
      </c>
      <c r="E144" s="1" t="str">
        <f t="shared" si="54"/>
        <v>skill_22101_name</v>
      </c>
      <c r="F144" s="1" t="str">
        <f t="shared" si="55"/>
        <v>skill_22101_desc</v>
      </c>
      <c r="G144" s="1" t="str">
        <f t="shared" si="59"/>
        <v>icon_skill_22101</v>
      </c>
      <c r="H144" s="1">
        <f t="shared" si="56"/>
        <v>1</v>
      </c>
      <c r="I144" s="1">
        <f t="shared" si="57"/>
        <v>2</v>
      </c>
      <c r="J144" s="1">
        <f>_xlfn.XLOOKUP(A144,[4]羁绊和科技参数!$B$15:$B$116,[4]羁绊和科技参数!$H$15:$H$116)</f>
        <v>20</v>
      </c>
      <c r="K144" s="1">
        <f t="shared" si="58"/>
        <v>4</v>
      </c>
      <c r="L144" s="1">
        <v>0</v>
      </c>
      <c r="M144" s="1">
        <v>0</v>
      </c>
      <c r="N144" s="1" t="str">
        <f t="shared" si="60"/>
        <v>22101401</v>
      </c>
      <c r="O144" s="1"/>
      <c r="P144" s="1"/>
      <c r="Q144" s="1"/>
      <c r="R144" s="1"/>
      <c r="S144" s="1"/>
      <c r="T144" s="1"/>
      <c r="U144" s="1"/>
    </row>
    <row r="145" s="22" customFormat="1" ht="14.25" customHeight="1" spans="1:21">
      <c r="A145" s="1">
        <v>221021</v>
      </c>
      <c r="B145" s="1" t="str">
        <f>CONCATENATE(_xlfn.XLOOKUP($A145,[4]羁绊和科技参数!$B$15:$B$116,[4]羁绊和科技参数!$A$15:$A$116),"-",RIGHT($A145,1))</f>
        <v>精准打击-1</v>
      </c>
      <c r="C145" s="1" t="str">
        <f t="shared" si="53"/>
        <v>2</v>
      </c>
      <c r="D145" s="24" t="s">
        <v>104</v>
      </c>
      <c r="E145" s="1" t="str">
        <f t="shared" si="54"/>
        <v>skill_22102_name</v>
      </c>
      <c r="F145" s="1" t="str">
        <f t="shared" si="55"/>
        <v>skill_22102_desc</v>
      </c>
      <c r="G145" s="1" t="str">
        <f t="shared" si="59"/>
        <v>icon_skill_22102</v>
      </c>
      <c r="H145" s="1">
        <f t="shared" si="56"/>
        <v>1</v>
      </c>
      <c r="I145" s="1">
        <f t="shared" si="57"/>
        <v>2</v>
      </c>
      <c r="J145" s="1">
        <f>_xlfn.XLOOKUP(A145,[4]羁绊和科技参数!$B$15:$B$116,[4]羁绊和科技参数!$H$15:$H$116)</f>
        <v>3</v>
      </c>
      <c r="K145" s="1">
        <f t="shared" si="58"/>
        <v>1</v>
      </c>
      <c r="L145" s="1">
        <v>0</v>
      </c>
      <c r="M145" s="1">
        <v>0</v>
      </c>
      <c r="N145" s="1" t="str">
        <f t="shared" si="60"/>
        <v>22102101</v>
      </c>
      <c r="O145" s="1"/>
      <c r="P145" s="1"/>
      <c r="Q145" s="1"/>
      <c r="R145" s="1"/>
      <c r="S145" s="1"/>
      <c r="T145" s="1"/>
      <c r="U145" s="1"/>
    </row>
    <row r="146" s="22" customFormat="1" ht="14.25" customHeight="1" spans="1:21">
      <c r="A146" s="1">
        <v>221022</v>
      </c>
      <c r="B146" s="1" t="str">
        <f>CONCATENATE(_xlfn.XLOOKUP($A146,[4]羁绊和科技参数!$B$15:$B$116,[4]羁绊和科技参数!$A$15:$A$116),"-",RIGHT($A146,1))</f>
        <v>精准打击-2</v>
      </c>
      <c r="C146" s="1" t="str">
        <f t="shared" si="53"/>
        <v>2</v>
      </c>
      <c r="D146" s="24" t="s">
        <v>105</v>
      </c>
      <c r="E146" s="1" t="str">
        <f t="shared" si="54"/>
        <v>skill_22102_name</v>
      </c>
      <c r="F146" s="1" t="str">
        <f t="shared" si="55"/>
        <v>skill_22102_desc</v>
      </c>
      <c r="G146" s="1" t="str">
        <f t="shared" si="59"/>
        <v>icon_skill_22102</v>
      </c>
      <c r="H146" s="1">
        <f t="shared" si="56"/>
        <v>1</v>
      </c>
      <c r="I146" s="1">
        <f t="shared" si="57"/>
        <v>2</v>
      </c>
      <c r="J146" s="1">
        <f>_xlfn.XLOOKUP(A146,[4]羁绊和科技参数!$B$15:$B$116,[4]羁绊和科技参数!$H$15:$H$116)</f>
        <v>6</v>
      </c>
      <c r="K146" s="1">
        <f t="shared" si="58"/>
        <v>2</v>
      </c>
      <c r="L146" s="1">
        <v>0</v>
      </c>
      <c r="M146" s="1">
        <v>0</v>
      </c>
      <c r="N146" s="1" t="str">
        <f t="shared" si="60"/>
        <v>22102201</v>
      </c>
      <c r="O146" s="1"/>
      <c r="P146" s="1"/>
      <c r="Q146" s="1"/>
      <c r="R146" s="1"/>
      <c r="S146" s="1"/>
      <c r="T146" s="1"/>
      <c r="U146" s="1"/>
    </row>
    <row r="147" s="22" customFormat="1" ht="14.25" customHeight="1" spans="1:21">
      <c r="A147" s="1">
        <v>221023</v>
      </c>
      <c r="B147" s="1" t="str">
        <f>CONCATENATE(_xlfn.XLOOKUP($A147,[4]羁绊和科技参数!$B$15:$B$116,[4]羁绊和科技参数!$A$15:$A$116),"-",RIGHT($A147,1))</f>
        <v>精准打击-3</v>
      </c>
      <c r="C147" s="1" t="str">
        <f t="shared" si="53"/>
        <v>2</v>
      </c>
      <c r="D147" s="24" t="s">
        <v>106</v>
      </c>
      <c r="E147" s="1" t="str">
        <f t="shared" si="54"/>
        <v>skill_22102_name</v>
      </c>
      <c r="F147" s="1" t="str">
        <f t="shared" si="55"/>
        <v>skill_22102_desc</v>
      </c>
      <c r="G147" s="1" t="str">
        <f t="shared" si="59"/>
        <v>icon_skill_22102</v>
      </c>
      <c r="H147" s="1">
        <f t="shared" si="56"/>
        <v>1</v>
      </c>
      <c r="I147" s="1">
        <f t="shared" si="57"/>
        <v>2</v>
      </c>
      <c r="J147" s="1">
        <f>_xlfn.XLOOKUP(A147,[4]羁绊和科技参数!$B$15:$B$116,[4]羁绊和科技参数!$H$15:$H$116)</f>
        <v>9</v>
      </c>
      <c r="K147" s="1">
        <f t="shared" si="58"/>
        <v>3</v>
      </c>
      <c r="L147" s="1">
        <v>0</v>
      </c>
      <c r="M147" s="1">
        <v>0</v>
      </c>
      <c r="N147" s="1" t="str">
        <f t="shared" si="60"/>
        <v>22102301</v>
      </c>
      <c r="O147" s="1"/>
      <c r="P147" s="1"/>
      <c r="Q147" s="1"/>
      <c r="R147" s="1"/>
      <c r="S147" s="1"/>
      <c r="T147" s="1"/>
      <c r="U147" s="1"/>
    </row>
    <row r="148" s="22" customFormat="1" ht="14.25" customHeight="1" spans="1:21">
      <c r="A148" s="1">
        <v>221024</v>
      </c>
      <c r="B148" s="1" t="str">
        <f>CONCATENATE(_xlfn.XLOOKUP($A148,[4]羁绊和科技参数!$B$15:$B$116,[4]羁绊和科技参数!$A$15:$A$116),"-",RIGHT($A148,1))</f>
        <v>精准打击-4</v>
      </c>
      <c r="C148" s="1" t="str">
        <f t="shared" ref="C148:C179" si="61">LEFT(A148,1)</f>
        <v>2</v>
      </c>
      <c r="D148" s="24" t="s">
        <v>107</v>
      </c>
      <c r="E148" s="1" t="str">
        <f t="shared" si="54"/>
        <v>skill_22102_name</v>
      </c>
      <c r="F148" s="1" t="str">
        <f t="shared" si="55"/>
        <v>skill_22102_desc</v>
      </c>
      <c r="G148" s="1" t="str">
        <f t="shared" si="59"/>
        <v>icon_skill_22102</v>
      </c>
      <c r="H148" s="1">
        <f t="shared" si="56"/>
        <v>1</v>
      </c>
      <c r="I148" s="1">
        <f t="shared" si="57"/>
        <v>2</v>
      </c>
      <c r="J148" s="1">
        <f>_xlfn.XLOOKUP(A148,[4]羁绊和科技参数!$B$15:$B$116,[4]羁绊和科技参数!$H$15:$H$116)</f>
        <v>12</v>
      </c>
      <c r="K148" s="1">
        <f t="shared" si="58"/>
        <v>4</v>
      </c>
      <c r="L148" s="1">
        <v>0</v>
      </c>
      <c r="M148" s="1">
        <v>0</v>
      </c>
      <c r="N148" s="1" t="str">
        <f t="shared" si="60"/>
        <v>22102401</v>
      </c>
      <c r="O148" s="1"/>
      <c r="P148" s="1"/>
      <c r="Q148" s="1"/>
      <c r="R148" s="1"/>
      <c r="S148" s="1"/>
      <c r="T148" s="1"/>
      <c r="U148" s="1"/>
    </row>
    <row r="149" s="22" customFormat="1" ht="14.25" customHeight="1" spans="1:21">
      <c r="A149" s="1">
        <v>221031</v>
      </c>
      <c r="B149" s="1" t="str">
        <f>CONCATENATE(_xlfn.XLOOKUP($A149,[4]羁绊和科技参数!$B$15:$B$116,[4]羁绊和科技参数!$A$15:$A$116),"-",RIGHT($A149,1))</f>
        <v>快速装填-1</v>
      </c>
      <c r="C149" s="1" t="str">
        <f t="shared" si="61"/>
        <v>2</v>
      </c>
      <c r="D149" s="24" t="s">
        <v>108</v>
      </c>
      <c r="E149" s="1" t="str">
        <f t="shared" ref="E149:E180" si="62">CONCATENATE("skill_",LEFT($A149,5),"_name")</f>
        <v>skill_22103_name</v>
      </c>
      <c r="F149" s="1" t="str">
        <f t="shared" ref="F149:F180" si="63">CONCATENATE("skill_",LEFT($A149,5),"_desc")</f>
        <v>skill_22103_desc</v>
      </c>
      <c r="G149" s="1" t="str">
        <f t="shared" si="59"/>
        <v>icon_skill_22103</v>
      </c>
      <c r="H149" s="1">
        <f t="shared" ref="H149:H180" si="64">INT(MIDB(A149,3,1))</f>
        <v>1</v>
      </c>
      <c r="I149" s="1">
        <f t="shared" ref="I149:I180" si="65">INT(MIDB($A149,2,1))</f>
        <v>2</v>
      </c>
      <c r="J149" s="1">
        <f>_xlfn.XLOOKUP(A149,[4]羁绊和科技参数!$B$15:$B$116,[4]羁绊和科技参数!$H$15:$H$116)</f>
        <v>5</v>
      </c>
      <c r="K149" s="1">
        <f t="shared" ref="K149:K180" si="66">INT(RIGHT($A149,1))</f>
        <v>1</v>
      </c>
      <c r="L149" s="1">
        <v>0</v>
      </c>
      <c r="M149" s="1">
        <v>0</v>
      </c>
      <c r="N149" s="1" t="str">
        <f t="shared" si="60"/>
        <v>22103101</v>
      </c>
      <c r="O149" s="1"/>
      <c r="P149" s="1"/>
      <c r="Q149" s="1"/>
      <c r="R149" s="1"/>
      <c r="S149" s="1"/>
      <c r="T149" s="1"/>
      <c r="U149" s="1"/>
    </row>
    <row r="150" s="22" customFormat="1" ht="14.25" customHeight="1" spans="1:21">
      <c r="A150" s="1">
        <v>221032</v>
      </c>
      <c r="B150" s="1" t="str">
        <f>CONCATENATE(_xlfn.XLOOKUP($A150,[4]羁绊和科技参数!$B$15:$B$116,[4]羁绊和科技参数!$A$15:$A$116),"-",RIGHT($A150,1))</f>
        <v>快速装填-2</v>
      </c>
      <c r="C150" s="1" t="str">
        <f t="shared" si="61"/>
        <v>2</v>
      </c>
      <c r="D150" s="24" t="s">
        <v>109</v>
      </c>
      <c r="E150" s="1" t="str">
        <f t="shared" si="62"/>
        <v>skill_22103_name</v>
      </c>
      <c r="F150" s="1" t="str">
        <f t="shared" si="63"/>
        <v>skill_22103_desc</v>
      </c>
      <c r="G150" s="1" t="str">
        <f t="shared" si="59"/>
        <v>icon_skill_22103</v>
      </c>
      <c r="H150" s="1">
        <f t="shared" si="64"/>
        <v>1</v>
      </c>
      <c r="I150" s="1">
        <f t="shared" si="65"/>
        <v>2</v>
      </c>
      <c r="J150" s="1">
        <f>_xlfn.XLOOKUP(A150,[4]羁绊和科技参数!$B$15:$B$116,[4]羁绊和科技参数!$H$15:$H$116)</f>
        <v>10</v>
      </c>
      <c r="K150" s="1">
        <f t="shared" si="66"/>
        <v>2</v>
      </c>
      <c r="L150" s="1">
        <v>0</v>
      </c>
      <c r="M150" s="1">
        <v>0</v>
      </c>
      <c r="N150" s="1" t="str">
        <f t="shared" si="60"/>
        <v>22103201</v>
      </c>
      <c r="O150" s="1"/>
      <c r="P150" s="1"/>
      <c r="Q150" s="1"/>
      <c r="R150" s="1"/>
      <c r="S150" s="1"/>
      <c r="T150" s="1"/>
      <c r="U150" s="1"/>
    </row>
    <row r="151" s="22" customFormat="1" ht="14.25" customHeight="1" spans="1:21">
      <c r="A151" s="1">
        <v>221033</v>
      </c>
      <c r="B151" s="1" t="str">
        <f>CONCATENATE(_xlfn.XLOOKUP($A151,[4]羁绊和科技参数!$B$15:$B$116,[4]羁绊和科技参数!$A$15:$A$116),"-",RIGHT($A151,1))</f>
        <v>快速装填-3</v>
      </c>
      <c r="C151" s="1" t="str">
        <f t="shared" si="61"/>
        <v>2</v>
      </c>
      <c r="D151" s="24" t="s">
        <v>110</v>
      </c>
      <c r="E151" s="1" t="str">
        <f t="shared" si="62"/>
        <v>skill_22103_name</v>
      </c>
      <c r="F151" s="1" t="str">
        <f t="shared" si="63"/>
        <v>skill_22103_desc</v>
      </c>
      <c r="G151" s="1" t="str">
        <f t="shared" si="59"/>
        <v>icon_skill_22103</v>
      </c>
      <c r="H151" s="1">
        <f t="shared" si="64"/>
        <v>1</v>
      </c>
      <c r="I151" s="1">
        <f t="shared" si="65"/>
        <v>2</v>
      </c>
      <c r="J151" s="1">
        <f>_xlfn.XLOOKUP(A151,[4]羁绊和科技参数!$B$15:$B$116,[4]羁绊和科技参数!$H$15:$H$116)</f>
        <v>15</v>
      </c>
      <c r="K151" s="1">
        <f t="shared" si="66"/>
        <v>3</v>
      </c>
      <c r="L151" s="1">
        <v>0</v>
      </c>
      <c r="M151" s="1">
        <v>0</v>
      </c>
      <c r="N151" s="1" t="str">
        <f t="shared" si="60"/>
        <v>22103301</v>
      </c>
      <c r="O151" s="1"/>
      <c r="P151" s="1"/>
      <c r="Q151" s="1"/>
      <c r="R151" s="1"/>
      <c r="S151" s="1"/>
      <c r="T151" s="1"/>
      <c r="U151" s="1"/>
    </row>
    <row r="152" s="22" customFormat="1" ht="14.25" customHeight="1" spans="1:21">
      <c r="A152" s="1">
        <v>221034</v>
      </c>
      <c r="B152" s="1" t="str">
        <f>CONCATENATE(_xlfn.XLOOKUP($A152,[4]羁绊和科技参数!$B$15:$B$116,[4]羁绊和科技参数!$A$15:$A$116),"-",RIGHT($A152,1))</f>
        <v>快速装填-4</v>
      </c>
      <c r="C152" s="1" t="str">
        <f t="shared" si="61"/>
        <v>2</v>
      </c>
      <c r="D152" s="24" t="s">
        <v>111</v>
      </c>
      <c r="E152" s="1" t="str">
        <f t="shared" si="62"/>
        <v>skill_22103_name</v>
      </c>
      <c r="F152" s="1" t="str">
        <f t="shared" si="63"/>
        <v>skill_22103_desc</v>
      </c>
      <c r="G152" s="1" t="str">
        <f t="shared" ref="G152:G183" si="67">CONCATENATE("icon_skill_",LEFT($A152,5))</f>
        <v>icon_skill_22103</v>
      </c>
      <c r="H152" s="1">
        <f t="shared" si="64"/>
        <v>1</v>
      </c>
      <c r="I152" s="1">
        <f t="shared" si="65"/>
        <v>2</v>
      </c>
      <c r="J152" s="1">
        <f>_xlfn.XLOOKUP(A152,[4]羁绊和科技参数!$B$15:$B$116,[4]羁绊和科技参数!$H$15:$H$116)</f>
        <v>20</v>
      </c>
      <c r="K152" s="1">
        <f t="shared" si="66"/>
        <v>4</v>
      </c>
      <c r="L152" s="1">
        <v>0</v>
      </c>
      <c r="M152" s="1">
        <v>0</v>
      </c>
      <c r="N152" s="1" t="str">
        <f t="shared" si="60"/>
        <v>22103401</v>
      </c>
      <c r="O152" s="1"/>
      <c r="P152" s="1"/>
      <c r="Q152" s="1"/>
      <c r="R152" s="1"/>
      <c r="S152" s="1"/>
      <c r="T152" s="1"/>
      <c r="U152" s="1"/>
    </row>
    <row r="153" s="22" customFormat="1" ht="14.25" customHeight="1" spans="1:21">
      <c r="A153" s="1">
        <v>221041</v>
      </c>
      <c r="B153" s="1" t="str">
        <f>CONCATENATE(_xlfn.XLOOKUP($A153,[4]羁绊和科技参数!$B$15:$B$116,[4]羁绊和科技参数!$A$15:$A$116),"-",RIGHT($A153,1))</f>
        <v>穿甲弹-1</v>
      </c>
      <c r="C153" s="1" t="str">
        <f t="shared" si="61"/>
        <v>2</v>
      </c>
      <c r="D153" s="24" t="s">
        <v>112</v>
      </c>
      <c r="E153" s="1" t="str">
        <f t="shared" si="62"/>
        <v>skill_22104_name</v>
      </c>
      <c r="F153" s="1" t="str">
        <f t="shared" si="63"/>
        <v>skill_22104_desc</v>
      </c>
      <c r="G153" s="1" t="str">
        <f t="shared" si="67"/>
        <v>icon_skill_22104</v>
      </c>
      <c r="H153" s="1">
        <f t="shared" si="64"/>
        <v>1</v>
      </c>
      <c r="I153" s="1">
        <f t="shared" si="65"/>
        <v>2</v>
      </c>
      <c r="J153" s="1">
        <f>_xlfn.XLOOKUP(A153,[4]羁绊和科技参数!$B$15:$B$116,[4]羁绊和科技参数!$H$15:$H$116)</f>
        <v>4</v>
      </c>
      <c r="K153" s="1">
        <f t="shared" si="66"/>
        <v>1</v>
      </c>
      <c r="L153" s="1">
        <v>0</v>
      </c>
      <c r="M153" s="1">
        <v>0</v>
      </c>
      <c r="N153" s="1" t="str">
        <f t="shared" si="60"/>
        <v>22104101</v>
      </c>
      <c r="O153" s="1"/>
      <c r="P153" s="1"/>
      <c r="Q153" s="1"/>
      <c r="R153" s="1"/>
      <c r="S153" s="1"/>
      <c r="T153" s="1"/>
      <c r="U153" s="1"/>
    </row>
    <row r="154" s="22" customFormat="1" ht="14.25" customHeight="1" spans="1:21">
      <c r="A154" s="1">
        <v>221042</v>
      </c>
      <c r="B154" s="1" t="str">
        <f>CONCATENATE(_xlfn.XLOOKUP($A154,[4]羁绊和科技参数!$B$15:$B$116,[4]羁绊和科技参数!$A$15:$A$116),"-",RIGHT($A154,1))</f>
        <v>穿甲弹-2</v>
      </c>
      <c r="C154" s="1" t="str">
        <f t="shared" si="61"/>
        <v>2</v>
      </c>
      <c r="D154" s="24" t="s">
        <v>113</v>
      </c>
      <c r="E154" s="1" t="str">
        <f t="shared" si="62"/>
        <v>skill_22104_name</v>
      </c>
      <c r="F154" s="1" t="str">
        <f t="shared" si="63"/>
        <v>skill_22104_desc</v>
      </c>
      <c r="G154" s="1" t="str">
        <f t="shared" si="67"/>
        <v>icon_skill_22104</v>
      </c>
      <c r="H154" s="1">
        <f t="shared" si="64"/>
        <v>1</v>
      </c>
      <c r="I154" s="1">
        <f t="shared" si="65"/>
        <v>2</v>
      </c>
      <c r="J154" s="1">
        <f>_xlfn.XLOOKUP(A154,[4]羁绊和科技参数!$B$15:$B$116,[4]羁绊和科技参数!$H$15:$H$116)</f>
        <v>8</v>
      </c>
      <c r="K154" s="1">
        <f t="shared" si="66"/>
        <v>2</v>
      </c>
      <c r="L154" s="1">
        <v>0</v>
      </c>
      <c r="M154" s="1">
        <v>0</v>
      </c>
      <c r="N154" s="1" t="str">
        <f t="shared" si="60"/>
        <v>22104201</v>
      </c>
      <c r="O154" s="1"/>
      <c r="P154" s="1"/>
      <c r="Q154" s="1"/>
      <c r="R154" s="1"/>
      <c r="S154" s="1"/>
      <c r="T154" s="1"/>
      <c r="U154" s="1"/>
    </row>
    <row r="155" s="22" customFormat="1" ht="14.25" customHeight="1" spans="1:21">
      <c r="A155" s="1">
        <v>221043</v>
      </c>
      <c r="B155" s="1" t="str">
        <f>CONCATENATE(_xlfn.XLOOKUP($A155,[4]羁绊和科技参数!$B$15:$B$116,[4]羁绊和科技参数!$A$15:$A$116),"-",RIGHT($A155,1))</f>
        <v>穿甲弹-3</v>
      </c>
      <c r="C155" s="1" t="str">
        <f t="shared" si="61"/>
        <v>2</v>
      </c>
      <c r="D155" s="24" t="s">
        <v>114</v>
      </c>
      <c r="E155" s="1" t="str">
        <f t="shared" si="62"/>
        <v>skill_22104_name</v>
      </c>
      <c r="F155" s="1" t="str">
        <f t="shared" si="63"/>
        <v>skill_22104_desc</v>
      </c>
      <c r="G155" s="1" t="str">
        <f t="shared" si="67"/>
        <v>icon_skill_22104</v>
      </c>
      <c r="H155" s="1">
        <f t="shared" si="64"/>
        <v>1</v>
      </c>
      <c r="I155" s="1">
        <f t="shared" si="65"/>
        <v>2</v>
      </c>
      <c r="J155" s="1">
        <f>_xlfn.XLOOKUP(A155,[4]羁绊和科技参数!$B$15:$B$116,[4]羁绊和科技参数!$H$15:$H$116)</f>
        <v>12</v>
      </c>
      <c r="K155" s="1">
        <f t="shared" si="66"/>
        <v>3</v>
      </c>
      <c r="L155" s="1">
        <v>0</v>
      </c>
      <c r="M155" s="1">
        <v>0</v>
      </c>
      <c r="N155" s="1" t="str">
        <f t="shared" si="60"/>
        <v>22104301</v>
      </c>
      <c r="O155" s="1"/>
      <c r="P155" s="1"/>
      <c r="Q155" s="1"/>
      <c r="R155" s="1"/>
      <c r="S155" s="1"/>
      <c r="T155" s="1"/>
      <c r="U155" s="1"/>
    </row>
    <row r="156" s="22" customFormat="1" ht="14.25" customHeight="1" spans="1:21">
      <c r="A156" s="1">
        <v>221044</v>
      </c>
      <c r="B156" s="1" t="str">
        <f>CONCATENATE(_xlfn.XLOOKUP($A156,[4]羁绊和科技参数!$B$15:$B$116,[4]羁绊和科技参数!$A$15:$A$116),"-",RIGHT($A156,1))</f>
        <v>穿甲弹-4</v>
      </c>
      <c r="C156" s="1" t="str">
        <f t="shared" si="61"/>
        <v>2</v>
      </c>
      <c r="D156" s="24" t="s">
        <v>115</v>
      </c>
      <c r="E156" s="1" t="str">
        <f t="shared" si="62"/>
        <v>skill_22104_name</v>
      </c>
      <c r="F156" s="1" t="str">
        <f t="shared" si="63"/>
        <v>skill_22104_desc</v>
      </c>
      <c r="G156" s="1" t="str">
        <f t="shared" si="67"/>
        <v>icon_skill_22104</v>
      </c>
      <c r="H156" s="1">
        <f t="shared" si="64"/>
        <v>1</v>
      </c>
      <c r="I156" s="1">
        <f t="shared" si="65"/>
        <v>2</v>
      </c>
      <c r="J156" s="1">
        <f>_xlfn.XLOOKUP(A156,[4]羁绊和科技参数!$B$15:$B$116,[4]羁绊和科技参数!$H$15:$H$116)</f>
        <v>16</v>
      </c>
      <c r="K156" s="1">
        <f t="shared" si="66"/>
        <v>4</v>
      </c>
      <c r="L156" s="1">
        <v>0</v>
      </c>
      <c r="M156" s="1">
        <v>0</v>
      </c>
      <c r="N156" s="1" t="str">
        <f t="shared" si="60"/>
        <v>22104401</v>
      </c>
      <c r="O156" s="1"/>
      <c r="P156" s="1"/>
      <c r="Q156" s="1"/>
      <c r="R156" s="1"/>
      <c r="S156" s="1"/>
      <c r="T156" s="1"/>
      <c r="U156" s="1"/>
    </row>
    <row r="157" s="22" customFormat="1" ht="14.25" customHeight="1" spans="1:21">
      <c r="A157" s="1">
        <v>221051</v>
      </c>
      <c r="B157" s="1" t="str">
        <f>CONCATENATE(_xlfn.XLOOKUP($A157,[4]羁绊和科技参数!$B$15:$B$116,[4]羁绊和科技参数!$A$15:$A$116),"-",RIGHT($A157,1))</f>
        <v>弹药改良-1</v>
      </c>
      <c r="C157" s="1" t="str">
        <f t="shared" si="61"/>
        <v>2</v>
      </c>
      <c r="D157" s="24" t="s">
        <v>116</v>
      </c>
      <c r="E157" s="1" t="str">
        <f t="shared" si="62"/>
        <v>skill_22105_name</v>
      </c>
      <c r="F157" s="1" t="str">
        <f t="shared" si="63"/>
        <v>skill_22105_desc</v>
      </c>
      <c r="G157" s="1" t="str">
        <f t="shared" si="67"/>
        <v>icon_skill_22105</v>
      </c>
      <c r="H157" s="1">
        <f t="shared" si="64"/>
        <v>1</v>
      </c>
      <c r="I157" s="1">
        <f t="shared" si="65"/>
        <v>2</v>
      </c>
      <c r="J157" s="1">
        <f>_xlfn.XLOOKUP(A157,[4]羁绊和科技参数!$B$15:$B$116,[4]羁绊和科技参数!$H$15:$H$116)</f>
        <v>3</v>
      </c>
      <c r="K157" s="1">
        <f t="shared" si="66"/>
        <v>1</v>
      </c>
      <c r="L157" s="1">
        <v>0</v>
      </c>
      <c r="M157" s="1">
        <v>0</v>
      </c>
      <c r="N157" s="1" t="str">
        <f t="shared" si="60"/>
        <v>22105101</v>
      </c>
      <c r="O157" s="1"/>
      <c r="P157" s="1"/>
      <c r="Q157" s="1"/>
      <c r="R157" s="1"/>
      <c r="S157" s="1"/>
      <c r="T157" s="1"/>
      <c r="U157" s="1"/>
    </row>
    <row r="158" s="22" customFormat="1" ht="14.25" customHeight="1" spans="1:21">
      <c r="A158" s="1">
        <v>221052</v>
      </c>
      <c r="B158" s="1" t="str">
        <f>CONCATENATE(_xlfn.XLOOKUP($A158,[4]羁绊和科技参数!$B$15:$B$116,[4]羁绊和科技参数!$A$15:$A$116),"-",RIGHT($A158,1))</f>
        <v>弹药改良-2</v>
      </c>
      <c r="C158" s="1" t="str">
        <f t="shared" si="61"/>
        <v>2</v>
      </c>
      <c r="D158" s="24" t="s">
        <v>117</v>
      </c>
      <c r="E158" s="1" t="str">
        <f t="shared" si="62"/>
        <v>skill_22105_name</v>
      </c>
      <c r="F158" s="1" t="str">
        <f t="shared" si="63"/>
        <v>skill_22105_desc</v>
      </c>
      <c r="G158" s="1" t="str">
        <f t="shared" si="67"/>
        <v>icon_skill_22105</v>
      </c>
      <c r="H158" s="1">
        <f t="shared" si="64"/>
        <v>1</v>
      </c>
      <c r="I158" s="1">
        <f t="shared" si="65"/>
        <v>2</v>
      </c>
      <c r="J158" s="1">
        <f>_xlfn.XLOOKUP(A158,[4]羁绊和科技参数!$B$15:$B$116,[4]羁绊和科技参数!$H$15:$H$116)</f>
        <v>6</v>
      </c>
      <c r="K158" s="1">
        <f t="shared" si="66"/>
        <v>2</v>
      </c>
      <c r="L158" s="1">
        <v>0</v>
      </c>
      <c r="M158" s="1">
        <v>0</v>
      </c>
      <c r="N158" s="1" t="str">
        <f t="shared" si="60"/>
        <v>22105201</v>
      </c>
      <c r="O158" s="1"/>
      <c r="P158" s="1"/>
      <c r="Q158" s="1"/>
      <c r="R158" s="1"/>
      <c r="S158" s="1"/>
      <c r="T158" s="1"/>
      <c r="U158" s="1"/>
    </row>
    <row r="159" s="22" customFormat="1" ht="14.25" customHeight="1" spans="1:21">
      <c r="A159" s="1">
        <v>221053</v>
      </c>
      <c r="B159" s="1" t="str">
        <f>CONCATENATE(_xlfn.XLOOKUP($A159,[4]羁绊和科技参数!$B$15:$B$116,[4]羁绊和科技参数!$A$15:$A$116),"-",RIGHT($A159,1))</f>
        <v>弹药改良-3</v>
      </c>
      <c r="C159" s="1" t="str">
        <f t="shared" si="61"/>
        <v>2</v>
      </c>
      <c r="D159" s="24" t="s">
        <v>118</v>
      </c>
      <c r="E159" s="1" t="str">
        <f t="shared" si="62"/>
        <v>skill_22105_name</v>
      </c>
      <c r="F159" s="1" t="str">
        <f t="shared" si="63"/>
        <v>skill_22105_desc</v>
      </c>
      <c r="G159" s="1" t="str">
        <f t="shared" si="67"/>
        <v>icon_skill_22105</v>
      </c>
      <c r="H159" s="1">
        <f t="shared" si="64"/>
        <v>1</v>
      </c>
      <c r="I159" s="1">
        <f t="shared" si="65"/>
        <v>2</v>
      </c>
      <c r="J159" s="1">
        <f>_xlfn.XLOOKUP(A159,[4]羁绊和科技参数!$B$15:$B$116,[4]羁绊和科技参数!$H$15:$H$116)</f>
        <v>9</v>
      </c>
      <c r="K159" s="1">
        <f t="shared" si="66"/>
        <v>3</v>
      </c>
      <c r="L159" s="1">
        <v>0</v>
      </c>
      <c r="M159" s="1">
        <v>0</v>
      </c>
      <c r="N159" s="1" t="str">
        <f t="shared" si="60"/>
        <v>22105301</v>
      </c>
      <c r="O159" s="1"/>
      <c r="P159" s="1"/>
      <c r="Q159" s="1"/>
      <c r="R159" s="1"/>
      <c r="S159" s="1"/>
      <c r="T159" s="1"/>
      <c r="U159" s="1"/>
    </row>
    <row r="160" s="22" customFormat="1" ht="14.25" customHeight="1" spans="1:21">
      <c r="A160" s="1">
        <v>221054</v>
      </c>
      <c r="B160" s="1" t="str">
        <f>CONCATENATE(_xlfn.XLOOKUP($A160,[4]羁绊和科技参数!$B$15:$B$116,[4]羁绊和科技参数!$A$15:$A$116),"-",RIGHT($A160,1))</f>
        <v>弹药改良-4</v>
      </c>
      <c r="C160" s="1" t="str">
        <f t="shared" si="61"/>
        <v>2</v>
      </c>
      <c r="D160" s="24" t="s">
        <v>119</v>
      </c>
      <c r="E160" s="1" t="str">
        <f t="shared" si="62"/>
        <v>skill_22105_name</v>
      </c>
      <c r="F160" s="1" t="str">
        <f t="shared" si="63"/>
        <v>skill_22105_desc</v>
      </c>
      <c r="G160" s="1" t="str">
        <f t="shared" si="67"/>
        <v>icon_skill_22105</v>
      </c>
      <c r="H160" s="1">
        <f t="shared" si="64"/>
        <v>1</v>
      </c>
      <c r="I160" s="1">
        <f t="shared" si="65"/>
        <v>2</v>
      </c>
      <c r="J160" s="1">
        <f>_xlfn.XLOOKUP(A160,[4]羁绊和科技参数!$B$15:$B$116,[4]羁绊和科技参数!$H$15:$H$116)</f>
        <v>12</v>
      </c>
      <c r="K160" s="1">
        <f t="shared" si="66"/>
        <v>4</v>
      </c>
      <c r="L160" s="1">
        <v>0</v>
      </c>
      <c r="M160" s="1">
        <v>0</v>
      </c>
      <c r="N160" s="1" t="str">
        <f t="shared" si="60"/>
        <v>22105401</v>
      </c>
      <c r="O160" s="1"/>
      <c r="P160" s="1"/>
      <c r="Q160" s="1"/>
      <c r="R160" s="1"/>
      <c r="S160" s="1"/>
      <c r="T160" s="1"/>
      <c r="U160" s="1"/>
    </row>
    <row r="161" s="22" customFormat="1" ht="14.25" customHeight="1" spans="1:21">
      <c r="A161" s="1">
        <v>222011</v>
      </c>
      <c r="B161" s="1" t="str">
        <f>CONCATENATE(_xlfn.XLOOKUP($A161,[4]羁绊和科技参数!$B$15:$B$116,[4]羁绊和科技参数!$A$15:$A$116),"-",RIGHT($A161,1))</f>
        <v>粉碎-1</v>
      </c>
      <c r="C161" s="1" t="str">
        <f t="shared" si="61"/>
        <v>2</v>
      </c>
      <c r="D161" s="24" t="s">
        <v>120</v>
      </c>
      <c r="E161" s="1" t="str">
        <f t="shared" si="62"/>
        <v>skill_22201_name</v>
      </c>
      <c r="F161" s="1" t="str">
        <f t="shared" si="63"/>
        <v>skill_22201_desc</v>
      </c>
      <c r="G161" s="1" t="str">
        <f t="shared" si="67"/>
        <v>icon_skill_22201</v>
      </c>
      <c r="H161" s="1">
        <f t="shared" si="64"/>
        <v>2</v>
      </c>
      <c r="I161" s="1">
        <f t="shared" si="65"/>
        <v>2</v>
      </c>
      <c r="J161" s="1" t="str">
        <f>_xlfn.XLOOKUP(A161,[4]羁绊和科技参数!$B$15:$B$116,[4]羁绊和科技参数!$H$15:$H$116)</f>
        <v>1;200</v>
      </c>
      <c r="K161" s="1">
        <f t="shared" si="66"/>
        <v>1</v>
      </c>
      <c r="L161" s="1">
        <v>0</v>
      </c>
      <c r="M161" s="1">
        <v>0</v>
      </c>
      <c r="N161" s="1" t="str">
        <f t="shared" si="60"/>
        <v>22201101</v>
      </c>
      <c r="O161" s="1"/>
      <c r="P161" s="1"/>
      <c r="Q161" s="1"/>
      <c r="R161" s="1"/>
      <c r="S161" s="1"/>
      <c r="T161" s="1"/>
      <c r="U161" s="1"/>
    </row>
    <row r="162" s="22" customFormat="1" ht="14.25" customHeight="1" spans="1:21">
      <c r="A162" s="1">
        <v>222012</v>
      </c>
      <c r="B162" s="1" t="str">
        <f>CONCATENATE(_xlfn.XLOOKUP($A162,[4]羁绊和科技参数!$B$15:$B$116,[4]羁绊和科技参数!$A$15:$A$116),"-",RIGHT($A162,1))</f>
        <v>粉碎-2</v>
      </c>
      <c r="C162" s="1" t="str">
        <f t="shared" si="61"/>
        <v>2</v>
      </c>
      <c r="D162" s="24" t="s">
        <v>121</v>
      </c>
      <c r="E162" s="1" t="str">
        <f t="shared" si="62"/>
        <v>skill_22201_name</v>
      </c>
      <c r="F162" s="1" t="str">
        <f t="shared" si="63"/>
        <v>skill_22201_desc</v>
      </c>
      <c r="G162" s="1" t="str">
        <f t="shared" si="67"/>
        <v>icon_skill_22201</v>
      </c>
      <c r="H162" s="1">
        <f t="shared" si="64"/>
        <v>2</v>
      </c>
      <c r="I162" s="1">
        <f t="shared" si="65"/>
        <v>2</v>
      </c>
      <c r="J162" s="1" t="str">
        <f>_xlfn.XLOOKUP(A162,[4]羁绊和科技参数!$B$15:$B$116,[4]羁绊和科技参数!$H$15:$H$116)</f>
        <v>1;400</v>
      </c>
      <c r="K162" s="1">
        <f t="shared" si="66"/>
        <v>2</v>
      </c>
      <c r="L162" s="1">
        <v>0</v>
      </c>
      <c r="M162" s="1">
        <v>0</v>
      </c>
      <c r="N162" s="1" t="str">
        <f t="shared" si="60"/>
        <v>22201201</v>
      </c>
      <c r="O162" s="1"/>
      <c r="P162" s="1"/>
      <c r="Q162" s="1"/>
      <c r="R162" s="1"/>
      <c r="S162" s="1"/>
      <c r="T162" s="1"/>
      <c r="U162" s="1"/>
    </row>
    <row r="163" s="22" customFormat="1" ht="14.25" customHeight="1" spans="1:21">
      <c r="A163" s="1">
        <v>222021</v>
      </c>
      <c r="B163" s="1" t="str">
        <f>CONCATENATE(_xlfn.XLOOKUP($A163,[4]羁绊和科技参数!$B$15:$B$116,[4]羁绊和科技参数!$A$15:$A$116),"-",RIGHT($A163,1))</f>
        <v>绝对专注-1</v>
      </c>
      <c r="C163" s="1" t="str">
        <f t="shared" si="61"/>
        <v>2</v>
      </c>
      <c r="D163" s="24" t="s">
        <v>122</v>
      </c>
      <c r="E163" s="1" t="str">
        <f t="shared" si="62"/>
        <v>skill_22202_name</v>
      </c>
      <c r="F163" s="1" t="str">
        <f t="shared" si="63"/>
        <v>skill_22202_desc</v>
      </c>
      <c r="G163" s="1" t="str">
        <f t="shared" si="67"/>
        <v>icon_skill_22202</v>
      </c>
      <c r="H163" s="1">
        <f t="shared" si="64"/>
        <v>2</v>
      </c>
      <c r="I163" s="1">
        <f t="shared" si="65"/>
        <v>2</v>
      </c>
      <c r="J163" s="1">
        <f>_xlfn.XLOOKUP(A163,[4]羁绊和科技参数!$B$15:$B$116,[4]羁绊和科技参数!$H$15:$H$116)</f>
        <v>2</v>
      </c>
      <c r="K163" s="1">
        <f t="shared" si="66"/>
        <v>1</v>
      </c>
      <c r="L163" s="1">
        <v>0</v>
      </c>
      <c r="M163" s="1">
        <v>0</v>
      </c>
      <c r="N163" s="1" t="str">
        <f t="shared" si="60"/>
        <v>22202101</v>
      </c>
      <c r="O163" s="1"/>
      <c r="P163" s="1"/>
      <c r="Q163" s="1"/>
      <c r="R163" s="1"/>
      <c r="S163" s="1"/>
      <c r="T163" s="1"/>
      <c r="U163" s="1"/>
    </row>
    <row r="164" s="22" customFormat="1" ht="14.25" customHeight="1" spans="1:21">
      <c r="A164" s="1">
        <v>222022</v>
      </c>
      <c r="B164" s="1" t="str">
        <f>CONCATENATE(_xlfn.XLOOKUP($A164,[4]羁绊和科技参数!$B$15:$B$116,[4]羁绊和科技参数!$A$15:$A$116),"-",RIGHT($A164,1))</f>
        <v>绝对专注-2</v>
      </c>
      <c r="C164" s="1" t="str">
        <f t="shared" si="61"/>
        <v>2</v>
      </c>
      <c r="D164" s="24" t="s">
        <v>123</v>
      </c>
      <c r="E164" s="1" t="str">
        <f t="shared" si="62"/>
        <v>skill_22202_name</v>
      </c>
      <c r="F164" s="1" t="str">
        <f t="shared" si="63"/>
        <v>skill_22202_desc</v>
      </c>
      <c r="G164" s="1" t="str">
        <f t="shared" si="67"/>
        <v>icon_skill_22202</v>
      </c>
      <c r="H164" s="1">
        <f t="shared" si="64"/>
        <v>2</v>
      </c>
      <c r="I164" s="1">
        <f t="shared" si="65"/>
        <v>2</v>
      </c>
      <c r="J164" s="1">
        <f>_xlfn.XLOOKUP(A164,[4]羁绊和科技参数!$B$15:$B$116,[4]羁绊和科技参数!$H$15:$H$116)</f>
        <v>4</v>
      </c>
      <c r="K164" s="1">
        <f t="shared" si="66"/>
        <v>2</v>
      </c>
      <c r="L164" s="1">
        <v>0</v>
      </c>
      <c r="M164" s="1">
        <v>0</v>
      </c>
      <c r="N164" s="1" t="str">
        <f t="shared" si="60"/>
        <v>22202201</v>
      </c>
      <c r="O164" s="1"/>
      <c r="P164" s="1"/>
      <c r="Q164" s="1"/>
      <c r="R164" s="1"/>
      <c r="S164" s="1"/>
      <c r="T164" s="1"/>
      <c r="U164" s="1"/>
    </row>
    <row r="165" s="22" customFormat="1" ht="14.25" customHeight="1" spans="1:21">
      <c r="A165" s="1">
        <v>223011</v>
      </c>
      <c r="B165" s="1" t="str">
        <f>CONCATENATE(_xlfn.XLOOKUP($A165,[4]羁绊和科技参数!$B$15:$B$116,[4]羁绊和科技参数!$A$15:$A$116),"-",RIGHT($A165,1))</f>
        <v>派对时间-1</v>
      </c>
      <c r="C165" s="1" t="str">
        <f t="shared" si="61"/>
        <v>2</v>
      </c>
      <c r="D165" s="24" t="s">
        <v>124</v>
      </c>
      <c r="E165" s="1" t="str">
        <f t="shared" si="62"/>
        <v>skill_22301_name</v>
      </c>
      <c r="F165" s="1" t="str">
        <f t="shared" si="63"/>
        <v>skill_22301_desc</v>
      </c>
      <c r="G165" s="1" t="str">
        <f t="shared" si="67"/>
        <v>icon_skill_22301</v>
      </c>
      <c r="H165" s="1">
        <f t="shared" si="64"/>
        <v>3</v>
      </c>
      <c r="I165" s="1">
        <f t="shared" si="65"/>
        <v>2</v>
      </c>
      <c r="J165" s="1" t="str">
        <f>_xlfn.XLOOKUP(A165,[4]羁绊和科技参数!$B$15:$B$116,[4]羁绊和科技参数!$H$15:$H$116)</f>
        <v>20;25;25;200</v>
      </c>
      <c r="K165" s="1">
        <f t="shared" si="66"/>
        <v>1</v>
      </c>
      <c r="L165" s="1">
        <v>0</v>
      </c>
      <c r="M165" s="1">
        <v>0</v>
      </c>
      <c r="N165" s="1" t="str">
        <f t="shared" si="60"/>
        <v>22301101</v>
      </c>
      <c r="O165" s="1"/>
      <c r="P165" s="1"/>
      <c r="Q165" s="1"/>
      <c r="R165" s="1"/>
      <c r="S165" s="1"/>
      <c r="T165" s="1"/>
      <c r="U165" s="1"/>
    </row>
    <row r="166" s="22" customFormat="1" ht="14.25" customHeight="1" spans="1:21">
      <c r="A166" s="1">
        <v>231011</v>
      </c>
      <c r="B166" s="1" t="str">
        <f>CONCATENATE(_xlfn.XLOOKUP($A166,[4]羁绊和科技参数!$B$15:$B$116,[4]羁绊和科技参数!$A$15:$A$116),"-",RIGHT($A166,1))</f>
        <v>借力打力-1</v>
      </c>
      <c r="C166" s="1" t="str">
        <f t="shared" si="61"/>
        <v>2</v>
      </c>
      <c r="D166" s="24" t="s">
        <v>125</v>
      </c>
      <c r="E166" s="1" t="str">
        <f t="shared" si="62"/>
        <v>skill_23101_name</v>
      </c>
      <c r="F166" s="1" t="str">
        <f t="shared" si="63"/>
        <v>skill_23101_desc</v>
      </c>
      <c r="G166" s="1" t="str">
        <f t="shared" si="67"/>
        <v>icon_skill_23101</v>
      </c>
      <c r="H166" s="1">
        <f t="shared" si="64"/>
        <v>1</v>
      </c>
      <c r="I166" s="1">
        <f t="shared" si="65"/>
        <v>3</v>
      </c>
      <c r="J166" s="1">
        <f>_xlfn.XLOOKUP(A166,[4]羁绊和科技参数!$B$15:$B$116,[4]羁绊和科技参数!$H$15:$H$116)</f>
        <v>2</v>
      </c>
      <c r="K166" s="1">
        <f t="shared" si="66"/>
        <v>1</v>
      </c>
      <c r="L166" s="1">
        <v>0</v>
      </c>
      <c r="M166" s="1">
        <v>0</v>
      </c>
      <c r="N166" s="1" t="str">
        <f t="shared" si="60"/>
        <v>23101101</v>
      </c>
      <c r="O166" s="1"/>
      <c r="P166" s="1"/>
      <c r="Q166" s="1"/>
      <c r="R166" s="1"/>
      <c r="S166" s="1"/>
      <c r="T166" s="1"/>
      <c r="U166" s="1"/>
    </row>
    <row r="167" s="22" customFormat="1" ht="14.25" customHeight="1" spans="1:21">
      <c r="A167" s="1">
        <v>231012</v>
      </c>
      <c r="B167" s="1" t="str">
        <f>CONCATENATE(_xlfn.XLOOKUP($A167,[4]羁绊和科技参数!$B$15:$B$116,[4]羁绊和科技参数!$A$15:$A$116),"-",RIGHT($A167,1))</f>
        <v>借力打力-2</v>
      </c>
      <c r="C167" s="1" t="str">
        <f t="shared" si="61"/>
        <v>2</v>
      </c>
      <c r="D167" s="24" t="s">
        <v>126</v>
      </c>
      <c r="E167" s="1" t="str">
        <f t="shared" si="62"/>
        <v>skill_23101_name</v>
      </c>
      <c r="F167" s="1" t="str">
        <f t="shared" si="63"/>
        <v>skill_23101_desc</v>
      </c>
      <c r="G167" s="1" t="str">
        <f t="shared" si="67"/>
        <v>icon_skill_23101</v>
      </c>
      <c r="H167" s="1">
        <f t="shared" si="64"/>
        <v>1</v>
      </c>
      <c r="I167" s="1">
        <f t="shared" si="65"/>
        <v>3</v>
      </c>
      <c r="J167" s="1">
        <f>_xlfn.XLOOKUP(A167,[4]羁绊和科技参数!$B$15:$B$116,[4]羁绊和科技参数!$H$15:$H$116)</f>
        <v>4</v>
      </c>
      <c r="K167" s="1">
        <f t="shared" si="66"/>
        <v>2</v>
      </c>
      <c r="L167" s="1">
        <v>0</v>
      </c>
      <c r="M167" s="1">
        <v>0</v>
      </c>
      <c r="N167" s="1" t="str">
        <f t="shared" si="60"/>
        <v>23101201</v>
      </c>
      <c r="O167" s="1"/>
      <c r="P167" s="1"/>
      <c r="Q167" s="1"/>
      <c r="R167" s="1"/>
      <c r="S167" s="1"/>
      <c r="T167" s="1"/>
      <c r="U167" s="1"/>
    </row>
    <row r="168" s="22" customFormat="1" ht="14.25" customHeight="1" spans="1:21">
      <c r="A168" s="1">
        <v>231013</v>
      </c>
      <c r="B168" s="1" t="str">
        <f>CONCATENATE(_xlfn.XLOOKUP($A168,[4]羁绊和科技参数!$B$15:$B$116,[4]羁绊和科技参数!$A$15:$A$116),"-",RIGHT($A168,1))</f>
        <v>借力打力-3</v>
      </c>
      <c r="C168" s="1" t="str">
        <f t="shared" si="61"/>
        <v>2</v>
      </c>
      <c r="D168" s="24" t="s">
        <v>127</v>
      </c>
      <c r="E168" s="1" t="str">
        <f t="shared" si="62"/>
        <v>skill_23101_name</v>
      </c>
      <c r="F168" s="1" t="str">
        <f t="shared" si="63"/>
        <v>skill_23101_desc</v>
      </c>
      <c r="G168" s="1" t="str">
        <f t="shared" si="67"/>
        <v>icon_skill_23101</v>
      </c>
      <c r="H168" s="1">
        <f t="shared" si="64"/>
        <v>1</v>
      </c>
      <c r="I168" s="1">
        <f t="shared" si="65"/>
        <v>3</v>
      </c>
      <c r="J168" s="1">
        <f>_xlfn.XLOOKUP(A168,[4]羁绊和科技参数!$B$15:$B$116,[4]羁绊和科技参数!$H$15:$H$116)</f>
        <v>6</v>
      </c>
      <c r="K168" s="1">
        <f t="shared" si="66"/>
        <v>3</v>
      </c>
      <c r="L168" s="1">
        <v>0</v>
      </c>
      <c r="M168" s="1">
        <v>0</v>
      </c>
      <c r="N168" s="1" t="str">
        <f t="shared" si="60"/>
        <v>23101301</v>
      </c>
      <c r="O168" s="1"/>
      <c r="P168" s="1"/>
      <c r="Q168" s="1"/>
      <c r="R168" s="1"/>
      <c r="S168" s="1"/>
      <c r="T168" s="1"/>
      <c r="U168" s="1"/>
    </row>
    <row r="169" s="22" customFormat="1" ht="14.25" customHeight="1" spans="1:21">
      <c r="A169" s="1">
        <v>231014</v>
      </c>
      <c r="B169" s="1" t="str">
        <f>CONCATENATE(_xlfn.XLOOKUP($A169,[4]羁绊和科技参数!$B$15:$B$116,[4]羁绊和科技参数!$A$15:$A$116),"-",RIGHT($A169,1))</f>
        <v>借力打力-4</v>
      </c>
      <c r="C169" s="1" t="str">
        <f t="shared" si="61"/>
        <v>2</v>
      </c>
      <c r="D169" s="24" t="s">
        <v>128</v>
      </c>
      <c r="E169" s="1" t="str">
        <f t="shared" si="62"/>
        <v>skill_23101_name</v>
      </c>
      <c r="F169" s="1" t="str">
        <f t="shared" si="63"/>
        <v>skill_23101_desc</v>
      </c>
      <c r="G169" s="1" t="str">
        <f t="shared" si="67"/>
        <v>icon_skill_23101</v>
      </c>
      <c r="H169" s="1">
        <f t="shared" si="64"/>
        <v>1</v>
      </c>
      <c r="I169" s="1">
        <f t="shared" si="65"/>
        <v>3</v>
      </c>
      <c r="J169" s="1">
        <f>_xlfn.XLOOKUP(A169,[4]羁绊和科技参数!$B$15:$B$116,[4]羁绊和科技参数!$H$15:$H$116)</f>
        <v>8</v>
      </c>
      <c r="K169" s="1">
        <f t="shared" si="66"/>
        <v>4</v>
      </c>
      <c r="L169" s="1">
        <v>0</v>
      </c>
      <c r="M169" s="1">
        <v>0</v>
      </c>
      <c r="N169" s="1" t="str">
        <f t="shared" si="60"/>
        <v>23101401</v>
      </c>
      <c r="O169" s="1"/>
      <c r="P169" s="1"/>
      <c r="Q169" s="1"/>
      <c r="R169" s="1"/>
      <c r="S169" s="1"/>
      <c r="T169" s="1"/>
      <c r="U169" s="1"/>
    </row>
    <row r="170" s="22" customFormat="1" ht="14.25" customHeight="1" spans="1:21">
      <c r="A170" s="1">
        <v>231021</v>
      </c>
      <c r="B170" s="1" t="str">
        <f>CONCATENATE(_xlfn.XLOOKUP($A170,[4]羁绊和科技参数!$B$15:$B$116,[4]羁绊和科技参数!$A$15:$A$116),"-",RIGHT($A170,1))</f>
        <v>梦幻脚步-1</v>
      </c>
      <c r="C170" s="1" t="str">
        <f t="shared" si="61"/>
        <v>2</v>
      </c>
      <c r="D170" s="24" t="s">
        <v>129</v>
      </c>
      <c r="E170" s="1" t="str">
        <f t="shared" si="62"/>
        <v>skill_23102_name</v>
      </c>
      <c r="F170" s="1" t="str">
        <f t="shared" si="63"/>
        <v>skill_23102_desc</v>
      </c>
      <c r="G170" s="1" t="str">
        <f t="shared" si="67"/>
        <v>icon_skill_23102</v>
      </c>
      <c r="H170" s="1">
        <f t="shared" si="64"/>
        <v>1</v>
      </c>
      <c r="I170" s="1">
        <f t="shared" si="65"/>
        <v>3</v>
      </c>
      <c r="J170" s="1">
        <f>_xlfn.XLOOKUP(A170,[4]羁绊和科技参数!$B$15:$B$116,[4]羁绊和科技参数!$H$15:$H$116)</f>
        <v>4</v>
      </c>
      <c r="K170" s="1">
        <f t="shared" si="66"/>
        <v>1</v>
      </c>
      <c r="L170" s="1">
        <v>0</v>
      </c>
      <c r="M170" s="1">
        <v>0</v>
      </c>
      <c r="N170" s="1" t="str">
        <f t="shared" si="60"/>
        <v>23102101</v>
      </c>
      <c r="O170" s="1"/>
      <c r="P170" s="1"/>
      <c r="Q170" s="1"/>
      <c r="R170" s="1"/>
      <c r="S170" s="1"/>
      <c r="T170" s="1"/>
      <c r="U170" s="1"/>
    </row>
    <row r="171" s="22" customFormat="1" ht="14.25" customHeight="1" spans="1:21">
      <c r="A171" s="1">
        <v>231022</v>
      </c>
      <c r="B171" s="1" t="str">
        <f>CONCATENATE(_xlfn.XLOOKUP($A171,[4]羁绊和科技参数!$B$15:$B$116,[4]羁绊和科技参数!$A$15:$A$116),"-",RIGHT($A171,1))</f>
        <v>梦幻脚步-2</v>
      </c>
      <c r="C171" s="1" t="str">
        <f t="shared" si="61"/>
        <v>2</v>
      </c>
      <c r="D171" s="24" t="s">
        <v>130</v>
      </c>
      <c r="E171" s="1" t="str">
        <f t="shared" si="62"/>
        <v>skill_23102_name</v>
      </c>
      <c r="F171" s="1" t="str">
        <f t="shared" si="63"/>
        <v>skill_23102_desc</v>
      </c>
      <c r="G171" s="1" t="str">
        <f t="shared" si="67"/>
        <v>icon_skill_23102</v>
      </c>
      <c r="H171" s="1">
        <f t="shared" si="64"/>
        <v>1</v>
      </c>
      <c r="I171" s="1">
        <f t="shared" si="65"/>
        <v>3</v>
      </c>
      <c r="J171" s="1">
        <f>_xlfn.XLOOKUP(A171,[4]羁绊和科技参数!$B$15:$B$116,[4]羁绊和科技参数!$H$15:$H$116)</f>
        <v>8</v>
      </c>
      <c r="K171" s="1">
        <f t="shared" si="66"/>
        <v>2</v>
      </c>
      <c r="L171" s="1">
        <v>0</v>
      </c>
      <c r="M171" s="1">
        <v>0</v>
      </c>
      <c r="N171" s="1" t="str">
        <f t="shared" si="60"/>
        <v>23102201</v>
      </c>
      <c r="O171" s="1"/>
      <c r="P171" s="1"/>
      <c r="Q171" s="1"/>
      <c r="R171" s="1"/>
      <c r="S171" s="1"/>
      <c r="T171" s="1"/>
      <c r="U171" s="1"/>
    </row>
    <row r="172" s="22" customFormat="1" ht="14.25" customHeight="1" spans="1:21">
      <c r="A172" s="1">
        <v>231023</v>
      </c>
      <c r="B172" s="1" t="str">
        <f>CONCATENATE(_xlfn.XLOOKUP($A172,[4]羁绊和科技参数!$B$15:$B$116,[4]羁绊和科技参数!$A$15:$A$116),"-",RIGHT($A172,1))</f>
        <v>梦幻脚步-3</v>
      </c>
      <c r="C172" s="1" t="str">
        <f t="shared" si="61"/>
        <v>2</v>
      </c>
      <c r="D172" s="24" t="s">
        <v>131</v>
      </c>
      <c r="E172" s="1" t="str">
        <f t="shared" si="62"/>
        <v>skill_23102_name</v>
      </c>
      <c r="F172" s="1" t="str">
        <f t="shared" si="63"/>
        <v>skill_23102_desc</v>
      </c>
      <c r="G172" s="1" t="str">
        <f t="shared" si="67"/>
        <v>icon_skill_23102</v>
      </c>
      <c r="H172" s="1">
        <f t="shared" si="64"/>
        <v>1</v>
      </c>
      <c r="I172" s="1">
        <f t="shared" si="65"/>
        <v>3</v>
      </c>
      <c r="J172" s="1">
        <f>_xlfn.XLOOKUP(A172,[4]羁绊和科技参数!$B$15:$B$116,[4]羁绊和科技参数!$H$15:$H$116)</f>
        <v>12</v>
      </c>
      <c r="K172" s="1">
        <f t="shared" si="66"/>
        <v>3</v>
      </c>
      <c r="L172" s="1">
        <v>0</v>
      </c>
      <c r="M172" s="1">
        <v>0</v>
      </c>
      <c r="N172" s="1" t="str">
        <f t="shared" si="60"/>
        <v>23102301</v>
      </c>
      <c r="O172" s="1"/>
      <c r="P172" s="1"/>
      <c r="Q172" s="1"/>
      <c r="R172" s="1"/>
      <c r="S172" s="1"/>
      <c r="T172" s="1"/>
      <c r="U172" s="1"/>
    </row>
    <row r="173" s="22" customFormat="1" ht="14.25" customHeight="1" spans="1:21">
      <c r="A173" s="1">
        <v>231024</v>
      </c>
      <c r="B173" s="1" t="str">
        <f>CONCATENATE(_xlfn.XLOOKUP($A173,[4]羁绊和科技参数!$B$15:$B$116,[4]羁绊和科技参数!$A$15:$A$116),"-",RIGHT($A173,1))</f>
        <v>梦幻脚步-4</v>
      </c>
      <c r="C173" s="1" t="str">
        <f t="shared" si="61"/>
        <v>2</v>
      </c>
      <c r="D173" s="24" t="s">
        <v>132</v>
      </c>
      <c r="E173" s="1" t="str">
        <f t="shared" si="62"/>
        <v>skill_23102_name</v>
      </c>
      <c r="F173" s="1" t="str">
        <f t="shared" si="63"/>
        <v>skill_23102_desc</v>
      </c>
      <c r="G173" s="1" t="str">
        <f t="shared" si="67"/>
        <v>icon_skill_23102</v>
      </c>
      <c r="H173" s="1">
        <f t="shared" si="64"/>
        <v>1</v>
      </c>
      <c r="I173" s="1">
        <f t="shared" si="65"/>
        <v>3</v>
      </c>
      <c r="J173" s="1">
        <f>_xlfn.XLOOKUP(A173,[4]羁绊和科技参数!$B$15:$B$116,[4]羁绊和科技参数!$H$15:$H$116)</f>
        <v>16</v>
      </c>
      <c r="K173" s="1">
        <f t="shared" si="66"/>
        <v>4</v>
      </c>
      <c r="L173" s="1">
        <v>0</v>
      </c>
      <c r="M173" s="1">
        <v>0</v>
      </c>
      <c r="N173" s="1" t="str">
        <f t="shared" si="60"/>
        <v>23102401</v>
      </c>
      <c r="O173" s="1"/>
      <c r="P173" s="1"/>
      <c r="Q173" s="1"/>
      <c r="R173" s="1"/>
      <c r="S173" s="1"/>
      <c r="T173" s="1"/>
      <c r="U173" s="1"/>
    </row>
    <row r="174" s="22" customFormat="1" ht="14.25" customHeight="1" spans="1:21">
      <c r="A174" s="1">
        <v>231031</v>
      </c>
      <c r="B174" s="1" t="str">
        <f>CONCATENATE(_xlfn.XLOOKUP($A174,[4]羁绊和科技参数!$B$15:$B$116,[4]羁绊和科技参数!$A$15:$A$116),"-",RIGHT($A174,1))</f>
        <v>大步流星-1</v>
      </c>
      <c r="C174" s="1" t="str">
        <f t="shared" si="61"/>
        <v>2</v>
      </c>
      <c r="D174" s="24" t="s">
        <v>133</v>
      </c>
      <c r="E174" s="1" t="str">
        <f t="shared" si="62"/>
        <v>skill_23103_name</v>
      </c>
      <c r="F174" s="1" t="str">
        <f t="shared" si="63"/>
        <v>skill_23103_desc</v>
      </c>
      <c r="G174" s="1" t="str">
        <f t="shared" si="67"/>
        <v>icon_skill_23103</v>
      </c>
      <c r="H174" s="1">
        <f t="shared" si="64"/>
        <v>1</v>
      </c>
      <c r="I174" s="1">
        <f t="shared" si="65"/>
        <v>3</v>
      </c>
      <c r="J174" s="1">
        <f>_xlfn.XLOOKUP(A174,[4]羁绊和科技参数!$B$15:$B$116,[4]羁绊和科技参数!$H$15:$H$116)</f>
        <v>5</v>
      </c>
      <c r="K174" s="1">
        <f t="shared" si="66"/>
        <v>1</v>
      </c>
      <c r="L174" s="1">
        <v>0</v>
      </c>
      <c r="M174" s="1">
        <v>0</v>
      </c>
      <c r="N174" s="1" t="str">
        <f t="shared" si="60"/>
        <v>23103101</v>
      </c>
      <c r="O174" s="1"/>
      <c r="P174" s="1"/>
      <c r="Q174" s="1"/>
      <c r="R174" s="1"/>
      <c r="S174" s="1"/>
      <c r="T174" s="1"/>
      <c r="U174" s="1"/>
    </row>
    <row r="175" s="22" customFormat="1" ht="14.25" customHeight="1" spans="1:21">
      <c r="A175" s="1">
        <v>231032</v>
      </c>
      <c r="B175" s="1" t="str">
        <f>CONCATENATE(_xlfn.XLOOKUP($A175,[4]羁绊和科技参数!$B$15:$B$116,[4]羁绊和科技参数!$A$15:$A$116),"-",RIGHT($A175,1))</f>
        <v>大步流星-2</v>
      </c>
      <c r="C175" s="1" t="str">
        <f t="shared" si="61"/>
        <v>2</v>
      </c>
      <c r="D175" s="24" t="s">
        <v>134</v>
      </c>
      <c r="E175" s="1" t="str">
        <f t="shared" si="62"/>
        <v>skill_23103_name</v>
      </c>
      <c r="F175" s="1" t="str">
        <f t="shared" si="63"/>
        <v>skill_23103_desc</v>
      </c>
      <c r="G175" s="1" t="str">
        <f t="shared" si="67"/>
        <v>icon_skill_23103</v>
      </c>
      <c r="H175" s="1">
        <f t="shared" si="64"/>
        <v>1</v>
      </c>
      <c r="I175" s="1">
        <f t="shared" si="65"/>
        <v>3</v>
      </c>
      <c r="J175" s="1">
        <f>_xlfn.XLOOKUP(A175,[4]羁绊和科技参数!$B$15:$B$116,[4]羁绊和科技参数!$H$15:$H$116)</f>
        <v>10</v>
      </c>
      <c r="K175" s="1">
        <f t="shared" si="66"/>
        <v>2</v>
      </c>
      <c r="L175" s="1">
        <v>0</v>
      </c>
      <c r="M175" s="1">
        <v>0</v>
      </c>
      <c r="N175" s="1" t="str">
        <f t="shared" si="60"/>
        <v>23103201</v>
      </c>
      <c r="O175" s="1"/>
      <c r="P175" s="1"/>
      <c r="Q175" s="1"/>
      <c r="R175" s="1"/>
      <c r="S175" s="1"/>
      <c r="T175" s="1"/>
      <c r="U175" s="1"/>
    </row>
    <row r="176" s="22" customFormat="1" ht="14.25" customHeight="1" spans="1:21">
      <c r="A176" s="1">
        <v>231033</v>
      </c>
      <c r="B176" s="1" t="str">
        <f>CONCATENATE(_xlfn.XLOOKUP($A176,[4]羁绊和科技参数!$B$15:$B$116,[4]羁绊和科技参数!$A$15:$A$116),"-",RIGHT($A176,1))</f>
        <v>大步流星-3</v>
      </c>
      <c r="C176" s="1" t="str">
        <f t="shared" si="61"/>
        <v>2</v>
      </c>
      <c r="D176" s="24" t="s">
        <v>135</v>
      </c>
      <c r="E176" s="1" t="str">
        <f t="shared" si="62"/>
        <v>skill_23103_name</v>
      </c>
      <c r="F176" s="1" t="str">
        <f t="shared" si="63"/>
        <v>skill_23103_desc</v>
      </c>
      <c r="G176" s="1" t="str">
        <f t="shared" si="67"/>
        <v>icon_skill_23103</v>
      </c>
      <c r="H176" s="1">
        <f t="shared" si="64"/>
        <v>1</v>
      </c>
      <c r="I176" s="1">
        <f t="shared" si="65"/>
        <v>3</v>
      </c>
      <c r="J176" s="1">
        <f>_xlfn.XLOOKUP(A176,[4]羁绊和科技参数!$B$15:$B$116,[4]羁绊和科技参数!$H$15:$H$116)</f>
        <v>15</v>
      </c>
      <c r="K176" s="1">
        <f t="shared" si="66"/>
        <v>3</v>
      </c>
      <c r="L176" s="1">
        <v>0</v>
      </c>
      <c r="M176" s="1">
        <v>0</v>
      </c>
      <c r="N176" s="1" t="str">
        <f t="shared" si="60"/>
        <v>23103301</v>
      </c>
      <c r="O176" s="1"/>
      <c r="P176" s="1"/>
      <c r="Q176" s="1"/>
      <c r="R176" s="1"/>
      <c r="S176" s="1"/>
      <c r="T176" s="1"/>
      <c r="U176" s="1"/>
    </row>
    <row r="177" s="22" customFormat="1" ht="14.25" customHeight="1" spans="1:21">
      <c r="A177" s="1">
        <v>231034</v>
      </c>
      <c r="B177" s="1" t="str">
        <f>CONCATENATE(_xlfn.XLOOKUP($A177,[4]羁绊和科技参数!$B$15:$B$116,[4]羁绊和科技参数!$A$15:$A$116),"-",RIGHT($A177,1))</f>
        <v>大步流星-4</v>
      </c>
      <c r="C177" s="1" t="str">
        <f t="shared" si="61"/>
        <v>2</v>
      </c>
      <c r="D177" s="24" t="s">
        <v>136</v>
      </c>
      <c r="E177" s="1" t="str">
        <f t="shared" si="62"/>
        <v>skill_23103_name</v>
      </c>
      <c r="F177" s="1" t="str">
        <f t="shared" si="63"/>
        <v>skill_23103_desc</v>
      </c>
      <c r="G177" s="1" t="str">
        <f t="shared" si="67"/>
        <v>icon_skill_23103</v>
      </c>
      <c r="H177" s="1">
        <f t="shared" si="64"/>
        <v>1</v>
      </c>
      <c r="I177" s="1">
        <f t="shared" si="65"/>
        <v>3</v>
      </c>
      <c r="J177" s="1">
        <f>_xlfn.XLOOKUP(A177,[4]羁绊和科技参数!$B$15:$B$116,[4]羁绊和科技参数!$H$15:$H$116)</f>
        <v>20</v>
      </c>
      <c r="K177" s="1">
        <f t="shared" si="66"/>
        <v>4</v>
      </c>
      <c r="L177" s="1">
        <v>0</v>
      </c>
      <c r="M177" s="1">
        <v>0</v>
      </c>
      <c r="N177" s="1" t="str">
        <f t="shared" si="60"/>
        <v>23103401</v>
      </c>
      <c r="O177" s="1"/>
      <c r="P177" s="1"/>
      <c r="Q177" s="1"/>
      <c r="R177" s="1"/>
      <c r="S177" s="1"/>
      <c r="T177" s="1"/>
      <c r="U177" s="1"/>
    </row>
    <row r="178" s="22" customFormat="1" ht="14.25" customHeight="1" spans="1:21">
      <c r="A178" s="1">
        <v>231041</v>
      </c>
      <c r="B178" s="1" t="str">
        <f>CONCATENATE(_xlfn.XLOOKUP($A178,[4]羁绊和科技参数!$B$15:$B$116,[4]羁绊和科技参数!$A$15:$A$116),"-",RIGHT($A178,1))</f>
        <v>百炼成钢-1</v>
      </c>
      <c r="C178" s="1" t="str">
        <f t="shared" si="61"/>
        <v>2</v>
      </c>
      <c r="D178" s="24" t="s">
        <v>137</v>
      </c>
      <c r="E178" s="1" t="str">
        <f t="shared" si="62"/>
        <v>skill_23104_name</v>
      </c>
      <c r="F178" s="1" t="str">
        <f t="shared" si="63"/>
        <v>skill_23104_desc</v>
      </c>
      <c r="G178" s="1" t="str">
        <f t="shared" si="67"/>
        <v>icon_skill_23104</v>
      </c>
      <c r="H178" s="1">
        <f t="shared" si="64"/>
        <v>1</v>
      </c>
      <c r="I178" s="1">
        <f t="shared" si="65"/>
        <v>3</v>
      </c>
      <c r="J178" s="1">
        <f>_xlfn.XLOOKUP(A178,[4]羁绊和科技参数!$B$15:$B$116,[4]羁绊和科技参数!$H$15:$H$116)</f>
        <v>5</v>
      </c>
      <c r="K178" s="1">
        <f t="shared" si="66"/>
        <v>1</v>
      </c>
      <c r="L178" s="1">
        <v>0</v>
      </c>
      <c r="M178" s="1">
        <v>0</v>
      </c>
      <c r="N178" s="1" t="str">
        <f t="shared" si="60"/>
        <v>23104101</v>
      </c>
      <c r="O178" s="1"/>
      <c r="P178" s="1"/>
      <c r="Q178" s="1"/>
      <c r="R178" s="1"/>
      <c r="S178" s="1"/>
      <c r="T178" s="1"/>
      <c r="U178" s="1"/>
    </row>
    <row r="179" s="22" customFormat="1" ht="14.25" customHeight="1" spans="1:21">
      <c r="A179" s="1">
        <v>231042</v>
      </c>
      <c r="B179" s="1" t="str">
        <f>CONCATENATE(_xlfn.XLOOKUP($A179,[4]羁绊和科技参数!$B$15:$B$116,[4]羁绊和科技参数!$A$15:$A$116),"-",RIGHT($A179,1))</f>
        <v>百炼成钢-2</v>
      </c>
      <c r="C179" s="1" t="str">
        <f t="shared" si="61"/>
        <v>2</v>
      </c>
      <c r="D179" s="24" t="s">
        <v>138</v>
      </c>
      <c r="E179" s="1" t="str">
        <f t="shared" si="62"/>
        <v>skill_23104_name</v>
      </c>
      <c r="F179" s="1" t="str">
        <f t="shared" si="63"/>
        <v>skill_23104_desc</v>
      </c>
      <c r="G179" s="1" t="str">
        <f t="shared" si="67"/>
        <v>icon_skill_23104</v>
      </c>
      <c r="H179" s="1">
        <f t="shared" si="64"/>
        <v>1</v>
      </c>
      <c r="I179" s="1">
        <f t="shared" si="65"/>
        <v>3</v>
      </c>
      <c r="J179" s="1">
        <f>_xlfn.XLOOKUP(A179,[4]羁绊和科技参数!$B$15:$B$116,[4]羁绊和科技参数!$H$15:$H$116)</f>
        <v>10</v>
      </c>
      <c r="K179" s="1">
        <f t="shared" si="66"/>
        <v>2</v>
      </c>
      <c r="L179" s="1">
        <v>0</v>
      </c>
      <c r="M179" s="1">
        <v>0</v>
      </c>
      <c r="N179" s="1" t="str">
        <f t="shared" si="60"/>
        <v>23104201</v>
      </c>
      <c r="O179" s="1"/>
      <c r="P179" s="1"/>
      <c r="Q179" s="1"/>
      <c r="R179" s="1"/>
      <c r="S179" s="1"/>
      <c r="T179" s="1"/>
      <c r="U179" s="1"/>
    </row>
    <row r="180" s="22" customFormat="1" ht="14.25" customHeight="1" spans="1:21">
      <c r="A180" s="1">
        <v>231043</v>
      </c>
      <c r="B180" s="1" t="str">
        <f>CONCATENATE(_xlfn.XLOOKUP($A180,[4]羁绊和科技参数!$B$15:$B$116,[4]羁绊和科技参数!$A$15:$A$116),"-",RIGHT($A180,1))</f>
        <v>百炼成钢-3</v>
      </c>
      <c r="C180" s="1" t="str">
        <f t="shared" ref="C180:C243" si="68">LEFT(A180,1)</f>
        <v>2</v>
      </c>
      <c r="D180" s="24" t="s">
        <v>139</v>
      </c>
      <c r="E180" s="1" t="str">
        <f t="shared" si="62"/>
        <v>skill_23104_name</v>
      </c>
      <c r="F180" s="1" t="str">
        <f t="shared" si="63"/>
        <v>skill_23104_desc</v>
      </c>
      <c r="G180" s="1" t="str">
        <f t="shared" si="67"/>
        <v>icon_skill_23104</v>
      </c>
      <c r="H180" s="1">
        <f t="shared" si="64"/>
        <v>1</v>
      </c>
      <c r="I180" s="1">
        <f t="shared" si="65"/>
        <v>3</v>
      </c>
      <c r="J180" s="1">
        <f>_xlfn.XLOOKUP(A180,[4]羁绊和科技参数!$B$15:$B$116,[4]羁绊和科技参数!$H$15:$H$116)</f>
        <v>15</v>
      </c>
      <c r="K180" s="1">
        <f t="shared" si="66"/>
        <v>3</v>
      </c>
      <c r="L180" s="1">
        <v>0</v>
      </c>
      <c r="M180" s="1">
        <v>0</v>
      </c>
      <c r="N180" s="1" t="str">
        <f t="shared" si="60"/>
        <v>23104301</v>
      </c>
      <c r="O180" s="1"/>
      <c r="P180" s="1"/>
      <c r="Q180" s="1"/>
      <c r="R180" s="1"/>
      <c r="S180" s="1"/>
      <c r="T180" s="1"/>
      <c r="U180" s="1"/>
    </row>
    <row r="181" s="22" customFormat="1" ht="14.25" customHeight="1" spans="1:21">
      <c r="A181" s="1">
        <v>231044</v>
      </c>
      <c r="B181" s="1" t="str">
        <f>CONCATENATE(_xlfn.XLOOKUP($A181,[4]羁绊和科技参数!$B$15:$B$116,[4]羁绊和科技参数!$A$15:$A$116),"-",RIGHT($A181,1))</f>
        <v>百炼成钢-4</v>
      </c>
      <c r="C181" s="1" t="str">
        <f t="shared" si="68"/>
        <v>2</v>
      </c>
      <c r="D181" s="24" t="s">
        <v>140</v>
      </c>
      <c r="E181" s="1" t="str">
        <f t="shared" ref="E181:E215" si="69">CONCATENATE("skill_",LEFT($A181,5),"_name")</f>
        <v>skill_23104_name</v>
      </c>
      <c r="F181" s="1" t="str">
        <f t="shared" ref="F181:F215" si="70">CONCATENATE("skill_",LEFT($A181,5),"_desc")</f>
        <v>skill_23104_desc</v>
      </c>
      <c r="G181" s="1" t="str">
        <f t="shared" si="67"/>
        <v>icon_skill_23104</v>
      </c>
      <c r="H181" s="1">
        <f t="shared" ref="H181:H215" si="71">INT(MIDB(A181,3,1))</f>
        <v>1</v>
      </c>
      <c r="I181" s="1">
        <f t="shared" ref="I181:I215" si="72">INT(MIDB($A181,2,1))</f>
        <v>3</v>
      </c>
      <c r="J181" s="1">
        <f>_xlfn.XLOOKUP(A181,[4]羁绊和科技参数!$B$15:$B$116,[4]羁绊和科技参数!$H$15:$H$116)</f>
        <v>20</v>
      </c>
      <c r="K181" s="1">
        <f t="shared" ref="K181:K215" si="73">INT(RIGHT($A181,1))</f>
        <v>4</v>
      </c>
      <c r="L181" s="1">
        <v>0</v>
      </c>
      <c r="M181" s="1">
        <v>0</v>
      </c>
      <c r="N181" s="1" t="str">
        <f t="shared" si="60"/>
        <v>23104401</v>
      </c>
      <c r="O181" s="1"/>
      <c r="P181" s="1"/>
      <c r="Q181" s="1"/>
      <c r="R181" s="1"/>
      <c r="S181" s="1"/>
      <c r="T181" s="1"/>
      <c r="U181" s="1"/>
    </row>
    <row r="182" s="22" customFormat="1" ht="14.25" customHeight="1" spans="1:21">
      <c r="A182" s="1">
        <v>231051</v>
      </c>
      <c r="B182" s="1" t="str">
        <f>CONCATENATE(_xlfn.XLOOKUP($A182,[4]羁绊和科技参数!$B$15:$B$116,[4]羁绊和科技参数!$A$15:$A$116),"-",RIGHT($A182,1))</f>
        <v>力量美学-1</v>
      </c>
      <c r="C182" s="1" t="str">
        <f t="shared" si="68"/>
        <v>2</v>
      </c>
      <c r="D182" s="24" t="s">
        <v>141</v>
      </c>
      <c r="E182" s="1" t="str">
        <f t="shared" si="69"/>
        <v>skill_23105_name</v>
      </c>
      <c r="F182" s="1" t="str">
        <f t="shared" si="70"/>
        <v>skill_23105_desc</v>
      </c>
      <c r="G182" s="1" t="str">
        <f t="shared" si="67"/>
        <v>icon_skill_23105</v>
      </c>
      <c r="H182" s="1">
        <f t="shared" si="71"/>
        <v>1</v>
      </c>
      <c r="I182" s="1">
        <f t="shared" si="72"/>
        <v>3</v>
      </c>
      <c r="J182" s="1">
        <f>_xlfn.XLOOKUP(A182,[4]羁绊和科技参数!$B$15:$B$116,[4]羁绊和科技参数!$H$15:$H$116)</f>
        <v>3</v>
      </c>
      <c r="K182" s="1">
        <f t="shared" si="73"/>
        <v>1</v>
      </c>
      <c r="L182" s="1">
        <v>0</v>
      </c>
      <c r="M182" s="1">
        <v>0</v>
      </c>
      <c r="N182" s="1" t="str">
        <f t="shared" si="60"/>
        <v>23105101</v>
      </c>
      <c r="O182" s="1"/>
      <c r="P182" s="1"/>
      <c r="Q182" s="1"/>
      <c r="R182" s="1"/>
      <c r="S182" s="1"/>
      <c r="T182" s="1"/>
      <c r="U182" s="1"/>
    </row>
    <row r="183" s="22" customFormat="1" ht="14.25" customHeight="1" spans="1:21">
      <c r="A183" s="1">
        <v>231052</v>
      </c>
      <c r="B183" s="1" t="str">
        <f>CONCATENATE(_xlfn.XLOOKUP($A183,[4]羁绊和科技参数!$B$15:$B$116,[4]羁绊和科技参数!$A$15:$A$116),"-",RIGHT($A183,1))</f>
        <v>力量美学-2</v>
      </c>
      <c r="C183" s="1" t="str">
        <f t="shared" si="68"/>
        <v>2</v>
      </c>
      <c r="D183" s="24" t="s">
        <v>142</v>
      </c>
      <c r="E183" s="1" t="str">
        <f t="shared" si="69"/>
        <v>skill_23105_name</v>
      </c>
      <c r="F183" s="1" t="str">
        <f t="shared" si="70"/>
        <v>skill_23105_desc</v>
      </c>
      <c r="G183" s="1" t="str">
        <f t="shared" si="67"/>
        <v>icon_skill_23105</v>
      </c>
      <c r="H183" s="1">
        <f t="shared" si="71"/>
        <v>1</v>
      </c>
      <c r="I183" s="1">
        <f t="shared" si="72"/>
        <v>3</v>
      </c>
      <c r="J183" s="1">
        <f>_xlfn.XLOOKUP(A183,[4]羁绊和科技参数!$B$15:$B$116,[4]羁绊和科技参数!$H$15:$H$116)</f>
        <v>6</v>
      </c>
      <c r="K183" s="1">
        <f t="shared" si="73"/>
        <v>2</v>
      </c>
      <c r="L183" s="1">
        <v>0</v>
      </c>
      <c r="M183" s="1">
        <v>0</v>
      </c>
      <c r="N183" s="1" t="str">
        <f t="shared" si="60"/>
        <v>23105201</v>
      </c>
      <c r="O183" s="1"/>
      <c r="P183" s="1"/>
      <c r="Q183" s="1"/>
      <c r="R183" s="1"/>
      <c r="S183" s="1"/>
      <c r="T183" s="1"/>
      <c r="U183" s="1"/>
    </row>
    <row r="184" s="22" customFormat="1" ht="14.25" customHeight="1" spans="1:21">
      <c r="A184" s="1">
        <v>231053</v>
      </c>
      <c r="B184" s="1" t="str">
        <f>CONCATENATE(_xlfn.XLOOKUP($A184,[4]羁绊和科技参数!$B$15:$B$116,[4]羁绊和科技参数!$A$15:$A$116),"-",RIGHT($A184,1))</f>
        <v>力量美学-3</v>
      </c>
      <c r="C184" s="1" t="str">
        <f t="shared" si="68"/>
        <v>2</v>
      </c>
      <c r="D184" s="24" t="s">
        <v>143</v>
      </c>
      <c r="E184" s="1" t="str">
        <f t="shared" si="69"/>
        <v>skill_23105_name</v>
      </c>
      <c r="F184" s="1" t="str">
        <f t="shared" si="70"/>
        <v>skill_23105_desc</v>
      </c>
      <c r="G184" s="1" t="str">
        <f t="shared" ref="G184:G215" si="74">CONCATENATE("icon_skill_",LEFT($A184,5))</f>
        <v>icon_skill_23105</v>
      </c>
      <c r="H184" s="1">
        <f t="shared" si="71"/>
        <v>1</v>
      </c>
      <c r="I184" s="1">
        <f t="shared" si="72"/>
        <v>3</v>
      </c>
      <c r="J184" s="1">
        <f>_xlfn.XLOOKUP(A184,[4]羁绊和科技参数!$B$15:$B$116,[4]羁绊和科技参数!$H$15:$H$116)</f>
        <v>9</v>
      </c>
      <c r="K184" s="1">
        <f t="shared" si="73"/>
        <v>3</v>
      </c>
      <c r="L184" s="1">
        <v>0</v>
      </c>
      <c r="M184" s="1">
        <v>0</v>
      </c>
      <c r="N184" s="1" t="str">
        <f t="shared" si="60"/>
        <v>23105301</v>
      </c>
      <c r="O184" s="1"/>
      <c r="P184" s="1"/>
      <c r="Q184" s="1"/>
      <c r="R184" s="1"/>
      <c r="S184" s="1"/>
      <c r="T184" s="1"/>
      <c r="U184" s="1"/>
    </row>
    <row r="185" s="22" customFormat="1" ht="14.25" customHeight="1" spans="1:21">
      <c r="A185" s="1">
        <v>231054</v>
      </c>
      <c r="B185" s="1" t="str">
        <f>CONCATENATE(_xlfn.XLOOKUP($A185,[4]羁绊和科技参数!$B$15:$B$116,[4]羁绊和科技参数!$A$15:$A$116),"-",RIGHT($A185,1))</f>
        <v>力量美学-4</v>
      </c>
      <c r="C185" s="1" t="str">
        <f t="shared" si="68"/>
        <v>2</v>
      </c>
      <c r="D185" s="24" t="s">
        <v>144</v>
      </c>
      <c r="E185" s="1" t="str">
        <f t="shared" si="69"/>
        <v>skill_23105_name</v>
      </c>
      <c r="F185" s="1" t="str">
        <f t="shared" si="70"/>
        <v>skill_23105_desc</v>
      </c>
      <c r="G185" s="1" t="str">
        <f t="shared" si="74"/>
        <v>icon_skill_23105</v>
      </c>
      <c r="H185" s="1">
        <f t="shared" si="71"/>
        <v>1</v>
      </c>
      <c r="I185" s="1">
        <f t="shared" si="72"/>
        <v>3</v>
      </c>
      <c r="J185" s="1">
        <f>_xlfn.XLOOKUP(A185,[4]羁绊和科技参数!$B$15:$B$116,[4]羁绊和科技参数!$H$15:$H$116)</f>
        <v>12</v>
      </c>
      <c r="K185" s="1">
        <f t="shared" si="73"/>
        <v>4</v>
      </c>
      <c r="L185" s="1">
        <v>0</v>
      </c>
      <c r="M185" s="1">
        <v>0</v>
      </c>
      <c r="N185" s="1" t="str">
        <f t="shared" si="60"/>
        <v>23105401</v>
      </c>
      <c r="O185" s="1"/>
      <c r="P185" s="1"/>
      <c r="Q185" s="1"/>
      <c r="R185" s="1"/>
      <c r="S185" s="1"/>
      <c r="T185" s="1"/>
      <c r="U185" s="1"/>
    </row>
    <row r="186" s="22" customFormat="1" ht="14.25" customHeight="1" spans="1:21">
      <c r="A186" s="1">
        <v>232011</v>
      </c>
      <c r="B186" s="1" t="str">
        <f>CONCATENATE(_xlfn.XLOOKUP($A186,[4]羁绊和科技参数!$B$15:$B$116,[4]羁绊和科技参数!$A$15:$A$116),"-",RIGHT($A186,1))</f>
        <v>格挡反击-1</v>
      </c>
      <c r="C186" s="1" t="str">
        <f t="shared" si="68"/>
        <v>2</v>
      </c>
      <c r="D186" s="24" t="s">
        <v>145</v>
      </c>
      <c r="E186" s="1" t="str">
        <f t="shared" si="69"/>
        <v>skill_23201_name</v>
      </c>
      <c r="F186" s="1" t="str">
        <f t="shared" si="70"/>
        <v>skill_23201_desc</v>
      </c>
      <c r="G186" s="1" t="str">
        <f t="shared" si="74"/>
        <v>icon_skill_23201</v>
      </c>
      <c r="H186" s="1">
        <f t="shared" si="71"/>
        <v>2</v>
      </c>
      <c r="I186" s="1">
        <f t="shared" si="72"/>
        <v>3</v>
      </c>
      <c r="J186" s="1" t="str">
        <f>_xlfn.XLOOKUP(A186,[4]羁绊和科技参数!$B$15:$B$116,[4]羁绊和科技参数!$H$15:$H$116)</f>
        <v>12.5;120</v>
      </c>
      <c r="K186" s="1">
        <f t="shared" si="73"/>
        <v>1</v>
      </c>
      <c r="L186" s="1">
        <v>0</v>
      </c>
      <c r="M186" s="1">
        <v>0</v>
      </c>
      <c r="N186" s="1" t="str">
        <f t="shared" si="60"/>
        <v>23201101</v>
      </c>
      <c r="O186" s="1"/>
      <c r="P186" s="1"/>
      <c r="Q186" s="1"/>
      <c r="R186" s="1"/>
      <c r="S186" s="1"/>
      <c r="T186" s="1"/>
      <c r="U186" s="1"/>
    </row>
    <row r="187" s="22" customFormat="1" ht="14.25" customHeight="1" spans="1:21">
      <c r="A187" s="1">
        <v>232012</v>
      </c>
      <c r="B187" s="1" t="str">
        <f>CONCATENATE(_xlfn.XLOOKUP($A187,[4]羁绊和科技参数!$B$15:$B$116,[4]羁绊和科技参数!$A$15:$A$116),"-",RIGHT($A187,1))</f>
        <v>格挡反击-2</v>
      </c>
      <c r="C187" s="1" t="str">
        <f t="shared" si="68"/>
        <v>2</v>
      </c>
      <c r="D187" s="24" t="s">
        <v>146</v>
      </c>
      <c r="E187" s="1" t="str">
        <f t="shared" si="69"/>
        <v>skill_23201_name</v>
      </c>
      <c r="F187" s="1" t="str">
        <f t="shared" si="70"/>
        <v>skill_23201_desc</v>
      </c>
      <c r="G187" s="1" t="str">
        <f t="shared" si="74"/>
        <v>icon_skill_23201</v>
      </c>
      <c r="H187" s="1">
        <f t="shared" si="71"/>
        <v>2</v>
      </c>
      <c r="I187" s="1">
        <f t="shared" si="72"/>
        <v>3</v>
      </c>
      <c r="J187" s="1" t="str">
        <f>_xlfn.XLOOKUP(A187,[4]羁绊和科技参数!$B$15:$B$116,[4]羁绊和科技参数!$H$15:$H$116)</f>
        <v>25;120</v>
      </c>
      <c r="K187" s="1">
        <f t="shared" si="73"/>
        <v>2</v>
      </c>
      <c r="L187" s="1">
        <v>0</v>
      </c>
      <c r="M187" s="1">
        <v>0</v>
      </c>
      <c r="N187" s="1" t="str">
        <f t="shared" si="60"/>
        <v>23201201</v>
      </c>
      <c r="O187" s="1"/>
      <c r="P187" s="1"/>
      <c r="Q187" s="1"/>
      <c r="R187" s="1"/>
      <c r="S187" s="1"/>
      <c r="T187" s="1"/>
      <c r="U187" s="1"/>
    </row>
    <row r="188" s="22" customFormat="1" ht="14.25" customHeight="1" spans="1:21">
      <c r="A188" s="1">
        <v>232021</v>
      </c>
      <c r="B188" s="1" t="str">
        <f>CONCATENATE(_xlfn.XLOOKUP($A188,[4]羁绊和科技参数!$B$15:$B$116,[4]羁绊和科技参数!$A$15:$A$116),"-",RIGHT($A188,1))</f>
        <v>洞察破绽-1</v>
      </c>
      <c r="C188" s="1" t="str">
        <f t="shared" si="68"/>
        <v>2</v>
      </c>
      <c r="D188" s="24" t="s">
        <v>147</v>
      </c>
      <c r="E188" s="1" t="str">
        <f t="shared" si="69"/>
        <v>skill_23202_name</v>
      </c>
      <c r="F188" s="1" t="str">
        <f t="shared" si="70"/>
        <v>skill_23202_desc</v>
      </c>
      <c r="G188" s="1" t="str">
        <f t="shared" si="74"/>
        <v>icon_skill_23202</v>
      </c>
      <c r="H188" s="1">
        <f t="shared" si="71"/>
        <v>2</v>
      </c>
      <c r="I188" s="1">
        <f t="shared" si="72"/>
        <v>3</v>
      </c>
      <c r="J188" s="1" t="s">
        <v>148</v>
      </c>
      <c r="K188" s="1">
        <f t="shared" si="73"/>
        <v>1</v>
      </c>
      <c r="L188" s="1">
        <v>0</v>
      </c>
      <c r="M188" s="1">
        <v>0</v>
      </c>
      <c r="N188" s="1" t="str">
        <f t="shared" si="60"/>
        <v>23202101</v>
      </c>
      <c r="O188" s="1"/>
      <c r="P188" s="1"/>
      <c r="Q188" s="1"/>
      <c r="R188" s="1"/>
      <c r="S188" s="1"/>
      <c r="T188" s="1"/>
      <c r="U188" s="1"/>
    </row>
    <row r="189" s="22" customFormat="1" ht="14.25" customHeight="1" spans="1:21">
      <c r="A189" s="1">
        <v>232022</v>
      </c>
      <c r="B189" s="1" t="str">
        <f>CONCATENATE(_xlfn.XLOOKUP($A189,[4]羁绊和科技参数!$B$15:$B$116,[4]羁绊和科技参数!$A$15:$A$116),"-",RIGHT($A189,1))</f>
        <v>洞察破绽-2</v>
      </c>
      <c r="C189" s="1" t="str">
        <f t="shared" si="68"/>
        <v>2</v>
      </c>
      <c r="D189" s="24" t="s">
        <v>149</v>
      </c>
      <c r="E189" s="1" t="str">
        <f t="shared" si="69"/>
        <v>skill_23202_name</v>
      </c>
      <c r="F189" s="1" t="str">
        <f t="shared" si="70"/>
        <v>skill_23202_desc</v>
      </c>
      <c r="G189" s="1" t="str">
        <f t="shared" si="74"/>
        <v>icon_skill_23202</v>
      </c>
      <c r="H189" s="1">
        <f t="shared" si="71"/>
        <v>2</v>
      </c>
      <c r="I189" s="1">
        <f t="shared" si="72"/>
        <v>3</v>
      </c>
      <c r="J189" s="1" t="s">
        <v>150</v>
      </c>
      <c r="K189" s="1">
        <f t="shared" si="73"/>
        <v>2</v>
      </c>
      <c r="L189" s="1">
        <v>0</v>
      </c>
      <c r="M189" s="1">
        <v>0</v>
      </c>
      <c r="N189" s="1" t="str">
        <f t="shared" si="60"/>
        <v>23202201</v>
      </c>
      <c r="O189" s="1"/>
      <c r="P189" s="1"/>
      <c r="Q189" s="1"/>
      <c r="R189" s="1">
        <v>232021</v>
      </c>
      <c r="S189" s="1"/>
      <c r="T189" s="1"/>
      <c r="U189" s="1"/>
    </row>
    <row r="190" s="22" customFormat="1" ht="14.25" customHeight="1" spans="1:21">
      <c r="A190" s="1">
        <v>233011</v>
      </c>
      <c r="B190" s="1" t="str">
        <f>CONCATENATE(_xlfn.XLOOKUP($A190,[4]羁绊和科技参数!$B$15:$B$116,[4]羁绊和科技参数!$A$15:$A$116),"-",RIGHT($A190,1))</f>
        <v>宗师之力-1</v>
      </c>
      <c r="C190" s="1" t="str">
        <f t="shared" si="68"/>
        <v>2</v>
      </c>
      <c r="D190" s="24" t="s">
        <v>151</v>
      </c>
      <c r="E190" s="1" t="str">
        <f t="shared" si="69"/>
        <v>skill_23301_name</v>
      </c>
      <c r="F190" s="1" t="str">
        <f t="shared" si="70"/>
        <v>skill_23301_desc</v>
      </c>
      <c r="G190" s="1" t="str">
        <f t="shared" si="74"/>
        <v>icon_skill_23301</v>
      </c>
      <c r="H190" s="1">
        <f t="shared" si="71"/>
        <v>3</v>
      </c>
      <c r="I190" s="1">
        <f t="shared" si="72"/>
        <v>3</v>
      </c>
      <c r="J190" s="1">
        <f>_xlfn.XLOOKUP(A190,[4]羁绊和科技参数!$B$15:$B$116,[4]羁绊和科技参数!$H$15:$H$116)</f>
        <v>5</v>
      </c>
      <c r="K190" s="1">
        <f t="shared" si="73"/>
        <v>1</v>
      </c>
      <c r="L190" s="1">
        <v>0</v>
      </c>
      <c r="M190" s="1">
        <v>0</v>
      </c>
      <c r="N190" s="1" t="str">
        <f t="shared" si="60"/>
        <v>23301101</v>
      </c>
      <c r="O190" s="1"/>
      <c r="P190" s="1"/>
      <c r="Q190" s="1"/>
      <c r="R190" s="1"/>
      <c r="S190" s="1"/>
      <c r="T190" s="1"/>
      <c r="U190" s="1"/>
    </row>
    <row r="191" s="22" customFormat="1" ht="14.25" customHeight="1" spans="1:21">
      <c r="A191" s="1">
        <v>241011</v>
      </c>
      <c r="B191" s="1" t="str">
        <f>CONCATENATE(_xlfn.XLOOKUP($A191,[4]羁绊和科技参数!$B$15:$B$116,[4]羁绊和科技参数!$A$15:$A$116),"-",RIGHT($A191,1))</f>
        <v>签名会-1</v>
      </c>
      <c r="C191" s="1" t="str">
        <f t="shared" si="68"/>
        <v>2</v>
      </c>
      <c r="D191" s="24" t="s">
        <v>152</v>
      </c>
      <c r="E191" s="1" t="str">
        <f t="shared" si="69"/>
        <v>skill_24101_name</v>
      </c>
      <c r="F191" s="1" t="str">
        <f t="shared" si="70"/>
        <v>skill_24101_desc</v>
      </c>
      <c r="G191" s="1" t="str">
        <f t="shared" si="74"/>
        <v>icon_skill_24101</v>
      </c>
      <c r="H191" s="1">
        <f t="shared" si="71"/>
        <v>1</v>
      </c>
      <c r="I191" s="1">
        <f t="shared" si="72"/>
        <v>4</v>
      </c>
      <c r="J191" s="1" t="str">
        <f>_xlfn.XLOOKUP(A191,[4]羁绊和科技参数!$B$15:$B$116,[4]羁绊和科技参数!$H$15:$H$116)</f>
        <v>20;0.2;3</v>
      </c>
      <c r="K191" s="1">
        <f t="shared" si="73"/>
        <v>1</v>
      </c>
      <c r="L191" s="1">
        <v>1</v>
      </c>
      <c r="M191" s="1">
        <v>0</v>
      </c>
      <c r="N191" s="1" t="str">
        <f t="shared" si="60"/>
        <v>24101101</v>
      </c>
      <c r="O191" s="1"/>
      <c r="P191" s="1"/>
      <c r="Q191" s="1"/>
      <c r="R191" s="1"/>
      <c r="S191" s="1"/>
      <c r="T191" s="1"/>
      <c r="U191" s="1"/>
    </row>
    <row r="192" s="22" customFormat="1" ht="14.25" customHeight="1" spans="1:21">
      <c r="A192" s="1">
        <v>241012</v>
      </c>
      <c r="B192" s="1" t="str">
        <f>CONCATENATE(_xlfn.XLOOKUP($A192,[4]羁绊和科技参数!$B$15:$B$116,[4]羁绊和科技参数!$A$15:$A$116),"-",RIGHT($A192,1))</f>
        <v>签名会-2</v>
      </c>
      <c r="C192" s="1" t="str">
        <f t="shared" si="68"/>
        <v>2</v>
      </c>
      <c r="D192" s="24" t="s">
        <v>153</v>
      </c>
      <c r="E192" s="1" t="str">
        <f t="shared" si="69"/>
        <v>skill_24101_name</v>
      </c>
      <c r="F192" s="1" t="str">
        <f t="shared" si="70"/>
        <v>skill_24101_desc</v>
      </c>
      <c r="G192" s="1" t="str">
        <f t="shared" si="74"/>
        <v>icon_skill_24101</v>
      </c>
      <c r="H192" s="1">
        <f t="shared" si="71"/>
        <v>1</v>
      </c>
      <c r="I192" s="1">
        <f t="shared" si="72"/>
        <v>4</v>
      </c>
      <c r="J192" s="1" t="str">
        <f>_xlfn.XLOOKUP(A192,[4]羁绊和科技参数!$B$15:$B$116,[4]羁绊和科技参数!$H$15:$H$116)</f>
        <v>20;0.2;6</v>
      </c>
      <c r="K192" s="1">
        <f t="shared" si="73"/>
        <v>2</v>
      </c>
      <c r="L192" s="1">
        <v>1</v>
      </c>
      <c r="M192" s="1">
        <v>0</v>
      </c>
      <c r="N192" s="1" t="str">
        <f t="shared" si="60"/>
        <v>24101201</v>
      </c>
      <c r="O192" s="1"/>
      <c r="P192" s="1"/>
      <c r="Q192" s="1"/>
      <c r="R192" s="1"/>
      <c r="S192" s="1"/>
      <c r="T192" s="1"/>
      <c r="U192" s="1"/>
    </row>
    <row r="193" s="22" customFormat="1" ht="14.25" customHeight="1" spans="1:21">
      <c r="A193" s="1">
        <v>241013</v>
      </c>
      <c r="B193" s="1" t="str">
        <f>CONCATENATE(_xlfn.XLOOKUP($A193,[4]羁绊和科技参数!$B$15:$B$116,[4]羁绊和科技参数!$A$15:$A$116),"-",RIGHT($A193,1))</f>
        <v>签名会-3</v>
      </c>
      <c r="C193" s="1" t="str">
        <f t="shared" si="68"/>
        <v>2</v>
      </c>
      <c r="D193" s="24" t="s">
        <v>154</v>
      </c>
      <c r="E193" s="1" t="str">
        <f t="shared" si="69"/>
        <v>skill_24101_name</v>
      </c>
      <c r="F193" s="1" t="str">
        <f t="shared" si="70"/>
        <v>skill_24101_desc</v>
      </c>
      <c r="G193" s="1" t="str">
        <f t="shared" si="74"/>
        <v>icon_skill_24101</v>
      </c>
      <c r="H193" s="1">
        <f t="shared" si="71"/>
        <v>1</v>
      </c>
      <c r="I193" s="1">
        <f t="shared" si="72"/>
        <v>4</v>
      </c>
      <c r="J193" s="1" t="str">
        <f>_xlfn.XLOOKUP(A193,[4]羁绊和科技参数!$B$15:$B$116,[4]羁绊和科技参数!$H$15:$H$116)</f>
        <v>20;0.2;9</v>
      </c>
      <c r="K193" s="1">
        <f t="shared" si="73"/>
        <v>3</v>
      </c>
      <c r="L193" s="1">
        <v>1</v>
      </c>
      <c r="M193" s="1">
        <v>0</v>
      </c>
      <c r="N193" s="1" t="str">
        <f t="shared" si="60"/>
        <v>24101301</v>
      </c>
      <c r="O193" s="1"/>
      <c r="P193" s="1"/>
      <c r="Q193" s="1"/>
      <c r="R193" s="1"/>
      <c r="S193" s="1"/>
      <c r="T193" s="1"/>
      <c r="U193" s="1"/>
    </row>
    <row r="194" s="22" customFormat="1" ht="14.25" customHeight="1" spans="1:21">
      <c r="A194" s="1">
        <v>241014</v>
      </c>
      <c r="B194" s="1" t="str">
        <f>CONCATENATE(_xlfn.XLOOKUP($A194,[4]羁绊和科技参数!$B$15:$B$116,[4]羁绊和科技参数!$A$15:$A$116),"-",RIGHT($A194,1))</f>
        <v>签名会-4</v>
      </c>
      <c r="C194" s="1" t="str">
        <f t="shared" si="68"/>
        <v>2</v>
      </c>
      <c r="D194" s="24" t="s">
        <v>155</v>
      </c>
      <c r="E194" s="1" t="str">
        <f t="shared" si="69"/>
        <v>skill_24101_name</v>
      </c>
      <c r="F194" s="1" t="str">
        <f t="shared" si="70"/>
        <v>skill_24101_desc</v>
      </c>
      <c r="G194" s="1" t="str">
        <f t="shared" si="74"/>
        <v>icon_skill_24101</v>
      </c>
      <c r="H194" s="1">
        <f t="shared" si="71"/>
        <v>1</v>
      </c>
      <c r="I194" s="1">
        <f t="shared" si="72"/>
        <v>4</v>
      </c>
      <c r="J194" s="1" t="str">
        <f>_xlfn.XLOOKUP(A194,[4]羁绊和科技参数!$B$15:$B$116,[4]羁绊和科技参数!$H$15:$H$116)</f>
        <v>20;0.2;12</v>
      </c>
      <c r="K194" s="1">
        <f t="shared" si="73"/>
        <v>4</v>
      </c>
      <c r="L194" s="1">
        <v>1</v>
      </c>
      <c r="M194" s="1">
        <v>0</v>
      </c>
      <c r="N194" s="1" t="str">
        <f t="shared" si="60"/>
        <v>24101401</v>
      </c>
      <c r="O194" s="1"/>
      <c r="P194" s="1"/>
      <c r="Q194" s="1"/>
      <c r="R194" s="1"/>
      <c r="S194" s="1"/>
      <c r="T194" s="1"/>
      <c r="U194" s="1"/>
    </row>
    <row r="195" s="22" customFormat="1" ht="14.25" customHeight="1" spans="1:21">
      <c r="A195" s="1">
        <v>241021</v>
      </c>
      <c r="B195" s="1" t="str">
        <f>CONCATENATE(_xlfn.XLOOKUP($A195,[4]羁绊和科技参数!$B$15:$B$116,[4]羁绊和科技参数!$A$15:$A$116),"-",RIGHT($A195,1))</f>
        <v>精致礼服-1</v>
      </c>
      <c r="C195" s="1" t="str">
        <f t="shared" si="68"/>
        <v>2</v>
      </c>
      <c r="D195" s="24" t="s">
        <v>156</v>
      </c>
      <c r="E195" s="1" t="str">
        <f t="shared" si="69"/>
        <v>skill_24102_name</v>
      </c>
      <c r="F195" s="1" t="str">
        <f t="shared" si="70"/>
        <v>skill_24102_desc</v>
      </c>
      <c r="G195" s="1" t="str">
        <f t="shared" si="74"/>
        <v>icon_skill_24102</v>
      </c>
      <c r="H195" s="1">
        <f t="shared" si="71"/>
        <v>1</v>
      </c>
      <c r="I195" s="1">
        <f t="shared" si="72"/>
        <v>4</v>
      </c>
      <c r="J195" s="1" t="str">
        <f>_xlfn.XLOOKUP(A195,[4]羁绊和科技参数!$B$15:$B$116,[4]羁绊和科技参数!$H$15:$H$116)</f>
        <v>20;0.2;3</v>
      </c>
      <c r="K195" s="1">
        <f t="shared" si="73"/>
        <v>1</v>
      </c>
      <c r="L195" s="1">
        <v>1</v>
      </c>
      <c r="M195" s="1">
        <v>0</v>
      </c>
      <c r="N195" s="1" t="str">
        <f t="shared" si="60"/>
        <v>24102101</v>
      </c>
      <c r="O195" s="1"/>
      <c r="P195" s="1"/>
      <c r="Q195" s="1"/>
      <c r="R195" s="1"/>
      <c r="S195" s="1"/>
      <c r="T195" s="1"/>
      <c r="U195" s="1"/>
    </row>
    <row r="196" s="22" customFormat="1" ht="14.25" customHeight="1" spans="1:21">
      <c r="A196" s="1">
        <v>241022</v>
      </c>
      <c r="B196" s="1" t="str">
        <f>CONCATENATE(_xlfn.XLOOKUP($A196,[4]羁绊和科技参数!$B$15:$B$116,[4]羁绊和科技参数!$A$15:$A$116),"-",RIGHT($A196,1))</f>
        <v>精致礼服-2</v>
      </c>
      <c r="C196" s="1" t="str">
        <f t="shared" si="68"/>
        <v>2</v>
      </c>
      <c r="D196" s="24" t="s">
        <v>157</v>
      </c>
      <c r="E196" s="1" t="str">
        <f t="shared" si="69"/>
        <v>skill_24102_name</v>
      </c>
      <c r="F196" s="1" t="str">
        <f t="shared" si="70"/>
        <v>skill_24102_desc</v>
      </c>
      <c r="G196" s="1" t="str">
        <f t="shared" si="74"/>
        <v>icon_skill_24102</v>
      </c>
      <c r="H196" s="1">
        <f t="shared" si="71"/>
        <v>1</v>
      </c>
      <c r="I196" s="1">
        <f t="shared" si="72"/>
        <v>4</v>
      </c>
      <c r="J196" s="1" t="str">
        <f>_xlfn.XLOOKUP(A196,[4]羁绊和科技参数!$B$15:$B$116,[4]羁绊和科技参数!$H$15:$H$116)</f>
        <v>20;0.2;6</v>
      </c>
      <c r="K196" s="1">
        <f t="shared" si="73"/>
        <v>2</v>
      </c>
      <c r="L196" s="1">
        <v>1</v>
      </c>
      <c r="M196" s="1">
        <v>0</v>
      </c>
      <c r="N196" s="1" t="str">
        <f t="shared" si="60"/>
        <v>24102201</v>
      </c>
      <c r="O196" s="1"/>
      <c r="P196" s="1"/>
      <c r="Q196" s="1"/>
      <c r="R196" s="1"/>
      <c r="S196" s="1"/>
      <c r="T196" s="1"/>
      <c r="U196" s="1"/>
    </row>
    <row r="197" s="22" customFormat="1" ht="14.25" customHeight="1" spans="1:21">
      <c r="A197" s="1">
        <v>241023</v>
      </c>
      <c r="B197" s="1" t="str">
        <f>CONCATENATE(_xlfn.XLOOKUP($A197,[4]羁绊和科技参数!$B$15:$B$116,[4]羁绊和科技参数!$A$15:$A$116),"-",RIGHT($A197,1))</f>
        <v>精致礼服-3</v>
      </c>
      <c r="C197" s="1" t="str">
        <f t="shared" si="68"/>
        <v>2</v>
      </c>
      <c r="D197" s="24" t="s">
        <v>158</v>
      </c>
      <c r="E197" s="1" t="str">
        <f t="shared" si="69"/>
        <v>skill_24102_name</v>
      </c>
      <c r="F197" s="1" t="str">
        <f t="shared" si="70"/>
        <v>skill_24102_desc</v>
      </c>
      <c r="G197" s="1" t="str">
        <f t="shared" si="74"/>
        <v>icon_skill_24102</v>
      </c>
      <c r="H197" s="1">
        <f t="shared" si="71"/>
        <v>1</v>
      </c>
      <c r="I197" s="1">
        <f t="shared" si="72"/>
        <v>4</v>
      </c>
      <c r="J197" s="1" t="str">
        <f>_xlfn.XLOOKUP(A197,[4]羁绊和科技参数!$B$15:$B$116,[4]羁绊和科技参数!$H$15:$H$116)</f>
        <v>20;0.2;9</v>
      </c>
      <c r="K197" s="1">
        <f t="shared" si="73"/>
        <v>3</v>
      </c>
      <c r="L197" s="1">
        <v>1</v>
      </c>
      <c r="M197" s="1">
        <v>0</v>
      </c>
      <c r="N197" s="1" t="str">
        <f t="shared" si="60"/>
        <v>24102301</v>
      </c>
      <c r="O197" s="1"/>
      <c r="P197" s="1"/>
      <c r="Q197" s="1"/>
      <c r="R197" s="1"/>
      <c r="S197" s="1"/>
      <c r="T197" s="1"/>
      <c r="U197" s="1"/>
    </row>
    <row r="198" s="22" customFormat="1" ht="14.25" customHeight="1" spans="1:21">
      <c r="A198" s="1">
        <v>241024</v>
      </c>
      <c r="B198" s="1" t="str">
        <f>CONCATENATE(_xlfn.XLOOKUP($A198,[4]羁绊和科技参数!$B$15:$B$116,[4]羁绊和科技参数!$A$15:$A$116),"-",RIGHT($A198,1))</f>
        <v>精致礼服-4</v>
      </c>
      <c r="C198" s="1" t="str">
        <f t="shared" si="68"/>
        <v>2</v>
      </c>
      <c r="D198" s="24" t="s">
        <v>159</v>
      </c>
      <c r="E198" s="1" t="str">
        <f t="shared" si="69"/>
        <v>skill_24102_name</v>
      </c>
      <c r="F198" s="1" t="str">
        <f t="shared" si="70"/>
        <v>skill_24102_desc</v>
      </c>
      <c r="G198" s="1" t="str">
        <f t="shared" si="74"/>
        <v>icon_skill_24102</v>
      </c>
      <c r="H198" s="1">
        <f t="shared" si="71"/>
        <v>1</v>
      </c>
      <c r="I198" s="1">
        <f t="shared" si="72"/>
        <v>4</v>
      </c>
      <c r="J198" s="1" t="str">
        <f>_xlfn.XLOOKUP(A198,[4]羁绊和科技参数!$B$15:$B$116,[4]羁绊和科技参数!$H$15:$H$116)</f>
        <v>20;0.2;12</v>
      </c>
      <c r="K198" s="1">
        <f t="shared" si="73"/>
        <v>4</v>
      </c>
      <c r="L198" s="1">
        <v>1</v>
      </c>
      <c r="M198" s="1">
        <v>0</v>
      </c>
      <c r="N198" s="1" t="str">
        <f t="shared" si="60"/>
        <v>24102401</v>
      </c>
      <c r="O198" s="1"/>
      <c r="P198" s="1"/>
      <c r="Q198" s="1"/>
      <c r="R198" s="1"/>
      <c r="S198" s="1"/>
      <c r="T198" s="1"/>
      <c r="U198" s="1"/>
    </row>
    <row r="199" s="22" customFormat="1" ht="14.25" customHeight="1" spans="1:21">
      <c r="A199" s="1">
        <v>241031</v>
      </c>
      <c r="B199" s="1" t="str">
        <f>CONCATENATE(_xlfn.XLOOKUP($A199,[4]羁绊和科技参数!$B$15:$B$116,[4]羁绊和科技参数!$A$15:$A$116),"-",RIGHT($A199,1))</f>
        <v>交际花-1</v>
      </c>
      <c r="C199" s="1" t="str">
        <f t="shared" si="68"/>
        <v>2</v>
      </c>
      <c r="D199" s="24" t="s">
        <v>160</v>
      </c>
      <c r="E199" s="1" t="str">
        <f t="shared" si="69"/>
        <v>skill_24103_name</v>
      </c>
      <c r="F199" s="1" t="str">
        <f t="shared" si="70"/>
        <v>skill_24103_desc</v>
      </c>
      <c r="G199" s="1" t="str">
        <f t="shared" si="74"/>
        <v>icon_skill_24103</v>
      </c>
      <c r="H199" s="1">
        <f t="shared" si="71"/>
        <v>1</v>
      </c>
      <c r="I199" s="1">
        <f t="shared" si="72"/>
        <v>4</v>
      </c>
      <c r="J199" s="1" t="str">
        <f>_xlfn.XLOOKUP(A199,[4]羁绊和科技参数!$B$15:$B$116,[4]羁绊和科技参数!$H$15:$H$116)</f>
        <v>20;0.5;3</v>
      </c>
      <c r="K199" s="1">
        <f t="shared" si="73"/>
        <v>1</v>
      </c>
      <c r="L199" s="1">
        <v>1</v>
      </c>
      <c r="M199" s="1">
        <v>0</v>
      </c>
      <c r="N199" s="1" t="str">
        <f t="shared" si="60"/>
        <v>24103101</v>
      </c>
      <c r="O199" s="1"/>
      <c r="P199" s="1"/>
      <c r="Q199" s="1"/>
      <c r="R199" s="1"/>
      <c r="S199" s="1"/>
      <c r="T199" s="1"/>
      <c r="U199" s="1"/>
    </row>
    <row r="200" s="22" customFormat="1" ht="14.25" customHeight="1" spans="1:21">
      <c r="A200" s="1">
        <v>241032</v>
      </c>
      <c r="B200" s="1" t="str">
        <f>CONCATENATE(_xlfn.XLOOKUP($A200,[4]羁绊和科技参数!$B$15:$B$116,[4]羁绊和科技参数!$A$15:$A$116),"-",RIGHT($A200,1))</f>
        <v>交际花-2</v>
      </c>
      <c r="C200" s="1" t="str">
        <f t="shared" si="68"/>
        <v>2</v>
      </c>
      <c r="D200" s="24" t="s">
        <v>161</v>
      </c>
      <c r="E200" s="1" t="str">
        <f t="shared" si="69"/>
        <v>skill_24103_name</v>
      </c>
      <c r="F200" s="1" t="str">
        <f t="shared" si="70"/>
        <v>skill_24103_desc</v>
      </c>
      <c r="G200" s="1" t="str">
        <f t="shared" si="74"/>
        <v>icon_skill_24103</v>
      </c>
      <c r="H200" s="1">
        <f t="shared" si="71"/>
        <v>1</v>
      </c>
      <c r="I200" s="1">
        <f t="shared" si="72"/>
        <v>4</v>
      </c>
      <c r="J200" s="1" t="str">
        <f>_xlfn.XLOOKUP(A200,[4]羁绊和科技参数!$B$15:$B$116,[4]羁绊和科技参数!$H$15:$H$116)</f>
        <v>20;0.5;6</v>
      </c>
      <c r="K200" s="1">
        <f t="shared" si="73"/>
        <v>2</v>
      </c>
      <c r="L200" s="1">
        <v>1</v>
      </c>
      <c r="M200" s="1">
        <v>0</v>
      </c>
      <c r="N200" s="1" t="str">
        <f t="shared" si="60"/>
        <v>24103201</v>
      </c>
      <c r="O200" s="1"/>
      <c r="P200" s="1"/>
      <c r="Q200" s="1"/>
      <c r="R200" s="1"/>
      <c r="S200" s="1"/>
      <c r="T200" s="1"/>
      <c r="U200" s="1"/>
    </row>
    <row r="201" s="22" customFormat="1" ht="14.25" customHeight="1" spans="1:21">
      <c r="A201" s="1">
        <v>241033</v>
      </c>
      <c r="B201" s="1" t="str">
        <f>CONCATENATE(_xlfn.XLOOKUP($A201,[4]羁绊和科技参数!$B$15:$B$116,[4]羁绊和科技参数!$A$15:$A$116),"-",RIGHT($A201,1))</f>
        <v>交际花-3</v>
      </c>
      <c r="C201" s="1" t="str">
        <f t="shared" si="68"/>
        <v>2</v>
      </c>
      <c r="D201" s="24" t="s">
        <v>162</v>
      </c>
      <c r="E201" s="1" t="str">
        <f t="shared" si="69"/>
        <v>skill_24103_name</v>
      </c>
      <c r="F201" s="1" t="str">
        <f t="shared" si="70"/>
        <v>skill_24103_desc</v>
      </c>
      <c r="G201" s="1" t="str">
        <f t="shared" si="74"/>
        <v>icon_skill_24103</v>
      </c>
      <c r="H201" s="1">
        <f t="shared" si="71"/>
        <v>1</v>
      </c>
      <c r="I201" s="1">
        <f t="shared" si="72"/>
        <v>4</v>
      </c>
      <c r="J201" s="1" t="str">
        <f>_xlfn.XLOOKUP(A201,[4]羁绊和科技参数!$B$15:$B$116,[4]羁绊和科技参数!$H$15:$H$116)</f>
        <v>20;0.5;9</v>
      </c>
      <c r="K201" s="1">
        <f t="shared" si="73"/>
        <v>3</v>
      </c>
      <c r="L201" s="1">
        <v>1</v>
      </c>
      <c r="M201" s="1">
        <v>0</v>
      </c>
      <c r="N201" s="1" t="str">
        <f t="shared" si="60"/>
        <v>24103301</v>
      </c>
      <c r="O201" s="1"/>
      <c r="P201" s="1"/>
      <c r="Q201" s="1"/>
      <c r="R201" s="1"/>
      <c r="S201" s="1"/>
      <c r="T201" s="1"/>
      <c r="U201" s="1"/>
    </row>
    <row r="202" s="22" customFormat="1" ht="14.25" customHeight="1" spans="1:21">
      <c r="A202" s="1">
        <v>241034</v>
      </c>
      <c r="B202" s="1" t="str">
        <f>CONCATENATE(_xlfn.XLOOKUP($A202,[4]羁绊和科技参数!$B$15:$B$116,[4]羁绊和科技参数!$A$15:$A$116),"-",RIGHT($A202,1))</f>
        <v>交际花-4</v>
      </c>
      <c r="C202" s="1" t="str">
        <f t="shared" si="68"/>
        <v>2</v>
      </c>
      <c r="D202" s="24" t="s">
        <v>163</v>
      </c>
      <c r="E202" s="1" t="str">
        <f t="shared" si="69"/>
        <v>skill_24103_name</v>
      </c>
      <c r="F202" s="1" t="str">
        <f t="shared" si="70"/>
        <v>skill_24103_desc</v>
      </c>
      <c r="G202" s="1" t="str">
        <f t="shared" si="74"/>
        <v>icon_skill_24103</v>
      </c>
      <c r="H202" s="1">
        <f t="shared" si="71"/>
        <v>1</v>
      </c>
      <c r="I202" s="1">
        <f t="shared" si="72"/>
        <v>4</v>
      </c>
      <c r="J202" s="1" t="str">
        <f>_xlfn.XLOOKUP(A202,[4]羁绊和科技参数!$B$15:$B$116,[4]羁绊和科技参数!$H$15:$H$116)</f>
        <v>20;0.5;12</v>
      </c>
      <c r="K202" s="1">
        <f t="shared" si="73"/>
        <v>4</v>
      </c>
      <c r="L202" s="1">
        <v>1</v>
      </c>
      <c r="M202" s="1">
        <v>0</v>
      </c>
      <c r="N202" s="1" t="str">
        <f t="shared" si="60"/>
        <v>24103401</v>
      </c>
      <c r="O202" s="1"/>
      <c r="P202" s="1"/>
      <c r="Q202" s="1"/>
      <c r="R202" s="1"/>
      <c r="S202" s="1"/>
      <c r="T202" s="1"/>
      <c r="U202" s="1"/>
    </row>
    <row r="203" s="22" customFormat="1" ht="14.25" customHeight="1" spans="1:21">
      <c r="A203" s="1">
        <v>241041</v>
      </c>
      <c r="B203" s="1" t="str">
        <f>CONCATENATE(_xlfn.XLOOKUP($A203,[4]羁绊和科技参数!$B$15:$B$116,[4]羁绊和科技参数!$A$15:$A$116),"-",RIGHT($A203,1))</f>
        <v>潮流制造者-1</v>
      </c>
      <c r="C203" s="1" t="str">
        <f t="shared" si="68"/>
        <v>2</v>
      </c>
      <c r="D203" s="24" t="s">
        <v>164</v>
      </c>
      <c r="E203" s="1" t="str">
        <f t="shared" si="69"/>
        <v>skill_24104_name</v>
      </c>
      <c r="F203" s="1" t="str">
        <f t="shared" si="70"/>
        <v>skill_24104_desc</v>
      </c>
      <c r="G203" s="1" t="str">
        <f t="shared" si="74"/>
        <v>icon_skill_24104</v>
      </c>
      <c r="H203" s="1">
        <f t="shared" si="71"/>
        <v>1</v>
      </c>
      <c r="I203" s="1">
        <f t="shared" si="72"/>
        <v>4</v>
      </c>
      <c r="J203" s="1">
        <f>_xlfn.XLOOKUP(A203,[4]羁绊和科技参数!$B$15:$B$116,[4]羁绊和科技参数!$H$15:$H$116)</f>
        <v>2</v>
      </c>
      <c r="K203" s="1">
        <f t="shared" si="73"/>
        <v>1</v>
      </c>
      <c r="L203" s="1">
        <v>0</v>
      </c>
      <c r="M203" s="1">
        <v>0</v>
      </c>
      <c r="N203" s="1" t="str">
        <f t="shared" si="60"/>
        <v>24104101</v>
      </c>
      <c r="O203" s="1"/>
      <c r="P203" s="1"/>
      <c r="Q203" s="1"/>
      <c r="R203" s="1"/>
      <c r="S203" s="1"/>
      <c r="T203" s="1"/>
      <c r="U203" s="1"/>
    </row>
    <row r="204" s="22" customFormat="1" ht="14.25" customHeight="1" spans="1:21">
      <c r="A204" s="1">
        <v>241042</v>
      </c>
      <c r="B204" s="1" t="str">
        <f>CONCATENATE(_xlfn.XLOOKUP($A204,[4]羁绊和科技参数!$B$15:$B$116,[4]羁绊和科技参数!$A$15:$A$116),"-",RIGHT($A204,1))</f>
        <v>潮流制造者-2</v>
      </c>
      <c r="C204" s="1" t="str">
        <f t="shared" si="68"/>
        <v>2</v>
      </c>
      <c r="D204" s="24" t="s">
        <v>165</v>
      </c>
      <c r="E204" s="1" t="str">
        <f t="shared" si="69"/>
        <v>skill_24104_name</v>
      </c>
      <c r="F204" s="1" t="str">
        <f t="shared" si="70"/>
        <v>skill_24104_desc</v>
      </c>
      <c r="G204" s="1" t="str">
        <f t="shared" si="74"/>
        <v>icon_skill_24104</v>
      </c>
      <c r="H204" s="1">
        <f t="shared" si="71"/>
        <v>1</v>
      </c>
      <c r="I204" s="1">
        <f t="shared" si="72"/>
        <v>4</v>
      </c>
      <c r="J204" s="1">
        <f>_xlfn.XLOOKUP(A204,[4]羁绊和科技参数!$B$15:$B$116,[4]羁绊和科技参数!$H$15:$H$116)</f>
        <v>4</v>
      </c>
      <c r="K204" s="1">
        <f t="shared" si="73"/>
        <v>2</v>
      </c>
      <c r="L204" s="1">
        <v>0</v>
      </c>
      <c r="M204" s="1">
        <v>0</v>
      </c>
      <c r="N204" s="1" t="str">
        <f t="shared" ref="N204:N239" si="75">CONCATENATE(A204,"01")</f>
        <v>24104201</v>
      </c>
      <c r="O204" s="1"/>
      <c r="P204" s="1"/>
      <c r="Q204" s="1"/>
      <c r="R204" s="1"/>
      <c r="S204" s="1"/>
      <c r="T204" s="1"/>
      <c r="U204" s="1"/>
    </row>
    <row r="205" s="22" customFormat="1" ht="14.25" customHeight="1" spans="1:21">
      <c r="A205" s="1">
        <v>241043</v>
      </c>
      <c r="B205" s="1" t="str">
        <f>CONCATENATE(_xlfn.XLOOKUP($A205,[4]羁绊和科技参数!$B$15:$B$116,[4]羁绊和科技参数!$A$15:$A$116),"-",RIGHT($A205,1))</f>
        <v>潮流制造者-3</v>
      </c>
      <c r="C205" s="1" t="str">
        <f t="shared" si="68"/>
        <v>2</v>
      </c>
      <c r="D205" s="24" t="s">
        <v>166</v>
      </c>
      <c r="E205" s="1" t="str">
        <f t="shared" si="69"/>
        <v>skill_24104_name</v>
      </c>
      <c r="F205" s="1" t="str">
        <f t="shared" si="70"/>
        <v>skill_24104_desc</v>
      </c>
      <c r="G205" s="1" t="str">
        <f t="shared" si="74"/>
        <v>icon_skill_24104</v>
      </c>
      <c r="H205" s="1">
        <f t="shared" si="71"/>
        <v>1</v>
      </c>
      <c r="I205" s="1">
        <f t="shared" si="72"/>
        <v>4</v>
      </c>
      <c r="J205" s="1">
        <f>_xlfn.XLOOKUP(A205,[4]羁绊和科技参数!$B$15:$B$116,[4]羁绊和科技参数!$H$15:$H$116)</f>
        <v>6</v>
      </c>
      <c r="K205" s="1">
        <f t="shared" si="73"/>
        <v>3</v>
      </c>
      <c r="L205" s="1">
        <v>0</v>
      </c>
      <c r="M205" s="1">
        <v>0</v>
      </c>
      <c r="N205" s="1" t="str">
        <f t="shared" si="75"/>
        <v>24104301</v>
      </c>
      <c r="O205" s="1"/>
      <c r="P205" s="1"/>
      <c r="Q205" s="1"/>
      <c r="R205" s="1"/>
      <c r="S205" s="1"/>
      <c r="T205" s="1"/>
      <c r="U205" s="1"/>
    </row>
    <row r="206" s="22" customFormat="1" ht="14.25" customHeight="1" spans="1:21">
      <c r="A206" s="1">
        <v>241044</v>
      </c>
      <c r="B206" s="1" t="str">
        <f>CONCATENATE(_xlfn.XLOOKUP($A206,[4]羁绊和科技参数!$B$15:$B$116,[4]羁绊和科技参数!$A$15:$A$116),"-",RIGHT($A206,1))</f>
        <v>潮流制造者-4</v>
      </c>
      <c r="C206" s="1" t="str">
        <f t="shared" si="68"/>
        <v>2</v>
      </c>
      <c r="D206" s="24" t="s">
        <v>167</v>
      </c>
      <c r="E206" s="1" t="str">
        <f t="shared" si="69"/>
        <v>skill_24104_name</v>
      </c>
      <c r="F206" s="1" t="str">
        <f t="shared" si="70"/>
        <v>skill_24104_desc</v>
      </c>
      <c r="G206" s="1" t="str">
        <f t="shared" si="74"/>
        <v>icon_skill_24104</v>
      </c>
      <c r="H206" s="1">
        <f t="shared" si="71"/>
        <v>1</v>
      </c>
      <c r="I206" s="1">
        <f t="shared" si="72"/>
        <v>4</v>
      </c>
      <c r="J206" s="1">
        <f>_xlfn.XLOOKUP(A206,[4]羁绊和科技参数!$B$15:$B$116,[4]羁绊和科技参数!$H$15:$H$116)</f>
        <v>10</v>
      </c>
      <c r="K206" s="1">
        <f t="shared" si="73"/>
        <v>4</v>
      </c>
      <c r="L206" s="1">
        <v>0</v>
      </c>
      <c r="M206" s="1">
        <v>0</v>
      </c>
      <c r="N206" s="1" t="str">
        <f t="shared" si="75"/>
        <v>24104401</v>
      </c>
      <c r="O206" s="1"/>
      <c r="P206" s="1"/>
      <c r="Q206" s="1"/>
      <c r="R206" s="1"/>
      <c r="S206" s="1"/>
      <c r="T206" s="1"/>
      <c r="U206" s="1"/>
    </row>
    <row r="207" s="22" customFormat="1" ht="14.25" customHeight="1" spans="1:21">
      <c r="A207" s="1">
        <v>241051</v>
      </c>
      <c r="B207" s="1" t="str">
        <f>CONCATENATE(_xlfn.XLOOKUP($A207,[4]羁绊和科技参数!$B$15:$B$116,[4]羁绊和科技参数!$A$15:$A$116),"-",RIGHT($A207,1))</f>
        <v>贵族风范-1</v>
      </c>
      <c r="C207" s="1" t="str">
        <f t="shared" si="68"/>
        <v>2</v>
      </c>
      <c r="D207" s="24" t="s">
        <v>168</v>
      </c>
      <c r="E207" s="1" t="str">
        <f t="shared" si="69"/>
        <v>skill_24105_name</v>
      </c>
      <c r="F207" s="1" t="str">
        <f t="shared" si="70"/>
        <v>skill_24105_desc</v>
      </c>
      <c r="G207" s="1" t="str">
        <f t="shared" si="74"/>
        <v>icon_skill_24105</v>
      </c>
      <c r="H207" s="1">
        <f t="shared" si="71"/>
        <v>1</v>
      </c>
      <c r="I207" s="1">
        <f t="shared" si="72"/>
        <v>4</v>
      </c>
      <c r="J207" s="1" t="str">
        <f>CONCATENATE("5;",_xlfn.XLOOKUP(A207,[4]羁绊和科技参数!$B$15:$B$116,[4]羁绊和科技参数!$H$15:$H$116))</f>
        <v>5;1</v>
      </c>
      <c r="K207" s="1">
        <f t="shared" si="73"/>
        <v>1</v>
      </c>
      <c r="L207" s="1">
        <v>0</v>
      </c>
      <c r="M207" s="1">
        <v>0</v>
      </c>
      <c r="N207" s="1" t="str">
        <f t="shared" si="75"/>
        <v>24105101</v>
      </c>
      <c r="O207" s="1"/>
      <c r="P207" s="1"/>
      <c r="Q207" s="1"/>
      <c r="R207" s="1"/>
      <c r="S207" s="1"/>
      <c r="T207" s="1"/>
      <c r="U207" s="1"/>
    </row>
    <row r="208" s="22" customFormat="1" ht="14.25" customHeight="1" spans="1:21">
      <c r="A208" s="1">
        <v>241052</v>
      </c>
      <c r="B208" s="1" t="str">
        <f>CONCATENATE(_xlfn.XLOOKUP($A208,[4]羁绊和科技参数!$B$15:$B$116,[4]羁绊和科技参数!$A$15:$A$116),"-",RIGHT($A208,1))</f>
        <v>贵族风范-2</v>
      </c>
      <c r="C208" s="1" t="str">
        <f t="shared" si="68"/>
        <v>2</v>
      </c>
      <c r="D208" s="24" t="s">
        <v>169</v>
      </c>
      <c r="E208" s="1" t="str">
        <f t="shared" si="69"/>
        <v>skill_24105_name</v>
      </c>
      <c r="F208" s="1" t="str">
        <f t="shared" si="70"/>
        <v>skill_24105_desc</v>
      </c>
      <c r="G208" s="1" t="str">
        <f t="shared" si="74"/>
        <v>icon_skill_24105</v>
      </c>
      <c r="H208" s="1">
        <f t="shared" si="71"/>
        <v>1</v>
      </c>
      <c r="I208" s="1">
        <f t="shared" si="72"/>
        <v>4</v>
      </c>
      <c r="J208" s="1" t="str">
        <f>CONCATENATE("5;",_xlfn.XLOOKUP(A208,[4]羁绊和科技参数!$B$15:$B$116,[4]羁绊和科技参数!$H$15:$H$116))</f>
        <v>5;2</v>
      </c>
      <c r="K208" s="1">
        <f t="shared" si="73"/>
        <v>2</v>
      </c>
      <c r="L208" s="1">
        <v>0</v>
      </c>
      <c r="M208" s="1">
        <v>0</v>
      </c>
      <c r="N208" s="1" t="str">
        <f t="shared" si="75"/>
        <v>24105201</v>
      </c>
      <c r="O208" s="1"/>
      <c r="P208" s="1"/>
      <c r="Q208" s="1"/>
      <c r="R208" s="1"/>
      <c r="S208" s="1"/>
      <c r="T208" s="1"/>
      <c r="U208" s="1"/>
    </row>
    <row r="209" s="22" customFormat="1" ht="14.25" customHeight="1" spans="1:21">
      <c r="A209" s="1">
        <v>241053</v>
      </c>
      <c r="B209" s="1" t="str">
        <f>CONCATENATE(_xlfn.XLOOKUP($A209,[4]羁绊和科技参数!$B$15:$B$116,[4]羁绊和科技参数!$A$15:$A$116),"-",RIGHT($A209,1))</f>
        <v>贵族风范-3</v>
      </c>
      <c r="C209" s="1" t="str">
        <f t="shared" si="68"/>
        <v>2</v>
      </c>
      <c r="D209" s="24" t="s">
        <v>170</v>
      </c>
      <c r="E209" s="1" t="str">
        <f t="shared" si="69"/>
        <v>skill_24105_name</v>
      </c>
      <c r="F209" s="1" t="str">
        <f t="shared" si="70"/>
        <v>skill_24105_desc</v>
      </c>
      <c r="G209" s="1" t="str">
        <f t="shared" si="74"/>
        <v>icon_skill_24105</v>
      </c>
      <c r="H209" s="1">
        <f t="shared" si="71"/>
        <v>1</v>
      </c>
      <c r="I209" s="1">
        <f t="shared" si="72"/>
        <v>4</v>
      </c>
      <c r="J209" s="1" t="str">
        <f>CONCATENATE("5;",_xlfn.XLOOKUP(A209,[4]羁绊和科技参数!$B$15:$B$116,[4]羁绊和科技参数!$H$15:$H$116))</f>
        <v>5;3</v>
      </c>
      <c r="K209" s="1">
        <f t="shared" si="73"/>
        <v>3</v>
      </c>
      <c r="L209" s="1">
        <v>0</v>
      </c>
      <c r="M209" s="1">
        <v>0</v>
      </c>
      <c r="N209" s="1" t="str">
        <f t="shared" si="75"/>
        <v>24105301</v>
      </c>
      <c r="O209" s="1"/>
      <c r="P209" s="1"/>
      <c r="Q209" s="1"/>
      <c r="R209" s="1"/>
      <c r="S209" s="1"/>
      <c r="T209" s="1"/>
      <c r="U209" s="1"/>
    </row>
    <row r="210" s="22" customFormat="1" ht="14.25" customHeight="1" spans="1:21">
      <c r="A210" s="1">
        <v>241054</v>
      </c>
      <c r="B210" s="1" t="str">
        <f>CONCATENATE(_xlfn.XLOOKUP($A210,[4]羁绊和科技参数!$B$15:$B$116,[4]羁绊和科技参数!$A$15:$A$116),"-",RIGHT($A210,1))</f>
        <v>贵族风范-4</v>
      </c>
      <c r="C210" s="1" t="str">
        <f t="shared" si="68"/>
        <v>2</v>
      </c>
      <c r="D210" s="24" t="s">
        <v>171</v>
      </c>
      <c r="E210" s="1" t="str">
        <f t="shared" si="69"/>
        <v>skill_24105_name</v>
      </c>
      <c r="F210" s="1" t="str">
        <f t="shared" si="70"/>
        <v>skill_24105_desc</v>
      </c>
      <c r="G210" s="1" t="str">
        <f t="shared" si="74"/>
        <v>icon_skill_24105</v>
      </c>
      <c r="H210" s="1">
        <f t="shared" si="71"/>
        <v>1</v>
      </c>
      <c r="I210" s="1">
        <f t="shared" si="72"/>
        <v>4</v>
      </c>
      <c r="J210" s="1" t="str">
        <f>CONCATENATE("5;",_xlfn.XLOOKUP(A210,[4]羁绊和科技参数!$B$15:$B$116,[4]羁绊和科技参数!$H$15:$H$116))</f>
        <v>5;4</v>
      </c>
      <c r="K210" s="1">
        <f t="shared" si="73"/>
        <v>4</v>
      </c>
      <c r="L210" s="1">
        <v>0</v>
      </c>
      <c r="M210" s="1">
        <v>0</v>
      </c>
      <c r="N210" s="1" t="str">
        <f t="shared" si="75"/>
        <v>24105401</v>
      </c>
      <c r="O210" s="1"/>
      <c r="P210" s="1"/>
      <c r="Q210" s="1"/>
      <c r="R210" s="1"/>
      <c r="S210" s="1"/>
      <c r="T210" s="1"/>
      <c r="U210" s="1"/>
    </row>
    <row r="211" s="22" customFormat="1" ht="14.25" customHeight="1" spans="1:21">
      <c r="A211" s="1">
        <v>242011</v>
      </c>
      <c r="B211" s="1" t="str">
        <f>CONCATENATE(_xlfn.XLOOKUP($A211,[4]羁绊和科技参数!$B$15:$B$116,[4]羁绊和科技参数!$A$15:$A$116),"-",RIGHT($A211,1))</f>
        <v>绯闻主角-1</v>
      </c>
      <c r="C211" s="1" t="str">
        <f t="shared" si="68"/>
        <v>2</v>
      </c>
      <c r="D211" s="24" t="s">
        <v>172</v>
      </c>
      <c r="E211" s="1" t="str">
        <f t="shared" si="69"/>
        <v>skill_24201_name</v>
      </c>
      <c r="F211" s="1" t="str">
        <f t="shared" si="70"/>
        <v>skill_24201_desc</v>
      </c>
      <c r="G211" s="1" t="str">
        <f t="shared" si="74"/>
        <v>icon_skill_24201</v>
      </c>
      <c r="H211" s="1">
        <f t="shared" si="71"/>
        <v>2</v>
      </c>
      <c r="I211" s="1">
        <f t="shared" si="72"/>
        <v>4</v>
      </c>
      <c r="J211" s="1" t="str">
        <f>_xlfn.XLOOKUP(A211,[4]羁绊和科技参数!$B$15:$B$116,[4]羁绊和科技参数!$H$15:$H$116)</f>
        <v>200;5;1</v>
      </c>
      <c r="K211" s="1">
        <f t="shared" si="73"/>
        <v>1</v>
      </c>
      <c r="L211" s="1">
        <v>0</v>
      </c>
      <c r="M211" s="1">
        <v>0</v>
      </c>
      <c r="N211" s="1" t="str">
        <f t="shared" si="75"/>
        <v>24201101</v>
      </c>
      <c r="O211" s="1"/>
      <c r="P211" s="1"/>
      <c r="Q211" s="1"/>
      <c r="R211" s="1"/>
      <c r="S211" s="1"/>
      <c r="T211" s="1"/>
      <c r="U211" s="1"/>
    </row>
    <row r="212" s="22" customFormat="1" ht="14.25" customHeight="1" spans="1:21">
      <c r="A212" s="1">
        <v>242012</v>
      </c>
      <c r="B212" s="1" t="str">
        <f>CONCATENATE(_xlfn.XLOOKUP($A212,[4]羁绊和科技参数!$B$15:$B$116,[4]羁绊和科技参数!$A$15:$A$116),"-",RIGHT($A212,1))</f>
        <v>绯闻主角-2</v>
      </c>
      <c r="C212" s="1" t="str">
        <f t="shared" si="68"/>
        <v>2</v>
      </c>
      <c r="D212" s="24" t="s">
        <v>173</v>
      </c>
      <c r="E212" s="1" t="str">
        <f t="shared" si="69"/>
        <v>skill_24201_name</v>
      </c>
      <c r="F212" s="1" t="str">
        <f t="shared" si="70"/>
        <v>skill_24201_desc</v>
      </c>
      <c r="G212" s="1" t="str">
        <f t="shared" si="74"/>
        <v>icon_skill_24201</v>
      </c>
      <c r="H212" s="1">
        <f t="shared" si="71"/>
        <v>2</v>
      </c>
      <c r="I212" s="1">
        <f t="shared" si="72"/>
        <v>4</v>
      </c>
      <c r="J212" s="1" t="str">
        <f>_xlfn.XLOOKUP(A212,[4]羁绊和科技参数!$B$15:$B$116,[4]羁绊和科技参数!$H$15:$H$116)</f>
        <v>200;10;2</v>
      </c>
      <c r="K212" s="1">
        <f t="shared" si="73"/>
        <v>2</v>
      </c>
      <c r="L212" s="1">
        <v>0</v>
      </c>
      <c r="M212" s="1">
        <v>0</v>
      </c>
      <c r="N212" s="1" t="str">
        <f t="shared" si="75"/>
        <v>24201201</v>
      </c>
      <c r="O212" s="1"/>
      <c r="P212" s="1"/>
      <c r="Q212" s="1"/>
      <c r="R212" s="1"/>
      <c r="S212" s="1"/>
      <c r="T212" s="1"/>
      <c r="U212" s="1"/>
    </row>
    <row r="213" s="22" customFormat="1" ht="14.25" customHeight="1" spans="1:21">
      <c r="A213" s="1">
        <v>242021</v>
      </c>
      <c r="B213" s="1" t="str">
        <f>CONCATENATE(_xlfn.XLOOKUP($A213,[4]羁绊和科技参数!$B$15:$B$116,[4]羁绊和科技参数!$A$15:$A$116),"-",RIGHT($A213,1))</f>
        <v>危机公关-1</v>
      </c>
      <c r="C213" s="1" t="str">
        <f t="shared" si="68"/>
        <v>2</v>
      </c>
      <c r="D213" s="24" t="s">
        <v>174</v>
      </c>
      <c r="E213" s="1" t="str">
        <f t="shared" si="69"/>
        <v>skill_24202_name</v>
      </c>
      <c r="F213" s="1" t="str">
        <f t="shared" si="70"/>
        <v>skill_24202_desc</v>
      </c>
      <c r="G213" s="1" t="str">
        <f t="shared" si="74"/>
        <v>icon_skill_24202</v>
      </c>
      <c r="H213" s="1">
        <f t="shared" si="71"/>
        <v>2</v>
      </c>
      <c r="I213" s="1">
        <f t="shared" si="72"/>
        <v>4</v>
      </c>
      <c r="J213" s="1" t="str">
        <f>_xlfn.XLOOKUP(A213,[4]羁绊和科技参数!$B$15:$B$116,[4]羁绊和科技参数!$H$15:$H$116)</f>
        <v>2;300;1</v>
      </c>
      <c r="K213" s="1">
        <f t="shared" si="73"/>
        <v>1</v>
      </c>
      <c r="L213" s="1">
        <v>0</v>
      </c>
      <c r="M213" s="1">
        <v>0</v>
      </c>
      <c r="N213" s="1" t="str">
        <f t="shared" si="75"/>
        <v>24202101</v>
      </c>
      <c r="O213" s="1"/>
      <c r="P213" s="1"/>
      <c r="Q213" s="1"/>
      <c r="R213" s="1"/>
      <c r="S213" s="1"/>
      <c r="T213" s="1"/>
      <c r="U213" s="1"/>
    </row>
    <row r="214" s="22" customFormat="1" ht="14.25" customHeight="1" spans="1:21">
      <c r="A214" s="1">
        <v>242022</v>
      </c>
      <c r="B214" s="1" t="str">
        <f>CONCATENATE(_xlfn.XLOOKUP($A214,[4]羁绊和科技参数!$B$15:$B$116,[4]羁绊和科技参数!$A$15:$A$116),"-",RIGHT($A214,1))</f>
        <v>危机公关-2</v>
      </c>
      <c r="C214" s="1" t="str">
        <f t="shared" si="68"/>
        <v>2</v>
      </c>
      <c r="D214" s="24" t="s">
        <v>175</v>
      </c>
      <c r="E214" s="1" t="str">
        <f t="shared" si="69"/>
        <v>skill_24202_name</v>
      </c>
      <c r="F214" s="1" t="str">
        <f t="shared" si="70"/>
        <v>skill_24202_desc</v>
      </c>
      <c r="G214" s="1" t="str">
        <f t="shared" si="74"/>
        <v>icon_skill_24202</v>
      </c>
      <c r="H214" s="1">
        <f t="shared" si="71"/>
        <v>2</v>
      </c>
      <c r="I214" s="1">
        <f t="shared" si="72"/>
        <v>4</v>
      </c>
      <c r="J214" s="1" t="str">
        <f>_xlfn.XLOOKUP(A214,[4]羁绊和科技参数!$B$15:$B$116,[4]羁绊和科技参数!$H$15:$H$116)</f>
        <v>4;300;1</v>
      </c>
      <c r="K214" s="1">
        <f t="shared" si="73"/>
        <v>2</v>
      </c>
      <c r="L214" s="1">
        <v>0</v>
      </c>
      <c r="M214" s="1">
        <v>0</v>
      </c>
      <c r="N214" s="1" t="str">
        <f t="shared" si="75"/>
        <v>24202201</v>
      </c>
      <c r="O214" s="1"/>
      <c r="P214" s="1"/>
      <c r="Q214" s="1"/>
      <c r="R214" s="1"/>
      <c r="S214" s="1"/>
      <c r="T214" s="1"/>
      <c r="U214" s="1"/>
    </row>
    <row r="215" s="22" customFormat="1" ht="14.25" customHeight="1" spans="1:21">
      <c r="A215" s="1">
        <v>243011</v>
      </c>
      <c r="B215" s="1" t="str">
        <f>CONCATENATE(_xlfn.XLOOKUP($A215,[4]羁绊和科技参数!$B$15:$B$116,[4]羁绊和科技参数!$A$15:$A$116),"-",RIGHT($A215,1))</f>
        <v>猎人游戏-1</v>
      </c>
      <c r="C215" s="1" t="str">
        <f t="shared" si="68"/>
        <v>2</v>
      </c>
      <c r="D215" s="24" t="s">
        <v>176</v>
      </c>
      <c r="E215" s="1" t="str">
        <f t="shared" si="69"/>
        <v>skill_24301_name</v>
      </c>
      <c r="F215" s="1" t="str">
        <f t="shared" si="70"/>
        <v>skill_24301_desc</v>
      </c>
      <c r="G215" s="1" t="str">
        <f t="shared" si="74"/>
        <v>icon_skill_24301</v>
      </c>
      <c r="H215" s="1">
        <f t="shared" si="71"/>
        <v>3</v>
      </c>
      <c r="I215" s="1">
        <f t="shared" si="72"/>
        <v>4</v>
      </c>
      <c r="J215" s="1" t="str">
        <f>_xlfn.XLOOKUP(A215,[4]羁绊和科技参数!$B$15:$B$116,[4]羁绊和科技参数!$H$15:$H$116)</f>
        <v>5;10</v>
      </c>
      <c r="K215" s="1">
        <f t="shared" si="73"/>
        <v>1</v>
      </c>
      <c r="L215" s="1">
        <v>0</v>
      </c>
      <c r="M215" s="1">
        <v>0</v>
      </c>
      <c r="N215" s="1" t="str">
        <f t="shared" si="75"/>
        <v>24301101</v>
      </c>
      <c r="O215" s="1"/>
      <c r="P215" s="1"/>
      <c r="Q215" s="1"/>
      <c r="R215" s="1"/>
      <c r="S215" s="1"/>
      <c r="T215" s="1"/>
      <c r="U215" s="1"/>
    </row>
    <row r="216" s="22" customFormat="1" ht="14.25" customHeight="1" spans="1:21">
      <c r="A216" s="27">
        <v>300001</v>
      </c>
      <c r="B216" s="1" t="s">
        <v>177</v>
      </c>
      <c r="C216" s="1" t="str">
        <f t="shared" si="68"/>
        <v>3</v>
      </c>
      <c r="D216" s="24" t="str">
        <f>_xlfn.XLOOKUP(B216,[2]蓝霸符普通Boss技能设计!$D$21:$D$42,[2]蓝霸符普通Boss技能设计!$E$21:$E$42)</f>
        <v>践踏地面，对周围圆形范围内的敌人造成伤害和眩晕。</v>
      </c>
      <c r="E216" s="1" t="str">
        <f t="shared" ref="E216:E254" si="76">IF(OR(K216=1,K216=2,K216=3),CONCATENATE("skill_",A216,"_name"),"")</f>
        <v/>
      </c>
      <c r="F216" s="1" t="str">
        <f t="shared" ref="F216:F254" si="77">IF(OR(K216=1,K216=2,K216=3,K216=4,K216=7),CONCATENATE("skill_",A216,"_desc"),"")</f>
        <v/>
      </c>
      <c r="G216" s="1" t="str">
        <f t="shared" ref="G216:G254" si="78">IF(OR(K216=1,K216=2,K216=3),CONCATENATE("icon_skill_",A216),"")</f>
        <v/>
      </c>
      <c r="H216" s="1"/>
      <c r="I216" s="1"/>
      <c r="J216" s="1"/>
      <c r="K216" s="1"/>
      <c r="L216" s="1">
        <f>INT(_xlfn.XLOOKUP(A216,[4]boss技能参数!$B$29:$B$50,[4]boss技能参数!$C$29:$C$50))</f>
        <v>3000</v>
      </c>
      <c r="M216" s="1">
        <v>0</v>
      </c>
      <c r="N216" s="1" t="str">
        <f t="shared" si="75"/>
        <v>30000101</v>
      </c>
      <c r="O216" s="1"/>
      <c r="P216" s="1"/>
      <c r="Q216" s="1"/>
      <c r="R216" s="1"/>
      <c r="S216" s="1"/>
      <c r="T216" s="1"/>
      <c r="U216" s="1"/>
    </row>
    <row r="217" s="22" customFormat="1" ht="14.25" customHeight="1" spans="1:21">
      <c r="A217" s="27">
        <v>300002</v>
      </c>
      <c r="B217" s="1" t="s">
        <v>178</v>
      </c>
      <c r="C217" s="1" t="str">
        <f t="shared" si="68"/>
        <v>3</v>
      </c>
      <c r="D217" s="24" t="str">
        <f>_xlfn.XLOOKUP(B217,[2]蓝霸符普通Boss技能设计!$D$21:$D$42,[2]蓝霸符普通Boss技能设计!$E$21:$E$42)</f>
        <v>以角色为中心，向该区域发射1个火箭弹，对该区域造成大额伤害。</v>
      </c>
      <c r="E217" s="1" t="str">
        <f t="shared" si="76"/>
        <v/>
      </c>
      <c r="F217" s="1" t="str">
        <f t="shared" si="77"/>
        <v/>
      </c>
      <c r="G217" s="1" t="str">
        <f t="shared" si="78"/>
        <v/>
      </c>
      <c r="H217" s="1"/>
      <c r="I217" s="1"/>
      <c r="J217" s="1"/>
      <c r="K217" s="1"/>
      <c r="L217" s="1">
        <f>INT(_xlfn.XLOOKUP(A217,[4]boss技能参数!$B$29:$B$50,[4]boss技能参数!$C$29:$C$50))</f>
        <v>3000</v>
      </c>
      <c r="M217" s="1">
        <v>0</v>
      </c>
      <c r="N217" s="1" t="str">
        <f t="shared" si="75"/>
        <v>30000201</v>
      </c>
      <c r="O217" s="1"/>
      <c r="P217" s="1"/>
      <c r="Q217" s="1"/>
      <c r="R217" s="1"/>
      <c r="S217" s="1"/>
      <c r="T217" s="1"/>
      <c r="U217" s="1"/>
    </row>
    <row r="218" s="22" customFormat="1" ht="14.25" customHeight="1" spans="1:21">
      <c r="A218" s="27">
        <v>300003</v>
      </c>
      <c r="B218" s="1" t="s">
        <v>179</v>
      </c>
      <c r="C218" s="1" t="str">
        <f t="shared" si="68"/>
        <v>3</v>
      </c>
      <c r="D218" s="24" t="str">
        <f>_xlfn.XLOOKUP(B218,[2]蓝霸符普通Boss技能设计!$D$21:$D$42,[2]蓝霸符普通Boss技能设计!$E$21:$E$42)</f>
        <v>重击地面，向角色方向，呈等腰体型状，逐步生效，命中角色产生强制位移、伤害、减速及反向，持续2秒。</v>
      </c>
      <c r="E218" s="1" t="str">
        <f t="shared" si="76"/>
        <v/>
      </c>
      <c r="F218" s="1" t="str">
        <f t="shared" si="77"/>
        <v/>
      </c>
      <c r="G218" s="1" t="str">
        <f t="shared" si="78"/>
        <v/>
      </c>
      <c r="H218" s="1"/>
      <c r="I218" s="1"/>
      <c r="J218" s="1"/>
      <c r="K218" s="1"/>
      <c r="L218" s="1">
        <f>INT(_xlfn.XLOOKUP(A218,[4]boss技能参数!$B$29:$B$50,[4]boss技能参数!$C$29:$C$50))</f>
        <v>3000</v>
      </c>
      <c r="M218" s="1">
        <v>0</v>
      </c>
      <c r="N218" s="1" t="str">
        <f t="shared" si="75"/>
        <v>30000301</v>
      </c>
      <c r="O218" s="1"/>
      <c r="P218" s="1"/>
      <c r="Q218" s="1"/>
      <c r="R218" s="1"/>
      <c r="S218" s="1"/>
      <c r="T218" s="1"/>
      <c r="U218" s="1"/>
    </row>
    <row r="219" s="22" customFormat="1" ht="14.25" customHeight="1" spans="1:21">
      <c r="A219" s="27">
        <v>300004</v>
      </c>
      <c r="B219" s="1" t="s">
        <v>180</v>
      </c>
      <c r="C219" s="1" t="str">
        <f t="shared" si="68"/>
        <v>3</v>
      </c>
      <c r="D219" s="24" t="str">
        <f>_xlfn.XLOOKUP(B219,[2]蓝霸符普通Boss技能设计!$D$21:$D$42,[2]蓝霸符普通Boss技能设计!$E$21:$E$42)</f>
        <v>向角色方向发起3次冲锋，若触碰到角色则对角色造成伤害及击退。</v>
      </c>
      <c r="E219" s="1" t="str">
        <f t="shared" si="76"/>
        <v/>
      </c>
      <c r="F219" s="1" t="str">
        <f t="shared" si="77"/>
        <v/>
      </c>
      <c r="G219" s="1" t="str">
        <f t="shared" si="78"/>
        <v/>
      </c>
      <c r="H219" s="1"/>
      <c r="I219" s="1"/>
      <c r="J219" s="1"/>
      <c r="K219" s="1"/>
      <c r="L219" s="1">
        <f>INT(_xlfn.XLOOKUP(A219,[4]boss技能参数!$B$29:$B$50,[4]boss技能参数!$C$29:$C$50))</f>
        <v>3000</v>
      </c>
      <c r="M219" s="1">
        <v>0</v>
      </c>
      <c r="N219" s="1" t="str">
        <f t="shared" si="75"/>
        <v>30000401</v>
      </c>
      <c r="O219" s="1"/>
      <c r="P219" s="1"/>
      <c r="Q219" s="1"/>
      <c r="R219" s="1"/>
      <c r="S219" s="1"/>
      <c r="T219" s="1"/>
      <c r="U219" s="1"/>
    </row>
    <row r="220" s="22" customFormat="1" ht="14.25" customHeight="1" spans="1:21">
      <c r="A220" s="27">
        <v>300005</v>
      </c>
      <c r="B220" s="1" t="s">
        <v>181</v>
      </c>
      <c r="C220" s="1" t="str">
        <f t="shared" si="68"/>
        <v>3</v>
      </c>
      <c r="D220" s="24" t="str">
        <f>_xlfn.XLOOKUP(B220,[2]蓝霸符普通Boss技能设计!$D$21:$D$42,[2]蓝霸符普通Boss技能设计!$E$21:$E$42)</f>
        <v>召唤1圈围绕自身的尖刺，若命中角色则造成伤害及流血效果。</v>
      </c>
      <c r="E220" s="1" t="str">
        <f t="shared" si="76"/>
        <v/>
      </c>
      <c r="F220" s="1" t="str">
        <f t="shared" si="77"/>
        <v/>
      </c>
      <c r="G220" s="1" t="str">
        <f t="shared" si="78"/>
        <v/>
      </c>
      <c r="H220" s="1"/>
      <c r="I220" s="1"/>
      <c r="J220" s="1"/>
      <c r="K220" s="1"/>
      <c r="L220" s="1">
        <f>INT(_xlfn.XLOOKUP(A220,[4]boss技能参数!$B$29:$B$50,[4]boss技能参数!$C$29:$C$50))</f>
        <v>3000</v>
      </c>
      <c r="M220" s="1">
        <v>0</v>
      </c>
      <c r="N220" s="1" t="str">
        <f t="shared" si="75"/>
        <v>30000501</v>
      </c>
      <c r="O220" s="1"/>
      <c r="P220" s="1"/>
      <c r="Q220" s="1"/>
      <c r="R220" s="1"/>
      <c r="S220" s="1"/>
      <c r="T220" s="1"/>
      <c r="U220" s="1"/>
    </row>
    <row r="221" s="22" customFormat="1" ht="14.25" customHeight="1" spans="1:21">
      <c r="A221" s="27">
        <v>300006</v>
      </c>
      <c r="B221" s="1" t="s">
        <v>182</v>
      </c>
      <c r="C221" s="1" t="str">
        <f t="shared" si="68"/>
        <v>3</v>
      </c>
      <c r="D221" s="24" t="str">
        <f>_xlfn.XLOOKUP(B221,[2]蓝霸符普通Boss技能设计!$D$21:$D$42,[2]蓝霸符普通Boss技能设计!$E$21:$E$42)</f>
        <v>瞄准角色，沿直线陆续投掷3个燃烧瓶，燃烧瓶将在落点生成火焰地形。</v>
      </c>
      <c r="E221" s="1" t="str">
        <f t="shared" si="76"/>
        <v/>
      </c>
      <c r="F221" s="1" t="str">
        <f t="shared" si="77"/>
        <v/>
      </c>
      <c r="G221" s="1" t="str">
        <f t="shared" si="78"/>
        <v/>
      </c>
      <c r="H221" s="1"/>
      <c r="I221" s="1"/>
      <c r="J221" s="1"/>
      <c r="K221" s="1"/>
      <c r="L221" s="1">
        <f>INT(_xlfn.XLOOKUP(A221,[4]boss技能参数!$B$29:$B$50,[4]boss技能参数!$C$29:$C$50))</f>
        <v>3000</v>
      </c>
      <c r="M221" s="1">
        <v>0</v>
      </c>
      <c r="N221" s="1" t="str">
        <f t="shared" si="75"/>
        <v>30000601</v>
      </c>
      <c r="O221" s="1"/>
      <c r="P221" s="1"/>
      <c r="Q221" s="1"/>
      <c r="R221" s="1"/>
      <c r="S221" s="1"/>
      <c r="T221" s="1"/>
      <c r="U221" s="1"/>
    </row>
    <row r="222" s="22" customFormat="1" ht="14.25" customHeight="1" spans="1:21">
      <c r="A222" s="27">
        <v>300007</v>
      </c>
      <c r="B222" s="1" t="s">
        <v>183</v>
      </c>
      <c r="C222" s="1" t="str">
        <f t="shared" si="68"/>
        <v>3</v>
      </c>
      <c r="D222" s="24" t="str">
        <f>_xlfn.XLOOKUP(B222,[2]蓝霸符普通Boss技能设计!$D$21:$D$42,[2]蓝霸符普通Boss技能设计!$E$21:$E$42)</f>
        <v>召唤1个从天而降的巨网，必然命中角色，对角色造成定身效果。</v>
      </c>
      <c r="E222" s="1" t="str">
        <f t="shared" si="76"/>
        <v/>
      </c>
      <c r="F222" s="1" t="str">
        <f t="shared" si="77"/>
        <v/>
      </c>
      <c r="G222" s="1" t="str">
        <f t="shared" si="78"/>
        <v/>
      </c>
      <c r="H222" s="1"/>
      <c r="I222" s="1"/>
      <c r="J222" s="1"/>
      <c r="K222" s="1"/>
      <c r="L222" s="1">
        <f>INT(_xlfn.XLOOKUP(A222,[4]boss技能参数!$B$29:$B$50,[4]boss技能参数!$C$29:$C$50))</f>
        <v>3000</v>
      </c>
      <c r="M222" s="1">
        <v>0</v>
      </c>
      <c r="N222" s="1" t="str">
        <f t="shared" si="75"/>
        <v>30000701</v>
      </c>
      <c r="O222" s="1"/>
      <c r="P222" s="1"/>
      <c r="Q222" s="1"/>
      <c r="R222" s="1"/>
      <c r="S222" s="1"/>
      <c r="T222" s="1"/>
      <c r="U222" s="1"/>
    </row>
    <row r="223" s="22" customFormat="1" ht="14.25" customHeight="1" spans="1:21">
      <c r="A223" s="27">
        <v>300008</v>
      </c>
      <c r="B223" s="1" t="s">
        <v>184</v>
      </c>
      <c r="C223" s="1" t="str">
        <f t="shared" si="68"/>
        <v>3</v>
      </c>
      <c r="D223" s="24" t="str">
        <f>_xlfn.XLOOKUP(B223,[2]蓝霸符普通Boss技能设计!$D$21:$D$42,[2]蓝霸符普通Boss技能设计!$E$21:$E$42)</f>
        <v>转换为狂战士形态，移动速度增加30%，攻击力增加40%，受到伤害增加30%，每秒回复2%最大生命值，持续8秒。</v>
      </c>
      <c r="E223" s="1" t="str">
        <f t="shared" si="76"/>
        <v/>
      </c>
      <c r="F223" s="1" t="str">
        <f t="shared" si="77"/>
        <v/>
      </c>
      <c r="G223" s="1" t="str">
        <f t="shared" si="78"/>
        <v/>
      </c>
      <c r="H223" s="1"/>
      <c r="I223" s="1"/>
      <c r="J223" s="1"/>
      <c r="K223" s="1"/>
      <c r="L223" s="1">
        <f>INT(_xlfn.XLOOKUP(A223,[4]boss技能参数!$B$29:$B$50,[4]boss技能参数!$C$29:$C$50))</f>
        <v>3000</v>
      </c>
      <c r="M223" s="1">
        <v>0</v>
      </c>
      <c r="N223" s="1" t="str">
        <f t="shared" si="75"/>
        <v>30000801</v>
      </c>
      <c r="O223" s="1"/>
      <c r="P223" s="1"/>
      <c r="Q223" s="1"/>
      <c r="R223" s="1"/>
      <c r="S223" s="1"/>
      <c r="T223" s="1"/>
      <c r="U223" s="1"/>
    </row>
    <row r="224" s="22" customFormat="1" ht="14.25" customHeight="1" spans="1:21">
      <c r="A224" s="27">
        <v>300009</v>
      </c>
      <c r="B224" s="1" t="s">
        <v>185</v>
      </c>
      <c r="C224" s="1" t="str">
        <f t="shared" si="68"/>
        <v>3</v>
      </c>
      <c r="D224" s="24" t="str">
        <f>_xlfn.XLOOKUP(B224,[2]蓝霸符普通Boss技能设计!$D$21:$D$42,[2]蓝霸符普通Boss技能设计!$E$21:$E$42)</f>
        <v>蓄力短暂时间后向角色投掷1个回旋镖，回旋镖在飞行过程中速度衰减，达到最大飞行距离后返回至Boss处，回旋镖飞行过程中Boss可移动，命中角色则造成强制位移和多段伤害。</v>
      </c>
      <c r="E224" s="1" t="str">
        <f t="shared" si="76"/>
        <v/>
      </c>
      <c r="F224" s="1" t="str">
        <f t="shared" si="77"/>
        <v/>
      </c>
      <c r="G224" s="1" t="str">
        <f t="shared" si="78"/>
        <v/>
      </c>
      <c r="H224" s="1"/>
      <c r="I224" s="1"/>
      <c r="J224" s="1"/>
      <c r="K224" s="1"/>
      <c r="L224" s="1">
        <f>INT(_xlfn.XLOOKUP(A224,[4]boss技能参数!$B$29:$B$50,[4]boss技能参数!$C$29:$C$50))</f>
        <v>3000</v>
      </c>
      <c r="M224" s="1">
        <v>0</v>
      </c>
      <c r="N224" s="1" t="str">
        <f t="shared" si="75"/>
        <v>30000901</v>
      </c>
      <c r="O224" s="1"/>
      <c r="P224" s="1"/>
      <c r="Q224" s="1"/>
      <c r="R224" s="1"/>
      <c r="S224" s="1"/>
      <c r="T224" s="1"/>
      <c r="U224" s="1"/>
    </row>
    <row r="225" s="22" customFormat="1" ht="14.25" customHeight="1" spans="1:21">
      <c r="A225" s="27">
        <v>300010</v>
      </c>
      <c r="B225" s="1" t="s">
        <v>186</v>
      </c>
      <c r="C225" s="1" t="str">
        <f t="shared" si="68"/>
        <v>3</v>
      </c>
      <c r="D225" s="24" t="str">
        <f>_xlfn.XLOOKUP(B225,[2]蓝霸符普通Boss技能设计!$D$21:$D$42,[2]蓝霸符普通Boss技能设计!$E$21:$E$42)</f>
        <v>Boss矩形范围内随机生成多个香蕉皮，踩到香蕉皮后强制位移一段距离。</v>
      </c>
      <c r="E225" s="1" t="str">
        <f t="shared" si="76"/>
        <v/>
      </c>
      <c r="F225" s="1" t="str">
        <f t="shared" si="77"/>
        <v/>
      </c>
      <c r="G225" s="1" t="str">
        <f t="shared" si="78"/>
        <v/>
      </c>
      <c r="H225" s="1"/>
      <c r="I225" s="1"/>
      <c r="J225" s="1"/>
      <c r="K225" s="1"/>
      <c r="L225" s="1">
        <f>INT(_xlfn.XLOOKUP(A225,[4]boss技能参数!$B$29:$B$50,[4]boss技能参数!$C$29:$C$50))</f>
        <v>3000</v>
      </c>
      <c r="M225" s="1">
        <v>0</v>
      </c>
      <c r="N225" s="1" t="str">
        <f t="shared" si="75"/>
        <v>30001001</v>
      </c>
      <c r="O225" s="1"/>
      <c r="P225" s="1"/>
      <c r="Q225" s="1"/>
      <c r="R225" s="1"/>
      <c r="S225" s="1"/>
      <c r="T225" s="1"/>
      <c r="U225" s="1"/>
    </row>
    <row r="226" s="22" customFormat="1" ht="14.25" customHeight="1" spans="1:21">
      <c r="A226" s="27">
        <v>300011</v>
      </c>
      <c r="B226" s="1" t="s">
        <v>187</v>
      </c>
      <c r="C226" s="1" t="str">
        <f t="shared" si="68"/>
        <v>3</v>
      </c>
      <c r="D226" s="24" t="str">
        <f>_xlfn.XLOOKUP(B226,[2]蓝霸符普通Boss技能设计!$D$21:$D$42,[2]蓝霸符普通Boss技能设计!$E$21:$E$42)</f>
        <v>召唤1个音响，每2秒向角色发射1个音符，命中则造成伤害和减速，音响可摧毁，受到5次攻击或撞击后被摧毁。</v>
      </c>
      <c r="E226" s="1" t="str">
        <f t="shared" si="76"/>
        <v/>
      </c>
      <c r="F226" s="1" t="str">
        <f t="shared" si="77"/>
        <v/>
      </c>
      <c r="G226" s="1" t="str">
        <f t="shared" si="78"/>
        <v/>
      </c>
      <c r="H226" s="1"/>
      <c r="I226" s="1"/>
      <c r="J226" s="1"/>
      <c r="K226" s="1"/>
      <c r="L226" s="1">
        <f>INT(_xlfn.XLOOKUP(A226,[4]boss技能参数!$B$29:$B$50,[4]boss技能参数!$C$29:$C$50))</f>
        <v>3000</v>
      </c>
      <c r="M226" s="1">
        <v>0</v>
      </c>
      <c r="N226" s="1" t="str">
        <f t="shared" si="75"/>
        <v>30001101</v>
      </c>
      <c r="O226" s="1"/>
      <c r="P226" s="1"/>
      <c r="Q226" s="1"/>
      <c r="R226" s="1"/>
      <c r="S226" s="1"/>
      <c r="T226" s="1"/>
      <c r="U226" s="1"/>
    </row>
    <row r="227" s="22" customFormat="1" ht="14.25" customHeight="1" spans="1:21">
      <c r="A227" s="27">
        <v>300012</v>
      </c>
      <c r="B227" s="1" t="s">
        <v>188</v>
      </c>
      <c r="C227" s="1" t="str">
        <f t="shared" si="68"/>
        <v>3</v>
      </c>
      <c r="D227" s="24" t="str">
        <f>_xlfn.XLOOKUP(B227,[2]蓝霸符普通Boss技能设计!$D$21:$D$42,[2]蓝霸符普通Boss技能设计!$E$21:$E$42)</f>
        <v>向角色方向召唤龙卷风，若命中角色则龙卷风会将角色牵引至龙卷风中心，角色随龙卷风强制位移。</v>
      </c>
      <c r="E227" s="1" t="str">
        <f t="shared" si="76"/>
        <v/>
      </c>
      <c r="F227" s="1" t="str">
        <f t="shared" si="77"/>
        <v/>
      </c>
      <c r="G227" s="1" t="str">
        <f t="shared" si="78"/>
        <v/>
      </c>
      <c r="H227" s="1"/>
      <c r="I227" s="1"/>
      <c r="J227" s="1"/>
      <c r="K227" s="1"/>
      <c r="L227" s="1">
        <f>INT(_xlfn.XLOOKUP(A227,[4]boss技能参数!$B$29:$B$50,[4]boss技能参数!$C$29:$C$50))</f>
        <v>3000</v>
      </c>
      <c r="M227" s="1">
        <v>0</v>
      </c>
      <c r="N227" s="1" t="str">
        <f t="shared" si="75"/>
        <v>30001201</v>
      </c>
      <c r="O227" s="1"/>
      <c r="P227" s="1"/>
      <c r="Q227" s="1"/>
      <c r="R227" s="1"/>
      <c r="S227" s="1"/>
      <c r="T227" s="1"/>
      <c r="U227" s="1"/>
    </row>
    <row r="228" s="22" customFormat="1" ht="14.25" customHeight="1" spans="1:21">
      <c r="A228" s="27">
        <v>300013</v>
      </c>
      <c r="B228" s="1" t="s">
        <v>189</v>
      </c>
      <c r="C228" s="1" t="str">
        <f t="shared" si="68"/>
        <v>3</v>
      </c>
      <c r="D228" s="24" t="str">
        <f>_xlfn.XLOOKUP(B228,[2]蓝霸符普通Boss技能设计!$D$21:$D$42,[2]蓝霸符普通Boss技能设计!$E$21:$E$42)</f>
        <v>召唤3波，每波为呈锥形阵5个摩托车喽啰，向角色冲锋一次，冲锋到尽头后喽啰消失，命中角色则造成伤害及击退。</v>
      </c>
      <c r="E228" s="1" t="str">
        <f t="shared" si="76"/>
        <v/>
      </c>
      <c r="F228" s="1" t="str">
        <f t="shared" si="77"/>
        <v/>
      </c>
      <c r="G228" s="1" t="str">
        <f t="shared" si="78"/>
        <v/>
      </c>
      <c r="H228" s="1"/>
      <c r="I228" s="1"/>
      <c r="J228" s="1"/>
      <c r="K228" s="1"/>
      <c r="L228" s="1">
        <f>INT(_xlfn.XLOOKUP(A228,[4]boss技能参数!$B$29:$B$50,[4]boss技能参数!$C$29:$C$50))</f>
        <v>3000</v>
      </c>
      <c r="M228" s="1">
        <v>0</v>
      </c>
      <c r="N228" s="1" t="str">
        <f t="shared" si="75"/>
        <v>30001301</v>
      </c>
      <c r="O228" s="1"/>
      <c r="P228" s="1"/>
      <c r="Q228" s="1"/>
      <c r="R228" s="1"/>
      <c r="S228" s="1"/>
      <c r="T228" s="1"/>
      <c r="U228" s="1"/>
    </row>
    <row r="229" s="22" customFormat="1" ht="14.25" customHeight="1" spans="1:21">
      <c r="A229" s="27">
        <v>300014</v>
      </c>
      <c r="B229" s="1" t="s">
        <v>190</v>
      </c>
      <c r="C229" s="1" t="str">
        <f t="shared" si="68"/>
        <v>3</v>
      </c>
      <c r="D229" s="24" t="str">
        <f>_xlfn.XLOOKUP(B229,[2]蓝霸符普通Boss技能设计!$D$21:$D$42,[2]蓝霸符普通Boss技能设计!$E$21:$E$42)</f>
        <v>召唤大量喽啰，从四面八方包围角色。</v>
      </c>
      <c r="E229" s="1" t="str">
        <f t="shared" si="76"/>
        <v/>
      </c>
      <c r="F229" s="1" t="str">
        <f t="shared" si="77"/>
        <v/>
      </c>
      <c r="G229" s="1" t="str">
        <f t="shared" si="78"/>
        <v/>
      </c>
      <c r="H229" s="1"/>
      <c r="I229" s="1"/>
      <c r="J229" s="1"/>
      <c r="K229" s="1"/>
      <c r="L229" s="1">
        <f>INT(_xlfn.XLOOKUP(A229,[4]boss技能参数!$B$29:$B$50,[4]boss技能参数!$C$29:$C$50))</f>
        <v>3000</v>
      </c>
      <c r="M229" s="1">
        <v>0</v>
      </c>
      <c r="N229" s="1" t="str">
        <f t="shared" si="75"/>
        <v>30001401</v>
      </c>
      <c r="O229" s="1"/>
      <c r="P229" s="1"/>
      <c r="Q229" s="1"/>
      <c r="R229" s="1"/>
      <c r="S229" s="1"/>
      <c r="T229" s="1"/>
      <c r="U229" s="1"/>
    </row>
    <row r="230" s="22" customFormat="1" ht="14.25" customHeight="1" spans="1:21">
      <c r="A230" s="27">
        <v>300015</v>
      </c>
      <c r="B230" s="1" t="s">
        <v>191</v>
      </c>
      <c r="C230" s="1" t="str">
        <f t="shared" si="68"/>
        <v>3</v>
      </c>
      <c r="D230" s="24" t="str">
        <f>_xlfn.XLOOKUP(B230,[2]蓝霸符普通Boss技能设计!$D$21:$D$42,[2]蓝霸符普通Boss技能设计!$E$21:$E$42)</f>
        <v>降低自身移动速度，持续治疗周围所有己方单位(喽啰及普通Boss)，持续4秒。</v>
      </c>
      <c r="E230" s="1" t="str">
        <f t="shared" si="76"/>
        <v/>
      </c>
      <c r="F230" s="1" t="str">
        <f t="shared" si="77"/>
        <v/>
      </c>
      <c r="G230" s="1" t="str">
        <f t="shared" si="78"/>
        <v/>
      </c>
      <c r="H230" s="1"/>
      <c r="I230" s="1"/>
      <c r="J230" s="1"/>
      <c r="K230" s="1"/>
      <c r="L230" s="1">
        <f>INT(_xlfn.XLOOKUP(A230,[4]boss技能参数!$B$29:$B$50,[4]boss技能参数!$C$29:$C$50))</f>
        <v>3000</v>
      </c>
      <c r="M230" s="1">
        <v>0</v>
      </c>
      <c r="N230" s="1" t="str">
        <f t="shared" si="75"/>
        <v>30001501</v>
      </c>
      <c r="O230" s="1"/>
      <c r="P230" s="1"/>
      <c r="Q230" s="1"/>
      <c r="R230" s="1"/>
      <c r="S230" s="1"/>
      <c r="T230" s="1"/>
      <c r="U230" s="1"/>
    </row>
    <row r="231" s="22" customFormat="1" ht="14.25" customHeight="1" spans="1:21">
      <c r="A231" s="27">
        <v>300016</v>
      </c>
      <c r="B231" s="1" t="s">
        <v>192</v>
      </c>
      <c r="C231" s="1" t="str">
        <f t="shared" si="68"/>
        <v>3</v>
      </c>
      <c r="D231" s="24" t="str">
        <f>_xlfn.XLOOKUP(B231,[2]蓝霸符普通Boss技能设计!$D$21:$D$42,[2]蓝霸符普通Boss技能设计!$E$21:$E$42)</f>
        <v>静止并蓄力，向角色方向出拳(矩形范围)，对角色及障碍物造成伤害及高额击退。</v>
      </c>
      <c r="E231" s="1" t="str">
        <f t="shared" si="76"/>
        <v/>
      </c>
      <c r="F231" s="1" t="str">
        <f t="shared" si="77"/>
        <v/>
      </c>
      <c r="G231" s="1" t="str">
        <f t="shared" si="78"/>
        <v/>
      </c>
      <c r="H231" s="1"/>
      <c r="I231" s="1"/>
      <c r="J231" s="1"/>
      <c r="K231" s="1"/>
      <c r="L231" s="1">
        <f>INT(_xlfn.XLOOKUP(A231,[4]boss技能参数!$B$29:$B$50,[4]boss技能参数!$C$29:$C$50))</f>
        <v>3000</v>
      </c>
      <c r="M231" s="1">
        <v>0</v>
      </c>
      <c r="N231" s="1" t="str">
        <f t="shared" si="75"/>
        <v>30001601</v>
      </c>
      <c r="O231" s="1"/>
      <c r="P231" s="1"/>
      <c r="Q231" s="1"/>
      <c r="R231" s="1"/>
      <c r="S231" s="1"/>
      <c r="T231" s="1"/>
      <c r="U231" s="1"/>
    </row>
    <row r="232" s="22" customFormat="1" ht="14.25" customHeight="1" spans="1:21">
      <c r="A232" s="27">
        <v>300017</v>
      </c>
      <c r="B232" s="1" t="s">
        <v>193</v>
      </c>
      <c r="C232" s="1" t="str">
        <f t="shared" si="68"/>
        <v>3</v>
      </c>
      <c r="D232" s="24" t="str">
        <f>_xlfn.XLOOKUP(B232,[2]蓝霸符普通Boss技能设计!$D$21:$D$42,[2]蓝霸符普通Boss技能设计!$E$21:$E$42)</f>
        <v>使用S1897霰弹枪向角色连续开2枪(扇形范围)，若命中角色则造成流血(dot伤害)、击退、减速debuff。</v>
      </c>
      <c r="E232" s="1" t="str">
        <f t="shared" si="76"/>
        <v/>
      </c>
      <c r="F232" s="1" t="str">
        <f t="shared" si="77"/>
        <v/>
      </c>
      <c r="G232" s="1" t="str">
        <f t="shared" si="78"/>
        <v/>
      </c>
      <c r="H232" s="1"/>
      <c r="I232" s="1"/>
      <c r="J232" s="1"/>
      <c r="K232" s="1"/>
      <c r="L232" s="1">
        <f>INT(_xlfn.XLOOKUP(A232,[4]boss技能参数!$B$29:$B$50,[4]boss技能参数!$C$29:$C$50))</f>
        <v>3000</v>
      </c>
      <c r="M232" s="1">
        <v>0</v>
      </c>
      <c r="N232" s="1" t="str">
        <f t="shared" si="75"/>
        <v>30001701</v>
      </c>
      <c r="O232" s="1"/>
      <c r="P232" s="1"/>
      <c r="Q232" s="1"/>
      <c r="R232" s="1"/>
      <c r="S232" s="1"/>
      <c r="T232" s="1"/>
      <c r="U232" s="1"/>
    </row>
    <row r="233" s="22" customFormat="1" ht="14.25" customHeight="1" spans="1:21">
      <c r="A233" s="27">
        <v>300018</v>
      </c>
      <c r="B233" s="1" t="s">
        <v>194</v>
      </c>
      <c r="C233" s="1" t="str">
        <f t="shared" si="68"/>
        <v>3</v>
      </c>
      <c r="D233" s="24" t="str">
        <f>_xlfn.XLOOKUP(B233,[2]蓝霸符普通Boss技能设计!$D$21:$D$42,[2]蓝霸符普通Boss技能设计!$E$21:$E$42)</f>
        <v>静止，连续向角色发射16颗子弹，子弹将会追踪角色并对角色造成伤害，若被连续命中，每颗子弹造成伤害递增20%。</v>
      </c>
      <c r="E233" s="1" t="str">
        <f t="shared" si="76"/>
        <v/>
      </c>
      <c r="F233" s="1" t="str">
        <f t="shared" si="77"/>
        <v/>
      </c>
      <c r="G233" s="1" t="str">
        <f t="shared" si="78"/>
        <v/>
      </c>
      <c r="H233" s="1"/>
      <c r="I233" s="1"/>
      <c r="J233" s="1"/>
      <c r="K233" s="1"/>
      <c r="L233" s="1">
        <f>INT(_xlfn.XLOOKUP(A233,[4]boss技能参数!$B$29:$B$50,[4]boss技能参数!$C$29:$C$50))</f>
        <v>3000</v>
      </c>
      <c r="M233" s="1">
        <v>0</v>
      </c>
      <c r="N233" s="1" t="str">
        <f t="shared" si="75"/>
        <v>30001801</v>
      </c>
      <c r="O233" s="1"/>
      <c r="P233" s="1"/>
      <c r="Q233" s="1"/>
      <c r="R233" s="1"/>
      <c r="S233" s="1"/>
      <c r="T233" s="1"/>
      <c r="U233" s="1"/>
    </row>
    <row r="234" s="22" customFormat="1" ht="14.25" customHeight="1" spans="1:21">
      <c r="A234" s="27">
        <v>300019</v>
      </c>
      <c r="B234" s="1" t="s">
        <v>195</v>
      </c>
      <c r="C234" s="1" t="str">
        <f t="shared" si="68"/>
        <v>3</v>
      </c>
      <c r="D234" s="24" t="str">
        <f>_xlfn.XLOOKUP(B234,[2]蓝霸符普通Boss技能设计!$D$21:$D$42,[2]蓝霸符普通Boss技能设计!$E$21:$E$42)</f>
        <v>向角色方向投掷破片手榴弹，手榴弹将在3秒后爆炸，对圆形范围造成小幅击退，并散射一圈碎片，每15度1个碎片，一共24个碎片，碎片命中角色则造成伤害及强制位移。</v>
      </c>
      <c r="E234" s="1" t="str">
        <f t="shared" si="76"/>
        <v/>
      </c>
      <c r="F234" s="1" t="str">
        <f t="shared" si="77"/>
        <v/>
      </c>
      <c r="G234" s="1" t="str">
        <f t="shared" si="78"/>
        <v/>
      </c>
      <c r="H234" s="1"/>
      <c r="I234" s="1"/>
      <c r="J234" s="1"/>
      <c r="K234" s="1"/>
      <c r="L234" s="1">
        <f>INT(_xlfn.XLOOKUP(A234,[4]boss技能参数!$B$29:$B$50,[4]boss技能参数!$C$29:$C$50))</f>
        <v>3000</v>
      </c>
      <c r="M234" s="1">
        <v>0</v>
      </c>
      <c r="N234" s="1" t="str">
        <f t="shared" si="75"/>
        <v>30001901</v>
      </c>
      <c r="O234" s="1"/>
      <c r="P234" s="1"/>
      <c r="Q234" s="1"/>
      <c r="R234" s="1"/>
      <c r="S234" s="1"/>
      <c r="T234" s="1"/>
      <c r="U234" s="1"/>
    </row>
    <row r="235" s="22" customFormat="1" ht="14.25" customHeight="1" spans="1:21">
      <c r="A235" s="27">
        <v>300020</v>
      </c>
      <c r="B235" s="1" t="s">
        <v>196</v>
      </c>
      <c r="C235" s="1" t="str">
        <f t="shared" si="68"/>
        <v>3</v>
      </c>
      <c r="D235" s="24" t="str">
        <f>_xlfn.XLOOKUP(B235,[2]蓝霸符普通Boss技能设计!$D$21:$D$42,[2]蓝霸符普通Boss技能设计!$E$21:$E$42)</f>
        <v>行走轨迹能附加中毒状态。</v>
      </c>
      <c r="E235" s="1" t="str">
        <f t="shared" si="76"/>
        <v/>
      </c>
      <c r="F235" s="1" t="str">
        <f t="shared" si="77"/>
        <v/>
      </c>
      <c r="G235" s="1" t="str">
        <f t="shared" si="78"/>
        <v/>
      </c>
      <c r="H235" s="1"/>
      <c r="I235" s="1"/>
      <c r="J235" s="1"/>
      <c r="K235" s="1"/>
      <c r="L235" s="1">
        <f>INT(_xlfn.XLOOKUP(A235,[4]boss技能参数!$B$29:$B$50,[4]boss技能参数!$C$29:$C$50))</f>
        <v>3000</v>
      </c>
      <c r="M235" s="1">
        <v>0</v>
      </c>
      <c r="N235" s="1" t="str">
        <f t="shared" si="75"/>
        <v>30002001</v>
      </c>
      <c r="O235" s="1"/>
      <c r="P235" s="1"/>
      <c r="Q235" s="1"/>
      <c r="R235" s="1"/>
      <c r="S235" s="1"/>
      <c r="T235" s="1"/>
      <c r="U235" s="1"/>
    </row>
    <row r="236" s="22" customFormat="1" ht="14.25" customHeight="1" spans="1:21">
      <c r="A236" s="27">
        <v>300021</v>
      </c>
      <c r="B236" s="1" t="s">
        <v>197</v>
      </c>
      <c r="C236" s="1" t="str">
        <f t="shared" si="68"/>
        <v>3</v>
      </c>
      <c r="D236" s="24" t="str">
        <f>_xlfn.XLOOKUP(B236,[2]蓝霸符普通Boss技能设计!$D$21:$D$42,[2]蓝霸符普通Boss技能设计!$E$21:$E$42)</f>
        <v>快速向角色移动，达到角色位置处停止移动，短暂倒计时后自爆，对自身造成小额伤害，对大范围区域造成大额伤害及击退。</v>
      </c>
      <c r="E236" s="1" t="str">
        <f t="shared" si="76"/>
        <v/>
      </c>
      <c r="F236" s="1" t="str">
        <f t="shared" si="77"/>
        <v/>
      </c>
      <c r="G236" s="1" t="str">
        <f t="shared" si="78"/>
        <v/>
      </c>
      <c r="H236" s="1"/>
      <c r="I236" s="1"/>
      <c r="J236" s="1"/>
      <c r="K236" s="1"/>
      <c r="L236" s="1">
        <f>INT(_xlfn.XLOOKUP(A236,[4]boss技能参数!$B$29:$B$50,[4]boss技能参数!$C$29:$C$50))</f>
        <v>3000</v>
      </c>
      <c r="M236" s="1">
        <v>0</v>
      </c>
      <c r="N236" s="1" t="str">
        <f t="shared" si="75"/>
        <v>30002101</v>
      </c>
      <c r="O236" s="1"/>
      <c r="P236" s="1"/>
      <c r="Q236" s="1"/>
      <c r="R236" s="1"/>
      <c r="S236" s="1"/>
      <c r="T236" s="1"/>
      <c r="U236" s="1"/>
    </row>
    <row r="237" s="22" customFormat="1" ht="14.25" customHeight="1" spans="1:21">
      <c r="A237" s="27">
        <v>300022</v>
      </c>
      <c r="B237" s="1" t="s">
        <v>198</v>
      </c>
      <c r="C237" s="1" t="str">
        <f t="shared" si="68"/>
        <v>3</v>
      </c>
      <c r="D237" s="24" t="str">
        <f>_xlfn.XLOOKUP(B237,[2]蓝霸符普通Boss技能设计!$D$21:$D$42,[2]蓝霸符普通Boss技能设计!$E$21:$E$42)</f>
        <v>移动并投掷，每间隔1秒向角色方向1个投掷篮球，投掷5个(4秒)，篮球触碰障碍物将反弹，每个篮球持续存在5秒，命中角色则造成伤害及击退。</v>
      </c>
      <c r="E237" s="1" t="str">
        <f t="shared" si="76"/>
        <v/>
      </c>
      <c r="F237" s="1" t="str">
        <f t="shared" si="77"/>
        <v/>
      </c>
      <c r="G237" s="1" t="str">
        <f t="shared" si="78"/>
        <v/>
      </c>
      <c r="H237" s="1"/>
      <c r="I237" s="1"/>
      <c r="J237" s="1"/>
      <c r="K237" s="1"/>
      <c r="L237" s="1">
        <f>INT(_xlfn.XLOOKUP(A237,[4]boss技能参数!$B:$B,[4]boss技能参数!$C:$C))</f>
        <v>3000</v>
      </c>
      <c r="M237" s="1">
        <v>0</v>
      </c>
      <c r="N237" s="1" t="str">
        <f t="shared" si="75"/>
        <v>30002201</v>
      </c>
      <c r="O237" s="1"/>
      <c r="P237" s="1"/>
      <c r="Q237" s="1"/>
      <c r="R237" s="1"/>
      <c r="S237" s="1"/>
      <c r="T237" s="1"/>
      <c r="U237" s="1"/>
    </row>
    <row r="238" s="22" customFormat="1" ht="14.25" customHeight="1" spans="1:21">
      <c r="A238" s="27">
        <v>300023</v>
      </c>
      <c r="B238" s="1" t="s">
        <v>198</v>
      </c>
      <c r="C238" s="1" t="str">
        <f t="shared" si="68"/>
        <v>3</v>
      </c>
      <c r="D238" s="24" t="str">
        <f>_xlfn.XLOOKUP(B238,[2]蓝霸符普通Boss技能设计!$D$21:$D$42,[2]蓝霸符普通Boss技能设计!$E$21:$E$42)</f>
        <v>移动并投掷，每间隔1秒向角色方向1个投掷篮球，投掷5个(4秒)，篮球触碰障碍物将反弹，每个篮球持续存在5秒，命中角色则造成伤害及击退。</v>
      </c>
      <c r="E238" s="1" t="str">
        <f t="shared" si="76"/>
        <v/>
      </c>
      <c r="F238" s="1" t="str">
        <f t="shared" si="77"/>
        <v/>
      </c>
      <c r="G238" s="1" t="str">
        <f t="shared" si="78"/>
        <v/>
      </c>
      <c r="H238" s="1"/>
      <c r="I238" s="1"/>
      <c r="J238" s="1"/>
      <c r="K238" s="1"/>
      <c r="L238" s="1">
        <v>0</v>
      </c>
      <c r="M238" s="1">
        <v>0</v>
      </c>
      <c r="N238" s="1" t="str">
        <f t="shared" si="75"/>
        <v>30002301</v>
      </c>
      <c r="O238" s="1"/>
      <c r="P238" s="1"/>
      <c r="Q238" s="1"/>
      <c r="R238" s="1"/>
      <c r="S238" s="1"/>
      <c r="T238" s="1"/>
      <c r="U238" s="1"/>
    </row>
    <row r="239" s="22" customFormat="1" ht="14.25" customHeight="1" spans="1:21">
      <c r="A239" s="27">
        <v>304011</v>
      </c>
      <c r="B239" s="1" t="s">
        <v>199</v>
      </c>
      <c r="C239" s="1" t="str">
        <f t="shared" si="68"/>
        <v>3</v>
      </c>
      <c r="D239" s="24" t="s">
        <v>200</v>
      </c>
      <c r="E239" s="1"/>
      <c r="F239" s="1" t="str">
        <f t="shared" si="77"/>
        <v/>
      </c>
      <c r="G239" s="1" t="str">
        <f t="shared" si="78"/>
        <v/>
      </c>
      <c r="H239" s="1"/>
      <c r="I239" s="1"/>
      <c r="J239" s="1"/>
      <c r="K239" s="1"/>
      <c r="L239" s="1">
        <v>3000</v>
      </c>
      <c r="M239" s="1">
        <v>0</v>
      </c>
      <c r="N239" s="1" t="str">
        <f t="shared" si="75"/>
        <v>30401101</v>
      </c>
      <c r="O239" s="1"/>
      <c r="P239" s="1"/>
      <c r="Q239" s="1"/>
      <c r="R239" s="1"/>
      <c r="S239" s="1"/>
      <c r="T239" s="1"/>
      <c r="U239" s="1"/>
    </row>
    <row r="240" ht="14.25" customHeight="1" spans="1:14">
      <c r="A240" s="27">
        <v>304021</v>
      </c>
      <c r="B240" s="1" t="s">
        <v>201</v>
      </c>
      <c r="C240" s="1" t="str">
        <f t="shared" si="68"/>
        <v>3</v>
      </c>
      <c r="D240" s="24" t="s">
        <v>200</v>
      </c>
      <c r="F240" s="1" t="str">
        <f t="shared" si="77"/>
        <v/>
      </c>
      <c r="G240" s="1" t="str">
        <f t="shared" si="78"/>
        <v/>
      </c>
      <c r="L240" s="1">
        <v>3000</v>
      </c>
      <c r="M240" s="1">
        <v>0</v>
      </c>
      <c r="N240" s="1" t="str">
        <f t="shared" ref="N240:N254" si="79">CONCATENATE(A240,"01")</f>
        <v>30402101</v>
      </c>
    </row>
    <row r="241" ht="14.25" customHeight="1" spans="1:14">
      <c r="A241" s="27">
        <v>304031</v>
      </c>
      <c r="B241" s="1" t="s">
        <v>202</v>
      </c>
      <c r="C241" s="1" t="str">
        <f t="shared" si="68"/>
        <v>3</v>
      </c>
      <c r="D241" s="24" t="s">
        <v>203</v>
      </c>
      <c r="F241" s="1" t="str">
        <f t="shared" si="77"/>
        <v/>
      </c>
      <c r="G241" s="1" t="str">
        <f t="shared" si="78"/>
        <v/>
      </c>
      <c r="L241" s="1">
        <v>3000</v>
      </c>
      <c r="M241" s="1">
        <v>0</v>
      </c>
      <c r="N241" s="1" t="str">
        <f t="shared" si="79"/>
        <v>30403101</v>
      </c>
    </row>
    <row r="242" ht="14.25" customHeight="1" spans="1:14">
      <c r="A242" s="27">
        <v>304041</v>
      </c>
      <c r="B242" s="1" t="s">
        <v>204</v>
      </c>
      <c r="C242" s="1" t="str">
        <f t="shared" si="68"/>
        <v>3</v>
      </c>
      <c r="D242" s="24" t="s">
        <v>203</v>
      </c>
      <c r="F242" s="1" t="str">
        <f t="shared" si="77"/>
        <v/>
      </c>
      <c r="G242" s="1" t="str">
        <f t="shared" si="78"/>
        <v/>
      </c>
      <c r="L242" s="1">
        <v>3000</v>
      </c>
      <c r="M242" s="1">
        <v>0</v>
      </c>
      <c r="N242" s="1" t="str">
        <f t="shared" si="79"/>
        <v>30404101</v>
      </c>
    </row>
    <row r="243" ht="14.25" customHeight="1" spans="1:14">
      <c r="A243" s="27">
        <v>304051</v>
      </c>
      <c r="B243" s="1" t="s">
        <v>205</v>
      </c>
      <c r="C243" s="1" t="str">
        <f t="shared" si="68"/>
        <v>3</v>
      </c>
      <c r="D243" s="24" t="s">
        <v>206</v>
      </c>
      <c r="F243" s="1" t="str">
        <f t="shared" si="77"/>
        <v/>
      </c>
      <c r="G243" s="1" t="str">
        <f t="shared" si="78"/>
        <v/>
      </c>
      <c r="L243" s="1">
        <v>3000</v>
      </c>
      <c r="M243" s="1">
        <v>0</v>
      </c>
      <c r="N243" s="1" t="str">
        <f t="shared" si="79"/>
        <v>30405101</v>
      </c>
    </row>
    <row r="244" ht="14.25" customHeight="1" spans="1:14">
      <c r="A244" s="27">
        <v>304061</v>
      </c>
      <c r="B244" s="1" t="s">
        <v>207</v>
      </c>
      <c r="C244" s="1" t="str">
        <f>LEFT(A244,1)</f>
        <v>3</v>
      </c>
      <c r="D244" s="24" t="s">
        <v>208</v>
      </c>
      <c r="F244" s="1" t="str">
        <f t="shared" si="77"/>
        <v/>
      </c>
      <c r="G244" s="1" t="str">
        <f t="shared" si="78"/>
        <v/>
      </c>
      <c r="L244" s="1">
        <v>3000</v>
      </c>
      <c r="M244" s="1">
        <v>0</v>
      </c>
      <c r="N244" s="1" t="str">
        <f t="shared" si="79"/>
        <v>30406101</v>
      </c>
    </row>
    <row r="245" ht="14.25" customHeight="1" spans="1:14">
      <c r="A245" s="27">
        <v>304071</v>
      </c>
      <c r="B245" s="1" t="s">
        <v>209</v>
      </c>
      <c r="C245" s="1" t="str">
        <f t="shared" ref="C245:C265" si="80">LEFT(A245,1)</f>
        <v>3</v>
      </c>
      <c r="D245" s="24" t="s">
        <v>210</v>
      </c>
      <c r="F245" s="1" t="str">
        <f t="shared" si="77"/>
        <v/>
      </c>
      <c r="G245" s="1" t="str">
        <f t="shared" si="78"/>
        <v/>
      </c>
      <c r="L245" s="1">
        <v>3000</v>
      </c>
      <c r="M245" s="1">
        <v>0</v>
      </c>
      <c r="N245" s="1" t="str">
        <f t="shared" si="79"/>
        <v>30407101</v>
      </c>
    </row>
    <row r="246" ht="14.25" customHeight="1" spans="1:14">
      <c r="A246" s="27">
        <v>304081</v>
      </c>
      <c r="B246" s="1" t="s">
        <v>211</v>
      </c>
      <c r="C246" s="1" t="str">
        <f t="shared" si="80"/>
        <v>3</v>
      </c>
      <c r="D246" s="24" t="s">
        <v>212</v>
      </c>
      <c r="F246" s="1" t="str">
        <f t="shared" si="77"/>
        <v/>
      </c>
      <c r="G246" s="1" t="str">
        <f t="shared" si="78"/>
        <v/>
      </c>
      <c r="L246" s="1">
        <v>3000</v>
      </c>
      <c r="M246" s="1">
        <v>0</v>
      </c>
      <c r="N246" s="1" t="str">
        <f t="shared" si="79"/>
        <v>30408101</v>
      </c>
    </row>
    <row r="247" ht="14.25" customHeight="1" spans="1:14">
      <c r="A247" s="27">
        <v>304091</v>
      </c>
      <c r="B247" s="1" t="s">
        <v>213</v>
      </c>
      <c r="C247" s="1" t="str">
        <f t="shared" si="80"/>
        <v>3</v>
      </c>
      <c r="D247" s="24" t="s">
        <v>214</v>
      </c>
      <c r="F247" s="1" t="str">
        <f t="shared" si="77"/>
        <v/>
      </c>
      <c r="G247" s="1" t="str">
        <f t="shared" si="78"/>
        <v/>
      </c>
      <c r="L247" s="1">
        <v>3000</v>
      </c>
      <c r="M247" s="1">
        <v>0</v>
      </c>
      <c r="N247" s="1" t="str">
        <f t="shared" si="79"/>
        <v>30409101</v>
      </c>
    </row>
    <row r="248" ht="14.25" customHeight="1" spans="1:14">
      <c r="A248" s="27">
        <v>305011</v>
      </c>
      <c r="B248" s="1" t="s">
        <v>215</v>
      </c>
      <c r="C248" s="1" t="str">
        <f t="shared" si="80"/>
        <v>3</v>
      </c>
      <c r="D248" s="24" t="s">
        <v>216</v>
      </c>
      <c r="F248" s="1" t="str">
        <f t="shared" si="77"/>
        <v/>
      </c>
      <c r="G248" s="1" t="str">
        <f t="shared" si="78"/>
        <v/>
      </c>
      <c r="L248" s="1">
        <v>3000</v>
      </c>
      <c r="M248" s="1">
        <v>0</v>
      </c>
      <c r="N248" s="1" t="str">
        <f t="shared" si="79"/>
        <v>30501101</v>
      </c>
    </row>
    <row r="249" ht="14.25" customHeight="1" spans="1:14">
      <c r="A249" s="27">
        <v>305021</v>
      </c>
      <c r="B249" s="1" t="s">
        <v>217</v>
      </c>
      <c r="C249" s="1" t="str">
        <f t="shared" si="80"/>
        <v>3</v>
      </c>
      <c r="D249" s="24" t="s">
        <v>218</v>
      </c>
      <c r="F249" s="1" t="str">
        <f t="shared" si="77"/>
        <v/>
      </c>
      <c r="G249" s="1" t="str">
        <f t="shared" si="78"/>
        <v/>
      </c>
      <c r="L249" s="1">
        <v>3000</v>
      </c>
      <c r="M249" s="1">
        <v>0</v>
      </c>
      <c r="N249" s="1" t="str">
        <f t="shared" si="79"/>
        <v>30502101</v>
      </c>
    </row>
    <row r="250" ht="14.25" customHeight="1" spans="1:14">
      <c r="A250" s="27">
        <v>305031</v>
      </c>
      <c r="B250" s="1" t="s">
        <v>219</v>
      </c>
      <c r="C250" s="1" t="str">
        <f t="shared" si="80"/>
        <v>3</v>
      </c>
      <c r="D250" s="24" t="s">
        <v>218</v>
      </c>
      <c r="F250" s="1" t="str">
        <f t="shared" si="77"/>
        <v/>
      </c>
      <c r="G250" s="1" t="str">
        <f t="shared" si="78"/>
        <v/>
      </c>
      <c r="L250" s="1">
        <v>3000</v>
      </c>
      <c r="M250" s="1">
        <v>0</v>
      </c>
      <c r="N250" s="1" t="str">
        <f t="shared" si="79"/>
        <v>30503101</v>
      </c>
    </row>
    <row r="251" ht="14.25" customHeight="1" spans="1:14">
      <c r="A251" s="27">
        <v>305041</v>
      </c>
      <c r="B251" s="1" t="s">
        <v>220</v>
      </c>
      <c r="C251" s="1" t="str">
        <f t="shared" si="80"/>
        <v>3</v>
      </c>
      <c r="D251" s="24" t="s">
        <v>221</v>
      </c>
      <c r="F251" s="1" t="str">
        <f t="shared" si="77"/>
        <v/>
      </c>
      <c r="G251" s="1" t="str">
        <f t="shared" si="78"/>
        <v/>
      </c>
      <c r="L251" s="1">
        <v>3000</v>
      </c>
      <c r="M251" s="1">
        <v>0</v>
      </c>
      <c r="N251" s="1" t="str">
        <f t="shared" si="79"/>
        <v>30504101</v>
      </c>
    </row>
    <row r="252" ht="14.25" customHeight="1" spans="1:14">
      <c r="A252" s="27">
        <v>305051</v>
      </c>
      <c r="B252" s="1" t="s">
        <v>222</v>
      </c>
      <c r="C252" s="1" t="str">
        <f t="shared" si="80"/>
        <v>3</v>
      </c>
      <c r="D252" s="24" t="s">
        <v>223</v>
      </c>
      <c r="F252" s="1" t="str">
        <f t="shared" si="77"/>
        <v/>
      </c>
      <c r="G252" s="1" t="str">
        <f t="shared" si="78"/>
        <v/>
      </c>
      <c r="L252" s="1">
        <v>3000</v>
      </c>
      <c r="M252" s="1">
        <v>0</v>
      </c>
      <c r="N252" s="1" t="str">
        <f t="shared" si="79"/>
        <v>30505101</v>
      </c>
    </row>
    <row r="253" ht="14.25" customHeight="1" spans="1:14">
      <c r="A253" s="27">
        <v>305061</v>
      </c>
      <c r="B253" s="1" t="s">
        <v>224</v>
      </c>
      <c r="C253" s="1" t="str">
        <f t="shared" si="80"/>
        <v>3</v>
      </c>
      <c r="D253" s="24" t="s">
        <v>225</v>
      </c>
      <c r="F253" s="1" t="str">
        <f t="shared" si="77"/>
        <v/>
      </c>
      <c r="G253" s="1" t="str">
        <f t="shared" si="78"/>
        <v/>
      </c>
      <c r="L253" s="1">
        <v>3000</v>
      </c>
      <c r="M253" s="1">
        <v>0</v>
      </c>
      <c r="N253" s="1" t="str">
        <f t="shared" si="79"/>
        <v>30506101</v>
      </c>
    </row>
    <row r="254" ht="14.25" customHeight="1" spans="1:14">
      <c r="A254" s="27">
        <v>305071</v>
      </c>
      <c r="B254" s="1" t="s">
        <v>209</v>
      </c>
      <c r="C254" s="1" t="str">
        <f t="shared" si="80"/>
        <v>3</v>
      </c>
      <c r="D254" s="24" t="s">
        <v>210</v>
      </c>
      <c r="F254" s="1" t="str">
        <f t="shared" si="77"/>
        <v/>
      </c>
      <c r="G254" s="1" t="str">
        <f t="shared" si="78"/>
        <v/>
      </c>
      <c r="L254" s="1">
        <v>3000</v>
      </c>
      <c r="M254" s="1">
        <v>0</v>
      </c>
      <c r="N254" s="1" t="str">
        <f t="shared" si="79"/>
        <v>30507101</v>
      </c>
    </row>
    <row r="255" ht="14.25" customHeight="1" spans="1:21">
      <c r="A255" s="1">
        <v>315011</v>
      </c>
      <c r="B255" s="1" t="s">
        <v>226</v>
      </c>
      <c r="C255" s="1" t="str">
        <f t="shared" si="80"/>
        <v>3</v>
      </c>
      <c r="D255" s="24" t="s">
        <v>226</v>
      </c>
      <c r="L255" s="1">
        <v>10000</v>
      </c>
      <c r="M255" s="1">
        <v>0</v>
      </c>
      <c r="N255" s="1" t="str">
        <f t="shared" ref="N255:N265" si="81">CONCATENATE(A255,"01")</f>
        <v>31501101</v>
      </c>
      <c r="U255" s="1" t="s">
        <v>227</v>
      </c>
    </row>
    <row r="256" ht="14.25" customHeight="1" spans="1:14">
      <c r="A256" s="1">
        <v>315012</v>
      </c>
      <c r="B256" s="1" t="s">
        <v>228</v>
      </c>
      <c r="C256" s="1" t="str">
        <f t="shared" si="80"/>
        <v>3</v>
      </c>
      <c r="D256" s="24" t="s">
        <v>228</v>
      </c>
      <c r="L256" s="1">
        <v>10000</v>
      </c>
      <c r="M256" s="1">
        <v>0</v>
      </c>
      <c r="N256" s="1" t="str">
        <f t="shared" si="81"/>
        <v>31501201</v>
      </c>
    </row>
    <row r="257" ht="14.25" customHeight="1" spans="1:21">
      <c r="A257" s="1">
        <v>315013</v>
      </c>
      <c r="B257" s="1" t="s">
        <v>229</v>
      </c>
      <c r="C257" s="1" t="str">
        <f t="shared" si="80"/>
        <v>3</v>
      </c>
      <c r="D257" s="24" t="s">
        <v>229</v>
      </c>
      <c r="L257" s="1">
        <v>10000</v>
      </c>
      <c r="M257" s="1">
        <v>0</v>
      </c>
      <c r="N257" s="1" t="str">
        <f t="shared" si="81"/>
        <v>31501301</v>
      </c>
      <c r="U257" s="1" t="s">
        <v>230</v>
      </c>
    </row>
    <row r="258" ht="14.25" customHeight="1" spans="1:21">
      <c r="A258" s="1">
        <v>315014</v>
      </c>
      <c r="B258" s="1" t="s">
        <v>231</v>
      </c>
      <c r="C258" s="1" t="str">
        <f t="shared" si="80"/>
        <v>3</v>
      </c>
      <c r="D258" s="24" t="s">
        <v>231</v>
      </c>
      <c r="L258" s="1">
        <v>10000</v>
      </c>
      <c r="M258" s="1">
        <v>0</v>
      </c>
      <c r="N258" s="1" t="str">
        <f t="shared" si="81"/>
        <v>31501401</v>
      </c>
      <c r="U258" s="1" t="s">
        <v>227</v>
      </c>
    </row>
    <row r="259" ht="14.25" customHeight="1" spans="1:21">
      <c r="A259" s="1">
        <v>315021</v>
      </c>
      <c r="B259" s="1" t="s">
        <v>232</v>
      </c>
      <c r="C259" s="1" t="str">
        <f t="shared" si="80"/>
        <v>3</v>
      </c>
      <c r="D259" s="24" t="s">
        <v>232</v>
      </c>
      <c r="L259" s="1">
        <v>10000</v>
      </c>
      <c r="M259" s="1">
        <v>0</v>
      </c>
      <c r="N259" s="1" t="str">
        <f t="shared" si="81"/>
        <v>31502101</v>
      </c>
      <c r="U259" s="1" t="s">
        <v>230</v>
      </c>
    </row>
    <row r="260" ht="14.25" customHeight="1" spans="1:14">
      <c r="A260" s="1">
        <v>315022</v>
      </c>
      <c r="B260" s="1" t="s">
        <v>233</v>
      </c>
      <c r="C260" s="1" t="str">
        <f t="shared" si="80"/>
        <v>3</v>
      </c>
      <c r="D260" s="24" t="s">
        <v>233</v>
      </c>
      <c r="L260" s="1">
        <v>10000</v>
      </c>
      <c r="M260" s="1">
        <v>0</v>
      </c>
      <c r="N260" s="1" t="str">
        <f t="shared" si="81"/>
        <v>31502201</v>
      </c>
    </row>
    <row r="261" ht="14.25" customHeight="1" spans="1:14">
      <c r="A261" s="1">
        <v>315023</v>
      </c>
      <c r="B261" s="1" t="s">
        <v>234</v>
      </c>
      <c r="C261" s="1" t="str">
        <f t="shared" si="80"/>
        <v>3</v>
      </c>
      <c r="D261" s="24" t="s">
        <v>234</v>
      </c>
      <c r="L261" s="1">
        <v>10000</v>
      </c>
      <c r="M261" s="1">
        <v>0</v>
      </c>
      <c r="N261" s="1" t="str">
        <f t="shared" si="81"/>
        <v>31502301</v>
      </c>
    </row>
    <row r="262" ht="14.25" customHeight="1" spans="1:14">
      <c r="A262" s="1">
        <v>315024</v>
      </c>
      <c r="B262" s="1" t="s">
        <v>235</v>
      </c>
      <c r="C262" s="1" t="str">
        <f t="shared" si="80"/>
        <v>3</v>
      </c>
      <c r="D262" s="24" t="s">
        <v>235</v>
      </c>
      <c r="L262" s="1">
        <v>10000</v>
      </c>
      <c r="M262" s="1">
        <v>0</v>
      </c>
      <c r="N262" s="1" t="str">
        <f t="shared" si="81"/>
        <v>31502401</v>
      </c>
    </row>
    <row r="263" ht="14.25" customHeight="1" spans="1:21">
      <c r="A263" s="1">
        <v>315031</v>
      </c>
      <c r="B263" s="1" t="s">
        <v>236</v>
      </c>
      <c r="C263" s="1" t="str">
        <f t="shared" si="80"/>
        <v>3</v>
      </c>
      <c r="D263" s="24" t="s">
        <v>236</v>
      </c>
      <c r="L263" s="1">
        <v>10000</v>
      </c>
      <c r="M263" s="1">
        <v>0</v>
      </c>
      <c r="N263" s="1" t="str">
        <f t="shared" si="81"/>
        <v>31503101</v>
      </c>
      <c r="U263" s="1" t="s">
        <v>237</v>
      </c>
    </row>
    <row r="264" ht="14.25" customHeight="1" spans="1:14">
      <c r="A264" s="1">
        <v>315032</v>
      </c>
      <c r="B264" s="1" t="s">
        <v>238</v>
      </c>
      <c r="C264" s="1" t="str">
        <f t="shared" si="80"/>
        <v>3</v>
      </c>
      <c r="D264" s="24" t="s">
        <v>238</v>
      </c>
      <c r="L264" s="1">
        <v>10000</v>
      </c>
      <c r="M264" s="1">
        <v>0</v>
      </c>
      <c r="N264" s="1" t="str">
        <f t="shared" si="81"/>
        <v>31503201</v>
      </c>
    </row>
    <row r="265" ht="14.25" customHeight="1" spans="1:14">
      <c r="A265" s="1">
        <v>315033</v>
      </c>
      <c r="B265" s="1" t="s">
        <v>239</v>
      </c>
      <c r="C265" s="1" t="str">
        <f t="shared" si="80"/>
        <v>3</v>
      </c>
      <c r="D265" s="24" t="s">
        <v>239</v>
      </c>
      <c r="L265" s="1">
        <v>20000</v>
      </c>
      <c r="M265" s="1">
        <v>0</v>
      </c>
      <c r="N265" s="1" t="str">
        <f t="shared" si="81"/>
        <v>31503301</v>
      </c>
    </row>
    <row r="266" ht="14.25" customHeight="1" spans="1:14">
      <c r="A266" s="1">
        <v>315034</v>
      </c>
      <c r="B266" s="1" t="s">
        <v>240</v>
      </c>
      <c r="C266" s="1" t="str">
        <f t="shared" ref="C266:C273" si="82">LEFT(A266,1)</f>
        <v>3</v>
      </c>
      <c r="D266" s="24" t="s">
        <v>240</v>
      </c>
      <c r="L266" s="1">
        <v>0</v>
      </c>
      <c r="M266" s="1">
        <v>0</v>
      </c>
      <c r="N266" s="1" t="str">
        <f t="shared" ref="N266:N273" si="83">CONCATENATE(A266,"01")</f>
        <v>31503401</v>
      </c>
    </row>
    <row r="267" ht="14.25" customHeight="1" spans="1:14">
      <c r="A267" s="1">
        <v>325011</v>
      </c>
      <c r="B267" s="1" t="s">
        <v>241</v>
      </c>
      <c r="C267" s="1" t="str">
        <f t="shared" si="82"/>
        <v>3</v>
      </c>
      <c r="D267" s="24" t="s">
        <v>241</v>
      </c>
      <c r="L267" s="1">
        <v>10000</v>
      </c>
      <c r="M267" s="1">
        <v>0</v>
      </c>
      <c r="N267" s="1" t="str">
        <f t="shared" si="83"/>
        <v>32501101</v>
      </c>
    </row>
    <row r="268" ht="14.25" customHeight="1" spans="1:14">
      <c r="A268" s="1">
        <v>325012</v>
      </c>
      <c r="B268" s="1" t="s">
        <v>242</v>
      </c>
      <c r="C268" s="1" t="str">
        <f t="shared" si="82"/>
        <v>3</v>
      </c>
      <c r="D268" s="24" t="s">
        <v>242</v>
      </c>
      <c r="L268" s="1">
        <v>10000</v>
      </c>
      <c r="M268" s="1">
        <v>0</v>
      </c>
      <c r="N268" s="1" t="str">
        <f t="shared" si="83"/>
        <v>32501201</v>
      </c>
    </row>
    <row r="269" ht="14.25" customHeight="1" spans="1:14">
      <c r="A269" s="1">
        <v>325013</v>
      </c>
      <c r="B269" s="1" t="s">
        <v>243</v>
      </c>
      <c r="C269" s="1" t="str">
        <f t="shared" si="82"/>
        <v>3</v>
      </c>
      <c r="D269" s="24" t="s">
        <v>243</v>
      </c>
      <c r="L269" s="1">
        <v>10000</v>
      </c>
      <c r="M269" s="1">
        <v>0</v>
      </c>
      <c r="N269" s="1" t="str">
        <f t="shared" si="83"/>
        <v>32501301</v>
      </c>
    </row>
    <row r="270" ht="14.25" customHeight="1" spans="1:14">
      <c r="A270" s="1">
        <v>325014</v>
      </c>
      <c r="B270" s="1" t="s">
        <v>244</v>
      </c>
      <c r="C270" s="1" t="str">
        <f t="shared" si="82"/>
        <v>3</v>
      </c>
      <c r="D270" s="24" t="s">
        <v>244</v>
      </c>
      <c r="L270" s="1">
        <v>10000</v>
      </c>
      <c r="M270" s="1">
        <v>0</v>
      </c>
      <c r="N270" s="1" t="str">
        <f t="shared" si="83"/>
        <v>32501401</v>
      </c>
    </row>
    <row r="271" customFormat="1" ht="14.25" customHeight="1" spans="1:21">
      <c r="A271" s="1">
        <v>325015</v>
      </c>
      <c r="B271" s="1" t="s">
        <v>245</v>
      </c>
      <c r="C271" s="1" t="str">
        <f t="shared" si="82"/>
        <v>3</v>
      </c>
      <c r="D271" s="24" t="s">
        <v>245</v>
      </c>
      <c r="E271" s="1"/>
      <c r="F271" s="1"/>
      <c r="G271" s="1"/>
      <c r="H271" s="1"/>
      <c r="I271" s="1"/>
      <c r="J271" s="1"/>
      <c r="K271" s="1"/>
      <c r="L271" s="1">
        <v>10000</v>
      </c>
      <c r="M271" s="1">
        <v>0</v>
      </c>
      <c r="N271" s="1" t="str">
        <f t="shared" si="83"/>
        <v>32501501</v>
      </c>
      <c r="O271" s="1"/>
      <c r="P271" s="1"/>
      <c r="Q271" s="1"/>
      <c r="R271" s="1"/>
      <c r="S271" s="1"/>
      <c r="T271" s="1"/>
      <c r="U271" s="1"/>
    </row>
    <row r="272" customFormat="1" ht="14.25" customHeight="1" spans="1:21">
      <c r="A272" s="1">
        <v>325016</v>
      </c>
      <c r="B272" s="1" t="s">
        <v>246</v>
      </c>
      <c r="C272" s="1" t="str">
        <f t="shared" si="82"/>
        <v>3</v>
      </c>
      <c r="D272" s="24" t="s">
        <v>246</v>
      </c>
      <c r="E272" s="1"/>
      <c r="F272" s="1"/>
      <c r="G272" s="1"/>
      <c r="H272" s="1"/>
      <c r="I272" s="1"/>
      <c r="J272" s="1"/>
      <c r="K272" s="1"/>
      <c r="L272" s="1">
        <v>10000</v>
      </c>
      <c r="M272" s="1">
        <v>0</v>
      </c>
      <c r="N272" s="1" t="str">
        <f t="shared" si="83"/>
        <v>32501601</v>
      </c>
      <c r="O272" s="1"/>
      <c r="P272" s="1"/>
      <c r="Q272" s="1"/>
      <c r="R272" s="1"/>
      <c r="S272" s="1"/>
      <c r="T272" s="1"/>
      <c r="U272" s="1"/>
    </row>
    <row r="273" customFormat="1" ht="14.25" customHeight="1" spans="1:21">
      <c r="A273" s="1">
        <v>325018</v>
      </c>
      <c r="B273" s="1" t="s">
        <v>246</v>
      </c>
      <c r="C273" s="1" t="str">
        <f t="shared" si="82"/>
        <v>3</v>
      </c>
      <c r="D273" s="24" t="s">
        <v>246</v>
      </c>
      <c r="E273" s="1"/>
      <c r="F273" s="1"/>
      <c r="G273" s="1"/>
      <c r="H273" s="1"/>
      <c r="I273" s="1"/>
      <c r="J273" s="1"/>
      <c r="K273" s="1"/>
      <c r="L273" s="1">
        <v>0</v>
      </c>
      <c r="M273" s="1">
        <v>0</v>
      </c>
      <c r="N273" s="1" t="str">
        <f t="shared" si="83"/>
        <v>32501801</v>
      </c>
      <c r="O273" s="1"/>
      <c r="P273" s="1"/>
      <c r="Q273" s="1"/>
      <c r="R273" s="1"/>
      <c r="S273" s="1"/>
      <c r="T273" s="1"/>
      <c r="U273" s="1"/>
    </row>
    <row r="274" ht="14.25" customHeight="1" spans="1:21">
      <c r="A274" s="1">
        <v>325021</v>
      </c>
      <c r="B274" s="1" t="s">
        <v>247</v>
      </c>
      <c r="C274" s="1" t="str">
        <f t="shared" ref="C274:C295" si="84">LEFT(A274,1)</f>
        <v>3</v>
      </c>
      <c r="D274" s="24" t="s">
        <v>247</v>
      </c>
      <c r="L274" s="1">
        <v>10000</v>
      </c>
      <c r="M274" s="1">
        <v>0</v>
      </c>
      <c r="N274" s="1" t="str">
        <f t="shared" ref="N274:N295" si="85">CONCATENATE(A274,"01")</f>
        <v>32502101</v>
      </c>
      <c r="U274" s="1" t="s">
        <v>248</v>
      </c>
    </row>
    <row r="275" ht="14.25" customHeight="1" spans="1:21">
      <c r="A275" s="1">
        <v>325022</v>
      </c>
      <c r="B275" s="1" t="s">
        <v>249</v>
      </c>
      <c r="C275" s="1" t="str">
        <f t="shared" si="84"/>
        <v>3</v>
      </c>
      <c r="D275" s="24" t="s">
        <v>249</v>
      </c>
      <c r="L275" s="1">
        <v>10000</v>
      </c>
      <c r="M275" s="1">
        <v>0</v>
      </c>
      <c r="N275" s="1" t="str">
        <f t="shared" si="85"/>
        <v>32502201</v>
      </c>
      <c r="U275" s="1" t="s">
        <v>248</v>
      </c>
    </row>
    <row r="276" ht="14.25" customHeight="1" spans="1:21">
      <c r="A276" s="1">
        <v>325023</v>
      </c>
      <c r="B276" s="1" t="s">
        <v>250</v>
      </c>
      <c r="C276" s="1" t="str">
        <f t="shared" si="84"/>
        <v>3</v>
      </c>
      <c r="D276" s="24" t="s">
        <v>250</v>
      </c>
      <c r="L276" s="1">
        <v>10000</v>
      </c>
      <c r="M276" s="1">
        <v>0</v>
      </c>
      <c r="N276" s="1" t="str">
        <f t="shared" si="85"/>
        <v>32502301</v>
      </c>
      <c r="U276" s="1" t="s">
        <v>237</v>
      </c>
    </row>
    <row r="277" ht="14.25" customHeight="1" spans="1:14">
      <c r="A277" s="1">
        <v>325024</v>
      </c>
      <c r="B277" s="1" t="s">
        <v>251</v>
      </c>
      <c r="C277" s="1" t="str">
        <f t="shared" si="84"/>
        <v>3</v>
      </c>
      <c r="D277" s="24" t="s">
        <v>251</v>
      </c>
      <c r="L277" s="1">
        <v>10000</v>
      </c>
      <c r="M277" s="1">
        <v>0</v>
      </c>
      <c r="N277" s="1" t="str">
        <f t="shared" si="85"/>
        <v>32502401</v>
      </c>
    </row>
    <row r="278" ht="14.25" customHeight="1" spans="1:14">
      <c r="A278" s="1">
        <v>325031</v>
      </c>
      <c r="B278" s="1" t="s">
        <v>252</v>
      </c>
      <c r="C278" s="1" t="str">
        <f t="shared" si="84"/>
        <v>3</v>
      </c>
      <c r="D278" s="24" t="s">
        <v>252</v>
      </c>
      <c r="L278" s="1">
        <v>10000</v>
      </c>
      <c r="M278" s="1">
        <v>0</v>
      </c>
      <c r="N278" s="1" t="str">
        <f t="shared" si="85"/>
        <v>32503101</v>
      </c>
    </row>
    <row r="279" ht="14.25" customHeight="1" spans="1:14">
      <c r="A279" s="1">
        <v>325032</v>
      </c>
      <c r="B279" s="1" t="s">
        <v>253</v>
      </c>
      <c r="C279" s="1" t="str">
        <f t="shared" si="84"/>
        <v>3</v>
      </c>
      <c r="D279" s="24" t="s">
        <v>253</v>
      </c>
      <c r="L279" s="1">
        <v>10000</v>
      </c>
      <c r="M279" s="1">
        <v>0</v>
      </c>
      <c r="N279" s="1" t="str">
        <f t="shared" si="85"/>
        <v>32503201</v>
      </c>
    </row>
    <row r="280" ht="14.25" customHeight="1" spans="1:14">
      <c r="A280" s="1">
        <v>325033</v>
      </c>
      <c r="B280" s="1" t="s">
        <v>254</v>
      </c>
      <c r="C280" s="1" t="str">
        <f t="shared" si="84"/>
        <v>3</v>
      </c>
      <c r="D280" s="24" t="s">
        <v>254</v>
      </c>
      <c r="L280" s="1">
        <v>10000</v>
      </c>
      <c r="M280" s="1">
        <v>0</v>
      </c>
      <c r="N280" s="1" t="str">
        <f t="shared" si="85"/>
        <v>32503301</v>
      </c>
    </row>
    <row r="281" ht="14.25" customHeight="1" spans="1:14">
      <c r="A281" s="1">
        <v>325034</v>
      </c>
      <c r="B281" s="1" t="s">
        <v>255</v>
      </c>
      <c r="C281" s="1" t="str">
        <f t="shared" si="84"/>
        <v>3</v>
      </c>
      <c r="D281" s="24" t="s">
        <v>255</v>
      </c>
      <c r="L281" s="1">
        <v>10000</v>
      </c>
      <c r="M281" s="1">
        <v>0</v>
      </c>
      <c r="N281" s="1" t="str">
        <f t="shared" si="85"/>
        <v>32503401</v>
      </c>
    </row>
    <row r="282" ht="14.25" customHeight="1" spans="1:14">
      <c r="A282" s="1">
        <v>345011</v>
      </c>
      <c r="B282" s="1" t="s">
        <v>256</v>
      </c>
      <c r="C282" s="1" t="str">
        <f t="shared" si="84"/>
        <v>3</v>
      </c>
      <c r="D282" s="24" t="s">
        <v>256</v>
      </c>
      <c r="L282" s="1">
        <v>10000</v>
      </c>
      <c r="M282" s="1">
        <v>0</v>
      </c>
      <c r="N282" s="1" t="str">
        <f t="shared" si="85"/>
        <v>34501101</v>
      </c>
    </row>
    <row r="283" ht="14.25" customHeight="1" spans="1:21">
      <c r="A283" s="1">
        <v>345012</v>
      </c>
      <c r="B283" s="1" t="s">
        <v>257</v>
      </c>
      <c r="C283" s="1" t="str">
        <f t="shared" si="84"/>
        <v>3</v>
      </c>
      <c r="D283" s="24" t="s">
        <v>257</v>
      </c>
      <c r="L283" s="1">
        <v>10000</v>
      </c>
      <c r="M283" s="1">
        <v>0</v>
      </c>
      <c r="N283" s="1" t="str">
        <f t="shared" si="85"/>
        <v>34501201</v>
      </c>
      <c r="U283" s="1" t="s">
        <v>258</v>
      </c>
    </row>
    <row r="284" ht="14.25" customHeight="1" spans="1:14">
      <c r="A284" s="1">
        <v>345013</v>
      </c>
      <c r="B284" s="1" t="s">
        <v>259</v>
      </c>
      <c r="C284" s="1" t="str">
        <f t="shared" si="84"/>
        <v>3</v>
      </c>
      <c r="D284" s="24" t="s">
        <v>259</v>
      </c>
      <c r="L284" s="1">
        <v>10000</v>
      </c>
      <c r="M284" s="1">
        <v>0</v>
      </c>
      <c r="N284" s="1" t="str">
        <f t="shared" si="85"/>
        <v>34501301</v>
      </c>
    </row>
    <row r="285" ht="14.25" customHeight="1" spans="1:21">
      <c r="A285" s="1">
        <v>345014</v>
      </c>
      <c r="B285" s="1" t="s">
        <v>260</v>
      </c>
      <c r="C285" s="1" t="str">
        <f t="shared" si="84"/>
        <v>3</v>
      </c>
      <c r="D285" s="24" t="s">
        <v>260</v>
      </c>
      <c r="L285" s="1">
        <v>10000</v>
      </c>
      <c r="M285" s="1">
        <v>0</v>
      </c>
      <c r="N285" s="1" t="str">
        <f t="shared" si="85"/>
        <v>34501401</v>
      </c>
      <c r="U285" s="1" t="s">
        <v>237</v>
      </c>
    </row>
    <row r="286" ht="14.25" customHeight="1" spans="1:21">
      <c r="A286" s="1">
        <v>345021</v>
      </c>
      <c r="B286" s="1" t="s">
        <v>261</v>
      </c>
      <c r="C286" s="1" t="str">
        <f t="shared" si="84"/>
        <v>3</v>
      </c>
      <c r="D286" s="24" t="s">
        <v>261</v>
      </c>
      <c r="L286" s="1">
        <v>10000</v>
      </c>
      <c r="M286" s="1">
        <v>0</v>
      </c>
      <c r="N286" s="1" t="str">
        <f t="shared" si="85"/>
        <v>34502101</v>
      </c>
      <c r="U286" s="1" t="s">
        <v>262</v>
      </c>
    </row>
    <row r="287" ht="14.25" customHeight="1" spans="1:14">
      <c r="A287" s="1">
        <v>345022</v>
      </c>
      <c r="B287" s="1" t="s">
        <v>263</v>
      </c>
      <c r="C287" s="1" t="str">
        <f t="shared" si="84"/>
        <v>3</v>
      </c>
      <c r="D287" s="24" t="s">
        <v>263</v>
      </c>
      <c r="L287" s="1">
        <v>10000</v>
      </c>
      <c r="M287" s="1">
        <v>0</v>
      </c>
      <c r="N287" s="1" t="str">
        <f t="shared" si="85"/>
        <v>34502201</v>
      </c>
    </row>
    <row r="288" ht="14.25" customHeight="1" spans="1:21">
      <c r="A288" s="1">
        <v>345023</v>
      </c>
      <c r="B288" s="1" t="s">
        <v>264</v>
      </c>
      <c r="C288" s="1" t="str">
        <f t="shared" si="84"/>
        <v>3</v>
      </c>
      <c r="D288" s="24" t="s">
        <v>264</v>
      </c>
      <c r="L288" s="1">
        <v>10000</v>
      </c>
      <c r="M288" s="1">
        <v>0</v>
      </c>
      <c r="N288" s="1" t="str">
        <f t="shared" si="85"/>
        <v>34502301</v>
      </c>
      <c r="U288" s="1" t="s">
        <v>262</v>
      </c>
    </row>
    <row r="289" ht="14.25" customHeight="1" spans="1:21">
      <c r="A289" s="1">
        <v>345024</v>
      </c>
      <c r="B289" s="1" t="s">
        <v>265</v>
      </c>
      <c r="C289" s="1" t="str">
        <f t="shared" si="84"/>
        <v>3</v>
      </c>
      <c r="D289" s="24" t="s">
        <v>265</v>
      </c>
      <c r="L289" s="1">
        <v>10000</v>
      </c>
      <c r="M289" s="1">
        <v>0</v>
      </c>
      <c r="N289" s="1" t="str">
        <f t="shared" si="85"/>
        <v>34502401</v>
      </c>
      <c r="U289" s="1" t="s">
        <v>262</v>
      </c>
    </row>
    <row r="290" customFormat="1" ht="14.25" customHeight="1" spans="1:21">
      <c r="A290" s="1">
        <v>345025</v>
      </c>
      <c r="B290" s="1" t="s">
        <v>263</v>
      </c>
      <c r="C290" s="1" t="str">
        <f t="shared" si="84"/>
        <v>3</v>
      </c>
      <c r="D290" s="24" t="s">
        <v>266</v>
      </c>
      <c r="E290" s="1"/>
      <c r="F290" s="1"/>
      <c r="G290" s="1"/>
      <c r="H290" s="1"/>
      <c r="I290" s="1"/>
      <c r="J290" s="1"/>
      <c r="K290" s="1"/>
      <c r="L290" s="1">
        <v>0</v>
      </c>
      <c r="M290" s="1">
        <v>0</v>
      </c>
      <c r="N290" s="1" t="str">
        <f t="shared" si="85"/>
        <v>34502501</v>
      </c>
      <c r="O290" s="1"/>
      <c r="P290" s="1"/>
      <c r="Q290" s="1"/>
      <c r="R290" s="1"/>
      <c r="S290" s="1"/>
      <c r="T290" s="1"/>
      <c r="U290" s="1"/>
    </row>
    <row r="291" customFormat="1" ht="14.25" customHeight="1" spans="1:21">
      <c r="A291" s="1">
        <v>343911</v>
      </c>
      <c r="B291" s="1" t="s">
        <v>263</v>
      </c>
      <c r="C291" s="1" t="str">
        <f t="shared" si="84"/>
        <v>3</v>
      </c>
      <c r="D291" s="24" t="s">
        <v>267</v>
      </c>
      <c r="E291" s="1"/>
      <c r="F291" s="1"/>
      <c r="G291" s="1"/>
      <c r="H291" s="1"/>
      <c r="I291" s="1"/>
      <c r="J291" s="1"/>
      <c r="K291" s="1"/>
      <c r="L291" s="1">
        <v>0</v>
      </c>
      <c r="M291" s="1">
        <v>0</v>
      </c>
      <c r="N291" s="1" t="str">
        <f t="shared" si="85"/>
        <v>34391101</v>
      </c>
      <c r="O291" s="1"/>
      <c r="P291" s="1"/>
      <c r="Q291" s="1"/>
      <c r="R291" s="1"/>
      <c r="S291" s="1"/>
      <c r="T291" s="1"/>
      <c r="U291" s="1"/>
    </row>
    <row r="292" ht="14.25" customHeight="1" spans="1:21">
      <c r="A292" s="1">
        <v>345031</v>
      </c>
      <c r="B292" s="1" t="s">
        <v>268</v>
      </c>
      <c r="C292" s="1" t="str">
        <f t="shared" si="84"/>
        <v>3</v>
      </c>
      <c r="D292" s="24" t="s">
        <v>268</v>
      </c>
      <c r="L292" s="1">
        <v>12000</v>
      </c>
      <c r="M292" s="1">
        <v>0</v>
      </c>
      <c r="N292" s="1" t="str">
        <f t="shared" si="85"/>
        <v>34503101</v>
      </c>
      <c r="U292" s="1" t="s">
        <v>258</v>
      </c>
    </row>
    <row r="293" ht="14.25" customHeight="1" spans="1:14">
      <c r="A293" s="1">
        <v>345032</v>
      </c>
      <c r="B293" s="1" t="s">
        <v>269</v>
      </c>
      <c r="C293" s="1" t="str">
        <f t="shared" si="84"/>
        <v>3</v>
      </c>
      <c r="D293" s="24" t="s">
        <v>269</v>
      </c>
      <c r="L293" s="1">
        <v>10000</v>
      </c>
      <c r="M293" s="1">
        <v>0</v>
      </c>
      <c r="N293" s="1" t="str">
        <f t="shared" si="85"/>
        <v>34503201</v>
      </c>
    </row>
    <row r="294" ht="14.25" customHeight="1" spans="1:14">
      <c r="A294" s="1">
        <v>345033</v>
      </c>
      <c r="B294" s="1" t="s">
        <v>270</v>
      </c>
      <c r="C294" s="1" t="str">
        <f t="shared" si="84"/>
        <v>3</v>
      </c>
      <c r="D294" s="24" t="s">
        <v>270</v>
      </c>
      <c r="L294" s="1">
        <v>10000</v>
      </c>
      <c r="M294" s="1">
        <v>0</v>
      </c>
      <c r="N294" s="1" t="str">
        <f t="shared" si="85"/>
        <v>34503301</v>
      </c>
    </row>
    <row r="295" ht="14.25" customHeight="1" spans="1:21">
      <c r="A295" s="1">
        <v>345034</v>
      </c>
      <c r="B295" s="1" t="s">
        <v>271</v>
      </c>
      <c r="C295" s="1" t="str">
        <f t="shared" si="84"/>
        <v>3</v>
      </c>
      <c r="D295" s="24" t="s">
        <v>271</v>
      </c>
      <c r="L295" s="1">
        <v>10000</v>
      </c>
      <c r="M295" s="1">
        <v>0</v>
      </c>
      <c r="N295" s="1" t="str">
        <f t="shared" si="85"/>
        <v>34503401</v>
      </c>
      <c r="U295" s="1" t="s">
        <v>258</v>
      </c>
    </row>
    <row r="296" ht="14.25" customHeight="1"/>
    <row r="297" ht="14.25" customHeight="1" spans="1:14">
      <c r="A297" s="1">
        <v>420031</v>
      </c>
      <c r="B297" s="1" t="str">
        <f>_xlfn.XLOOKUP(A297,'[5]talent|天赋'!$G$325:$G$346,'[5]talent|天赋'!$B$325:$B$346)</f>
        <v>首次购买蓝色品质技能免费</v>
      </c>
      <c r="C297" s="1" t="str">
        <f t="shared" ref="C297:C321" si="86">LEFT(A297,1)</f>
        <v>4</v>
      </c>
      <c r="D297" s="24" t="s">
        <v>272</v>
      </c>
      <c r="E297" s="1" t="str">
        <f t="shared" ref="E297:E321" si="87">IF(OR(K297=1,K297=2,K297=3),CONCATENATE("skill_",A297,"_name"),"")</f>
        <v/>
      </c>
      <c r="F297" s="1" t="str">
        <f t="shared" ref="F297:F321" si="88">IF(OR(K297=1,K297=2,K297=3,K297=4,K297=7),CONCATENATE("skill_",A297,"_desc"),"")</f>
        <v/>
      </c>
      <c r="G297" s="1" t="str">
        <f t="shared" ref="G297:G321" si="89">IF(OR(K297=1,K297=2,K297=3),CONCATENATE("icon_skill_",A297),"")</f>
        <v/>
      </c>
      <c r="L297" s="1">
        <v>0</v>
      </c>
      <c r="M297" s="1">
        <f t="shared" ref="M297:M321" si="90">0</f>
        <v>0</v>
      </c>
      <c r="N297" s="1">
        <f>INT(CONCATENATE(A297,"01"))</f>
        <v>42003101</v>
      </c>
    </row>
    <row r="298" ht="15" customHeight="1" spans="1:14">
      <c r="A298" s="1">
        <v>420051</v>
      </c>
      <c r="B298" s="1" t="str">
        <f>_xlfn.XLOOKUP(A298,'[5]talent|天赋'!$G$325:$G$346,'[5]talent|天赋'!$B$325:$B$346)</f>
        <v>获得2次免费刷新，可累计到战斗结束</v>
      </c>
      <c r="C298" s="1" t="str">
        <f t="shared" si="86"/>
        <v>4</v>
      </c>
      <c r="D298" s="24" t="s">
        <v>273</v>
      </c>
      <c r="E298" s="1" t="str">
        <f t="shared" si="87"/>
        <v/>
      </c>
      <c r="F298" s="1" t="str">
        <f t="shared" si="88"/>
        <v/>
      </c>
      <c r="G298" s="1" t="str">
        <f t="shared" si="89"/>
        <v/>
      </c>
      <c r="L298" s="1">
        <v>0</v>
      </c>
      <c r="M298" s="1">
        <f t="shared" si="90"/>
        <v>0</v>
      </c>
      <c r="N298" s="1">
        <f t="shared" ref="N298:N322" si="91">INT(CONCATENATE(A298,"01"))</f>
        <v>42005101</v>
      </c>
    </row>
    <row r="299" ht="15" customHeight="1" spans="1:14">
      <c r="A299" s="1">
        <v>420071</v>
      </c>
      <c r="B299" s="1" t="str">
        <f>_xlfn.XLOOKUP(A299,'[5]talent|天赋'!$G$325:$G$346,'[5]talent|天赋'!$B$325:$B$346)</f>
        <v>移动速度+2</v>
      </c>
      <c r="C299" s="1" t="str">
        <f t="shared" si="86"/>
        <v>4</v>
      </c>
      <c r="D299" s="24" t="s">
        <v>274</v>
      </c>
      <c r="E299" s="1" t="str">
        <f t="shared" si="87"/>
        <v/>
      </c>
      <c r="F299" s="1" t="str">
        <f t="shared" si="88"/>
        <v/>
      </c>
      <c r="G299" s="1" t="str">
        <f t="shared" si="89"/>
        <v/>
      </c>
      <c r="L299" s="1">
        <v>0</v>
      </c>
      <c r="M299" s="1">
        <f t="shared" si="90"/>
        <v>0</v>
      </c>
      <c r="N299" s="1">
        <f t="shared" si="91"/>
        <v>42007101</v>
      </c>
    </row>
    <row r="300" ht="15" customHeight="1" spans="1:14">
      <c r="A300" s="1">
        <v>420091</v>
      </c>
      <c r="B300" s="1" t="str">
        <f>_xlfn.XLOOKUP(A300,'[5]talent|天赋'!$G$325:$G$346,'[5]talent|天赋'!$B$325:$B$346)</f>
        <v>道具恢复效果+10%</v>
      </c>
      <c r="C300" s="1" t="str">
        <f t="shared" si="86"/>
        <v>4</v>
      </c>
      <c r="D300" s="24" t="s">
        <v>275</v>
      </c>
      <c r="E300" s="1" t="str">
        <f t="shared" si="87"/>
        <v/>
      </c>
      <c r="F300" s="1" t="str">
        <f t="shared" si="88"/>
        <v/>
      </c>
      <c r="G300" s="1" t="str">
        <f t="shared" si="89"/>
        <v/>
      </c>
      <c r="L300" s="1">
        <v>0</v>
      </c>
      <c r="M300" s="1">
        <f t="shared" si="90"/>
        <v>0</v>
      </c>
      <c r="N300" s="1">
        <f t="shared" si="91"/>
        <v>42009101</v>
      </c>
    </row>
    <row r="301" ht="15" customHeight="1" spans="1:15">
      <c r="A301" s="1">
        <v>420111</v>
      </c>
      <c r="B301" s="1" t="str">
        <f>_xlfn.XLOOKUP(A301,'[5]talent|天赋'!$G$325:$G$346,'[5]talent|天赋'!$B$325:$B$346)</f>
        <v>击败怪物会掉落装备</v>
      </c>
      <c r="C301" s="1" t="str">
        <f t="shared" si="86"/>
        <v>4</v>
      </c>
      <c r="D301" s="24" t="s">
        <v>276</v>
      </c>
      <c r="E301" s="1" t="str">
        <f t="shared" si="87"/>
        <v/>
      </c>
      <c r="F301" s="1" t="str">
        <f t="shared" si="88"/>
        <v/>
      </c>
      <c r="G301" s="1" t="str">
        <f t="shared" si="89"/>
        <v/>
      </c>
      <c r="L301" s="1">
        <v>0</v>
      </c>
      <c r="M301" s="1">
        <f t="shared" si="90"/>
        <v>0</v>
      </c>
      <c r="N301" s="1">
        <f t="shared" si="91"/>
        <v>42011101</v>
      </c>
      <c r="O301" s="1">
        <v>24002</v>
      </c>
    </row>
    <row r="302" ht="15" customHeight="1" spans="1:14">
      <c r="A302" s="1">
        <v>420131</v>
      </c>
      <c r="B302" s="1" t="str">
        <f>_xlfn.XLOOKUP(A302,'[5]talent|天赋'!$G$325:$G$346,'[5]talent|天赋'!$B$325:$B$346)</f>
        <v>被击倒时获得2秒无敌</v>
      </c>
      <c r="C302" s="1" t="str">
        <f t="shared" si="86"/>
        <v>4</v>
      </c>
      <c r="D302" s="24" t="s">
        <v>277</v>
      </c>
      <c r="E302" s="1" t="str">
        <f t="shared" si="87"/>
        <v/>
      </c>
      <c r="F302" s="1" t="str">
        <f t="shared" si="88"/>
        <v/>
      </c>
      <c r="G302" s="1" t="str">
        <f t="shared" si="89"/>
        <v/>
      </c>
      <c r="L302" s="1">
        <v>0</v>
      </c>
      <c r="M302" s="1">
        <f t="shared" si="90"/>
        <v>0</v>
      </c>
      <c r="N302" s="1">
        <f t="shared" si="91"/>
        <v>42013101</v>
      </c>
    </row>
    <row r="303" ht="15" customHeight="1" spans="1:14">
      <c r="A303" s="1">
        <v>420151</v>
      </c>
      <c r="B303" s="1" t="str">
        <f>_xlfn.XLOOKUP(A303,'[5]talent|天赋'!$G$325:$G$346,'[5]talent|天赋'!$B$325:$B$346)</f>
        <v>武器冷却-10%</v>
      </c>
      <c r="C303" s="1" t="str">
        <f t="shared" si="86"/>
        <v>4</v>
      </c>
      <c r="D303" s="24" t="s">
        <v>278</v>
      </c>
      <c r="E303" s="1" t="str">
        <f t="shared" si="87"/>
        <v/>
      </c>
      <c r="F303" s="1" t="str">
        <f t="shared" si="88"/>
        <v/>
      </c>
      <c r="G303" s="1" t="str">
        <f t="shared" si="89"/>
        <v/>
      </c>
      <c r="L303" s="1">
        <v>0</v>
      </c>
      <c r="M303" s="1">
        <f t="shared" si="90"/>
        <v>0</v>
      </c>
      <c r="N303" s="1">
        <f t="shared" si="91"/>
        <v>42015101</v>
      </c>
    </row>
    <row r="304" ht="15" customHeight="1" spans="1:15">
      <c r="A304" s="1">
        <v>420201</v>
      </c>
      <c r="B304" s="1" t="str">
        <f>_xlfn.XLOOKUP(A304,'[5]talent|天赋'!$G$325:$G$346,'[5]talent|天赋'!$B$325:$B$346)</f>
        <v>击败怪物会掉落香蕉</v>
      </c>
      <c r="C304" s="1" t="str">
        <f t="shared" si="86"/>
        <v>4</v>
      </c>
      <c r="D304" s="24" t="s">
        <v>279</v>
      </c>
      <c r="E304" s="1" t="str">
        <f t="shared" si="87"/>
        <v/>
      </c>
      <c r="F304" s="1" t="str">
        <f t="shared" si="88"/>
        <v/>
      </c>
      <c r="G304" s="1" t="str">
        <f t="shared" si="89"/>
        <v/>
      </c>
      <c r="L304" s="1">
        <v>0</v>
      </c>
      <c r="M304" s="1">
        <f t="shared" si="90"/>
        <v>0</v>
      </c>
      <c r="N304" s="1">
        <f t="shared" si="91"/>
        <v>42020101</v>
      </c>
      <c r="O304" s="1">
        <v>24001</v>
      </c>
    </row>
    <row r="305" ht="14.25" customHeight="1" spans="1:14">
      <c r="A305" s="1">
        <v>420251</v>
      </c>
      <c r="B305" s="1" t="str">
        <f>_xlfn.XLOOKUP(A305,'[5]talent|天赋'!$G$325:$G$346,'[5]talent|天赋'!$B$325:$B$346)</f>
        <v>生命+15%</v>
      </c>
      <c r="C305" s="1" t="str">
        <f t="shared" si="86"/>
        <v>4</v>
      </c>
      <c r="D305" s="24" t="s">
        <v>280</v>
      </c>
      <c r="E305" s="1" t="str">
        <f t="shared" si="87"/>
        <v/>
      </c>
      <c r="F305" s="1" t="str">
        <f t="shared" si="88"/>
        <v/>
      </c>
      <c r="G305" s="1" t="str">
        <f t="shared" si="89"/>
        <v/>
      </c>
      <c r="L305" s="1">
        <v>0</v>
      </c>
      <c r="M305" s="1">
        <f t="shared" si="90"/>
        <v>0</v>
      </c>
      <c r="N305" s="1">
        <f t="shared" si="91"/>
        <v>42025101</v>
      </c>
    </row>
    <row r="306" ht="15" customHeight="1" spans="1:14">
      <c r="A306" s="1">
        <v>420301</v>
      </c>
      <c r="B306" s="1" t="str">
        <f>_xlfn.XLOOKUP(A306,'[5]talent|天赋'!$G$325:$G$346,'[5]talent|天赋'!$B$325:$B$346)</f>
        <v>每次商店结束时恢复20%生命</v>
      </c>
      <c r="C306" s="1" t="str">
        <f t="shared" si="86"/>
        <v>4</v>
      </c>
      <c r="D306" s="24" t="s">
        <v>281</v>
      </c>
      <c r="E306" s="1" t="str">
        <f t="shared" si="87"/>
        <v/>
      </c>
      <c r="F306" s="1" t="str">
        <f t="shared" si="88"/>
        <v/>
      </c>
      <c r="G306" s="1" t="str">
        <f t="shared" si="89"/>
        <v/>
      </c>
      <c r="L306" s="1">
        <v>0</v>
      </c>
      <c r="M306" s="1">
        <f t="shared" si="90"/>
        <v>0</v>
      </c>
      <c r="N306" s="1">
        <f t="shared" si="91"/>
        <v>42030101</v>
      </c>
    </row>
    <row r="307" ht="15" customHeight="1" spans="1:15">
      <c r="A307" s="1">
        <v>420351</v>
      </c>
      <c r="B307" s="1" t="str">
        <f>_xlfn.XLOOKUP(A307,'[5]talent|天赋'!$G$325:$G$346,'[5]talent|天赋'!$B$325:$B$346)</f>
        <v>击败怪物会掉落零件</v>
      </c>
      <c r="C307" s="1" t="str">
        <f t="shared" si="86"/>
        <v>4</v>
      </c>
      <c r="D307" s="24" t="s">
        <v>282</v>
      </c>
      <c r="E307" s="1" t="str">
        <f t="shared" si="87"/>
        <v/>
      </c>
      <c r="F307" s="1" t="str">
        <f t="shared" si="88"/>
        <v/>
      </c>
      <c r="G307" s="1" t="str">
        <f t="shared" si="89"/>
        <v/>
      </c>
      <c r="L307" s="1">
        <v>0</v>
      </c>
      <c r="M307" s="1">
        <f t="shared" si="90"/>
        <v>0</v>
      </c>
      <c r="N307" s="1">
        <f t="shared" si="91"/>
        <v>42035101</v>
      </c>
      <c r="O307" s="1">
        <v>24003</v>
      </c>
    </row>
    <row r="308" ht="15" customHeight="1" spans="1:14">
      <c r="A308" s="1">
        <v>420401</v>
      </c>
      <c r="B308" s="1" t="str">
        <f>_xlfn.XLOOKUP(A308,'[5]talent|天赋'!$G$325:$G$346,'[5]talent|天赋'!$B$325:$B$346)</f>
        <v>攻击力+15%</v>
      </c>
      <c r="C308" s="1" t="str">
        <f t="shared" si="86"/>
        <v>4</v>
      </c>
      <c r="D308" s="24" t="s">
        <v>283</v>
      </c>
      <c r="E308" s="1" t="str">
        <f t="shared" si="87"/>
        <v/>
      </c>
      <c r="F308" s="1" t="str">
        <f t="shared" si="88"/>
        <v/>
      </c>
      <c r="G308" s="1" t="str">
        <f t="shared" si="89"/>
        <v/>
      </c>
      <c r="L308" s="1">
        <v>0</v>
      </c>
      <c r="M308" s="1">
        <f t="shared" si="90"/>
        <v>0</v>
      </c>
      <c r="N308" s="1">
        <f t="shared" si="91"/>
        <v>42040101</v>
      </c>
    </row>
    <row r="309" ht="15" customHeight="1" spans="1:14">
      <c r="A309" s="1">
        <v>420501</v>
      </c>
      <c r="B309" s="1" t="str">
        <f>_xlfn.XLOOKUP(A309,'[5]talent|天赋'!$G$325:$G$346,'[5]talent|天赋'!$B$325:$B$346)</f>
        <v>暴击率+10%</v>
      </c>
      <c r="C309" s="1" t="str">
        <f t="shared" si="86"/>
        <v>4</v>
      </c>
      <c r="D309" s="24" t="s">
        <v>284</v>
      </c>
      <c r="E309" s="1" t="str">
        <f t="shared" si="87"/>
        <v/>
      </c>
      <c r="F309" s="1" t="str">
        <f t="shared" si="88"/>
        <v/>
      </c>
      <c r="G309" s="1" t="str">
        <f t="shared" si="89"/>
        <v/>
      </c>
      <c r="L309" s="1">
        <v>0</v>
      </c>
      <c r="M309" s="1">
        <f t="shared" si="90"/>
        <v>0</v>
      </c>
      <c r="N309" s="1">
        <f t="shared" si="91"/>
        <v>42050101</v>
      </c>
    </row>
    <row r="310" ht="15" customHeight="1" spans="1:14">
      <c r="A310" s="1">
        <v>420601</v>
      </c>
      <c r="B310" s="1" t="str">
        <f>_xlfn.XLOOKUP(A310,'[5]talent|天赋'!$G$325:$G$346,'[5]talent|天赋'!$B$325:$B$346)</f>
        <v>连续碰撞伤害增加15%</v>
      </c>
      <c r="C310" s="1" t="str">
        <f t="shared" si="86"/>
        <v>4</v>
      </c>
      <c r="D310" s="24" t="s">
        <v>285</v>
      </c>
      <c r="E310" s="1" t="str">
        <f t="shared" si="87"/>
        <v/>
      </c>
      <c r="F310" s="1" t="str">
        <f t="shared" si="88"/>
        <v/>
      </c>
      <c r="G310" s="1" t="str">
        <f t="shared" si="89"/>
        <v/>
      </c>
      <c r="L310" s="1">
        <v>0</v>
      </c>
      <c r="M310" s="1">
        <f t="shared" si="90"/>
        <v>0</v>
      </c>
      <c r="N310" s="1">
        <f t="shared" si="91"/>
        <v>42060101</v>
      </c>
    </row>
    <row r="311" ht="15" customHeight="1" spans="1:14">
      <c r="A311" s="1">
        <v>420651</v>
      </c>
      <c r="B311" s="1" t="str">
        <f>_xlfn.XLOOKUP(A311,'[5]talent|天赋'!$G$325:$G$346,'[5]talent|天赋'!$B$325:$B$346)</f>
        <v>闪避率+10%</v>
      </c>
      <c r="C311" s="1" t="str">
        <f t="shared" si="86"/>
        <v>4</v>
      </c>
      <c r="D311" s="24" t="s">
        <v>286</v>
      </c>
      <c r="E311" s="1" t="str">
        <f t="shared" si="87"/>
        <v/>
      </c>
      <c r="F311" s="1" t="str">
        <f t="shared" si="88"/>
        <v/>
      </c>
      <c r="G311" s="1" t="str">
        <f t="shared" si="89"/>
        <v/>
      </c>
      <c r="L311" s="1">
        <v>0</v>
      </c>
      <c r="M311" s="1">
        <f t="shared" si="90"/>
        <v>0</v>
      </c>
      <c r="N311" s="1">
        <f t="shared" si="91"/>
        <v>42065101</v>
      </c>
    </row>
    <row r="312" ht="15" customHeight="1" spans="1:14">
      <c r="A312" s="1">
        <v>420701</v>
      </c>
      <c r="B312" s="1" t="str">
        <f>_xlfn.XLOOKUP(A312,'[5]talent|天赋'!$G$325:$G$346,'[5]talent|天赋'!$B$325:$B$346)</f>
        <v>对稀有怪物伤害增加10%</v>
      </c>
      <c r="C312" s="1" t="str">
        <f t="shared" si="86"/>
        <v>4</v>
      </c>
      <c r="D312" s="24" t="s">
        <v>287</v>
      </c>
      <c r="E312" s="1" t="str">
        <f t="shared" si="87"/>
        <v/>
      </c>
      <c r="F312" s="1" t="str">
        <f t="shared" si="88"/>
        <v/>
      </c>
      <c r="G312" s="1" t="str">
        <f t="shared" si="89"/>
        <v/>
      </c>
      <c r="L312" s="1">
        <v>0</v>
      </c>
      <c r="M312" s="1">
        <f t="shared" si="90"/>
        <v>0</v>
      </c>
      <c r="N312" s="1" t="s">
        <v>288</v>
      </c>
    </row>
    <row r="313" ht="15" customHeight="1" spans="1:14">
      <c r="A313" s="1">
        <v>420751</v>
      </c>
      <c r="B313" s="1" t="str">
        <f>_xlfn.XLOOKUP(A313,'[5]talent|天赋'!$G$325:$G$346,'[5]talent|天赋'!$B$325:$B$346)</f>
        <v>暴击伤害增加50%</v>
      </c>
      <c r="C313" s="1" t="str">
        <f t="shared" si="86"/>
        <v>4</v>
      </c>
      <c r="D313" s="24" t="s">
        <v>289</v>
      </c>
      <c r="E313" s="1" t="str">
        <f t="shared" si="87"/>
        <v/>
      </c>
      <c r="F313" s="1" t="str">
        <f t="shared" si="88"/>
        <v/>
      </c>
      <c r="G313" s="1" t="str">
        <f t="shared" si="89"/>
        <v/>
      </c>
      <c r="L313" s="1">
        <v>0</v>
      </c>
      <c r="M313" s="1">
        <f t="shared" si="90"/>
        <v>0</v>
      </c>
      <c r="N313" s="1">
        <f t="shared" si="91"/>
        <v>42075101</v>
      </c>
    </row>
    <row r="314" ht="15" customHeight="1" spans="1:14">
      <c r="A314" s="1">
        <v>420801</v>
      </c>
      <c r="B314" s="1" t="str">
        <f>_xlfn.XLOOKUP(A314,'[5]talent|天赋'!$G$325:$G$346,'[5]talent|天赋'!$B$325:$B$346)</f>
        <v>角色质量增加20%</v>
      </c>
      <c r="C314" s="1" t="str">
        <f t="shared" si="86"/>
        <v>4</v>
      </c>
      <c r="D314" s="24" t="s">
        <v>290</v>
      </c>
      <c r="E314" s="1" t="str">
        <f t="shared" si="87"/>
        <v/>
      </c>
      <c r="F314" s="1" t="str">
        <f t="shared" si="88"/>
        <v/>
      </c>
      <c r="G314" s="1" t="str">
        <f t="shared" si="89"/>
        <v/>
      </c>
      <c r="L314" s="1">
        <v>0</v>
      </c>
      <c r="M314" s="1">
        <f t="shared" si="90"/>
        <v>0</v>
      </c>
      <c r="N314" s="1">
        <f t="shared" si="91"/>
        <v>42080101</v>
      </c>
    </row>
    <row r="315" ht="15" customHeight="1" spans="1:14">
      <c r="A315" s="1">
        <v>420851</v>
      </c>
      <c r="B315" s="1" t="str">
        <f>_xlfn.XLOOKUP(A315,'[5]talent|天赋'!$G$325:$G$346,'[5]talent|天赋'!$B$325:$B$346)</f>
        <v>增加10%移动速度</v>
      </c>
      <c r="C315" s="1" t="str">
        <f t="shared" si="86"/>
        <v>4</v>
      </c>
      <c r="D315" s="24" t="s">
        <v>291</v>
      </c>
      <c r="E315" s="1" t="str">
        <f t="shared" si="87"/>
        <v/>
      </c>
      <c r="F315" s="1" t="str">
        <f t="shared" si="88"/>
        <v/>
      </c>
      <c r="G315" s="1" t="str">
        <f t="shared" si="89"/>
        <v/>
      </c>
      <c r="L315" s="1">
        <v>0</v>
      </c>
      <c r="M315" s="1">
        <f t="shared" si="90"/>
        <v>0</v>
      </c>
      <c r="N315" s="1">
        <f t="shared" si="91"/>
        <v>42085101</v>
      </c>
    </row>
    <row r="316" ht="15" customHeight="1" spans="1:14">
      <c r="A316" s="1">
        <v>420901</v>
      </c>
      <c r="B316" s="1" t="str">
        <f>_xlfn.XLOOKUP(A316,'[5]talent|天赋'!$G$325:$G$346,'[5]talent|天赋'!$B$325:$B$346)</f>
        <v>钞票获取额外增加10%</v>
      </c>
      <c r="C316" s="1" t="str">
        <f t="shared" si="86"/>
        <v>4</v>
      </c>
      <c r="D316" s="24" t="s">
        <v>292</v>
      </c>
      <c r="E316" s="1" t="str">
        <f t="shared" si="87"/>
        <v/>
      </c>
      <c r="F316" s="1" t="str">
        <f t="shared" si="88"/>
        <v/>
      </c>
      <c r="G316" s="1" t="str">
        <f t="shared" si="89"/>
        <v/>
      </c>
      <c r="L316" s="1">
        <v>0</v>
      </c>
      <c r="M316" s="1">
        <f t="shared" si="90"/>
        <v>0</v>
      </c>
      <c r="N316" s="1">
        <f t="shared" si="91"/>
        <v>42090101</v>
      </c>
    </row>
    <row r="317" ht="15" customHeight="1" spans="1:14">
      <c r="A317" s="1">
        <v>420951</v>
      </c>
      <c r="B317" s="1" t="str">
        <f>_xlfn.XLOOKUP(A317,'[5]talent|天赋'!$G$325:$G$346,'[5]talent|天赋'!$B$325:$B$346)</f>
        <v>恢复效果+20%</v>
      </c>
      <c r="C317" s="1" t="str">
        <f t="shared" si="86"/>
        <v>4</v>
      </c>
      <c r="D317" s="24" t="s">
        <v>293</v>
      </c>
      <c r="E317" s="1" t="str">
        <f t="shared" si="87"/>
        <v/>
      </c>
      <c r="F317" s="1" t="str">
        <f t="shared" si="88"/>
        <v/>
      </c>
      <c r="G317" s="1" t="str">
        <f t="shared" si="89"/>
        <v/>
      </c>
      <c r="L317" s="1">
        <v>0</v>
      </c>
      <c r="M317" s="1">
        <f t="shared" si="90"/>
        <v>0</v>
      </c>
      <c r="N317" s="1">
        <f t="shared" si="91"/>
        <v>42095101</v>
      </c>
    </row>
    <row r="318" ht="15" customHeight="1" spans="1:14">
      <c r="A318" s="1">
        <v>421001</v>
      </c>
      <c r="B318" s="1" t="str">
        <f>_xlfn.XLOOKUP(A318,'[5]talent|天赋'!$G$325:$G$346,'[5]talent|天赋'!$B$325:$B$346)</f>
        <v>吸收范围增加100%</v>
      </c>
      <c r="C318" s="1" t="str">
        <f t="shared" si="86"/>
        <v>4</v>
      </c>
      <c r="D318" s="24" t="s">
        <v>294</v>
      </c>
      <c r="E318" s="1" t="str">
        <f t="shared" si="87"/>
        <v/>
      </c>
      <c r="F318" s="1" t="str">
        <f t="shared" si="88"/>
        <v/>
      </c>
      <c r="G318" s="1" t="str">
        <f t="shared" si="89"/>
        <v/>
      </c>
      <c r="L318" s="1">
        <v>0</v>
      </c>
      <c r="M318" s="1">
        <f t="shared" si="90"/>
        <v>0</v>
      </c>
      <c r="N318" s="1">
        <f t="shared" si="91"/>
        <v>42100101</v>
      </c>
    </row>
    <row r="319" customFormat="1" ht="15" customHeight="1" spans="1:21">
      <c r="A319" s="1">
        <v>420112</v>
      </c>
      <c r="B319" s="1" t="s">
        <v>276</v>
      </c>
      <c r="C319" s="1" t="str">
        <f t="shared" si="86"/>
        <v>4</v>
      </c>
      <c r="D319" s="24" t="s">
        <v>276</v>
      </c>
      <c r="E319" s="1" t="str">
        <f t="shared" si="87"/>
        <v/>
      </c>
      <c r="F319" s="1" t="str">
        <f t="shared" si="88"/>
        <v/>
      </c>
      <c r="G319" s="1" t="str">
        <f t="shared" si="89"/>
        <v/>
      </c>
      <c r="H319" s="1"/>
      <c r="I319" s="1"/>
      <c r="J319" s="1"/>
      <c r="K319" s="1"/>
      <c r="L319" s="1">
        <v>0</v>
      </c>
      <c r="M319" s="1">
        <f t="shared" si="90"/>
        <v>0</v>
      </c>
      <c r="N319" s="1">
        <f t="shared" si="91"/>
        <v>42011201</v>
      </c>
      <c r="O319" s="1"/>
      <c r="P319" s="1"/>
      <c r="Q319" s="1"/>
      <c r="R319" s="1"/>
      <c r="S319" s="1"/>
      <c r="T319" s="1"/>
      <c r="U319" s="1"/>
    </row>
    <row r="320" customFormat="1" ht="15" customHeight="1" spans="1:21">
      <c r="A320" s="1">
        <v>420202</v>
      </c>
      <c r="B320" s="1" t="s">
        <v>279</v>
      </c>
      <c r="C320" s="1" t="str">
        <f t="shared" si="86"/>
        <v>4</v>
      </c>
      <c r="D320" s="24" t="s">
        <v>279</v>
      </c>
      <c r="E320" s="1" t="str">
        <f t="shared" si="87"/>
        <v/>
      </c>
      <c r="F320" s="1" t="str">
        <f t="shared" si="88"/>
        <v/>
      </c>
      <c r="G320" s="1" t="str">
        <f t="shared" si="89"/>
        <v/>
      </c>
      <c r="H320" s="1"/>
      <c r="I320" s="1"/>
      <c r="J320" s="1"/>
      <c r="K320" s="1"/>
      <c r="L320" s="1">
        <v>0</v>
      </c>
      <c r="M320" s="1">
        <f t="shared" si="90"/>
        <v>0</v>
      </c>
      <c r="N320" s="1">
        <f t="shared" si="91"/>
        <v>42020201</v>
      </c>
      <c r="O320" s="1"/>
      <c r="P320" s="1"/>
      <c r="Q320" s="1"/>
      <c r="R320" s="1"/>
      <c r="S320" s="1"/>
      <c r="T320" s="1"/>
      <c r="U320" s="1"/>
    </row>
    <row r="321" customFormat="1" ht="15" customHeight="1" spans="1:21">
      <c r="A321" s="1">
        <v>420352</v>
      </c>
      <c r="B321" s="1" t="s">
        <v>282</v>
      </c>
      <c r="C321" s="1" t="str">
        <f t="shared" si="86"/>
        <v>4</v>
      </c>
      <c r="D321" s="24" t="s">
        <v>282</v>
      </c>
      <c r="E321" s="1" t="str">
        <f t="shared" si="87"/>
        <v/>
      </c>
      <c r="F321" s="1" t="str">
        <f t="shared" si="88"/>
        <v/>
      </c>
      <c r="G321" s="1" t="str">
        <f t="shared" si="89"/>
        <v/>
      </c>
      <c r="H321" s="1"/>
      <c r="I321" s="1"/>
      <c r="J321" s="1"/>
      <c r="K321" s="1"/>
      <c r="L321" s="1">
        <v>0</v>
      </c>
      <c r="M321" s="1">
        <f t="shared" si="90"/>
        <v>0</v>
      </c>
      <c r="N321" s="1">
        <f t="shared" si="91"/>
        <v>42035201</v>
      </c>
      <c r="O321" s="1"/>
      <c r="P321" s="1"/>
      <c r="Q321" s="1"/>
      <c r="R321" s="1"/>
      <c r="S321" s="1"/>
      <c r="T321" s="1"/>
      <c r="U321" s="1"/>
    </row>
    <row r="322" ht="14.25" customHeight="1" spans="1:14">
      <c r="A322" s="1">
        <v>431012</v>
      </c>
      <c r="B322" s="1" t="str">
        <f>CONCATENATE(_xlfn.XLOOKUP(INT(MID(A322,3,3)),[1]装备设计!$E:$E,[1]装备设计!$F:$F),"-","品质大类",RIGHT(A322,1))</f>
        <v>棒球棍-品质大类2</v>
      </c>
      <c r="C322" s="1" t="str">
        <f t="shared" ref="C322:C371" si="92">LEFT(A322,1)</f>
        <v>4</v>
      </c>
      <c r="D322" s="24" t="s">
        <v>295</v>
      </c>
      <c r="F322" s="1" t="str" cm="1">
        <f t="array" ref="F322">IF(ISNA(_xlfn.IFS(LEFT($D322,3)="攻击+","skill_431012_desc",LEFT($D322,3)="生命+","skill_432013_desc")),CONCATENATE("skill_",A322,"_desc"),_xlfn.IFS(LEFT($D322,3)="攻击+","skill_431012_desc",LEFT($D322,3)="生命+","skill_432013_desc"))</f>
        <v>skill_431012_desc</v>
      </c>
      <c r="J322" s="1">
        <v>10</v>
      </c>
      <c r="L322" s="1">
        <v>0</v>
      </c>
      <c r="M322" s="1">
        <f t="shared" ref="M322:M346" si="93">0</f>
        <v>0</v>
      </c>
      <c r="N322" s="1">
        <f t="shared" si="91"/>
        <v>43101201</v>
      </c>
    </row>
    <row r="323" ht="14.25" customHeight="1" spans="1:14">
      <c r="A323" s="1">
        <v>431013</v>
      </c>
      <c r="B323" s="1" t="str">
        <f>CONCATENATE(_xlfn.XLOOKUP(INT(MID(A323,3,3)),[1]装备设计!$E:$E,[1]装备设计!$F:$F),"-","品质大类",RIGHT(A323,1))</f>
        <v>棒球棍-品质大类3</v>
      </c>
      <c r="C323" s="1" t="str">
        <f t="shared" si="92"/>
        <v>4</v>
      </c>
      <c r="D323" s="24" t="s">
        <v>296</v>
      </c>
      <c r="F323" s="1" t="str" cm="1">
        <f t="array" ref="F323">IF(ISNA(_xlfn.IFS(LEFT($D323,3)="攻击+","skill_431012_desc",LEFT($D323,3)="生命+","skill_432013_desc")),CONCATENATE("skill_",A323,"_desc"),_xlfn.IFS(LEFT($D323,3)="攻击+","skill_431012_desc",LEFT($D323,3)="生命+","skill_432013_desc"))</f>
        <v>skill_431013_desc</v>
      </c>
      <c r="J323" s="1" t="s">
        <v>297</v>
      </c>
      <c r="L323" s="1">
        <v>0</v>
      </c>
      <c r="M323" s="1">
        <f t="shared" si="93"/>
        <v>0</v>
      </c>
      <c r="N323" s="1">
        <f t="shared" ref="N323:N354" si="94">INT(CONCATENATE(A323,"01"))</f>
        <v>43101301</v>
      </c>
    </row>
    <row r="324" ht="14.25" customHeight="1" spans="1:14">
      <c r="A324" s="1">
        <v>431014</v>
      </c>
      <c r="B324" s="1" t="str">
        <f>CONCATENATE(_xlfn.XLOOKUP(INT(MID(A324,3,3)),[1]装备设计!$E:$E,[1]装备设计!$F:$F),"-","品质大类",RIGHT(A324,1))</f>
        <v>棒球棍-品质大类4</v>
      </c>
      <c r="C324" s="1" t="str">
        <f t="shared" si="92"/>
        <v>4</v>
      </c>
      <c r="D324" s="24" t="s">
        <v>298</v>
      </c>
      <c r="F324" s="1" t="str" cm="1">
        <f t="array" ref="F324">IF(ISNA(_xlfn.IFS(LEFT($D324,3)="攻击+","skill_431012_desc",LEFT($D324,3)="生命+","skill_432013_desc")),CONCATENATE("skill_",A324,"_desc"),_xlfn.IFS(LEFT($D324,3)="攻击+","skill_431012_desc",LEFT($D324,3)="生命+","skill_432013_desc"))</f>
        <v>skill_431014_desc</v>
      </c>
      <c r="L324" s="1">
        <v>0</v>
      </c>
      <c r="M324" s="1">
        <f t="shared" si="93"/>
        <v>0</v>
      </c>
      <c r="N324" s="1">
        <f t="shared" si="94"/>
        <v>43101401</v>
      </c>
    </row>
    <row r="325" ht="14.25" customHeight="1" spans="1:14">
      <c r="A325" s="1">
        <v>431015</v>
      </c>
      <c r="B325" s="1" t="str">
        <f>CONCATENATE(_xlfn.XLOOKUP(INT(MID(A325,3,3)),[1]装备设计!$E:$E,[1]装备设计!$F:$F),"-","品质大类",RIGHT(A325,1))</f>
        <v>棒球棍-品质大类5</v>
      </c>
      <c r="C325" s="1" t="str">
        <f t="shared" si="92"/>
        <v>4</v>
      </c>
      <c r="D325" s="24" t="s">
        <v>299</v>
      </c>
      <c r="F325" s="1" t="str" cm="1">
        <f t="array" ref="F325">IF(ISNA(_xlfn.IFS(LEFT($D325,3)="攻击+","skill_431012_desc",LEFT($D325,3)="生命+","skill_432013_desc")),CONCATENATE("skill_",A325,"_desc"),_xlfn.IFS(LEFT($D325,3)="攻击+","skill_431012_desc",LEFT($D325,3)="生命+","skill_432013_desc"))</f>
        <v>skill_431012_desc</v>
      </c>
      <c r="J325" s="1">
        <v>15</v>
      </c>
      <c r="L325" s="1">
        <v>0</v>
      </c>
      <c r="M325" s="1">
        <f t="shared" si="93"/>
        <v>0</v>
      </c>
      <c r="N325" s="1">
        <f t="shared" si="94"/>
        <v>43101501</v>
      </c>
    </row>
    <row r="326" ht="14.25" customHeight="1" spans="1:14">
      <c r="A326" s="1">
        <v>431016</v>
      </c>
      <c r="B326" s="1" t="str">
        <f>CONCATENATE(_xlfn.XLOOKUP(INT(MID(A326,3,3)),[1]装备设计!$E:$E,[1]装备设计!$F:$F),"-","品质大类",RIGHT(A326,1))</f>
        <v>棒球棍-品质大类6</v>
      </c>
      <c r="C326" s="1" t="str">
        <f t="shared" si="92"/>
        <v>4</v>
      </c>
      <c r="D326" s="24" t="s">
        <v>300</v>
      </c>
      <c r="F326" s="1" t="str" cm="1">
        <f t="array" ref="F326">IF(ISNA(_xlfn.IFS(LEFT($D326,3)="攻击+","skill_431012_desc",LEFT($D326,3)="生命+","skill_432013_desc")),CONCATENATE("skill_",A326,"_desc"),_xlfn.IFS(LEFT($D326,3)="攻击+","skill_431012_desc",LEFT($D326,3)="生命+","skill_432013_desc"))</f>
        <v>skill_431016_desc</v>
      </c>
      <c r="L326" s="1">
        <v>0</v>
      </c>
      <c r="M326" s="1">
        <f t="shared" si="93"/>
        <v>0</v>
      </c>
      <c r="N326" s="1">
        <f t="shared" si="94"/>
        <v>43101601</v>
      </c>
    </row>
    <row r="327" ht="14.25" customHeight="1" spans="1:14">
      <c r="A327" s="1">
        <v>432013</v>
      </c>
      <c r="B327" s="1" t="str">
        <f>CONCATENATE(_xlfn.XLOOKUP(INT(MID(A327,3,3)),[1]装备设计!$E:$E,[1]装备设计!$F:$F),"-","品质大类",RIGHT(A327,1))</f>
        <v>皮夹克-品质大类3</v>
      </c>
      <c r="C327" s="1" t="str">
        <f t="shared" si="92"/>
        <v>4</v>
      </c>
      <c r="D327" s="24" t="s">
        <v>280</v>
      </c>
      <c r="F327" s="1" t="str" cm="1">
        <f t="array" ref="F327">IF(ISNA(_xlfn.IFS(LEFT($D327,3)="攻击+","skill_431012_desc",LEFT($D327,3)="生命+","skill_432013_desc")),CONCATENATE("skill_",A327,"_desc"),_xlfn.IFS(LEFT($D327,3)="攻击+","skill_431012_desc",LEFT($D327,3)="生命+","skill_432013_desc"))</f>
        <v>skill_432013_desc</v>
      </c>
      <c r="J327" s="1">
        <v>15</v>
      </c>
      <c r="L327" s="1">
        <v>0</v>
      </c>
      <c r="M327" s="1">
        <f t="shared" si="93"/>
        <v>0</v>
      </c>
      <c r="N327" s="1">
        <f t="shared" si="94"/>
        <v>43201301</v>
      </c>
    </row>
    <row r="328" ht="14.25" customHeight="1" spans="1:14">
      <c r="A328" s="1">
        <v>432014</v>
      </c>
      <c r="B328" s="1" t="str">
        <f>CONCATENATE(_xlfn.XLOOKUP(INT(MID(A328,3,3)),[1]装备设计!$E:$E,[1]装备设计!$F:$F),"-","品质大类",RIGHT(A328,1))</f>
        <v>皮夹克-品质大类4</v>
      </c>
      <c r="C328" s="1" t="str">
        <f t="shared" si="92"/>
        <v>4</v>
      </c>
      <c r="D328" s="24" t="s">
        <v>301</v>
      </c>
      <c r="F328" s="1" t="str" cm="1">
        <f t="array" ref="F328">IF(ISNA(_xlfn.IFS(LEFT($D328,3)="攻击+","skill_431012_desc",LEFT($D328,3)="生命+","skill_432013_desc")),CONCATENATE("skill_",A328,"_desc"),_xlfn.IFS(LEFT($D328,3)="攻击+","skill_431012_desc",LEFT($D328,3)="生命+","skill_432013_desc"))</f>
        <v>skill_432014_desc</v>
      </c>
      <c r="J328" s="1" t="s">
        <v>302</v>
      </c>
      <c r="L328" s="1">
        <v>500</v>
      </c>
      <c r="M328" s="1">
        <f t="shared" si="93"/>
        <v>0</v>
      </c>
      <c r="N328" s="1">
        <f t="shared" si="94"/>
        <v>43201401</v>
      </c>
    </row>
    <row r="329" ht="14.25" customHeight="1" spans="1:14">
      <c r="A329" s="1">
        <v>432015</v>
      </c>
      <c r="B329" s="1" t="str">
        <f>CONCATENATE(_xlfn.XLOOKUP(INT(MID(A329,3,3)),[1]装备设计!$E:$E,[1]装备设计!$F:$F),"-","品质大类",RIGHT(A329,1))</f>
        <v>皮夹克-品质大类5</v>
      </c>
      <c r="C329" s="1" t="str">
        <f t="shared" si="92"/>
        <v>4</v>
      </c>
      <c r="D329" s="24" t="s">
        <v>303</v>
      </c>
      <c r="F329" s="1" t="str" cm="1">
        <f t="array" ref="F329">IF(ISNA(_xlfn.IFS(LEFT($D329,3)="攻击+","skill_431012_desc",LEFT($D329,3)="生命+","skill_432013_desc")),CONCATENATE("skill_",A329,"_desc"),_xlfn.IFS(LEFT($D329,3)="攻击+","skill_431012_desc",LEFT($D329,3)="生命+","skill_432013_desc"))</f>
        <v>skill_432015_desc</v>
      </c>
      <c r="J329" s="1" t="s">
        <v>304</v>
      </c>
      <c r="L329" s="1">
        <v>100</v>
      </c>
      <c r="M329" s="1">
        <f t="shared" si="93"/>
        <v>0</v>
      </c>
      <c r="N329" s="1">
        <f t="shared" si="94"/>
        <v>43201501</v>
      </c>
    </row>
    <row r="330" ht="14.25" customHeight="1" spans="1:14">
      <c r="A330" s="1">
        <v>432016</v>
      </c>
      <c r="B330" s="1" t="str">
        <f>CONCATENATE(_xlfn.XLOOKUP(INT(MID(A330,3,3)),[1]装备设计!$E:$E,[1]装备设计!$F:$F),"-","品质大类",RIGHT(A330,1))</f>
        <v>皮夹克-品质大类6</v>
      </c>
      <c r="C330" s="1" t="str">
        <f t="shared" si="92"/>
        <v>4</v>
      </c>
      <c r="D330" s="24" t="s">
        <v>305</v>
      </c>
      <c r="F330" s="1" t="str" cm="1">
        <f t="array" ref="F330">IF(ISNA(_xlfn.IFS(LEFT($D330,3)="攻击+","skill_431012_desc",LEFT($D330,3)="生命+","skill_432013_desc")),CONCATENATE("skill_",A330,"_desc"),_xlfn.IFS(LEFT($D330,3)="攻击+","skill_431012_desc",LEFT($D330,3)="生命+","skill_432013_desc"))</f>
        <v>skill_432013_desc</v>
      </c>
      <c r="J330" s="1">
        <v>20</v>
      </c>
      <c r="L330" s="1">
        <v>0</v>
      </c>
      <c r="M330" s="1">
        <f t="shared" si="93"/>
        <v>0</v>
      </c>
      <c r="N330" s="1">
        <f t="shared" si="94"/>
        <v>43201601</v>
      </c>
    </row>
    <row r="331" ht="14.25" customHeight="1" spans="1:14">
      <c r="A331" s="1">
        <v>433013</v>
      </c>
      <c r="B331" s="1" t="str">
        <f>CONCATENATE(_xlfn.XLOOKUP(INT(MID(A331,3,3)),[1]装备设计!$E:$E,[1]装备设计!$F:$F),"-","品质大类",RIGHT(A331,1))</f>
        <v>皮手套-品质大类3</v>
      </c>
      <c r="C331" s="1" t="str">
        <f t="shared" si="92"/>
        <v>4</v>
      </c>
      <c r="D331" s="24" t="s">
        <v>295</v>
      </c>
      <c r="F331" s="1" t="str" cm="1">
        <f t="array" ref="F331">IF(ISNA(_xlfn.IFS(LEFT($D331,3)="攻击+","skill_431012_desc",LEFT($D331,3)="生命+","skill_432013_desc")),CONCATENATE("skill_",A331,"_desc"),_xlfn.IFS(LEFT($D331,3)="攻击+","skill_431012_desc",LEFT($D331,3)="生命+","skill_432013_desc"))</f>
        <v>skill_431012_desc</v>
      </c>
      <c r="J331" s="1">
        <v>15</v>
      </c>
      <c r="L331" s="1">
        <v>0</v>
      </c>
      <c r="M331" s="1">
        <f t="shared" si="93"/>
        <v>0</v>
      </c>
      <c r="N331" s="1">
        <f t="shared" si="94"/>
        <v>43301301</v>
      </c>
    </row>
    <row r="332" ht="14.25" customHeight="1" spans="1:14">
      <c r="A332" s="1">
        <v>433014</v>
      </c>
      <c r="B332" s="1" t="str">
        <f>CONCATENATE(_xlfn.XLOOKUP(INT(MID(A332,3,3)),[1]装备设计!$E:$E,[1]装备设计!$F:$F),"-","品质大类",RIGHT(A332,1))</f>
        <v>皮手套-品质大类4</v>
      </c>
      <c r="C332" s="1" t="str">
        <f t="shared" si="92"/>
        <v>4</v>
      </c>
      <c r="D332" s="24" t="s">
        <v>306</v>
      </c>
      <c r="F332" s="1" t="str" cm="1">
        <f t="array" ref="F332">IF(ISNA(_xlfn.IFS(LEFT($D332,3)="攻击+","skill_431012_desc",LEFT($D332,3)="生命+","skill_432013_desc")),CONCATENATE("skill_",A332,"_desc"),_xlfn.IFS(LEFT($D332,3)="攻击+","skill_431012_desc",LEFT($D332,3)="生命+","skill_432013_desc"))</f>
        <v>skill_433014_desc</v>
      </c>
      <c r="J332" s="1">
        <v>1</v>
      </c>
      <c r="L332" s="1">
        <v>0</v>
      </c>
      <c r="M332" s="1">
        <f t="shared" si="93"/>
        <v>0</v>
      </c>
      <c r="N332" s="1">
        <f t="shared" si="94"/>
        <v>43301401</v>
      </c>
    </row>
    <row r="333" ht="14.25" customHeight="1" spans="1:14">
      <c r="A333" s="1">
        <v>433015</v>
      </c>
      <c r="B333" s="1" t="str">
        <f>CONCATENATE(_xlfn.XLOOKUP(INT(MID(A333,3,3)),[1]装备设计!$E:$E,[1]装备设计!$F:$F),"-","品质大类",RIGHT(A333,1))</f>
        <v>皮手套-品质大类5</v>
      </c>
      <c r="C333" s="1" t="str">
        <f t="shared" si="92"/>
        <v>4</v>
      </c>
      <c r="D333" s="24" t="s">
        <v>307</v>
      </c>
      <c r="F333" s="1" t="str" cm="1">
        <f t="array" ref="F333">IF(ISNA(_xlfn.IFS(LEFT($D333,3)="攻击+","skill_431012_desc",LEFT($D333,3)="生命+","skill_432013_desc")),CONCATENATE("skill_",A333,"_desc"),_xlfn.IFS(LEFT($D333,3)="攻击+","skill_431012_desc",LEFT($D333,3)="生命+","skill_432013_desc"))</f>
        <v>skill_433015_desc</v>
      </c>
      <c r="J333" s="1" t="s">
        <v>308</v>
      </c>
      <c r="L333" s="1">
        <v>1</v>
      </c>
      <c r="M333" s="1">
        <f t="shared" si="93"/>
        <v>0</v>
      </c>
      <c r="N333" s="1">
        <f t="shared" si="94"/>
        <v>43301501</v>
      </c>
    </row>
    <row r="334" ht="14.25" customHeight="1" spans="1:14">
      <c r="A334" s="1">
        <v>433016</v>
      </c>
      <c r="B334" s="1" t="str">
        <f>CONCATENATE(_xlfn.XLOOKUP(INT(MID(A334,3,3)),[1]装备设计!$E:$E,[1]装备设计!$F:$F),"-","品质大类",RIGHT(A334,1))</f>
        <v>皮手套-品质大类6</v>
      </c>
      <c r="C334" s="1" t="str">
        <f t="shared" si="92"/>
        <v>4</v>
      </c>
      <c r="D334" s="24" t="s">
        <v>299</v>
      </c>
      <c r="F334" s="1" t="str" cm="1">
        <f t="array" ref="F334">IF(ISNA(_xlfn.IFS(LEFT($D334,3)="攻击+","skill_431012_desc",LEFT($D334,3)="生命+","skill_432013_desc")),CONCATENATE("skill_",A334,"_desc"),_xlfn.IFS(LEFT($D334,3)="攻击+","skill_431012_desc",LEFT($D334,3)="生命+","skill_432013_desc"))</f>
        <v>skill_431012_desc</v>
      </c>
      <c r="J334" s="1">
        <v>15</v>
      </c>
      <c r="L334" s="1">
        <v>0</v>
      </c>
      <c r="M334" s="1">
        <f t="shared" si="93"/>
        <v>0</v>
      </c>
      <c r="N334" s="1">
        <f t="shared" si="94"/>
        <v>43301601</v>
      </c>
    </row>
    <row r="335" ht="14.25" customHeight="1" spans="1:14">
      <c r="A335" s="1">
        <v>434013</v>
      </c>
      <c r="B335" s="1" t="str">
        <f>CONCATENATE(_xlfn.XLOOKUP(INT(MID(A335,3,3)),[1]装备设计!$E:$E,[1]装备设计!$F:$F),"-","品质大类",RIGHT(A335,1))</f>
        <v>牛仔裤-品质大类3</v>
      </c>
      <c r="C335" s="1" t="str">
        <f t="shared" si="92"/>
        <v>4</v>
      </c>
      <c r="D335" s="24" t="s">
        <v>280</v>
      </c>
      <c r="F335" s="1" t="str" cm="1">
        <f t="array" ref="F335">IF(ISNA(_xlfn.IFS(LEFT($D335,3)="攻击+","skill_431012_desc",LEFT($D335,3)="生命+","skill_432013_desc")),CONCATENATE("skill_",A335,"_desc"),_xlfn.IFS(LEFT($D335,3)="攻击+","skill_431012_desc",LEFT($D335,3)="生命+","skill_432013_desc"))</f>
        <v>skill_432013_desc</v>
      </c>
      <c r="J335" s="1">
        <v>15</v>
      </c>
      <c r="L335" s="1">
        <v>0</v>
      </c>
      <c r="M335" s="1">
        <f t="shared" si="93"/>
        <v>0</v>
      </c>
      <c r="N335" s="1">
        <f t="shared" si="94"/>
        <v>43401301</v>
      </c>
    </row>
    <row r="336" ht="14.25" customHeight="1" spans="1:14">
      <c r="A336" s="1">
        <v>434014</v>
      </c>
      <c r="B336" s="1" t="str">
        <f>CONCATENATE(_xlfn.XLOOKUP(INT(MID(A336,3,3)),[1]装备设计!$E:$E,[1]装备设计!$F:$F),"-","品质大类",RIGHT(A336,1))</f>
        <v>牛仔裤-品质大类4</v>
      </c>
      <c r="C336" s="1" t="str">
        <f t="shared" si="92"/>
        <v>4</v>
      </c>
      <c r="D336" s="24" t="s">
        <v>309</v>
      </c>
      <c r="F336" s="1" t="str" cm="1">
        <f t="array" ref="F336">IF(ISNA(_xlfn.IFS(LEFT($D336,3)="攻击+","skill_431012_desc",LEFT($D336,3)="生命+","skill_432013_desc")),CONCATENATE("skill_",A336,"_desc"),_xlfn.IFS(LEFT($D336,3)="攻击+","skill_431012_desc",LEFT($D336,3)="生命+","skill_432013_desc"))</f>
        <v>skill_434014_desc</v>
      </c>
      <c r="J336" s="1" t="s">
        <v>310</v>
      </c>
      <c r="L336" s="1">
        <v>0</v>
      </c>
      <c r="M336" s="1">
        <f t="shared" si="93"/>
        <v>0</v>
      </c>
      <c r="N336" s="1">
        <f t="shared" si="94"/>
        <v>43401401</v>
      </c>
    </row>
    <row r="337" ht="14.25" customHeight="1" spans="1:14">
      <c r="A337" s="1">
        <v>434015</v>
      </c>
      <c r="B337" s="1" t="str">
        <f>CONCATENATE(_xlfn.XLOOKUP(INT(MID(A337,3,3)),[1]装备设计!$E:$E,[1]装备设计!$F:$F),"-","品质大类",RIGHT(A337,1))</f>
        <v>牛仔裤-品质大类5</v>
      </c>
      <c r="C337" s="1" t="str">
        <f t="shared" si="92"/>
        <v>4</v>
      </c>
      <c r="D337" s="24" t="s">
        <v>311</v>
      </c>
      <c r="F337" s="1" t="str" cm="1">
        <f t="array" ref="F337">IF(ISNA(_xlfn.IFS(LEFT($D337,3)="攻击+","skill_431012_desc",LEFT($D337,3)="生命+","skill_432013_desc")),CONCATENATE("skill_",A337,"_desc"),_xlfn.IFS(LEFT($D337,3)="攻击+","skill_431012_desc",LEFT($D337,3)="生命+","skill_432013_desc"))</f>
        <v>skill_434015_desc</v>
      </c>
      <c r="J337" s="1" t="s">
        <v>312</v>
      </c>
      <c r="L337" s="1">
        <v>180000</v>
      </c>
      <c r="M337" s="1">
        <f t="shared" si="93"/>
        <v>0</v>
      </c>
      <c r="N337" s="1">
        <f t="shared" si="94"/>
        <v>43401501</v>
      </c>
    </row>
    <row r="338" ht="14.25" customHeight="1" spans="1:14">
      <c r="A338" s="1">
        <v>434016</v>
      </c>
      <c r="B338" s="1" t="str">
        <f>CONCATENATE(_xlfn.XLOOKUP(INT(MID(A338,3,3)),[1]装备设计!$E:$E,[1]装备设计!$F:$F),"-","品质大类",RIGHT(A338,1))</f>
        <v>牛仔裤-品质大类6</v>
      </c>
      <c r="C338" s="1" t="str">
        <f t="shared" si="92"/>
        <v>4</v>
      </c>
      <c r="D338" s="24" t="s">
        <v>305</v>
      </c>
      <c r="F338" s="1" t="str" cm="1">
        <f t="array" ref="F338">IF(ISNA(_xlfn.IFS(LEFT($D338,3)="攻击+","skill_431012_desc",LEFT($D338,3)="生命+","skill_432013_desc")),CONCATENATE("skill_",A338,"_desc"),_xlfn.IFS(LEFT($D338,3)="攻击+","skill_431012_desc",LEFT($D338,3)="生命+","skill_432013_desc"))</f>
        <v>skill_432013_desc</v>
      </c>
      <c r="J338" s="1">
        <v>20</v>
      </c>
      <c r="L338" s="1">
        <v>0</v>
      </c>
      <c r="M338" s="1">
        <f t="shared" si="93"/>
        <v>0</v>
      </c>
      <c r="N338" s="1">
        <f t="shared" si="94"/>
        <v>43401601</v>
      </c>
    </row>
    <row r="339" ht="14.25" customHeight="1" spans="1:14">
      <c r="A339" s="1">
        <v>435013</v>
      </c>
      <c r="B339" s="1" t="str">
        <f>CONCATENATE(_xlfn.XLOOKUP(INT(MID(A339,3,3)),[1]装备设计!$E:$E,[1]装备设计!$F:$F),"-","品质大类",RIGHT(A339,1))</f>
        <v>链条腰带-品质大类3</v>
      </c>
      <c r="C339" s="1" t="str">
        <f t="shared" si="92"/>
        <v>4</v>
      </c>
      <c r="D339" s="24" t="s">
        <v>295</v>
      </c>
      <c r="F339" s="1" t="str" cm="1">
        <f t="array" ref="F339">IF(ISNA(_xlfn.IFS(LEFT($D339,3)="攻击+","skill_431012_desc",LEFT($D339,3)="生命+","skill_432013_desc")),CONCATENATE("skill_",A339,"_desc"),_xlfn.IFS(LEFT($D339,3)="攻击+","skill_431012_desc",LEFT($D339,3)="生命+","skill_432013_desc"))</f>
        <v>skill_431012_desc</v>
      </c>
      <c r="J339" s="1">
        <v>10</v>
      </c>
      <c r="L339" s="1">
        <v>0</v>
      </c>
      <c r="M339" s="1">
        <f t="shared" si="93"/>
        <v>0</v>
      </c>
      <c r="N339" s="1">
        <f t="shared" si="94"/>
        <v>43501301</v>
      </c>
    </row>
    <row r="340" ht="14.25" customHeight="1" spans="1:14">
      <c r="A340" s="1">
        <v>435014</v>
      </c>
      <c r="B340" s="1" t="str">
        <f>CONCATENATE(_xlfn.XLOOKUP(INT(MID(A340,3,3)),[1]装备设计!$E:$E,[1]装备设计!$F:$F),"-","品质大类",RIGHT(A340,1))</f>
        <v>链条腰带-品质大类4</v>
      </c>
      <c r="C340" s="1" t="str">
        <f t="shared" si="92"/>
        <v>4</v>
      </c>
      <c r="D340" s="24" t="s">
        <v>313</v>
      </c>
      <c r="F340" s="1" t="str" cm="1">
        <f t="array" ref="F340">IF(ISNA(_xlfn.IFS(LEFT($D340,3)="攻击+","skill_431012_desc",LEFT($D340,3)="生命+","skill_432013_desc")),CONCATENATE("skill_",A340,"_desc"),_xlfn.IFS(LEFT($D340,3)="攻击+","skill_431012_desc",LEFT($D340,3)="生命+","skill_432013_desc"))</f>
        <v>skill_435014_desc</v>
      </c>
      <c r="J340" s="1" t="s">
        <v>148</v>
      </c>
      <c r="L340" s="1">
        <v>0</v>
      </c>
      <c r="M340" s="1">
        <f t="shared" si="93"/>
        <v>0</v>
      </c>
      <c r="N340" s="1">
        <f t="shared" si="94"/>
        <v>43501401</v>
      </c>
    </row>
    <row r="341" ht="14.25" customHeight="1" spans="1:14">
      <c r="A341" s="1">
        <v>435015</v>
      </c>
      <c r="B341" s="1" t="str">
        <f>CONCATENATE(_xlfn.XLOOKUP(INT(MID(A341,3,3)),[1]装备设计!$E:$E,[1]装备设计!$F:$F),"-","品质大类",RIGHT(A341,1))</f>
        <v>链条腰带-品质大类5</v>
      </c>
      <c r="C341" s="1" t="str">
        <f t="shared" si="92"/>
        <v>4</v>
      </c>
      <c r="D341" s="24" t="s">
        <v>314</v>
      </c>
      <c r="F341" s="1" t="str" cm="1">
        <f t="array" ref="F341">IF(ISNA(_xlfn.IFS(LEFT($D341,3)="攻击+","skill_431012_desc",LEFT($D341,3)="生命+","skill_432013_desc")),CONCATENATE("skill_",A341,"_desc"),_xlfn.IFS(LEFT($D341,3)="攻击+","skill_431012_desc",LEFT($D341,3)="生命+","skill_432013_desc"))</f>
        <v>skill_435015_desc</v>
      </c>
      <c r="J341" s="1" t="s">
        <v>148</v>
      </c>
      <c r="L341" s="1">
        <v>0</v>
      </c>
      <c r="M341" s="1">
        <f t="shared" si="93"/>
        <v>0</v>
      </c>
      <c r="N341" s="1">
        <f t="shared" si="94"/>
        <v>43501501</v>
      </c>
    </row>
    <row r="342" ht="14.25" customHeight="1" spans="1:14">
      <c r="A342" s="1">
        <v>435016</v>
      </c>
      <c r="B342" s="1" t="str">
        <f>CONCATENATE(_xlfn.XLOOKUP(INT(MID(A342,3,3)),[1]装备设计!$E:$E,[1]装备设计!$F:$F),"-","品质大类",RIGHT(A342,1))</f>
        <v>链条腰带-品质大类6</v>
      </c>
      <c r="C342" s="1" t="str">
        <f t="shared" si="92"/>
        <v>4</v>
      </c>
      <c r="D342" s="24" t="s">
        <v>299</v>
      </c>
      <c r="F342" s="1" t="str" cm="1">
        <f t="array" ref="F342">IF(ISNA(_xlfn.IFS(LEFT($D342,3)="攻击+","skill_431012_desc",LEFT($D342,3)="生命+","skill_432013_desc")),CONCATENATE("skill_",A342,"_desc"),_xlfn.IFS(LEFT($D342,3)="攻击+","skill_431012_desc",LEFT($D342,3)="生命+","skill_432013_desc"))</f>
        <v>skill_431012_desc</v>
      </c>
      <c r="J342" s="1">
        <v>15</v>
      </c>
      <c r="L342" s="1">
        <v>0</v>
      </c>
      <c r="M342" s="1">
        <f t="shared" si="93"/>
        <v>0</v>
      </c>
      <c r="N342" s="1">
        <f t="shared" si="94"/>
        <v>43501601</v>
      </c>
    </row>
    <row r="343" ht="14.25" customHeight="1" spans="1:14">
      <c r="A343" s="1">
        <v>436013</v>
      </c>
      <c r="B343" s="1" t="str">
        <f>CONCATENATE(_xlfn.XLOOKUP(INT(MID(A343,3,3)),[1]装备设计!$E:$E,[1]装备设计!$F:$F),"-","品质大类",RIGHT(A343,1))</f>
        <v>马丁鞋-品质大类3</v>
      </c>
      <c r="C343" s="1" t="str">
        <f t="shared" si="92"/>
        <v>4</v>
      </c>
      <c r="D343" s="24" t="s">
        <v>280</v>
      </c>
      <c r="F343" s="1" t="str" cm="1">
        <f t="array" ref="F343">IF(ISNA(_xlfn.IFS(LEFT($D343,3)="攻击+","skill_431012_desc",LEFT($D343,3)="生命+","skill_432013_desc")),CONCATENATE("skill_",A343,"_desc"),_xlfn.IFS(LEFT($D343,3)="攻击+","skill_431012_desc",LEFT($D343,3)="生命+","skill_432013_desc"))</f>
        <v>skill_432013_desc</v>
      </c>
      <c r="J343" s="1">
        <v>15</v>
      </c>
      <c r="L343" s="1">
        <v>0</v>
      </c>
      <c r="M343" s="1">
        <f t="shared" si="93"/>
        <v>0</v>
      </c>
      <c r="N343" s="1">
        <f t="shared" si="94"/>
        <v>43601301</v>
      </c>
    </row>
    <row r="344" ht="14.25" customHeight="1" spans="1:14">
      <c r="A344" s="1">
        <v>436014</v>
      </c>
      <c r="B344" s="1" t="str">
        <f>CONCATENATE(_xlfn.XLOOKUP(INT(MID(A344,3,3)),[1]装备设计!$E:$E,[1]装备设计!$F:$F),"-","品质大类",RIGHT(A344,1))</f>
        <v>马丁鞋-品质大类4</v>
      </c>
      <c r="C344" s="1" t="str">
        <f t="shared" si="92"/>
        <v>4</v>
      </c>
      <c r="D344" s="24" t="s">
        <v>315</v>
      </c>
      <c r="F344" s="1" t="str" cm="1">
        <f t="array" ref="F344">IF(ISNA(_xlfn.IFS(LEFT($D344,3)="攻击+","skill_431012_desc",LEFT($D344,3)="生命+","skill_432013_desc")),CONCATENATE("skill_",A344,"_desc"),_xlfn.IFS(LEFT($D344,3)="攻击+","skill_431012_desc",LEFT($D344,3)="生命+","skill_432013_desc"))</f>
        <v>skill_436014_desc</v>
      </c>
      <c r="J344" s="1">
        <v>2</v>
      </c>
      <c r="L344" s="1">
        <v>0</v>
      </c>
      <c r="M344" s="1">
        <f t="shared" si="93"/>
        <v>0</v>
      </c>
      <c r="N344" s="1">
        <f t="shared" si="94"/>
        <v>43601401</v>
      </c>
    </row>
    <row r="345" ht="14.25" customHeight="1" spans="1:14">
      <c r="A345" s="1">
        <v>436015</v>
      </c>
      <c r="B345" s="1" t="str">
        <f>CONCATENATE(_xlfn.XLOOKUP(INT(MID(A345,3,3)),[1]装备设计!$E:$E,[1]装备设计!$F:$F),"-","品质大类",RIGHT(A345,1))</f>
        <v>马丁鞋-品质大类5</v>
      </c>
      <c r="C345" s="1" t="str">
        <f t="shared" si="92"/>
        <v>4</v>
      </c>
      <c r="D345" s="24" t="s">
        <v>316</v>
      </c>
      <c r="F345" s="1" t="str" cm="1">
        <f t="array" ref="F345">IF(ISNA(_xlfn.IFS(LEFT($D345,3)="攻击+","skill_431012_desc",LEFT($D345,3)="生命+","skill_432013_desc")),CONCATENATE("skill_",A345,"_desc"),_xlfn.IFS(LEFT($D345,3)="攻击+","skill_431012_desc",LEFT($D345,3)="生命+","skill_432013_desc"))</f>
        <v>skill_436015_desc</v>
      </c>
      <c r="L345" s="1">
        <v>0</v>
      </c>
      <c r="M345" s="1">
        <f t="shared" si="93"/>
        <v>0</v>
      </c>
      <c r="N345" s="1">
        <f t="shared" si="94"/>
        <v>43601501</v>
      </c>
    </row>
    <row r="346" ht="14.25" customHeight="1" spans="1:14">
      <c r="A346" s="1">
        <v>436016</v>
      </c>
      <c r="B346" s="1" t="str">
        <f>CONCATENATE(_xlfn.XLOOKUP(INT(MID(A346,3,3)),[1]装备设计!$E:$E,[1]装备设计!$F:$F),"-","品质大类",RIGHT(A346,1))</f>
        <v>马丁鞋-品质大类6</v>
      </c>
      <c r="C346" s="1" t="str">
        <f t="shared" si="92"/>
        <v>4</v>
      </c>
      <c r="D346" s="24" t="s">
        <v>305</v>
      </c>
      <c r="F346" s="1" t="str" cm="1">
        <f t="array" ref="F346">IF(ISNA(_xlfn.IFS(LEFT($D346,3)="攻击+","skill_431012_desc",LEFT($D346,3)="生命+","skill_432013_desc")),CONCATENATE("skill_",A346,"_desc"),_xlfn.IFS(LEFT($D346,3)="攻击+","skill_431012_desc",LEFT($D346,3)="生命+","skill_432013_desc"))</f>
        <v>skill_432013_desc</v>
      </c>
      <c r="J346" s="1">
        <v>20</v>
      </c>
      <c r="L346" s="1">
        <v>0</v>
      </c>
      <c r="M346" s="1">
        <f t="shared" si="93"/>
        <v>0</v>
      </c>
      <c r="N346" s="1">
        <f t="shared" si="94"/>
        <v>43601601</v>
      </c>
    </row>
    <row r="347" ht="14.25" customHeight="1" spans="1:14">
      <c r="A347" s="1">
        <v>431022</v>
      </c>
      <c r="B347" s="1" t="str">
        <f>CONCATENATE(_xlfn.XLOOKUP(INT(MID(A347,3,3)),[1]装备设计!$E:$E,[1]装备设计!$F:$F),"-","品质大类",RIGHT(A347,1))</f>
        <v>玩具水枪-品质大类2</v>
      </c>
      <c r="C347" s="1" t="str">
        <f t="shared" si="92"/>
        <v>4</v>
      </c>
      <c r="D347" s="24" t="s">
        <v>295</v>
      </c>
      <c r="F347" s="1" t="str" cm="1">
        <f t="array" ref="F347">IF(ISNA(_xlfn.IFS(LEFT($D347,3)="攻击+","skill_431012_desc",LEFT($D347,3)="生命+","skill_432013_desc")),CONCATENATE("skill_",A347,"_desc"),_xlfn.IFS(LEFT($D347,3)="攻击+","skill_431012_desc",LEFT($D347,3)="生命+","skill_432013_desc"))</f>
        <v>skill_431012_desc</v>
      </c>
      <c r="J347" s="1">
        <v>10</v>
      </c>
      <c r="L347" s="1">
        <v>0</v>
      </c>
      <c r="M347" s="1">
        <f t="shared" ref="M347:M410" si="95">0</f>
        <v>0</v>
      </c>
      <c r="N347" s="1">
        <f t="shared" si="94"/>
        <v>43102201</v>
      </c>
    </row>
    <row r="348" ht="14.25" customHeight="1" spans="1:14">
      <c r="A348" s="1">
        <v>431023</v>
      </c>
      <c r="B348" s="1" t="str">
        <f>CONCATENATE(_xlfn.XLOOKUP(INT(MID(A348,3,3)),[1]装备设计!$E:$E,[1]装备设计!$F:$F),"-","品质大类",RIGHT(A348,1))</f>
        <v>玩具水枪-品质大类3</v>
      </c>
      <c r="C348" s="1" t="str">
        <f t="shared" si="92"/>
        <v>4</v>
      </c>
      <c r="D348" s="24" t="s">
        <v>317</v>
      </c>
      <c r="F348" s="1" t="str" cm="1">
        <f t="array" ref="F348">IF(ISNA(_xlfn.IFS(LEFT($D348,3)="攻击+","skill_431012_desc",LEFT($D348,3)="生命+","skill_432013_desc")),CONCATENATE("skill_",A348,"_desc"),_xlfn.IFS(LEFT($D348,3)="攻击+","skill_431012_desc",LEFT($D348,3)="生命+","skill_432013_desc"))</f>
        <v>skill_431023_desc</v>
      </c>
      <c r="J348" s="1">
        <v>30</v>
      </c>
      <c r="L348" s="1">
        <v>0</v>
      </c>
      <c r="M348" s="1">
        <f t="shared" si="95"/>
        <v>0</v>
      </c>
      <c r="N348" s="1">
        <f t="shared" si="94"/>
        <v>43102301</v>
      </c>
    </row>
    <row r="349" ht="14.25" customHeight="1" spans="1:14">
      <c r="A349" s="1">
        <v>431024</v>
      </c>
      <c r="B349" s="1" t="str">
        <f>CONCATENATE(_xlfn.XLOOKUP(INT(MID(A349,3,3)),[1]装备设计!$E:$E,[1]装备设计!$F:$F),"-","品质大类",RIGHT(A349,1))</f>
        <v>玩具水枪-品质大类4</v>
      </c>
      <c r="C349" s="1" t="str">
        <f t="shared" si="92"/>
        <v>4</v>
      </c>
      <c r="D349" s="24" t="s">
        <v>318</v>
      </c>
      <c r="F349" s="1" t="str" cm="1">
        <f t="array" ref="F349">IF(ISNA(_xlfn.IFS(LEFT($D349,3)="攻击+","skill_431012_desc",LEFT($D349,3)="生命+","skill_432013_desc")),CONCATENATE("skill_",A349,"_desc"),_xlfn.IFS(LEFT($D349,3)="攻击+","skill_431012_desc",LEFT($D349,3)="生命+","skill_432013_desc"))</f>
        <v>skill_431024_desc</v>
      </c>
      <c r="L349" s="1">
        <v>0</v>
      </c>
      <c r="M349" s="1">
        <f t="shared" si="95"/>
        <v>0</v>
      </c>
      <c r="N349" s="1">
        <f t="shared" si="94"/>
        <v>43102401</v>
      </c>
    </row>
    <row r="350" ht="14.25" customHeight="1" spans="1:14">
      <c r="A350" s="1">
        <v>431025</v>
      </c>
      <c r="B350" s="1" t="str">
        <f>CONCATENATE(_xlfn.XLOOKUP(INT(MID(A350,3,3)),[1]装备设计!$E:$E,[1]装备设计!$F:$F),"-","品质大类",RIGHT(A350,1))</f>
        <v>玩具水枪-品质大类5</v>
      </c>
      <c r="C350" s="1" t="str">
        <f t="shared" si="92"/>
        <v>4</v>
      </c>
      <c r="D350" s="24" t="s">
        <v>299</v>
      </c>
      <c r="F350" s="1" t="str" cm="1">
        <f t="array" ref="F350">IF(ISNA(_xlfn.IFS(LEFT($D350,3)="攻击+","skill_431012_desc",LEFT($D350,3)="生命+","skill_432013_desc")),CONCATENATE("skill_",A350,"_desc"),_xlfn.IFS(LEFT($D350,3)="攻击+","skill_431012_desc",LEFT($D350,3)="生命+","skill_432013_desc"))</f>
        <v>skill_431012_desc</v>
      </c>
      <c r="J350" s="1">
        <v>15</v>
      </c>
      <c r="L350" s="1">
        <v>0</v>
      </c>
      <c r="M350" s="1">
        <f t="shared" si="95"/>
        <v>0</v>
      </c>
      <c r="N350" s="1">
        <f t="shared" si="94"/>
        <v>43102501</v>
      </c>
    </row>
    <row r="351" ht="14.25" customHeight="1" spans="1:14">
      <c r="A351" s="1">
        <v>431026</v>
      </c>
      <c r="B351" s="1" t="str">
        <f>CONCATENATE(_xlfn.XLOOKUP(INT(MID(A351,3,3)),[1]装备设计!$E:$E,[1]装备设计!$F:$F),"-","品质大类",RIGHT(A351,1))</f>
        <v>玩具水枪-品质大类6</v>
      </c>
      <c r="C351" s="1" t="str">
        <f t="shared" si="92"/>
        <v>4</v>
      </c>
      <c r="D351" s="24" t="s">
        <v>319</v>
      </c>
      <c r="F351" s="1" t="str" cm="1">
        <f t="array" ref="F351">IF(ISNA(_xlfn.IFS(LEFT($D351,3)="攻击+","skill_431012_desc",LEFT($D351,3)="生命+","skill_432013_desc")),CONCATENATE("skill_",A351,"_desc"),_xlfn.IFS(LEFT($D351,3)="攻击+","skill_431012_desc",LEFT($D351,3)="生命+","skill_432013_desc"))</f>
        <v>skill_431026_desc</v>
      </c>
      <c r="L351" s="1">
        <v>0</v>
      </c>
      <c r="M351" s="1">
        <f t="shared" si="95"/>
        <v>0</v>
      </c>
      <c r="N351" s="1">
        <f t="shared" si="94"/>
        <v>43102601</v>
      </c>
    </row>
    <row r="352" ht="14.25" customHeight="1" spans="1:14">
      <c r="A352" s="1">
        <v>432023</v>
      </c>
      <c r="B352" s="1" t="str">
        <f>CONCATENATE(_xlfn.XLOOKUP(INT(MID(A352,3,3)),[1]装备设计!$E:$E,[1]装备设计!$F:$F),"-","品质大类",RIGHT(A352,1))</f>
        <v>花夹克-品质大类3</v>
      </c>
      <c r="C352" s="1" t="str">
        <f t="shared" si="92"/>
        <v>4</v>
      </c>
      <c r="D352" s="24" t="s">
        <v>280</v>
      </c>
      <c r="F352" s="1" t="str" cm="1">
        <f t="array" ref="F352">IF(ISNA(_xlfn.IFS(LEFT($D352,3)="攻击+","skill_431012_desc",LEFT($D352,3)="生命+","skill_432013_desc")),CONCATENATE("skill_",A352,"_desc"),_xlfn.IFS(LEFT($D352,3)="攻击+","skill_431012_desc",LEFT($D352,3)="生命+","skill_432013_desc"))</f>
        <v>skill_432013_desc</v>
      </c>
      <c r="J352" s="1">
        <v>15</v>
      </c>
      <c r="L352" s="1">
        <v>0</v>
      </c>
      <c r="M352" s="1">
        <f t="shared" si="95"/>
        <v>0</v>
      </c>
      <c r="N352" s="1">
        <f t="shared" si="94"/>
        <v>43202301</v>
      </c>
    </row>
    <row r="353" ht="14.25" customHeight="1" spans="1:14">
      <c r="A353" s="1">
        <v>432024</v>
      </c>
      <c r="B353" s="1" t="str">
        <f>CONCATENATE(_xlfn.XLOOKUP(INT(MID(A353,3,3)),[1]装备设计!$E:$E,[1]装备设计!$F:$F),"-","品质大类",RIGHT(A353,1))</f>
        <v>花夹克-品质大类4</v>
      </c>
      <c r="C353" s="1" t="str">
        <f t="shared" si="92"/>
        <v>4</v>
      </c>
      <c r="D353" s="24" t="s">
        <v>320</v>
      </c>
      <c r="F353" s="1" t="str" cm="1">
        <f t="array" ref="F353">IF(ISNA(_xlfn.IFS(LEFT($D353,3)="攻击+","skill_431012_desc",LEFT($D353,3)="生命+","skill_432013_desc")),CONCATENATE("skill_",A353,"_desc"),_xlfn.IFS(LEFT($D353,3)="攻击+","skill_431012_desc",LEFT($D353,3)="生命+","skill_432013_desc"))</f>
        <v>skill_432024_desc</v>
      </c>
      <c r="J353" s="1">
        <v>15</v>
      </c>
      <c r="L353" s="1">
        <v>0</v>
      </c>
      <c r="M353" s="1">
        <f t="shared" si="95"/>
        <v>0</v>
      </c>
      <c r="N353" s="1">
        <f t="shared" si="94"/>
        <v>43202401</v>
      </c>
    </row>
    <row r="354" ht="14.25" customHeight="1" spans="1:14">
      <c r="A354" s="1">
        <v>432025</v>
      </c>
      <c r="B354" s="1" t="str">
        <f>CONCATENATE(_xlfn.XLOOKUP(INT(MID(A354,3,3)),[1]装备设计!$E:$E,[1]装备设计!$F:$F),"-","品质大类",RIGHT(A354,1))</f>
        <v>花夹克-品质大类5</v>
      </c>
      <c r="C354" s="1" t="str">
        <f t="shared" si="92"/>
        <v>4</v>
      </c>
      <c r="D354" s="24" t="s">
        <v>321</v>
      </c>
      <c r="F354" s="1" t="str" cm="1">
        <f t="array" ref="F354">IF(ISNA(_xlfn.IFS(LEFT($D354,3)="攻击+","skill_431012_desc",LEFT($D354,3)="生命+","skill_432013_desc")),CONCATENATE("skill_",A354,"_desc"),_xlfn.IFS(LEFT($D354,3)="攻击+","skill_431012_desc",LEFT($D354,3)="生命+","skill_432013_desc"))</f>
        <v>skill_432025_desc</v>
      </c>
      <c r="J354" s="1" t="s">
        <v>322</v>
      </c>
      <c r="L354" s="1">
        <v>1000</v>
      </c>
      <c r="M354" s="1">
        <f t="shared" si="95"/>
        <v>0</v>
      </c>
      <c r="N354" s="1">
        <f t="shared" si="94"/>
        <v>43202501</v>
      </c>
    </row>
    <row r="355" ht="14.25" customHeight="1" spans="1:14">
      <c r="A355" s="1">
        <v>432026</v>
      </c>
      <c r="B355" s="1" t="str">
        <f>CONCATENATE(_xlfn.XLOOKUP(INT(MID(A355,3,3)),[1]装备设计!$E:$E,[1]装备设计!$F:$F),"-","品质大类",RIGHT(A355,1))</f>
        <v>花夹克-品质大类6</v>
      </c>
      <c r="C355" s="1" t="str">
        <f t="shared" si="92"/>
        <v>4</v>
      </c>
      <c r="D355" s="24" t="s">
        <v>305</v>
      </c>
      <c r="F355" s="1" t="str" cm="1">
        <f t="array" ref="F355">IF(ISNA(_xlfn.IFS(LEFT($D355,3)="攻击+","skill_431012_desc",LEFT($D355,3)="生命+","skill_432013_desc")),CONCATENATE("skill_",A355,"_desc"),_xlfn.IFS(LEFT($D355,3)="攻击+","skill_431012_desc",LEFT($D355,3)="生命+","skill_432013_desc"))</f>
        <v>skill_432013_desc</v>
      </c>
      <c r="J355" s="1">
        <v>20</v>
      </c>
      <c r="L355" s="1">
        <v>0</v>
      </c>
      <c r="M355" s="1">
        <f t="shared" si="95"/>
        <v>0</v>
      </c>
      <c r="N355" s="1">
        <f t="shared" ref="N355:N387" si="96">INT(CONCATENATE(A355,"01"))</f>
        <v>43202601</v>
      </c>
    </row>
    <row r="356" ht="14.25" customHeight="1" spans="1:14">
      <c r="A356" s="1">
        <v>433023</v>
      </c>
      <c r="B356" s="1" t="str">
        <f>CONCATENATE(_xlfn.XLOOKUP(INT(MID(A356,3,3)),[1]装备设计!$E:$E,[1]装备设计!$F:$F),"-","品质大类",RIGHT(A356,1))</f>
        <v>时尚纹身-品质大类3</v>
      </c>
      <c r="C356" s="1" t="str">
        <f t="shared" si="92"/>
        <v>4</v>
      </c>
      <c r="D356" s="24" t="s">
        <v>295</v>
      </c>
      <c r="F356" s="1" t="str" cm="1">
        <f t="array" ref="F356">IF(ISNA(_xlfn.IFS(LEFT($D356,3)="攻击+","skill_431012_desc",LEFT($D356,3)="生命+","skill_432013_desc")),CONCATENATE("skill_",A356,"_desc"),_xlfn.IFS(LEFT($D356,3)="攻击+","skill_431012_desc",LEFT($D356,3)="生命+","skill_432013_desc"))</f>
        <v>skill_431012_desc</v>
      </c>
      <c r="J356" s="1">
        <v>10</v>
      </c>
      <c r="L356" s="1">
        <v>0</v>
      </c>
      <c r="M356" s="1">
        <f t="shared" si="95"/>
        <v>0</v>
      </c>
      <c r="N356" s="1">
        <f t="shared" si="96"/>
        <v>43302301</v>
      </c>
    </row>
    <row r="357" ht="14.25" customHeight="1" spans="1:14">
      <c r="A357" s="1">
        <v>433024</v>
      </c>
      <c r="B357" s="1" t="str">
        <f>CONCATENATE(_xlfn.XLOOKUP(INT(MID(A357,3,3)),[1]装备设计!$E:$E,[1]装备设计!$F:$F),"-","品质大类",RIGHT(A357,1))</f>
        <v>时尚纹身-品质大类4</v>
      </c>
      <c r="C357" s="1" t="str">
        <f t="shared" si="92"/>
        <v>4</v>
      </c>
      <c r="D357" s="24" t="s">
        <v>323</v>
      </c>
      <c r="F357" s="1" t="str" cm="1">
        <f t="array" ref="F357">IF(ISNA(_xlfn.IFS(LEFT($D357,3)="攻击+","skill_431012_desc",LEFT($D357,3)="生命+","skill_432013_desc")),CONCATENATE("skill_",A357,"_desc"),_xlfn.IFS(LEFT($D357,3)="攻击+","skill_431012_desc",LEFT($D357,3)="生命+","skill_432013_desc"))</f>
        <v>skill_433024_desc</v>
      </c>
      <c r="J357" s="1" t="s">
        <v>324</v>
      </c>
      <c r="L357" s="1">
        <v>1</v>
      </c>
      <c r="M357" s="1">
        <f t="shared" si="95"/>
        <v>0</v>
      </c>
      <c r="N357" s="1">
        <f t="shared" si="96"/>
        <v>43302401</v>
      </c>
    </row>
    <row r="358" ht="14.25" customHeight="1" spans="1:14">
      <c r="A358" s="1">
        <v>433025</v>
      </c>
      <c r="B358" s="1" t="str">
        <f>CONCATENATE(_xlfn.XLOOKUP(INT(MID(A358,3,3)),[1]装备设计!$E:$E,[1]装备设计!$F:$F),"-","品质大类",RIGHT(A358,1))</f>
        <v>时尚纹身-品质大类5</v>
      </c>
      <c r="C358" s="1" t="str">
        <f t="shared" si="92"/>
        <v>4</v>
      </c>
      <c r="D358" s="24" t="s">
        <v>325</v>
      </c>
      <c r="F358" s="1" t="str" cm="1">
        <f t="array" ref="F358">IF(ISNA(_xlfn.IFS(LEFT($D358,3)="攻击+","skill_431012_desc",LEFT($D358,3)="生命+","skill_432013_desc")),CONCATENATE("skill_",A358,"_desc"),_xlfn.IFS(LEFT($D358,3)="攻击+","skill_431012_desc",LEFT($D358,3)="生命+","skill_432013_desc"))</f>
        <v>skill_433025_desc</v>
      </c>
      <c r="J358" s="1" t="s">
        <v>326</v>
      </c>
      <c r="L358" s="1">
        <v>1</v>
      </c>
      <c r="M358" s="1">
        <f t="shared" si="95"/>
        <v>0</v>
      </c>
      <c r="N358" s="1">
        <f t="shared" si="96"/>
        <v>43302501</v>
      </c>
    </row>
    <row r="359" ht="14.25" customHeight="1" spans="1:14">
      <c r="A359" s="1">
        <v>433026</v>
      </c>
      <c r="B359" s="1" t="str">
        <f>CONCATENATE(_xlfn.XLOOKUP(INT(MID(A359,3,3)),[1]装备设计!$E:$E,[1]装备设计!$F:$F),"-","品质大类",RIGHT(A359,1))</f>
        <v>时尚纹身-品质大类6</v>
      </c>
      <c r="C359" s="1" t="str">
        <f t="shared" si="92"/>
        <v>4</v>
      </c>
      <c r="D359" s="24" t="s">
        <v>299</v>
      </c>
      <c r="F359" s="1" t="str" cm="1">
        <f t="array" ref="F359">IF(ISNA(_xlfn.IFS(LEFT($D359,3)="攻击+","skill_431012_desc",LEFT($D359,3)="生命+","skill_432013_desc")),CONCATENATE("skill_",A359,"_desc"),_xlfn.IFS(LEFT($D359,3)="攻击+","skill_431012_desc",LEFT($D359,3)="生命+","skill_432013_desc"))</f>
        <v>skill_431012_desc</v>
      </c>
      <c r="J359" s="1">
        <v>15</v>
      </c>
      <c r="L359" s="1">
        <v>0</v>
      </c>
      <c r="M359" s="1">
        <f t="shared" si="95"/>
        <v>0</v>
      </c>
      <c r="N359" s="1">
        <f t="shared" si="96"/>
        <v>43302601</v>
      </c>
    </row>
    <row r="360" ht="14.25" customHeight="1" spans="1:14">
      <c r="A360" s="1">
        <v>434023</v>
      </c>
      <c r="B360" s="1" t="str">
        <f>CONCATENATE(_xlfn.XLOOKUP(INT(MID(A360,3,3)),[1]装备设计!$E:$E,[1]装备设计!$F:$F),"-","品质大类",RIGHT(A360,1))</f>
        <v>沙滩裤-品质大类3</v>
      </c>
      <c r="C360" s="1" t="str">
        <f t="shared" si="92"/>
        <v>4</v>
      </c>
      <c r="D360" s="24" t="s">
        <v>280</v>
      </c>
      <c r="F360" s="1" t="str" cm="1">
        <f t="array" ref="F360">IF(ISNA(_xlfn.IFS(LEFT($D360,3)="攻击+","skill_431012_desc",LEFT($D360,3)="生命+","skill_432013_desc")),CONCATENATE("skill_",A360,"_desc"),_xlfn.IFS(LEFT($D360,3)="攻击+","skill_431012_desc",LEFT($D360,3)="生命+","skill_432013_desc"))</f>
        <v>skill_432013_desc</v>
      </c>
      <c r="J360" s="1">
        <v>15</v>
      </c>
      <c r="L360" s="1">
        <v>0</v>
      </c>
      <c r="M360" s="1">
        <f t="shared" si="95"/>
        <v>0</v>
      </c>
      <c r="N360" s="1">
        <f t="shared" si="96"/>
        <v>43402301</v>
      </c>
    </row>
    <row r="361" ht="14.25" customHeight="1" spans="1:14">
      <c r="A361" s="1">
        <v>434024</v>
      </c>
      <c r="B361" s="1" t="str">
        <f>CONCATENATE(_xlfn.XLOOKUP(INT(MID(A361,3,3)),[1]装备设计!$E:$E,[1]装备设计!$F:$F),"-","品质大类",RIGHT(A361,1))</f>
        <v>沙滩裤-品质大类4</v>
      </c>
      <c r="C361" s="1" t="str">
        <f t="shared" si="92"/>
        <v>4</v>
      </c>
      <c r="D361" s="24" t="s">
        <v>327</v>
      </c>
      <c r="F361" s="1" t="str" cm="1">
        <f t="array" ref="F361">IF(ISNA(_xlfn.IFS(LEFT($D361,3)="攻击+","skill_431012_desc",LEFT($D361,3)="生命+","skill_432013_desc")),CONCATENATE("skill_",A361,"_desc"),_xlfn.IFS(LEFT($D361,3)="攻击+","skill_431012_desc",LEFT($D361,3)="生命+","skill_432013_desc"))</f>
        <v>skill_434024_desc</v>
      </c>
      <c r="J361" s="1">
        <v>20</v>
      </c>
      <c r="L361" s="1">
        <v>0</v>
      </c>
      <c r="M361" s="1">
        <f t="shared" si="95"/>
        <v>0</v>
      </c>
      <c r="N361" s="1">
        <f t="shared" si="96"/>
        <v>43402401</v>
      </c>
    </row>
    <row r="362" ht="14.25" customHeight="1" spans="1:14">
      <c r="A362" s="1">
        <v>434025</v>
      </c>
      <c r="B362" s="1" t="str">
        <f>CONCATENATE(_xlfn.XLOOKUP(INT(MID(A362,3,3)),[1]装备设计!$E:$E,[1]装备设计!$F:$F),"-","品质大类",RIGHT(A362,1))</f>
        <v>沙滩裤-品质大类5</v>
      </c>
      <c r="C362" s="1" t="str">
        <f t="shared" si="92"/>
        <v>4</v>
      </c>
      <c r="D362" s="24" t="s">
        <v>328</v>
      </c>
      <c r="F362" s="1" t="str" cm="1">
        <f t="array" ref="F362">IF(ISNA(_xlfn.IFS(LEFT($D362,3)="攻击+","skill_431012_desc",LEFT($D362,3)="生命+","skill_432013_desc")),CONCATENATE("skill_",A362,"_desc"),_xlfn.IFS(LEFT($D362,3)="攻击+","skill_431012_desc",LEFT($D362,3)="生命+","skill_432013_desc"))</f>
        <v>skill_434025_desc</v>
      </c>
      <c r="J362" s="1">
        <v>30</v>
      </c>
      <c r="L362" s="1">
        <v>0</v>
      </c>
      <c r="M362" s="1">
        <f t="shared" si="95"/>
        <v>0</v>
      </c>
      <c r="N362" s="1">
        <f t="shared" si="96"/>
        <v>43402501</v>
      </c>
    </row>
    <row r="363" ht="14.25" customHeight="1" spans="1:14">
      <c r="A363" s="1">
        <v>434026</v>
      </c>
      <c r="B363" s="1" t="str">
        <f>CONCATENATE(_xlfn.XLOOKUP(INT(MID(A363,3,3)),[1]装备设计!$E:$E,[1]装备设计!$F:$F),"-","品质大类",RIGHT(A363,1))</f>
        <v>沙滩裤-品质大类6</v>
      </c>
      <c r="C363" s="1" t="str">
        <f t="shared" si="92"/>
        <v>4</v>
      </c>
      <c r="D363" s="24" t="s">
        <v>305</v>
      </c>
      <c r="F363" s="1" t="str" cm="1">
        <f t="array" ref="F363">IF(ISNA(_xlfn.IFS(LEFT($D363,3)="攻击+","skill_431012_desc",LEFT($D363,3)="生命+","skill_432013_desc")),CONCATENATE("skill_",A363,"_desc"),_xlfn.IFS(LEFT($D363,3)="攻击+","skill_431012_desc",LEFT($D363,3)="生命+","skill_432013_desc"))</f>
        <v>skill_432013_desc</v>
      </c>
      <c r="J363" s="1">
        <v>20</v>
      </c>
      <c r="L363" s="1">
        <v>0</v>
      </c>
      <c r="M363" s="1">
        <f t="shared" si="95"/>
        <v>0</v>
      </c>
      <c r="N363" s="1">
        <f t="shared" si="96"/>
        <v>43402601</v>
      </c>
    </row>
    <row r="364" ht="14.25" customHeight="1" spans="1:14">
      <c r="A364" s="1">
        <v>435023</v>
      </c>
      <c r="B364" s="1" t="str">
        <f>CONCATENATE(_xlfn.XLOOKUP(INT(MID(A364,3,3)),[1]装备设计!$E:$E,[1]装备设计!$F:$F),"-","品质大类",RIGHT(A364,1))</f>
        <v>水晶腰包-品质大类3</v>
      </c>
      <c r="C364" s="1" t="str">
        <f t="shared" si="92"/>
        <v>4</v>
      </c>
      <c r="D364" s="24" t="s">
        <v>295</v>
      </c>
      <c r="F364" s="1" t="str" cm="1">
        <f t="array" ref="F364">IF(ISNA(_xlfn.IFS(LEFT($D364,3)="攻击+","skill_431012_desc",LEFT($D364,3)="生命+","skill_432013_desc")),CONCATENATE("skill_",A364,"_desc"),_xlfn.IFS(LEFT($D364,3)="攻击+","skill_431012_desc",LEFT($D364,3)="生命+","skill_432013_desc"))</f>
        <v>skill_431012_desc</v>
      </c>
      <c r="J364" s="1">
        <v>10</v>
      </c>
      <c r="L364" s="1">
        <v>0</v>
      </c>
      <c r="M364" s="1">
        <f t="shared" si="95"/>
        <v>0</v>
      </c>
      <c r="N364" s="1">
        <f t="shared" si="96"/>
        <v>43502301</v>
      </c>
    </row>
    <row r="365" ht="14.25" customHeight="1" spans="1:14">
      <c r="A365" s="1">
        <v>435024</v>
      </c>
      <c r="B365" s="1" t="str">
        <f>CONCATENATE(_xlfn.XLOOKUP(INT(MID(A365,3,3)),[1]装备设计!$E:$E,[1]装备设计!$F:$F),"-","品质大类",RIGHT(A365,1))</f>
        <v>水晶腰包-品质大类4</v>
      </c>
      <c r="C365" s="1" t="str">
        <f t="shared" si="92"/>
        <v>4</v>
      </c>
      <c r="D365" s="24" t="s">
        <v>329</v>
      </c>
      <c r="F365" s="1" t="str" cm="1">
        <f t="array" ref="F365">IF(ISNA(_xlfn.IFS(LEFT($D365,3)="攻击+","skill_431012_desc",LEFT($D365,3)="生命+","skill_432013_desc")),CONCATENATE("skill_",A365,"_desc"),_xlfn.IFS(LEFT($D365,3)="攻击+","skill_431012_desc",LEFT($D365,3)="生命+","skill_432013_desc"))</f>
        <v>skill_435024_desc</v>
      </c>
      <c r="J365" s="1">
        <v>1</v>
      </c>
      <c r="L365" s="1">
        <v>0</v>
      </c>
      <c r="M365" s="1">
        <f t="shared" si="95"/>
        <v>0</v>
      </c>
      <c r="N365" s="1">
        <f t="shared" si="96"/>
        <v>43502401</v>
      </c>
    </row>
    <row r="366" ht="14.25" customHeight="1" spans="1:14">
      <c r="A366" s="1">
        <v>435025</v>
      </c>
      <c r="B366" s="1" t="str">
        <f>CONCATENATE(_xlfn.XLOOKUP(INT(MID(A366,3,3)),[1]装备设计!$E:$E,[1]装备设计!$F:$F),"-","品质大类",RIGHT(A366,1))</f>
        <v>水晶腰包-品质大类5</v>
      </c>
      <c r="C366" s="1" t="str">
        <f t="shared" si="92"/>
        <v>4</v>
      </c>
      <c r="D366" s="24" t="s">
        <v>330</v>
      </c>
      <c r="F366" s="1" t="str" cm="1">
        <f t="array" ref="F366">IF(ISNA(_xlfn.IFS(LEFT($D366,3)="攻击+","skill_431012_desc",LEFT($D366,3)="生命+","skill_432013_desc")),CONCATENATE("skill_",A366,"_desc"),_xlfn.IFS(LEFT($D366,3)="攻击+","skill_431012_desc",LEFT($D366,3)="生命+","skill_432013_desc"))</f>
        <v>skill_435025_desc</v>
      </c>
      <c r="J366" s="1">
        <v>20</v>
      </c>
      <c r="L366" s="1">
        <v>0</v>
      </c>
      <c r="M366" s="1">
        <f t="shared" si="95"/>
        <v>0</v>
      </c>
      <c r="N366" s="1">
        <f t="shared" si="96"/>
        <v>43502501</v>
      </c>
    </row>
    <row r="367" ht="14.25" customHeight="1" spans="1:14">
      <c r="A367" s="1">
        <v>435026</v>
      </c>
      <c r="B367" s="1" t="str">
        <f>CONCATENATE(_xlfn.XLOOKUP(INT(MID(A367,3,3)),[1]装备设计!$E:$E,[1]装备设计!$F:$F),"-","品质大类",RIGHT(A367,1))</f>
        <v>水晶腰包-品质大类6</v>
      </c>
      <c r="C367" s="1" t="str">
        <f t="shared" si="92"/>
        <v>4</v>
      </c>
      <c r="D367" s="24" t="s">
        <v>299</v>
      </c>
      <c r="F367" s="1" t="str" cm="1">
        <f t="array" ref="F367">IF(ISNA(_xlfn.IFS(LEFT($D367,3)="攻击+","skill_431012_desc",LEFT($D367,3)="生命+","skill_432013_desc")),CONCATENATE("skill_",A367,"_desc"),_xlfn.IFS(LEFT($D367,3)="攻击+","skill_431012_desc",LEFT($D367,3)="生命+","skill_432013_desc"))</f>
        <v>skill_431012_desc</v>
      </c>
      <c r="J367" s="1">
        <v>15</v>
      </c>
      <c r="L367" s="1">
        <v>0</v>
      </c>
      <c r="M367" s="1">
        <f t="shared" si="95"/>
        <v>0</v>
      </c>
      <c r="N367" s="1">
        <f t="shared" si="96"/>
        <v>43502601</v>
      </c>
    </row>
    <row r="368" s="23" customFormat="1" ht="14.25" customHeight="1" spans="1:21">
      <c r="A368" s="1">
        <v>436023</v>
      </c>
      <c r="B368" s="1" t="str">
        <f>CONCATENATE(_xlfn.XLOOKUP(INT(MID(A368,3,3)),[1]装备设计!$E:$E,[1]装备设计!$F:$F),"-","品质大类",RIGHT(A368,1))</f>
        <v>人字拖-品质大类3</v>
      </c>
      <c r="C368" s="1" t="str">
        <f t="shared" si="92"/>
        <v>4</v>
      </c>
      <c r="D368" s="24" t="s">
        <v>280</v>
      </c>
      <c r="E368" s="1"/>
      <c r="F368" s="1" t="str" cm="1">
        <f t="array" ref="F368">IF(ISNA(_xlfn.IFS(LEFT($D368,3)="攻击+","skill_431012_desc",LEFT($D368,3)="生命+","skill_432013_desc")),CONCATENATE("skill_",A368,"_desc"),_xlfn.IFS(LEFT($D368,3)="攻击+","skill_431012_desc",LEFT($D368,3)="生命+","skill_432013_desc"))</f>
        <v>skill_432013_desc</v>
      </c>
      <c r="G368" s="1"/>
      <c r="H368" s="1"/>
      <c r="I368" s="1"/>
      <c r="J368" s="1">
        <v>15</v>
      </c>
      <c r="K368" s="1"/>
      <c r="L368" s="1">
        <v>0</v>
      </c>
      <c r="M368" s="1">
        <f t="shared" si="95"/>
        <v>0</v>
      </c>
      <c r="N368" s="1">
        <f t="shared" si="96"/>
        <v>43602301</v>
      </c>
      <c r="O368" s="1"/>
      <c r="P368" s="1"/>
      <c r="Q368" s="1"/>
      <c r="R368" s="1"/>
      <c r="S368" s="1"/>
      <c r="T368" s="1"/>
      <c r="U368" s="1"/>
    </row>
    <row r="369" s="23" customFormat="1" ht="14.25" customHeight="1" spans="1:21">
      <c r="A369" s="1">
        <v>436024</v>
      </c>
      <c r="B369" s="1" t="str">
        <f>CONCATENATE(_xlfn.XLOOKUP(INT(MID(A369,3,3)),[1]装备设计!$E:$E,[1]装备设计!$F:$F),"-","品质大类",RIGHT(A369,1))</f>
        <v>人字拖-品质大类4</v>
      </c>
      <c r="C369" s="1" t="str">
        <f t="shared" si="92"/>
        <v>4</v>
      </c>
      <c r="D369" s="24" t="s">
        <v>320</v>
      </c>
      <c r="E369" s="1"/>
      <c r="F369" s="1" t="str" cm="1">
        <f t="array" ref="F369">IF(ISNA(_xlfn.IFS(LEFT($D369,3)="攻击+","skill_431012_desc",LEFT($D369,3)="生命+","skill_432013_desc")),CONCATENATE("skill_",A369,"_desc"),_xlfn.IFS(LEFT($D369,3)="攻击+","skill_431012_desc",LEFT($D369,3)="生命+","skill_432013_desc"))</f>
        <v>skill_436024_desc</v>
      </c>
      <c r="G369" s="1"/>
      <c r="H369" s="1"/>
      <c r="I369" s="1"/>
      <c r="J369" s="1">
        <v>15</v>
      </c>
      <c r="K369" s="1"/>
      <c r="L369" s="1">
        <v>0</v>
      </c>
      <c r="M369" s="1">
        <f t="shared" si="95"/>
        <v>0</v>
      </c>
      <c r="N369" s="1">
        <f t="shared" si="96"/>
        <v>43602401</v>
      </c>
      <c r="O369" s="1"/>
      <c r="P369" s="1"/>
      <c r="Q369" s="1"/>
      <c r="R369" s="1"/>
      <c r="S369" s="1"/>
      <c r="T369" s="1"/>
      <c r="U369" s="1"/>
    </row>
    <row r="370" ht="14.25" customHeight="1" spans="1:14">
      <c r="A370" s="1">
        <v>436025</v>
      </c>
      <c r="B370" s="1" t="str">
        <f>CONCATENATE(_xlfn.XLOOKUP(INT(MID(A370,3,3)),[1]装备设计!$E:$E,[1]装备设计!$F:$F),"-","品质大类",RIGHT(A370,1))</f>
        <v>人字拖-品质大类5</v>
      </c>
      <c r="C370" s="1" t="str">
        <f t="shared" si="92"/>
        <v>4</v>
      </c>
      <c r="D370" s="24" t="s">
        <v>331</v>
      </c>
      <c r="F370" s="1" t="str" cm="1">
        <f t="array" ref="F370">IF(ISNA(_xlfn.IFS(LEFT($D370,3)="攻击+","skill_431012_desc",LEFT($D370,3)="生命+","skill_432013_desc")),CONCATENATE("skill_",A370,"_desc"),_xlfn.IFS(LEFT($D370,3)="攻击+","skill_431012_desc",LEFT($D370,3)="生命+","skill_432013_desc"))</f>
        <v>skill_436025_desc</v>
      </c>
      <c r="J370" s="1" t="s">
        <v>332</v>
      </c>
      <c r="L370" s="1">
        <v>1000</v>
      </c>
      <c r="M370" s="1">
        <f t="shared" si="95"/>
        <v>0</v>
      </c>
      <c r="N370" s="1">
        <f t="shared" si="96"/>
        <v>43602501</v>
      </c>
    </row>
    <row r="371" ht="14.25" customHeight="1" spans="1:14">
      <c r="A371" s="1">
        <v>436026</v>
      </c>
      <c r="B371" s="1" t="str">
        <f>CONCATENATE(_xlfn.XLOOKUP(INT(MID(A371,3,3)),[1]装备设计!$E:$E,[1]装备设计!$F:$F),"-","品质大类",RIGHT(A371,1))</f>
        <v>人字拖-品质大类6</v>
      </c>
      <c r="C371" s="1" t="str">
        <f t="shared" si="92"/>
        <v>4</v>
      </c>
      <c r="D371" s="24" t="s">
        <v>305</v>
      </c>
      <c r="F371" s="1" t="str" cm="1">
        <f t="array" ref="F371">IF(ISNA(_xlfn.IFS(LEFT($D371,3)="攻击+","skill_431012_desc",LEFT($D371,3)="生命+","skill_432013_desc")),CONCATENATE("skill_",A371,"_desc"),_xlfn.IFS(LEFT($D371,3)="攻击+","skill_431012_desc",LEFT($D371,3)="生命+","skill_432013_desc"))</f>
        <v>skill_432013_desc</v>
      </c>
      <c r="J371" s="1">
        <v>20</v>
      </c>
      <c r="L371" s="1">
        <v>0</v>
      </c>
      <c r="M371" s="1">
        <f t="shared" si="95"/>
        <v>0</v>
      </c>
      <c r="N371" s="1">
        <f t="shared" si="96"/>
        <v>43602601</v>
      </c>
    </row>
    <row r="372" ht="14.25" customHeight="1" spans="1:14">
      <c r="A372" s="1">
        <v>431032</v>
      </c>
      <c r="B372" s="1" t="str">
        <f>CONCATENATE(_xlfn.XLOOKUP(INT(MID(A372,3,3)),[1]装备设计!$E:$E,[1]装备设计!$F:$F),"-","品质大类",RIGHT(A372,1))</f>
        <v>吉他-品质大类2</v>
      </c>
      <c r="C372" s="1" t="str">
        <f t="shared" ref="C372:C435" si="97">LEFT(A372,1)</f>
        <v>4</v>
      </c>
      <c r="D372" s="24" t="s">
        <v>295</v>
      </c>
      <c r="F372" s="1" t="str" cm="1">
        <f t="array" ref="F372">IF(ISNA(_xlfn.IFS(LEFT($D372,3)="攻击+","skill_431012_desc",LEFT($D372,3)="生命+","skill_432013_desc")),CONCATENATE("skill_",A372,"_desc"),_xlfn.IFS(LEFT($D372,3)="攻击+","skill_431012_desc",LEFT($D372,3)="生命+","skill_432013_desc"))</f>
        <v>skill_431012_desc</v>
      </c>
      <c r="J372" s="1">
        <v>10</v>
      </c>
      <c r="L372" s="1">
        <v>0</v>
      </c>
      <c r="M372" s="1">
        <f t="shared" si="95"/>
        <v>0</v>
      </c>
      <c r="N372" s="1">
        <f t="shared" si="96"/>
        <v>43103201</v>
      </c>
    </row>
    <row r="373" ht="14.25" customHeight="1" spans="1:14">
      <c r="A373" s="1">
        <v>431033</v>
      </c>
      <c r="B373" s="1" t="str">
        <f>CONCATENATE(_xlfn.XLOOKUP(INT(MID(A373,3,3)),[1]装备设计!$E:$E,[1]装备设计!$F:$F),"-","品质大类",RIGHT(A373,1))</f>
        <v>吉他-品质大类3</v>
      </c>
      <c r="C373" s="1" t="str">
        <f t="shared" si="97"/>
        <v>4</v>
      </c>
      <c r="D373" s="24" t="s">
        <v>333</v>
      </c>
      <c r="F373" s="1" t="str" cm="1">
        <f t="array" ref="F373">IF(ISNA(_xlfn.IFS(LEFT($D373,3)="攻击+","skill_431012_desc",LEFT($D373,3)="生命+","skill_432013_desc")),CONCATENATE("skill_",A373,"_desc"),_xlfn.IFS(LEFT($D373,3)="攻击+","skill_431012_desc",LEFT($D373,3)="生命+","skill_432013_desc"))</f>
        <v>skill_431033_desc</v>
      </c>
      <c r="L373" s="1">
        <v>0</v>
      </c>
      <c r="M373" s="1">
        <f t="shared" si="95"/>
        <v>0</v>
      </c>
      <c r="N373" s="1">
        <f t="shared" si="96"/>
        <v>43103301</v>
      </c>
    </row>
    <row r="374" ht="14.25" customHeight="1" spans="1:14">
      <c r="A374" s="1">
        <v>431034</v>
      </c>
      <c r="B374" s="1" t="str">
        <f>CONCATENATE(_xlfn.XLOOKUP(INT(MID(A374,3,3)),[1]装备设计!$E:$E,[1]装备设计!$F:$F),"-","品质大类",RIGHT(A374,1))</f>
        <v>吉他-品质大类4</v>
      </c>
      <c r="C374" s="1" t="str">
        <f t="shared" si="97"/>
        <v>4</v>
      </c>
      <c r="D374" s="24" t="s">
        <v>334</v>
      </c>
      <c r="F374" s="1" t="str" cm="1">
        <f t="array" ref="F374">IF(ISNA(_xlfn.IFS(LEFT($D374,3)="攻击+","skill_431012_desc",LEFT($D374,3)="生命+","skill_432013_desc")),CONCATENATE("skill_",A374,"_desc"),_xlfn.IFS(LEFT($D374,3)="攻击+","skill_431012_desc",LEFT($D374,3)="生命+","skill_432013_desc"))</f>
        <v>skill_431034_desc</v>
      </c>
      <c r="J374" s="1">
        <v>2</v>
      </c>
      <c r="L374" s="1">
        <v>0</v>
      </c>
      <c r="M374" s="1">
        <f t="shared" si="95"/>
        <v>0</v>
      </c>
      <c r="N374" s="1">
        <f t="shared" si="96"/>
        <v>43103401</v>
      </c>
    </row>
    <row r="375" ht="14.25" customHeight="1" spans="1:14">
      <c r="A375" s="1">
        <v>431035</v>
      </c>
      <c r="B375" s="1" t="str">
        <f>CONCATENATE(_xlfn.XLOOKUP(INT(MID(A375,3,3)),[1]装备设计!$E:$E,[1]装备设计!$F:$F),"-","品质大类",RIGHT(A375,1))</f>
        <v>吉他-品质大类5</v>
      </c>
      <c r="C375" s="1" t="str">
        <f t="shared" si="97"/>
        <v>4</v>
      </c>
      <c r="D375" s="24" t="s">
        <v>299</v>
      </c>
      <c r="F375" s="1" t="str" cm="1">
        <f t="array" ref="F375">IF(ISNA(_xlfn.IFS(LEFT($D375,3)="攻击+","skill_431012_desc",LEFT($D375,3)="生命+","skill_432013_desc")),CONCATENATE("skill_",A375,"_desc"),_xlfn.IFS(LEFT($D375,3)="攻击+","skill_431012_desc",LEFT($D375,3)="生命+","skill_432013_desc"))</f>
        <v>skill_431012_desc</v>
      </c>
      <c r="J375" s="1">
        <v>15</v>
      </c>
      <c r="L375" s="1">
        <v>0</v>
      </c>
      <c r="M375" s="1">
        <f t="shared" si="95"/>
        <v>0</v>
      </c>
      <c r="N375" s="1">
        <f t="shared" si="96"/>
        <v>43103501</v>
      </c>
    </row>
    <row r="376" ht="14.25" customHeight="1" spans="1:14">
      <c r="A376" s="1">
        <v>431036</v>
      </c>
      <c r="B376" s="1" t="str">
        <f>CONCATENATE(_xlfn.XLOOKUP(INT(MID(A376,3,3)),[1]装备设计!$E:$E,[1]装备设计!$F:$F),"-","品质大类",RIGHT(A376,1))</f>
        <v>吉他-品质大类6</v>
      </c>
      <c r="C376" s="1" t="str">
        <f t="shared" si="97"/>
        <v>4</v>
      </c>
      <c r="D376" s="24" t="s">
        <v>335</v>
      </c>
      <c r="F376" s="1" t="str" cm="1">
        <f t="array" ref="F376">IF(ISNA(_xlfn.IFS(LEFT($D376,3)="攻击+","skill_431012_desc",LEFT($D376,3)="生命+","skill_432013_desc")),CONCATENATE("skill_",A376,"_desc"),_xlfn.IFS(LEFT($D376,3)="攻击+","skill_431012_desc",LEFT($D376,3)="生命+","skill_432013_desc"))</f>
        <v>skill_431036_desc</v>
      </c>
      <c r="L376" s="1">
        <v>0</v>
      </c>
      <c r="M376" s="1">
        <f t="shared" si="95"/>
        <v>0</v>
      </c>
      <c r="N376" s="1">
        <f t="shared" si="96"/>
        <v>43103601</v>
      </c>
    </row>
    <row r="377" ht="14.25" customHeight="1" spans="1:14">
      <c r="A377" s="1">
        <v>432033</v>
      </c>
      <c r="B377" s="1" t="str">
        <f>CONCATENATE(_xlfn.XLOOKUP(INT(MID(A377,3,3)),[1]装备设计!$E:$E,[1]装备设计!$F:$F),"-","品质大类",RIGHT(A377,1))</f>
        <v>嘻哈卫衣-品质大类3</v>
      </c>
      <c r="C377" s="1" t="str">
        <f t="shared" si="97"/>
        <v>4</v>
      </c>
      <c r="D377" s="24" t="s">
        <v>280</v>
      </c>
      <c r="F377" s="1" t="str" cm="1">
        <f t="array" ref="F377">IF(ISNA(_xlfn.IFS(LEFT($D377,3)="攻击+","skill_431012_desc",LEFT($D377,3)="生命+","skill_432013_desc")),CONCATENATE("skill_",A377,"_desc"),_xlfn.IFS(LEFT($D377,3)="攻击+","skill_431012_desc",LEFT($D377,3)="生命+","skill_432013_desc"))</f>
        <v>skill_432013_desc</v>
      </c>
      <c r="J377" s="1">
        <v>15</v>
      </c>
      <c r="L377" s="1">
        <v>0</v>
      </c>
      <c r="M377" s="1">
        <f t="shared" si="95"/>
        <v>0</v>
      </c>
      <c r="N377" s="1">
        <f t="shared" si="96"/>
        <v>43203301</v>
      </c>
    </row>
    <row r="378" ht="14.25" customHeight="1" spans="1:14">
      <c r="A378" s="1">
        <v>432034</v>
      </c>
      <c r="B378" s="1" t="str">
        <f>CONCATENATE(_xlfn.XLOOKUP(INT(MID(A378,3,3)),[1]装备设计!$E:$E,[1]装备设计!$F:$F),"-","品质大类",RIGHT(A378,1))</f>
        <v>嘻哈卫衣-品质大类4</v>
      </c>
      <c r="C378" s="1" t="str">
        <f t="shared" si="97"/>
        <v>4</v>
      </c>
      <c r="D378" s="24" t="s">
        <v>336</v>
      </c>
      <c r="F378" s="1" t="str" cm="1">
        <f t="array" ref="F378">IF(ISNA(_xlfn.IFS(LEFT($D378,3)="攻击+","skill_431012_desc",LEFT($D378,3)="生命+","skill_432013_desc")),CONCATENATE("skill_",A378,"_desc"),_xlfn.IFS(LEFT($D378,3)="攻击+","skill_431012_desc",LEFT($D378,3)="生命+","skill_432013_desc"))</f>
        <v>skill_432034_desc</v>
      </c>
      <c r="J378" s="1">
        <v>5</v>
      </c>
      <c r="L378" s="1">
        <v>0</v>
      </c>
      <c r="M378" s="1">
        <f t="shared" si="95"/>
        <v>0</v>
      </c>
      <c r="N378" s="1">
        <f t="shared" si="96"/>
        <v>43203401</v>
      </c>
    </row>
    <row r="379" ht="14.25" customHeight="1" spans="1:14">
      <c r="A379" s="1">
        <v>432035</v>
      </c>
      <c r="B379" s="1" t="str">
        <f>CONCATENATE(_xlfn.XLOOKUP(INT(MID(A379,3,3)),[1]装备设计!$E:$E,[1]装备设计!$F:$F),"-","品质大类",RIGHT(A379,1))</f>
        <v>嘻哈卫衣-品质大类5</v>
      </c>
      <c r="C379" s="1" t="str">
        <f t="shared" si="97"/>
        <v>4</v>
      </c>
      <c r="D379" s="24" t="s">
        <v>337</v>
      </c>
      <c r="F379" s="1" t="str" cm="1">
        <f t="array" ref="F379">IF(ISNA(_xlfn.IFS(LEFT($D379,3)="攻击+","skill_431012_desc",LEFT($D379,3)="生命+","skill_432013_desc")),CONCATENATE("skill_",A379,"_desc"),_xlfn.IFS(LEFT($D379,3)="攻击+","skill_431012_desc",LEFT($D379,3)="生命+","skill_432013_desc"))</f>
        <v>skill_432035_desc</v>
      </c>
      <c r="J379" s="1" t="s">
        <v>338</v>
      </c>
      <c r="L379" s="1">
        <v>0</v>
      </c>
      <c r="M379" s="1">
        <f t="shared" si="95"/>
        <v>0</v>
      </c>
      <c r="N379" s="1">
        <f t="shared" si="96"/>
        <v>43203501</v>
      </c>
    </row>
    <row r="380" ht="14.25" customHeight="1" spans="1:14">
      <c r="A380" s="1">
        <v>432036</v>
      </c>
      <c r="B380" s="1" t="str">
        <f>CONCATENATE(_xlfn.XLOOKUP(INT(MID(A380,3,3)),[1]装备设计!$E:$E,[1]装备设计!$F:$F),"-","品质大类",RIGHT(A380,1))</f>
        <v>嘻哈卫衣-品质大类6</v>
      </c>
      <c r="C380" s="1" t="str">
        <f t="shared" si="97"/>
        <v>4</v>
      </c>
      <c r="D380" s="24" t="s">
        <v>305</v>
      </c>
      <c r="F380" s="1" t="str" cm="1">
        <f t="array" ref="F380">IF(ISNA(_xlfn.IFS(LEFT($D380,3)="攻击+","skill_431012_desc",LEFT($D380,3)="生命+","skill_432013_desc")),CONCATENATE("skill_",A380,"_desc"),_xlfn.IFS(LEFT($D380,3)="攻击+","skill_431012_desc",LEFT($D380,3)="生命+","skill_432013_desc"))</f>
        <v>skill_432013_desc</v>
      </c>
      <c r="J380" s="1">
        <v>20</v>
      </c>
      <c r="L380" s="1">
        <v>0</v>
      </c>
      <c r="M380" s="1">
        <f t="shared" si="95"/>
        <v>0</v>
      </c>
      <c r="N380" s="1">
        <f t="shared" si="96"/>
        <v>43203601</v>
      </c>
    </row>
    <row r="381" ht="14.25" customHeight="1" spans="1:14">
      <c r="A381" s="1">
        <v>433033</v>
      </c>
      <c r="B381" s="1" t="str">
        <f>CONCATENATE(_xlfn.XLOOKUP(INT(MID(A381,3,3)),[1]装备设计!$E:$E,[1]装备设计!$F:$F),"-","品质大类",RIGHT(A381,1))</f>
        <v>皮质指套-品质大类3</v>
      </c>
      <c r="C381" s="1" t="str">
        <f t="shared" si="97"/>
        <v>4</v>
      </c>
      <c r="D381" s="24" t="s">
        <v>295</v>
      </c>
      <c r="F381" s="1" t="str" cm="1">
        <f t="array" ref="F381">IF(ISNA(_xlfn.IFS(LEFT($D381,3)="攻击+","skill_431012_desc",LEFT($D381,3)="生命+","skill_432013_desc")),CONCATENATE("skill_",A381,"_desc"),_xlfn.IFS(LEFT($D381,3)="攻击+","skill_431012_desc",LEFT($D381,3)="生命+","skill_432013_desc"))</f>
        <v>skill_431012_desc</v>
      </c>
      <c r="J381" s="1">
        <v>10</v>
      </c>
      <c r="L381" s="1">
        <v>0</v>
      </c>
      <c r="M381" s="1">
        <f t="shared" si="95"/>
        <v>0</v>
      </c>
      <c r="N381" s="1">
        <f t="shared" si="96"/>
        <v>43303301</v>
      </c>
    </row>
    <row r="382" ht="14.25" customHeight="1" spans="1:14">
      <c r="A382" s="1">
        <v>433034</v>
      </c>
      <c r="B382" s="1" t="str">
        <f>CONCATENATE(_xlfn.XLOOKUP(INT(MID(A382,3,3)),[1]装备设计!$E:$E,[1]装备设计!$F:$F),"-","品质大类",RIGHT(A382,1))</f>
        <v>皮质指套-品质大类4</v>
      </c>
      <c r="C382" s="1" t="str">
        <f t="shared" si="97"/>
        <v>4</v>
      </c>
      <c r="D382" s="24" t="s">
        <v>339</v>
      </c>
      <c r="F382" s="1" t="str" cm="1">
        <f t="array" ref="F382">IF(ISNA(_xlfn.IFS(LEFT($D382,3)="攻击+","skill_431012_desc",LEFT($D382,3)="生命+","skill_432013_desc")),CONCATENATE("skill_",A382,"_desc"),_xlfn.IFS(LEFT($D382,3)="攻击+","skill_431012_desc",LEFT($D382,3)="生命+","skill_432013_desc"))</f>
        <v>skill_433034_desc</v>
      </c>
      <c r="J382" s="1">
        <v>10</v>
      </c>
      <c r="L382" s="1">
        <v>0</v>
      </c>
      <c r="M382" s="1">
        <f t="shared" si="95"/>
        <v>0</v>
      </c>
      <c r="N382" s="1">
        <f t="shared" si="96"/>
        <v>43303401</v>
      </c>
    </row>
    <row r="383" ht="14.25" customHeight="1" spans="1:14">
      <c r="A383" s="1">
        <v>433035</v>
      </c>
      <c r="B383" s="1" t="str">
        <f>CONCATENATE(_xlfn.XLOOKUP(INT(MID(A383,3,3)),[1]装备设计!$E:$E,[1]装备设计!$F:$F),"-","品质大类",RIGHT(A383,1))</f>
        <v>皮质指套-品质大类5</v>
      </c>
      <c r="C383" s="1" t="str">
        <f t="shared" si="97"/>
        <v>4</v>
      </c>
      <c r="D383" s="24" t="s">
        <v>340</v>
      </c>
      <c r="F383" s="1" t="str" cm="1">
        <f t="array" ref="F383">IF(ISNA(_xlfn.IFS(LEFT($D383,3)="攻击+","skill_431012_desc",LEFT($D383,3)="生命+","skill_432013_desc")),CONCATENATE("skill_",A383,"_desc"),_xlfn.IFS(LEFT($D383,3)="攻击+","skill_431012_desc",LEFT($D383,3)="生命+","skill_432013_desc"))</f>
        <v>skill_433035_desc</v>
      </c>
      <c r="J383" s="1">
        <v>10</v>
      </c>
      <c r="L383" s="1">
        <v>0</v>
      </c>
      <c r="M383" s="1">
        <f t="shared" si="95"/>
        <v>0</v>
      </c>
      <c r="N383" s="1">
        <f t="shared" si="96"/>
        <v>43303501</v>
      </c>
    </row>
    <row r="384" ht="14.25" customHeight="1" spans="1:14">
      <c r="A384" s="1">
        <v>433036</v>
      </c>
      <c r="B384" s="1" t="str">
        <f>CONCATENATE(_xlfn.XLOOKUP(INT(MID(A384,3,3)),[1]装备设计!$E:$E,[1]装备设计!$F:$F),"-","品质大类",RIGHT(A384,1))</f>
        <v>皮质指套-品质大类6</v>
      </c>
      <c r="C384" s="1" t="str">
        <f t="shared" si="97"/>
        <v>4</v>
      </c>
      <c r="D384" s="24" t="s">
        <v>299</v>
      </c>
      <c r="F384" s="1" t="str" cm="1">
        <f t="array" ref="F384">IF(ISNA(_xlfn.IFS(LEFT($D384,3)="攻击+","skill_431012_desc",LEFT($D384,3)="生命+","skill_432013_desc")),CONCATENATE("skill_",A384,"_desc"),_xlfn.IFS(LEFT($D384,3)="攻击+","skill_431012_desc",LEFT($D384,3)="生命+","skill_432013_desc"))</f>
        <v>skill_431012_desc</v>
      </c>
      <c r="J384" s="1">
        <v>15</v>
      </c>
      <c r="L384" s="1">
        <v>0</v>
      </c>
      <c r="M384" s="1">
        <f t="shared" si="95"/>
        <v>0</v>
      </c>
      <c r="N384" s="1">
        <f t="shared" si="96"/>
        <v>43303601</v>
      </c>
    </row>
    <row r="385" ht="14.25" customHeight="1" spans="1:14">
      <c r="A385" s="1">
        <v>434033</v>
      </c>
      <c r="B385" s="1" t="str">
        <f>CONCATENATE(_xlfn.XLOOKUP(INT(MID(A385,3,3)),[1]装备设计!$E:$E,[1]装备设计!$F:$F),"-","品质大类",RIGHT(A385,1))</f>
        <v>潮流中裤-品质大类3</v>
      </c>
      <c r="C385" s="1" t="str">
        <f t="shared" si="97"/>
        <v>4</v>
      </c>
      <c r="D385" s="24" t="s">
        <v>280</v>
      </c>
      <c r="F385" s="1" t="str" cm="1">
        <f t="array" ref="F385">IF(ISNA(_xlfn.IFS(LEFT($D385,3)="攻击+","skill_431012_desc",LEFT($D385,3)="生命+","skill_432013_desc")),CONCATENATE("skill_",A385,"_desc"),_xlfn.IFS(LEFT($D385,3)="攻击+","skill_431012_desc",LEFT($D385,3)="生命+","skill_432013_desc"))</f>
        <v>skill_432013_desc</v>
      </c>
      <c r="J385" s="1">
        <v>15</v>
      </c>
      <c r="L385" s="1">
        <v>0</v>
      </c>
      <c r="M385" s="1">
        <f t="shared" si="95"/>
        <v>0</v>
      </c>
      <c r="N385" s="1">
        <f t="shared" si="96"/>
        <v>43403301</v>
      </c>
    </row>
    <row r="386" ht="14.25" customHeight="1" spans="1:14">
      <c r="A386" s="1">
        <v>434034</v>
      </c>
      <c r="B386" s="1" t="str">
        <f>CONCATENATE(_xlfn.XLOOKUP(INT(MID(A386,3,3)),[1]装备设计!$E:$E,[1]装备设计!$F:$F),"-","品质大类",RIGHT(A386,1))</f>
        <v>潮流中裤-品质大类4</v>
      </c>
      <c r="C386" s="1" t="str">
        <f t="shared" si="97"/>
        <v>4</v>
      </c>
      <c r="D386" s="24" t="s">
        <v>341</v>
      </c>
      <c r="F386" s="1" t="str" cm="1">
        <f t="array" ref="F386">IF(ISNA(_xlfn.IFS(LEFT($D386,3)="攻击+","skill_431012_desc",LEFT($D386,3)="生命+","skill_432013_desc")),CONCATENATE("skill_",A386,"_desc"),_xlfn.IFS(LEFT($D386,3)="攻击+","skill_431012_desc",LEFT($D386,3)="生命+","skill_432013_desc"))</f>
        <v>skill_434034_desc</v>
      </c>
      <c r="J386" s="1">
        <v>10</v>
      </c>
      <c r="L386" s="1">
        <v>0</v>
      </c>
      <c r="M386" s="1">
        <f t="shared" si="95"/>
        <v>0</v>
      </c>
      <c r="N386" s="1">
        <f t="shared" si="96"/>
        <v>43403401</v>
      </c>
    </row>
    <row r="387" ht="14.25" customHeight="1" spans="1:14">
      <c r="A387" s="1">
        <v>434035</v>
      </c>
      <c r="B387" s="1" t="str">
        <f>CONCATENATE(_xlfn.XLOOKUP(INT(MID(A387,3,3)),[1]装备设计!$E:$E,[1]装备设计!$F:$F),"-","品质大类",RIGHT(A387,1))</f>
        <v>潮流中裤-品质大类5</v>
      </c>
      <c r="C387" s="1" t="str">
        <f t="shared" si="97"/>
        <v>4</v>
      </c>
      <c r="D387" s="24" t="s">
        <v>342</v>
      </c>
      <c r="F387" s="1" t="str" cm="1">
        <f t="array" ref="F387">IF(ISNA(_xlfn.IFS(LEFT($D387,3)="攻击+","skill_431012_desc",LEFT($D387,3)="生命+","skill_432013_desc")),CONCATENATE("skill_",A387,"_desc"),_xlfn.IFS(LEFT($D387,3)="攻击+","skill_431012_desc",LEFT($D387,3)="生命+","skill_432013_desc"))</f>
        <v>skill_434035_desc</v>
      </c>
      <c r="J387" s="1" t="s">
        <v>343</v>
      </c>
      <c r="L387" s="1">
        <v>1000</v>
      </c>
      <c r="M387" s="1">
        <f t="shared" si="95"/>
        <v>0</v>
      </c>
      <c r="N387" s="1">
        <f t="shared" si="96"/>
        <v>43403501</v>
      </c>
    </row>
    <row r="388" ht="14.25" customHeight="1" spans="1:14">
      <c r="A388" s="1">
        <v>434036</v>
      </c>
      <c r="B388" s="1" t="str">
        <f>CONCATENATE(_xlfn.XLOOKUP(INT(MID(A388,3,3)),[1]装备设计!$E:$E,[1]装备设计!$F:$F),"-","品质大类",RIGHT(A388,1))</f>
        <v>潮流中裤-品质大类6</v>
      </c>
      <c r="C388" s="1" t="str">
        <f t="shared" si="97"/>
        <v>4</v>
      </c>
      <c r="D388" s="24" t="s">
        <v>305</v>
      </c>
      <c r="F388" s="1" t="str" cm="1">
        <f t="array" ref="F388">IF(ISNA(_xlfn.IFS(LEFT($D388,3)="攻击+","skill_431012_desc",LEFT($D388,3)="生命+","skill_432013_desc")),CONCATENATE("skill_",A388,"_desc"),_xlfn.IFS(LEFT($D388,3)="攻击+","skill_431012_desc",LEFT($D388,3)="生命+","skill_432013_desc"))</f>
        <v>skill_432013_desc</v>
      </c>
      <c r="J388" s="1">
        <v>20</v>
      </c>
      <c r="L388" s="1">
        <v>0</v>
      </c>
      <c r="M388" s="1">
        <f t="shared" si="95"/>
        <v>0</v>
      </c>
      <c r="N388" s="1">
        <f t="shared" ref="N388:N419" si="98">INT(CONCATENATE(A388,"01"))</f>
        <v>43403601</v>
      </c>
    </row>
    <row r="389" ht="14.25" customHeight="1" spans="1:14">
      <c r="A389" s="1">
        <v>435033</v>
      </c>
      <c r="B389" s="1" t="str">
        <f>CONCATENATE(_xlfn.XLOOKUP(INT(MID(A389,3,3)),[1]装备设计!$E:$E,[1]装备设计!$F:$F),"-","品质大类",RIGHT(A389,1))</f>
        <v>银质挂链-品质大类3</v>
      </c>
      <c r="C389" s="1" t="str">
        <f t="shared" si="97"/>
        <v>4</v>
      </c>
      <c r="D389" s="24" t="s">
        <v>295</v>
      </c>
      <c r="F389" s="1" t="str" cm="1">
        <f t="array" ref="F389">IF(ISNA(_xlfn.IFS(LEFT($D389,3)="攻击+","skill_431012_desc",LEFT($D389,3)="生命+","skill_432013_desc")),CONCATENATE("skill_",A389,"_desc"),_xlfn.IFS(LEFT($D389,3)="攻击+","skill_431012_desc",LEFT($D389,3)="生命+","skill_432013_desc"))</f>
        <v>skill_431012_desc</v>
      </c>
      <c r="J389" s="1">
        <v>10</v>
      </c>
      <c r="L389" s="1">
        <v>0</v>
      </c>
      <c r="M389" s="1">
        <f t="shared" si="95"/>
        <v>0</v>
      </c>
      <c r="N389" s="1">
        <f t="shared" si="98"/>
        <v>43503301</v>
      </c>
    </row>
    <row r="390" ht="14.25" customHeight="1" spans="1:14">
      <c r="A390" s="1">
        <v>435034</v>
      </c>
      <c r="B390" s="1" t="str">
        <f>CONCATENATE(_xlfn.XLOOKUP(INT(MID(A390,3,3)),[1]装备设计!$E:$E,[1]装备设计!$F:$F),"-","品质大类",RIGHT(A390,1))</f>
        <v>银质挂链-品质大类4</v>
      </c>
      <c r="C390" s="1" t="str">
        <f t="shared" si="97"/>
        <v>4</v>
      </c>
      <c r="D390" s="24" t="s">
        <v>344</v>
      </c>
      <c r="F390" s="1" t="str" cm="1">
        <f t="array" ref="F390">IF(ISNA(_xlfn.IFS(LEFT($D390,3)="攻击+","skill_431012_desc",LEFT($D390,3)="生命+","skill_432013_desc")),CONCATENATE("skill_",A390,"_desc"),_xlfn.IFS(LEFT($D390,3)="攻击+","skill_431012_desc",LEFT($D390,3)="生命+","skill_432013_desc"))</f>
        <v>skill_435034_desc</v>
      </c>
      <c r="J390" s="1">
        <v>10</v>
      </c>
      <c r="L390" s="1">
        <v>0</v>
      </c>
      <c r="M390" s="1">
        <f t="shared" si="95"/>
        <v>0</v>
      </c>
      <c r="N390" s="1">
        <f t="shared" si="98"/>
        <v>43503401</v>
      </c>
    </row>
    <row r="391" ht="14.25" customHeight="1" spans="1:14">
      <c r="A391" s="1">
        <v>435035</v>
      </c>
      <c r="B391" s="1" t="str">
        <f>CONCATENATE(_xlfn.XLOOKUP(INT(MID(A391,3,3)),[1]装备设计!$E:$E,[1]装备设计!$F:$F),"-","品质大类",RIGHT(A391,1))</f>
        <v>银质挂链-品质大类5</v>
      </c>
      <c r="C391" s="1" t="str">
        <f t="shared" si="97"/>
        <v>4</v>
      </c>
      <c r="D391" s="24" t="s">
        <v>345</v>
      </c>
      <c r="F391" s="1" t="str" cm="1">
        <f t="array" ref="F391">IF(ISNA(_xlfn.IFS(LEFT($D391,3)="攻击+","skill_431012_desc",LEFT($D391,3)="生命+","skill_432013_desc")),CONCATENATE("skill_",A391,"_desc"),_xlfn.IFS(LEFT($D391,3)="攻击+","skill_431012_desc",LEFT($D391,3)="生命+","skill_432013_desc"))</f>
        <v>skill_435035_desc</v>
      </c>
      <c r="J391" s="1" t="s">
        <v>338</v>
      </c>
      <c r="L391" s="1">
        <v>2000</v>
      </c>
      <c r="M391" s="1">
        <f t="shared" si="95"/>
        <v>0</v>
      </c>
      <c r="N391" s="1">
        <f t="shared" si="98"/>
        <v>43503501</v>
      </c>
    </row>
    <row r="392" ht="14.25" customHeight="1" spans="1:14">
      <c r="A392" s="1">
        <v>435036</v>
      </c>
      <c r="B392" s="1" t="str">
        <f>CONCATENATE(_xlfn.XLOOKUP(INT(MID(A392,3,3)),[1]装备设计!$E:$E,[1]装备设计!$F:$F),"-","品质大类",RIGHT(A392,1))</f>
        <v>银质挂链-品质大类6</v>
      </c>
      <c r="C392" s="1" t="str">
        <f t="shared" si="97"/>
        <v>4</v>
      </c>
      <c r="D392" s="24" t="s">
        <v>299</v>
      </c>
      <c r="F392" s="1" t="str" cm="1">
        <f t="array" ref="F392">IF(ISNA(_xlfn.IFS(LEFT($D392,3)="攻击+","skill_431012_desc",LEFT($D392,3)="生命+","skill_432013_desc")),CONCATENATE("skill_",A392,"_desc"),_xlfn.IFS(LEFT($D392,3)="攻击+","skill_431012_desc",LEFT($D392,3)="生命+","skill_432013_desc"))</f>
        <v>skill_431012_desc</v>
      </c>
      <c r="J392" s="1">
        <v>15</v>
      </c>
      <c r="L392" s="1">
        <v>0</v>
      </c>
      <c r="M392" s="1">
        <f t="shared" si="95"/>
        <v>0</v>
      </c>
      <c r="N392" s="1">
        <f t="shared" si="98"/>
        <v>43503601</v>
      </c>
    </row>
    <row r="393" ht="14.25" customHeight="1" spans="1:14">
      <c r="A393" s="1">
        <v>436033</v>
      </c>
      <c r="B393" s="1" t="str">
        <f>CONCATENATE(_xlfn.XLOOKUP(INT(MID(A393,3,3)),[1]装备设计!$E:$E,[1]装备设计!$F:$F),"-","品质大类",RIGHT(A393,1))</f>
        <v>帆布鞋-品质大类3</v>
      </c>
      <c r="C393" s="1" t="str">
        <f t="shared" si="97"/>
        <v>4</v>
      </c>
      <c r="D393" s="24" t="s">
        <v>280</v>
      </c>
      <c r="F393" s="1" t="str" cm="1">
        <f t="array" ref="F393">IF(ISNA(_xlfn.IFS(LEFT($D393,3)="攻击+","skill_431012_desc",LEFT($D393,3)="生命+","skill_432013_desc")),CONCATENATE("skill_",A393,"_desc"),_xlfn.IFS(LEFT($D393,3)="攻击+","skill_431012_desc",LEFT($D393,3)="生命+","skill_432013_desc"))</f>
        <v>skill_432013_desc</v>
      </c>
      <c r="J393" s="1">
        <v>15</v>
      </c>
      <c r="L393" s="1">
        <v>0</v>
      </c>
      <c r="M393" s="1">
        <f t="shared" si="95"/>
        <v>0</v>
      </c>
      <c r="N393" s="1">
        <f t="shared" si="98"/>
        <v>43603301</v>
      </c>
    </row>
    <row r="394" ht="14.25" customHeight="1" spans="1:14">
      <c r="A394" s="1">
        <v>436034</v>
      </c>
      <c r="B394" s="1" t="str">
        <f>CONCATENATE(_xlfn.XLOOKUP(INT(MID(A394,3,3)),[1]装备设计!$E:$E,[1]装备设计!$F:$F),"-","品质大类",RIGHT(A394,1))</f>
        <v>帆布鞋-品质大类4</v>
      </c>
      <c r="C394" s="1" t="str">
        <f t="shared" si="97"/>
        <v>4</v>
      </c>
      <c r="D394" s="24" t="s">
        <v>346</v>
      </c>
      <c r="F394" s="1" t="str" cm="1">
        <f t="array" ref="F394">IF(ISNA(_xlfn.IFS(LEFT($D394,3)="攻击+","skill_431012_desc",LEFT($D394,3)="生命+","skill_432013_desc")),CONCATENATE("skill_",A394,"_desc"),_xlfn.IFS(LEFT($D394,3)="攻击+","skill_431012_desc",LEFT($D394,3)="生命+","skill_432013_desc"))</f>
        <v>skill_436034_desc</v>
      </c>
      <c r="J394" s="1">
        <v>10</v>
      </c>
      <c r="L394" s="1">
        <v>0</v>
      </c>
      <c r="M394" s="1">
        <f t="shared" si="95"/>
        <v>0</v>
      </c>
      <c r="N394" s="1">
        <f t="shared" si="98"/>
        <v>43603401</v>
      </c>
    </row>
    <row r="395" ht="14.25" customHeight="1" spans="1:14">
      <c r="A395" s="1">
        <v>436035</v>
      </c>
      <c r="B395" s="1" t="str">
        <f>CONCATENATE(_xlfn.XLOOKUP(INT(MID(A395,3,3)),[1]装备设计!$E:$E,[1]装备设计!$F:$F),"-","品质大类",RIGHT(A395,1))</f>
        <v>帆布鞋-品质大类5</v>
      </c>
      <c r="C395" s="1" t="str">
        <f t="shared" si="97"/>
        <v>4</v>
      </c>
      <c r="D395" s="24" t="s">
        <v>347</v>
      </c>
      <c r="F395" s="1" t="str" cm="1">
        <f t="array" ref="F395">IF(ISNA(_xlfn.IFS(LEFT($D395,3)="攻击+","skill_431012_desc",LEFT($D395,3)="生命+","skill_432013_desc")),CONCATENATE("skill_",A395,"_desc"),_xlfn.IFS(LEFT($D395,3)="攻击+","skill_431012_desc",LEFT($D395,3)="生命+","skill_432013_desc"))</f>
        <v>skill_436035_desc</v>
      </c>
      <c r="J395" s="1" t="s">
        <v>348</v>
      </c>
      <c r="L395" s="1">
        <v>2000</v>
      </c>
      <c r="M395" s="1">
        <f t="shared" si="95"/>
        <v>0</v>
      </c>
      <c r="N395" s="1">
        <f t="shared" si="98"/>
        <v>43603501</v>
      </c>
    </row>
    <row r="396" ht="14.25" customHeight="1" spans="1:14">
      <c r="A396" s="1">
        <v>436036</v>
      </c>
      <c r="B396" s="1" t="str">
        <f>CONCATENATE(_xlfn.XLOOKUP(INT(MID(A396,3,3)),[1]装备设计!$E:$E,[1]装备设计!$F:$F),"-","品质大类",RIGHT(A396,1))</f>
        <v>帆布鞋-品质大类6</v>
      </c>
      <c r="C396" s="1" t="str">
        <f t="shared" si="97"/>
        <v>4</v>
      </c>
      <c r="D396" s="24" t="s">
        <v>305</v>
      </c>
      <c r="F396" s="1" t="str" cm="1">
        <f t="array" ref="F396">IF(ISNA(_xlfn.IFS(LEFT($D396,3)="攻击+","skill_431012_desc",LEFT($D396,3)="生命+","skill_432013_desc")),CONCATENATE("skill_",A396,"_desc"),_xlfn.IFS(LEFT($D396,3)="攻击+","skill_431012_desc",LEFT($D396,3)="生命+","skill_432013_desc"))</f>
        <v>skill_432013_desc</v>
      </c>
      <c r="J396" s="1">
        <v>20</v>
      </c>
      <c r="L396" s="1">
        <v>0</v>
      </c>
      <c r="M396" s="1">
        <f t="shared" si="95"/>
        <v>0</v>
      </c>
      <c r="N396" s="1">
        <f t="shared" si="98"/>
        <v>43603601</v>
      </c>
    </row>
    <row r="397" ht="14.25" customHeight="1" spans="1:14">
      <c r="A397" s="1">
        <v>431042</v>
      </c>
      <c r="B397" s="1" t="str">
        <f>CONCATENATE(_xlfn.XLOOKUP(INT(MID(A397,3,3)),[1]装备设计!$E:$E,[1]装备设计!$F:$F),"-","品质大类",RIGHT(A397,1))</f>
        <v>台球杆-品质大类2</v>
      </c>
      <c r="C397" s="1" t="str">
        <f t="shared" si="97"/>
        <v>4</v>
      </c>
      <c r="D397" s="24" t="s">
        <v>295</v>
      </c>
      <c r="F397" s="1" t="str" cm="1">
        <f t="array" ref="F397">IF(ISNA(_xlfn.IFS(LEFT($D397,3)="攻击+","skill_431012_desc",LEFT($D397,3)="生命+","skill_432013_desc")),CONCATENATE("skill_",A397,"_desc"),_xlfn.IFS(LEFT($D397,3)="攻击+","skill_431012_desc",LEFT($D397,3)="生命+","skill_432013_desc"))</f>
        <v>skill_431012_desc</v>
      </c>
      <c r="J397" s="1">
        <v>10</v>
      </c>
      <c r="L397" s="1">
        <v>0</v>
      </c>
      <c r="M397" s="1">
        <f t="shared" si="95"/>
        <v>0</v>
      </c>
      <c r="N397" s="1">
        <f t="shared" si="98"/>
        <v>43104201</v>
      </c>
    </row>
    <row r="398" ht="14.25" customHeight="1" spans="1:14">
      <c r="A398" s="1">
        <v>431043</v>
      </c>
      <c r="B398" s="1" t="str">
        <f>CONCATENATE(_xlfn.XLOOKUP(INT(MID(A398,3,3)),[1]装备设计!$E:$E,[1]装备设计!$F:$F),"-","品质大类",RIGHT(A398,1))</f>
        <v>台球杆-品质大类3</v>
      </c>
      <c r="C398" s="1" t="str">
        <f t="shared" si="97"/>
        <v>4</v>
      </c>
      <c r="D398" s="24" t="s">
        <v>349</v>
      </c>
      <c r="F398" s="1" t="str" cm="1">
        <f t="array" ref="F398">IF(ISNA(_xlfn.IFS(LEFT($D398,3)="攻击+","skill_431012_desc",LEFT($D398,3)="生命+","skill_432013_desc")),CONCATENATE("skill_",A398,"_desc"),_xlfn.IFS(LEFT($D398,3)="攻击+","skill_431012_desc",LEFT($D398,3)="生命+","skill_432013_desc"))</f>
        <v>skill_431043_desc</v>
      </c>
      <c r="J398" s="1">
        <v>25</v>
      </c>
      <c r="L398" s="1">
        <v>0</v>
      </c>
      <c r="M398" s="1">
        <f t="shared" si="95"/>
        <v>0</v>
      </c>
      <c r="N398" s="1">
        <f t="shared" si="98"/>
        <v>43104301</v>
      </c>
    </row>
    <row r="399" ht="14.25" customHeight="1" spans="1:14">
      <c r="A399" s="1">
        <v>431044</v>
      </c>
      <c r="B399" s="1" t="str">
        <f>CONCATENATE(_xlfn.XLOOKUP(INT(MID(A399,3,3)),[1]装备设计!$E:$E,[1]装备设计!$F:$F),"-","品质大类",RIGHT(A399,1))</f>
        <v>台球杆-品质大类4</v>
      </c>
      <c r="C399" s="1" t="str">
        <f t="shared" si="97"/>
        <v>4</v>
      </c>
      <c r="D399" s="24" t="s">
        <v>350</v>
      </c>
      <c r="F399" s="1" t="str" cm="1">
        <f t="array" ref="F399">IF(ISNA(_xlfn.IFS(LEFT($D399,3)="攻击+","skill_431012_desc",LEFT($D399,3)="生命+","skill_432013_desc")),CONCATENATE("skill_",A399,"_desc"),_xlfn.IFS(LEFT($D399,3)="攻击+","skill_431012_desc",LEFT($D399,3)="生命+","skill_432013_desc"))</f>
        <v>skill_431044_desc</v>
      </c>
      <c r="J399" s="1">
        <v>25</v>
      </c>
      <c r="L399" s="1">
        <v>0</v>
      </c>
      <c r="M399" s="1">
        <f t="shared" si="95"/>
        <v>0</v>
      </c>
      <c r="N399" s="1">
        <f t="shared" si="98"/>
        <v>43104401</v>
      </c>
    </row>
    <row r="400" ht="14.25" customHeight="1" spans="1:14">
      <c r="A400" s="1">
        <v>431045</v>
      </c>
      <c r="B400" s="1" t="str">
        <f>CONCATENATE(_xlfn.XLOOKUP(INT(MID(A400,3,3)),[1]装备设计!$E:$E,[1]装备设计!$F:$F),"-","品质大类",RIGHT(A400,1))</f>
        <v>台球杆-品质大类5</v>
      </c>
      <c r="C400" s="1" t="str">
        <f t="shared" si="97"/>
        <v>4</v>
      </c>
      <c r="D400" s="24" t="s">
        <v>299</v>
      </c>
      <c r="F400" s="1" t="str" cm="1">
        <f t="array" ref="F400">IF(ISNA(_xlfn.IFS(LEFT($D400,3)="攻击+","skill_431012_desc",LEFT($D400,3)="生命+","skill_432013_desc")),CONCATENATE("skill_",A400,"_desc"),_xlfn.IFS(LEFT($D400,3)="攻击+","skill_431012_desc",LEFT($D400,3)="生命+","skill_432013_desc"))</f>
        <v>skill_431012_desc</v>
      </c>
      <c r="J400" s="1">
        <v>15</v>
      </c>
      <c r="L400" s="1">
        <v>0</v>
      </c>
      <c r="M400" s="1">
        <f t="shared" si="95"/>
        <v>0</v>
      </c>
      <c r="N400" s="1">
        <f t="shared" si="98"/>
        <v>43104501</v>
      </c>
    </row>
    <row r="401" ht="14.25" customHeight="1" spans="1:14">
      <c r="A401" s="1">
        <v>431046</v>
      </c>
      <c r="B401" s="1" t="str">
        <f>CONCATENATE(_xlfn.XLOOKUP(INT(MID(A401,3,3)),[1]装备设计!$E:$E,[1]装备设计!$F:$F),"-","品质大类",RIGHT(A401,1))</f>
        <v>台球杆-品质大类6</v>
      </c>
      <c r="C401" s="1" t="str">
        <f t="shared" si="97"/>
        <v>4</v>
      </c>
      <c r="D401" s="24" t="s">
        <v>351</v>
      </c>
      <c r="F401" s="1" t="str" cm="1">
        <f t="array" ref="F401">IF(ISNA(_xlfn.IFS(LEFT($D401,3)="攻击+","skill_431012_desc",LEFT($D401,3)="生命+","skill_432013_desc")),CONCATENATE("skill_",A401,"_desc"),_xlfn.IFS(LEFT($D401,3)="攻击+","skill_431012_desc",LEFT($D401,3)="生命+","skill_432013_desc"))</f>
        <v>skill_431046_desc</v>
      </c>
      <c r="J401" s="1">
        <v>20</v>
      </c>
      <c r="L401" s="1">
        <v>0</v>
      </c>
      <c r="M401" s="1">
        <f t="shared" si="95"/>
        <v>0</v>
      </c>
      <c r="N401" s="1">
        <f t="shared" si="98"/>
        <v>43104601</v>
      </c>
    </row>
    <row r="402" ht="14.25" customHeight="1" spans="1:14">
      <c r="A402" s="1">
        <v>432043</v>
      </c>
      <c r="B402" s="1" t="str">
        <f>CONCATENATE(_xlfn.XLOOKUP(INT(MID(A402,3,3)),[1]装备设计!$E:$E,[1]装备设计!$F:$F),"-","品质大类",RIGHT(A402,1))</f>
        <v>绅士马甲-品质大类3</v>
      </c>
      <c r="C402" s="1" t="str">
        <f t="shared" si="97"/>
        <v>4</v>
      </c>
      <c r="D402" s="24" t="s">
        <v>280</v>
      </c>
      <c r="F402" s="1" t="str" cm="1">
        <f t="array" ref="F402">IF(ISNA(_xlfn.IFS(LEFT($D402,3)="攻击+","skill_431012_desc",LEFT($D402,3)="生命+","skill_432013_desc")),CONCATENATE("skill_",A402,"_desc"),_xlfn.IFS(LEFT($D402,3)="攻击+","skill_431012_desc",LEFT($D402,3)="生命+","skill_432013_desc"))</f>
        <v>skill_432013_desc</v>
      </c>
      <c r="J402" s="1">
        <v>15</v>
      </c>
      <c r="L402" s="1">
        <v>0</v>
      </c>
      <c r="M402" s="1">
        <f t="shared" si="95"/>
        <v>0</v>
      </c>
      <c r="N402" s="1">
        <f t="shared" si="98"/>
        <v>43204301</v>
      </c>
    </row>
    <row r="403" ht="14.25" customHeight="1" spans="1:14">
      <c r="A403" s="1">
        <v>432044</v>
      </c>
      <c r="B403" s="1" t="str">
        <f>CONCATENATE(_xlfn.XLOOKUP(INT(MID(A403,3,3)),[1]装备设计!$E:$E,[1]装备设计!$F:$F),"-","品质大类",RIGHT(A403,1))</f>
        <v>绅士马甲-品质大类4</v>
      </c>
      <c r="C403" s="1" t="str">
        <f t="shared" si="97"/>
        <v>4</v>
      </c>
      <c r="D403" s="24" t="s">
        <v>352</v>
      </c>
      <c r="F403" s="1" t="str" cm="1">
        <f t="array" ref="F403">IF(ISNA(_xlfn.IFS(LEFT($D403,3)="攻击+","skill_431012_desc",LEFT($D403,3)="生命+","skill_432013_desc")),CONCATENATE("skill_",A403,"_desc"),_xlfn.IFS(LEFT($D403,3)="攻击+","skill_431012_desc",LEFT($D403,3)="生命+","skill_432013_desc"))</f>
        <v>skill_432044_desc</v>
      </c>
      <c r="J403" s="1">
        <v>3</v>
      </c>
      <c r="L403" s="1">
        <v>0</v>
      </c>
      <c r="M403" s="1">
        <f t="shared" si="95"/>
        <v>0</v>
      </c>
      <c r="N403" s="1">
        <f t="shared" si="98"/>
        <v>43204401</v>
      </c>
    </row>
    <row r="404" ht="14.25" customHeight="1" spans="1:14">
      <c r="A404" s="1">
        <v>432045</v>
      </c>
      <c r="B404" s="1" t="str">
        <f>CONCATENATE(_xlfn.XLOOKUP(INT(MID(A404,3,3)),[1]装备设计!$E:$E,[1]装备设计!$F:$F),"-","品质大类",RIGHT(A404,1))</f>
        <v>绅士马甲-品质大类5</v>
      </c>
      <c r="C404" s="1" t="str">
        <f t="shared" si="97"/>
        <v>4</v>
      </c>
      <c r="D404" s="24" t="s">
        <v>353</v>
      </c>
      <c r="F404" s="1" t="str" cm="1">
        <f t="array" ref="F404">IF(ISNA(_xlfn.IFS(LEFT($D404,3)="攻击+","skill_431012_desc",LEFT($D404,3)="生命+","skill_432013_desc")),CONCATENATE("skill_",A404,"_desc"),_xlfn.IFS(LEFT($D404,3)="攻击+","skill_431012_desc",LEFT($D404,3)="生命+","skill_432013_desc"))</f>
        <v>skill_432045_desc</v>
      </c>
      <c r="J404" s="1" t="s">
        <v>354</v>
      </c>
      <c r="L404" s="1">
        <v>0</v>
      </c>
      <c r="M404" s="1">
        <f t="shared" si="95"/>
        <v>0</v>
      </c>
      <c r="N404" s="1">
        <f t="shared" si="98"/>
        <v>43204501</v>
      </c>
    </row>
    <row r="405" ht="14.25" customHeight="1" spans="1:14">
      <c r="A405" s="1">
        <v>432046</v>
      </c>
      <c r="B405" s="1" t="str">
        <f>CONCATENATE(_xlfn.XLOOKUP(INT(MID(A405,3,3)),[1]装备设计!$E:$E,[1]装备设计!$F:$F),"-","品质大类",RIGHT(A405,1))</f>
        <v>绅士马甲-品质大类6</v>
      </c>
      <c r="C405" s="1" t="str">
        <f t="shared" si="97"/>
        <v>4</v>
      </c>
      <c r="D405" s="24" t="s">
        <v>305</v>
      </c>
      <c r="F405" s="1" t="str" cm="1">
        <f t="array" ref="F405">IF(ISNA(_xlfn.IFS(LEFT($D405,3)="攻击+","skill_431012_desc",LEFT($D405,3)="生命+","skill_432013_desc")),CONCATENATE("skill_",A405,"_desc"),_xlfn.IFS(LEFT($D405,3)="攻击+","skill_431012_desc",LEFT($D405,3)="生命+","skill_432013_desc"))</f>
        <v>skill_432013_desc</v>
      </c>
      <c r="J405" s="1">
        <v>20</v>
      </c>
      <c r="L405" s="1">
        <v>0</v>
      </c>
      <c r="M405" s="1">
        <f t="shared" si="95"/>
        <v>0</v>
      </c>
      <c r="N405" s="1">
        <f t="shared" si="98"/>
        <v>43204601</v>
      </c>
    </row>
    <row r="406" ht="14.25" customHeight="1" spans="1:14">
      <c r="A406" s="1">
        <v>433043</v>
      </c>
      <c r="B406" s="1" t="str">
        <f>CONCATENATE(_xlfn.XLOOKUP(INT(MID(A406,3,3)),[1]装备设计!$E:$E,[1]装备设计!$F:$F),"-","品质大类",RIGHT(A406,1))</f>
        <v>羊毛手套-品质大类3</v>
      </c>
      <c r="C406" s="1" t="str">
        <f t="shared" si="97"/>
        <v>4</v>
      </c>
      <c r="D406" s="24" t="s">
        <v>295</v>
      </c>
      <c r="F406" s="1" t="str" cm="1">
        <f t="array" ref="F406">IF(ISNA(_xlfn.IFS(LEFT($D406,3)="攻击+","skill_431012_desc",LEFT($D406,3)="生命+","skill_432013_desc")),CONCATENATE("skill_",A406,"_desc"),_xlfn.IFS(LEFT($D406,3)="攻击+","skill_431012_desc",LEFT($D406,3)="生命+","skill_432013_desc"))</f>
        <v>skill_431012_desc</v>
      </c>
      <c r="J406" s="1">
        <v>10</v>
      </c>
      <c r="L406" s="1">
        <v>0</v>
      </c>
      <c r="M406" s="1">
        <f t="shared" si="95"/>
        <v>0</v>
      </c>
      <c r="N406" s="1">
        <f t="shared" si="98"/>
        <v>43304301</v>
      </c>
    </row>
    <row r="407" ht="14.25" customHeight="1" spans="1:14">
      <c r="A407" s="1">
        <v>433044</v>
      </c>
      <c r="B407" s="1" t="str">
        <f>CONCATENATE(_xlfn.XLOOKUP(INT(MID(A407,3,3)),[1]装备设计!$E:$E,[1]装备设计!$F:$F),"-","品质大类",RIGHT(A407,1))</f>
        <v>羊毛手套-品质大类4</v>
      </c>
      <c r="C407" s="1" t="str">
        <f t="shared" si="97"/>
        <v>4</v>
      </c>
      <c r="D407" s="24" t="s">
        <v>355</v>
      </c>
      <c r="F407" s="1" t="str" cm="1">
        <f t="array" ref="F407">IF(ISNA(_xlfn.IFS(LEFT($D407,3)="攻击+","skill_431012_desc",LEFT($D407,3)="生命+","skill_432013_desc")),CONCATENATE("skill_",A407,"_desc"),_xlfn.IFS(LEFT($D407,3)="攻击+","skill_431012_desc",LEFT($D407,3)="生命+","skill_432013_desc"))</f>
        <v>skill_433044_desc</v>
      </c>
      <c r="J407" s="1">
        <v>15</v>
      </c>
      <c r="L407" s="1">
        <v>0</v>
      </c>
      <c r="M407" s="1">
        <f t="shared" si="95"/>
        <v>0</v>
      </c>
      <c r="N407" s="1">
        <f t="shared" si="98"/>
        <v>43304401</v>
      </c>
    </row>
    <row r="408" ht="14.25" customHeight="1" spans="1:14">
      <c r="A408" s="1">
        <v>433045</v>
      </c>
      <c r="B408" s="1" t="str">
        <f>CONCATENATE(_xlfn.XLOOKUP(INT(MID(A408,3,3)),[1]装备设计!$E:$E,[1]装备设计!$F:$F),"-","品质大类",RIGHT(A408,1))</f>
        <v>羊毛手套-品质大类5</v>
      </c>
      <c r="C408" s="1" t="str">
        <f t="shared" si="97"/>
        <v>4</v>
      </c>
      <c r="D408" s="24" t="s">
        <v>356</v>
      </c>
      <c r="F408" s="1" t="str" cm="1">
        <f t="array" ref="F408">IF(ISNA(_xlfn.IFS(LEFT($D408,3)="攻击+","skill_431012_desc",LEFT($D408,3)="生命+","skill_432013_desc")),CONCATENATE("skill_",A408,"_desc"),_xlfn.IFS(LEFT($D408,3)="攻击+","skill_431012_desc",LEFT($D408,3)="生命+","skill_432013_desc"))</f>
        <v>skill_433045_desc</v>
      </c>
      <c r="J408" s="1" t="s">
        <v>357</v>
      </c>
      <c r="L408" s="1">
        <v>1</v>
      </c>
      <c r="M408" s="1">
        <f t="shared" si="95"/>
        <v>0</v>
      </c>
      <c r="N408" s="1">
        <f t="shared" si="98"/>
        <v>43304501</v>
      </c>
    </row>
    <row r="409" ht="14.25" customHeight="1" spans="1:14">
      <c r="A409" s="1">
        <v>433046</v>
      </c>
      <c r="B409" s="1" t="str">
        <f>CONCATENATE(_xlfn.XLOOKUP(INT(MID(A409,3,3)),[1]装备设计!$E:$E,[1]装备设计!$F:$F),"-","品质大类",RIGHT(A409,1))</f>
        <v>羊毛手套-品质大类6</v>
      </c>
      <c r="C409" s="1" t="str">
        <f t="shared" si="97"/>
        <v>4</v>
      </c>
      <c r="D409" s="24" t="s">
        <v>299</v>
      </c>
      <c r="F409" s="1" t="str" cm="1">
        <f t="array" ref="F409">IF(ISNA(_xlfn.IFS(LEFT($D409,3)="攻击+","skill_431012_desc",LEFT($D409,3)="生命+","skill_432013_desc")),CONCATENATE("skill_",A409,"_desc"),_xlfn.IFS(LEFT($D409,3)="攻击+","skill_431012_desc",LEFT($D409,3)="生命+","skill_432013_desc"))</f>
        <v>skill_431012_desc</v>
      </c>
      <c r="J409" s="1">
        <v>15</v>
      </c>
      <c r="L409" s="1">
        <v>0</v>
      </c>
      <c r="M409" s="1">
        <f t="shared" si="95"/>
        <v>0</v>
      </c>
      <c r="N409" s="1">
        <f t="shared" si="98"/>
        <v>43304601</v>
      </c>
    </row>
    <row r="410" ht="14.25" customHeight="1" spans="1:14">
      <c r="A410" s="1">
        <v>434043</v>
      </c>
      <c r="B410" s="1" t="str">
        <f>CONCATENATE(_xlfn.XLOOKUP(INT(MID(A410,3,3)),[1]装备设计!$E:$E,[1]装备设计!$F:$F),"-","品质大类",RIGHT(A410,1))</f>
        <v>西裤-品质大类3</v>
      </c>
      <c r="C410" s="1" t="str">
        <f t="shared" si="97"/>
        <v>4</v>
      </c>
      <c r="D410" s="24" t="s">
        <v>280</v>
      </c>
      <c r="F410" s="1" t="str" cm="1">
        <f t="array" ref="F410">IF(ISNA(_xlfn.IFS(LEFT($D410,3)="攻击+","skill_431012_desc",LEFT($D410,3)="生命+","skill_432013_desc")),CONCATENATE("skill_",A410,"_desc"),_xlfn.IFS(LEFT($D410,3)="攻击+","skill_431012_desc",LEFT($D410,3)="生命+","skill_432013_desc"))</f>
        <v>skill_432013_desc</v>
      </c>
      <c r="J410" s="1">
        <v>15</v>
      </c>
      <c r="L410" s="1">
        <v>0</v>
      </c>
      <c r="M410" s="1">
        <f t="shared" si="95"/>
        <v>0</v>
      </c>
      <c r="N410" s="1">
        <f t="shared" si="98"/>
        <v>43404301</v>
      </c>
    </row>
    <row r="411" ht="14.25" customHeight="1" spans="1:14">
      <c r="A411" s="1">
        <v>434044</v>
      </c>
      <c r="B411" s="1" t="str">
        <f>CONCATENATE(_xlfn.XLOOKUP(INT(MID(A411,3,3)),[1]装备设计!$E:$E,[1]装备设计!$F:$F),"-","品质大类",RIGHT(A411,1))</f>
        <v>西裤-品质大类4</v>
      </c>
      <c r="C411" s="1" t="str">
        <f t="shared" si="97"/>
        <v>4</v>
      </c>
      <c r="D411" s="24" t="s">
        <v>358</v>
      </c>
      <c r="F411" s="1" t="str" cm="1">
        <f t="array" ref="F411">IF(ISNA(_xlfn.IFS(LEFT($D411,3)="攻击+","skill_431012_desc",LEFT($D411,3)="生命+","skill_432013_desc")),CONCATENATE("skill_",A411,"_desc"),_xlfn.IFS(LEFT($D411,3)="攻击+","skill_431012_desc",LEFT($D411,3)="生命+","skill_432013_desc"))</f>
        <v>skill_434044_desc</v>
      </c>
      <c r="J411" s="1">
        <v>10</v>
      </c>
      <c r="L411" s="1">
        <v>0</v>
      </c>
      <c r="M411" s="1">
        <f t="shared" ref="M411:M474" si="99">0</f>
        <v>0</v>
      </c>
      <c r="N411" s="1">
        <f t="shared" si="98"/>
        <v>43404401</v>
      </c>
    </row>
    <row r="412" ht="14.25" customHeight="1" spans="1:14">
      <c r="A412" s="1">
        <v>434045</v>
      </c>
      <c r="B412" s="1" t="str">
        <f>CONCATENATE(_xlfn.XLOOKUP(INT(MID(A412,3,3)),[1]装备设计!$E:$E,[1]装备设计!$F:$F),"-","品质大类",RIGHT(A412,1))</f>
        <v>西裤-品质大类5</v>
      </c>
      <c r="C412" s="1" t="str">
        <f t="shared" si="97"/>
        <v>4</v>
      </c>
      <c r="D412" s="24" t="s">
        <v>359</v>
      </c>
      <c r="F412" s="1" t="str" cm="1">
        <f t="array" ref="F412">IF(ISNA(_xlfn.IFS(LEFT($D412,3)="攻击+","skill_431012_desc",LEFT($D412,3)="生命+","skill_432013_desc")),CONCATENATE("skill_",A412,"_desc"),_xlfn.IFS(LEFT($D412,3)="攻击+","skill_431012_desc",LEFT($D412,3)="生命+","skill_432013_desc"))</f>
        <v>skill_434045_desc</v>
      </c>
      <c r="J412" s="1" t="s">
        <v>360</v>
      </c>
      <c r="L412" s="1">
        <v>1</v>
      </c>
      <c r="M412" s="1">
        <f t="shared" si="99"/>
        <v>0</v>
      </c>
      <c r="N412" s="1">
        <f t="shared" si="98"/>
        <v>43404501</v>
      </c>
    </row>
    <row r="413" ht="14.25" customHeight="1" spans="1:14">
      <c r="A413" s="1">
        <v>434046</v>
      </c>
      <c r="B413" s="1" t="str">
        <f>CONCATENATE(_xlfn.XLOOKUP(INT(MID(A413,3,3)),[1]装备设计!$E:$E,[1]装备设计!$F:$F),"-","品质大类",RIGHT(A413,1))</f>
        <v>西裤-品质大类6</v>
      </c>
      <c r="C413" s="1" t="str">
        <f t="shared" si="97"/>
        <v>4</v>
      </c>
      <c r="D413" s="24" t="s">
        <v>305</v>
      </c>
      <c r="F413" s="1" t="str" cm="1">
        <f t="array" ref="F413">IF(ISNA(_xlfn.IFS(LEFT($D413,3)="攻击+","skill_431012_desc",LEFT($D413,3)="生命+","skill_432013_desc")),CONCATENATE("skill_",A413,"_desc"),_xlfn.IFS(LEFT($D413,3)="攻击+","skill_431012_desc",LEFT($D413,3)="生命+","skill_432013_desc"))</f>
        <v>skill_432013_desc</v>
      </c>
      <c r="J413" s="1">
        <v>20</v>
      </c>
      <c r="L413" s="1">
        <v>0</v>
      </c>
      <c r="M413" s="1">
        <f t="shared" si="99"/>
        <v>0</v>
      </c>
      <c r="N413" s="1">
        <f t="shared" si="98"/>
        <v>43404601</v>
      </c>
    </row>
    <row r="414" ht="14.25" customHeight="1" spans="1:14">
      <c r="A414" s="1">
        <v>435043</v>
      </c>
      <c r="B414" s="1" t="str">
        <f>CONCATENATE(_xlfn.XLOOKUP(INT(MID(A414,3,3)),[1]装备设计!$E:$E,[1]装备设计!$F:$F),"-","品质大类",RIGHT(A414,1))</f>
        <v>皮带-品质大类3</v>
      </c>
      <c r="C414" s="1" t="str">
        <f t="shared" si="97"/>
        <v>4</v>
      </c>
      <c r="D414" s="24" t="s">
        <v>295</v>
      </c>
      <c r="F414" s="1" t="str" cm="1">
        <f t="array" ref="F414">IF(ISNA(_xlfn.IFS(LEFT($D414,3)="攻击+","skill_431012_desc",LEFT($D414,3)="生命+","skill_432013_desc")),CONCATENATE("skill_",A414,"_desc"),_xlfn.IFS(LEFT($D414,3)="攻击+","skill_431012_desc",LEFT($D414,3)="生命+","skill_432013_desc"))</f>
        <v>skill_431012_desc</v>
      </c>
      <c r="J414" s="1">
        <v>10</v>
      </c>
      <c r="L414" s="1">
        <v>0</v>
      </c>
      <c r="M414" s="1">
        <f t="shared" si="99"/>
        <v>0</v>
      </c>
      <c r="N414" s="1">
        <f t="shared" si="98"/>
        <v>43504301</v>
      </c>
    </row>
    <row r="415" ht="14.25" customHeight="1" spans="1:14">
      <c r="A415" s="1">
        <v>435044</v>
      </c>
      <c r="B415" s="1" t="str">
        <f>CONCATENATE(_xlfn.XLOOKUP(INT(MID(A415,3,3)),[1]装备设计!$E:$E,[1]装备设计!$F:$F),"-","品质大类",RIGHT(A415,1))</f>
        <v>皮带-品质大类4</v>
      </c>
      <c r="C415" s="1" t="str">
        <f t="shared" si="97"/>
        <v>4</v>
      </c>
      <c r="D415" s="24" t="s">
        <v>355</v>
      </c>
      <c r="F415" s="1" t="str" cm="1">
        <f t="array" ref="F415">IF(ISNA(_xlfn.IFS(LEFT($D415,3)="攻击+","skill_431012_desc",LEFT($D415,3)="生命+","skill_432013_desc")),CONCATENATE("skill_",A415,"_desc"),_xlfn.IFS(LEFT($D415,3)="攻击+","skill_431012_desc",LEFT($D415,3)="生命+","skill_432013_desc"))</f>
        <v>skill_435044_desc</v>
      </c>
      <c r="J415" s="1">
        <v>15</v>
      </c>
      <c r="L415" s="1">
        <v>0</v>
      </c>
      <c r="M415" s="1">
        <f t="shared" si="99"/>
        <v>0</v>
      </c>
      <c r="N415" s="1">
        <f t="shared" si="98"/>
        <v>43504401</v>
      </c>
    </row>
    <row r="416" ht="14.25" customHeight="1" spans="1:14">
      <c r="A416" s="1">
        <v>435045</v>
      </c>
      <c r="B416" s="1" t="str">
        <f>CONCATENATE(_xlfn.XLOOKUP(INT(MID(A416,3,3)),[1]装备设计!$E:$E,[1]装备设计!$F:$F),"-","品质大类",RIGHT(A416,1))</f>
        <v>皮带-品质大类5</v>
      </c>
      <c r="C416" s="1" t="str">
        <f t="shared" si="97"/>
        <v>4</v>
      </c>
      <c r="D416" s="24" t="s">
        <v>361</v>
      </c>
      <c r="F416" s="1" t="str" cm="1">
        <f t="array" ref="F416">IF(ISNA(_xlfn.IFS(LEFT($D416,3)="攻击+","skill_431012_desc",LEFT($D416,3)="生命+","skill_432013_desc")),CONCATENATE("skill_",A416,"_desc"),_xlfn.IFS(LEFT($D416,3)="攻击+","skill_431012_desc",LEFT($D416,3)="生命+","skill_432013_desc"))</f>
        <v>skill_435045_desc</v>
      </c>
      <c r="J416" s="1" t="s">
        <v>362</v>
      </c>
      <c r="L416" s="1">
        <v>1</v>
      </c>
      <c r="M416" s="1">
        <f t="shared" si="99"/>
        <v>0</v>
      </c>
      <c r="N416" s="1">
        <f t="shared" si="98"/>
        <v>43504501</v>
      </c>
    </row>
    <row r="417" ht="14.25" customHeight="1" spans="1:14">
      <c r="A417" s="1">
        <v>435046</v>
      </c>
      <c r="B417" s="1" t="str">
        <f>CONCATENATE(_xlfn.XLOOKUP(INT(MID(A417,3,3)),[1]装备设计!$E:$E,[1]装备设计!$F:$F),"-","品质大类",RIGHT(A417,1))</f>
        <v>皮带-品质大类6</v>
      </c>
      <c r="C417" s="1" t="str">
        <f t="shared" si="97"/>
        <v>4</v>
      </c>
      <c r="D417" s="24" t="s">
        <v>299</v>
      </c>
      <c r="F417" s="1" t="str" cm="1">
        <f t="array" ref="F417">IF(ISNA(_xlfn.IFS(LEFT($D417,3)="攻击+","skill_431012_desc",LEFT($D417,3)="生命+","skill_432013_desc")),CONCATENATE("skill_",A417,"_desc"),_xlfn.IFS(LEFT($D417,3)="攻击+","skill_431012_desc",LEFT($D417,3)="生命+","skill_432013_desc"))</f>
        <v>skill_431012_desc</v>
      </c>
      <c r="J417" s="1">
        <v>15</v>
      </c>
      <c r="L417" s="1">
        <v>0</v>
      </c>
      <c r="M417" s="1">
        <f t="shared" si="99"/>
        <v>0</v>
      </c>
      <c r="N417" s="1">
        <f t="shared" si="98"/>
        <v>43504601</v>
      </c>
    </row>
    <row r="418" ht="14.25" customHeight="1" spans="1:14">
      <c r="A418" s="1">
        <v>436043</v>
      </c>
      <c r="B418" s="1" t="str">
        <f>CONCATENATE(_xlfn.XLOOKUP(INT(MID(A418,3,3)),[1]装备设计!$E:$E,[1]装备设计!$F:$F),"-","品质大类",RIGHT(A418,1))</f>
        <v>皮鞋-品质大类3</v>
      </c>
      <c r="C418" s="1" t="str">
        <f t="shared" si="97"/>
        <v>4</v>
      </c>
      <c r="D418" s="24" t="s">
        <v>280</v>
      </c>
      <c r="F418" s="1" t="str" cm="1">
        <f t="array" ref="F418">IF(ISNA(_xlfn.IFS(LEFT($D418,3)="攻击+","skill_431012_desc",LEFT($D418,3)="生命+","skill_432013_desc")),CONCATENATE("skill_",A418,"_desc"),_xlfn.IFS(LEFT($D418,3)="攻击+","skill_431012_desc",LEFT($D418,3)="生命+","skill_432013_desc"))</f>
        <v>skill_432013_desc</v>
      </c>
      <c r="J418" s="1">
        <v>15</v>
      </c>
      <c r="L418" s="1">
        <v>0</v>
      </c>
      <c r="M418" s="1">
        <f t="shared" si="99"/>
        <v>0</v>
      </c>
      <c r="N418" s="1">
        <f t="shared" si="98"/>
        <v>43604301</v>
      </c>
    </row>
    <row r="419" ht="14.25" customHeight="1" spans="1:14">
      <c r="A419" s="1">
        <v>436044</v>
      </c>
      <c r="B419" s="1" t="str">
        <f>CONCATENATE(_xlfn.XLOOKUP(INT(MID(A419,3,3)),[1]装备设计!$E:$E,[1]装备设计!$F:$F),"-","品质大类",RIGHT(A419,1))</f>
        <v>皮鞋-品质大类4</v>
      </c>
      <c r="C419" s="1" t="str">
        <f t="shared" si="97"/>
        <v>4</v>
      </c>
      <c r="D419" s="24" t="s">
        <v>346</v>
      </c>
      <c r="F419" s="1" t="str" cm="1">
        <f t="array" ref="F419">IF(ISNA(_xlfn.IFS(LEFT($D419,3)="攻击+","skill_431012_desc",LEFT($D419,3)="生命+","skill_432013_desc")),CONCATENATE("skill_",A419,"_desc"),_xlfn.IFS(LEFT($D419,3)="攻击+","skill_431012_desc",LEFT($D419,3)="生命+","skill_432013_desc"))</f>
        <v>skill_436044_desc</v>
      </c>
      <c r="J419" s="1">
        <v>10</v>
      </c>
      <c r="L419" s="1">
        <v>0</v>
      </c>
      <c r="M419" s="1">
        <f t="shared" si="99"/>
        <v>0</v>
      </c>
      <c r="N419" s="1">
        <f t="shared" si="98"/>
        <v>43604401</v>
      </c>
    </row>
    <row r="420" ht="14.25" customHeight="1" spans="1:14">
      <c r="A420" s="1">
        <v>436045</v>
      </c>
      <c r="B420" s="1" t="str">
        <f>CONCATENATE(_xlfn.XLOOKUP(INT(MID(A420,3,3)),[1]装备设计!$E:$E,[1]装备设计!$F:$F),"-","品质大类",RIGHT(A420,1))</f>
        <v>皮鞋-品质大类5</v>
      </c>
      <c r="C420" s="1" t="str">
        <f t="shared" si="97"/>
        <v>4</v>
      </c>
      <c r="D420" s="24" t="s">
        <v>363</v>
      </c>
      <c r="F420" s="1" t="str" cm="1">
        <f t="array" ref="F420">IF(ISNA(_xlfn.IFS(LEFT($D420,3)="攻击+","skill_431012_desc",LEFT($D420,3)="生命+","skill_432013_desc")),CONCATENATE("skill_",A420,"_desc"),_xlfn.IFS(LEFT($D420,3)="攻击+","skill_431012_desc",LEFT($D420,3)="生命+","skill_432013_desc"))</f>
        <v>skill_436045_desc</v>
      </c>
      <c r="J420" s="1" t="s">
        <v>364</v>
      </c>
      <c r="L420" s="1">
        <v>1</v>
      </c>
      <c r="M420" s="1">
        <f t="shared" si="99"/>
        <v>0</v>
      </c>
      <c r="N420" s="1">
        <f t="shared" ref="N420:N451" si="100">INT(CONCATENATE(A420,"01"))</f>
        <v>43604501</v>
      </c>
    </row>
    <row r="421" ht="14.25" customHeight="1" spans="1:14">
      <c r="A421" s="1">
        <v>436046</v>
      </c>
      <c r="B421" s="1" t="str">
        <f>CONCATENATE(_xlfn.XLOOKUP(INT(MID(A421,3,3)),[1]装备设计!$E:$E,[1]装备设计!$F:$F),"-","品质大类",RIGHT(A421,1))</f>
        <v>皮鞋-品质大类6</v>
      </c>
      <c r="C421" s="1" t="str">
        <f t="shared" si="97"/>
        <v>4</v>
      </c>
      <c r="D421" s="24" t="s">
        <v>305</v>
      </c>
      <c r="F421" s="1" t="str" cm="1">
        <f t="array" ref="F421">IF(ISNA(_xlfn.IFS(LEFT($D421,3)="攻击+","skill_431012_desc",LEFT($D421,3)="生命+","skill_432013_desc")),CONCATENATE("skill_",A421,"_desc"),_xlfn.IFS(LEFT($D421,3)="攻击+","skill_431012_desc",LEFT($D421,3)="生命+","skill_432013_desc"))</f>
        <v>skill_432013_desc</v>
      </c>
      <c r="J421" s="1">
        <v>20</v>
      </c>
      <c r="L421" s="1">
        <v>0</v>
      </c>
      <c r="M421" s="1">
        <f t="shared" si="99"/>
        <v>0</v>
      </c>
      <c r="N421" s="1">
        <f t="shared" si="100"/>
        <v>43604601</v>
      </c>
    </row>
    <row r="422" ht="14.25" customHeight="1" spans="1:14">
      <c r="A422" s="1">
        <v>431052</v>
      </c>
      <c r="B422" s="1" t="str">
        <f>CONCATENATE(_xlfn.XLOOKUP(INT(MID(A422,3,3)),[1]装备设计!$E:$E,[1]装备设计!$F:$F),"-","品质大类",RIGHT(A422,1))</f>
        <v>平底锅-品质大类2</v>
      </c>
      <c r="C422" s="1" t="str">
        <f t="shared" si="97"/>
        <v>4</v>
      </c>
      <c r="D422" s="24" t="s">
        <v>295</v>
      </c>
      <c r="F422" s="1" t="str" cm="1">
        <f t="array" ref="F422">IF(ISNA(_xlfn.IFS(LEFT($D422,3)="攻击+","skill_431012_desc",LEFT($D422,3)="生命+","skill_432013_desc")),CONCATENATE("skill_",A422,"_desc"),_xlfn.IFS(LEFT($D422,3)="攻击+","skill_431012_desc",LEFT($D422,3)="生命+","skill_432013_desc"))</f>
        <v>skill_431012_desc</v>
      </c>
      <c r="J422" s="1">
        <v>10</v>
      </c>
      <c r="L422" s="1">
        <v>0</v>
      </c>
      <c r="M422" s="1">
        <f t="shared" si="99"/>
        <v>0</v>
      </c>
      <c r="N422" s="1">
        <f t="shared" si="100"/>
        <v>43105201</v>
      </c>
    </row>
    <row r="423" ht="14.25" customHeight="1" spans="1:14">
      <c r="A423" s="1">
        <v>431053</v>
      </c>
      <c r="B423" s="1" t="str">
        <f>CONCATENATE(_xlfn.XLOOKUP(INT(MID(A423,3,3)),[1]装备设计!$E:$E,[1]装备设计!$F:$F),"-","品质大类",RIGHT(A423,1))</f>
        <v>平底锅-品质大类3</v>
      </c>
      <c r="C423" s="1" t="str">
        <f t="shared" si="97"/>
        <v>4</v>
      </c>
      <c r="D423" s="24" t="s">
        <v>365</v>
      </c>
      <c r="F423" s="1" t="str" cm="1">
        <f t="array" ref="F423">IF(ISNA(_xlfn.IFS(LEFT($D423,3)="攻击+","skill_431012_desc",LEFT($D423,3)="生命+","skill_432013_desc")),CONCATENATE("skill_",A423,"_desc"),_xlfn.IFS(LEFT($D423,3)="攻击+","skill_431012_desc",LEFT($D423,3)="生命+","skill_432013_desc"))</f>
        <v>skill_431053_desc</v>
      </c>
      <c r="J423" s="1">
        <v>1</v>
      </c>
      <c r="L423" s="1">
        <v>0</v>
      </c>
      <c r="M423" s="1">
        <f t="shared" si="99"/>
        <v>0</v>
      </c>
      <c r="N423" s="1">
        <f t="shared" si="100"/>
        <v>43105301</v>
      </c>
    </row>
    <row r="424" ht="14.25" customHeight="1" spans="1:14">
      <c r="A424" s="1">
        <v>431054</v>
      </c>
      <c r="B424" s="1" t="str">
        <f>CONCATENATE(_xlfn.XLOOKUP(INT(MID(A424,3,3)),[1]装备设计!$E:$E,[1]装备设计!$F:$F),"-","品质大类",RIGHT(A424,1))</f>
        <v>平底锅-品质大类4</v>
      </c>
      <c r="C424" s="1" t="str">
        <f t="shared" si="97"/>
        <v>4</v>
      </c>
      <c r="D424" s="24" t="s">
        <v>366</v>
      </c>
      <c r="F424" s="1" t="str" cm="1">
        <f t="array" ref="F424">IF(ISNA(_xlfn.IFS(LEFT($D424,3)="攻击+","skill_431012_desc",LEFT($D424,3)="生命+","skill_432013_desc")),CONCATENATE("skill_",A424,"_desc"),_xlfn.IFS(LEFT($D424,3)="攻击+","skill_431012_desc",LEFT($D424,3)="生命+","skill_432013_desc"))</f>
        <v>skill_431054_desc</v>
      </c>
      <c r="J424" s="1">
        <v>20</v>
      </c>
      <c r="L424" s="1">
        <v>0</v>
      </c>
      <c r="M424" s="1">
        <f t="shared" si="99"/>
        <v>0</v>
      </c>
      <c r="N424" s="1">
        <f t="shared" si="100"/>
        <v>43105401</v>
      </c>
    </row>
    <row r="425" ht="14.25" customHeight="1" spans="1:14">
      <c r="A425" s="1">
        <v>431055</v>
      </c>
      <c r="B425" s="1" t="str">
        <f>CONCATENATE(_xlfn.XLOOKUP(INT(MID(A425,3,3)),[1]装备设计!$E:$E,[1]装备设计!$F:$F),"-","品质大类",RIGHT(A425,1))</f>
        <v>平底锅-品质大类5</v>
      </c>
      <c r="C425" s="1" t="str">
        <f t="shared" si="97"/>
        <v>4</v>
      </c>
      <c r="D425" s="24" t="s">
        <v>299</v>
      </c>
      <c r="F425" s="1" t="str" cm="1">
        <f t="array" ref="F425">IF(ISNA(_xlfn.IFS(LEFT($D425,3)="攻击+","skill_431012_desc",LEFT($D425,3)="生命+","skill_432013_desc")),CONCATENATE("skill_",A425,"_desc"),_xlfn.IFS(LEFT($D425,3)="攻击+","skill_431012_desc",LEFT($D425,3)="生命+","skill_432013_desc"))</f>
        <v>skill_431012_desc</v>
      </c>
      <c r="J425" s="1">
        <v>15</v>
      </c>
      <c r="L425" s="1">
        <v>0</v>
      </c>
      <c r="M425" s="1">
        <f t="shared" si="99"/>
        <v>0</v>
      </c>
      <c r="N425" s="1">
        <f t="shared" si="100"/>
        <v>43105501</v>
      </c>
    </row>
    <row r="426" ht="14.25" customHeight="1" spans="1:15">
      <c r="A426" s="1">
        <v>431056</v>
      </c>
      <c r="B426" s="1" t="str">
        <f>CONCATENATE(_xlfn.XLOOKUP(INT(MID(A426,3,3)),[1]装备设计!$E:$E,[1]装备设计!$F:$F),"-","品质大类",RIGHT(A426,1))</f>
        <v>平底锅-品质大类6</v>
      </c>
      <c r="C426" s="1" t="str">
        <f t="shared" si="97"/>
        <v>4</v>
      </c>
      <c r="D426" s="24" t="s">
        <v>367</v>
      </c>
      <c r="F426" s="1" t="str" cm="1">
        <f t="array" ref="F426">IF(ISNA(_xlfn.IFS(LEFT($D426,3)="攻击+","skill_431012_desc",LEFT($D426,3)="生命+","skill_432013_desc")),CONCATENATE("skill_",A426,"_desc"),_xlfn.IFS(LEFT($D426,3)="攻击+","skill_431012_desc",LEFT($D426,3)="生命+","skill_432013_desc"))</f>
        <v>skill_431056_desc</v>
      </c>
      <c r="J426" s="1" t="s">
        <v>368</v>
      </c>
      <c r="L426" s="1">
        <v>1</v>
      </c>
      <c r="M426" s="1">
        <f t="shared" si="99"/>
        <v>0</v>
      </c>
      <c r="N426" s="1">
        <f t="shared" si="100"/>
        <v>43105601</v>
      </c>
      <c r="O426" s="1">
        <v>24005</v>
      </c>
    </row>
    <row r="427" ht="14.25" customHeight="1" spans="1:14">
      <c r="A427" s="1">
        <v>432053</v>
      </c>
      <c r="B427" s="1" t="str">
        <f>CONCATENATE(_xlfn.XLOOKUP(INT(MID(A427,3,3)),[1]装备设计!$E:$E,[1]装备设计!$F:$F),"-","品质大类",RIGHT(A427,1))</f>
        <v>烹饪围裙-品质大类3</v>
      </c>
      <c r="C427" s="1" t="str">
        <f t="shared" si="97"/>
        <v>4</v>
      </c>
      <c r="D427" s="24" t="s">
        <v>280</v>
      </c>
      <c r="F427" s="1" t="str" cm="1">
        <f t="array" ref="F427">IF(ISNA(_xlfn.IFS(LEFT($D427,3)="攻击+","skill_431012_desc",LEFT($D427,3)="生命+","skill_432013_desc")),CONCATENATE("skill_",A427,"_desc"),_xlfn.IFS(LEFT($D427,3)="攻击+","skill_431012_desc",LEFT($D427,3)="生命+","skill_432013_desc"))</f>
        <v>skill_432013_desc</v>
      </c>
      <c r="J427" s="1">
        <v>15</v>
      </c>
      <c r="L427" s="1">
        <v>0</v>
      </c>
      <c r="M427" s="1">
        <f t="shared" si="99"/>
        <v>0</v>
      </c>
      <c r="N427" s="1">
        <f t="shared" si="100"/>
        <v>43205301</v>
      </c>
    </row>
    <row r="428" ht="14.25" customHeight="1" spans="1:14">
      <c r="A428" s="1">
        <v>432054</v>
      </c>
      <c r="B428" s="1" t="str">
        <f>CONCATENATE(_xlfn.XLOOKUP(INT(MID(A428,3,3)),[1]装备设计!$E:$E,[1]装备设计!$F:$F),"-","品质大类",RIGHT(A428,1))</f>
        <v>烹饪围裙-品质大类4</v>
      </c>
      <c r="C428" s="1" t="str">
        <f t="shared" si="97"/>
        <v>4</v>
      </c>
      <c r="D428" s="24" t="s">
        <v>369</v>
      </c>
      <c r="F428" s="1" t="str" cm="1">
        <f t="array" ref="F428">IF(ISNA(_xlfn.IFS(LEFT($D428,3)="攻击+","skill_431012_desc",LEFT($D428,3)="生命+","skill_432013_desc")),CONCATENATE("skill_",A428,"_desc"),_xlfn.IFS(LEFT($D428,3)="攻击+","skill_431012_desc",LEFT($D428,3)="生命+","skill_432013_desc"))</f>
        <v>skill_432054_desc</v>
      </c>
      <c r="J428" s="1">
        <v>10</v>
      </c>
      <c r="L428" s="1">
        <v>0</v>
      </c>
      <c r="M428" s="1">
        <f t="shared" si="99"/>
        <v>0</v>
      </c>
      <c r="N428" s="1">
        <f t="shared" si="100"/>
        <v>43205401</v>
      </c>
    </row>
    <row r="429" ht="14.25" customHeight="1" spans="1:14">
      <c r="A429" s="1">
        <v>432055</v>
      </c>
      <c r="B429" s="1" t="str">
        <f>CONCATENATE(_xlfn.XLOOKUP(INT(MID(A429,3,3)),[1]装备设计!$E:$E,[1]装备设计!$F:$F),"-","品质大类",RIGHT(A429,1))</f>
        <v>烹饪围裙-品质大类5</v>
      </c>
      <c r="C429" s="1" t="str">
        <f t="shared" si="97"/>
        <v>4</v>
      </c>
      <c r="D429" s="24" t="s">
        <v>370</v>
      </c>
      <c r="F429" s="1" t="str" cm="1">
        <f t="array" ref="F429">IF(ISNA(_xlfn.IFS(LEFT($D429,3)="攻击+","skill_431012_desc",LEFT($D429,3)="生命+","skill_432013_desc")),CONCATENATE("skill_",A429,"_desc"),_xlfn.IFS(LEFT($D429,3)="攻击+","skill_431012_desc",LEFT($D429,3)="生命+","skill_432013_desc"))</f>
        <v>skill_432055_desc</v>
      </c>
      <c r="J429" s="1">
        <v>1</v>
      </c>
      <c r="L429" s="1">
        <v>1</v>
      </c>
      <c r="M429" s="1">
        <f t="shared" si="99"/>
        <v>0</v>
      </c>
      <c r="N429" s="1">
        <f t="shared" si="100"/>
        <v>43205501</v>
      </c>
    </row>
    <row r="430" ht="14.25" customHeight="1" spans="1:14">
      <c r="A430" s="1">
        <v>432056</v>
      </c>
      <c r="B430" s="1" t="str">
        <f>CONCATENATE(_xlfn.XLOOKUP(INT(MID(A430,3,3)),[1]装备设计!$E:$E,[1]装备设计!$F:$F),"-","品质大类",RIGHT(A430,1))</f>
        <v>烹饪围裙-品质大类6</v>
      </c>
      <c r="C430" s="1" t="str">
        <f t="shared" si="97"/>
        <v>4</v>
      </c>
      <c r="D430" s="24" t="s">
        <v>305</v>
      </c>
      <c r="F430" s="1" t="str" cm="1">
        <f t="array" ref="F430">IF(ISNA(_xlfn.IFS(LEFT($D430,3)="攻击+","skill_431012_desc",LEFT($D430,3)="生命+","skill_432013_desc")),CONCATENATE("skill_",A430,"_desc"),_xlfn.IFS(LEFT($D430,3)="攻击+","skill_431012_desc",LEFT($D430,3)="生命+","skill_432013_desc"))</f>
        <v>skill_432013_desc</v>
      </c>
      <c r="J430" s="1">
        <v>20</v>
      </c>
      <c r="L430" s="1">
        <v>0</v>
      </c>
      <c r="M430" s="1">
        <f t="shared" si="99"/>
        <v>0</v>
      </c>
      <c r="N430" s="1">
        <f t="shared" si="100"/>
        <v>43205601</v>
      </c>
    </row>
    <row r="431" ht="14.25" customHeight="1" spans="1:14">
      <c r="A431" s="1">
        <v>433053</v>
      </c>
      <c r="B431" s="1" t="str">
        <f>CONCATENATE(_xlfn.XLOOKUP(INT(MID(A431,3,3)),[1]装备设计!$E:$E,[1]装备设计!$F:$F),"-","品质大类",RIGHT(A431,1))</f>
        <v>隔热手套-品质大类3</v>
      </c>
      <c r="C431" s="1" t="str">
        <f t="shared" si="97"/>
        <v>4</v>
      </c>
      <c r="D431" s="24" t="s">
        <v>295</v>
      </c>
      <c r="F431" s="1" t="str" cm="1">
        <f t="array" ref="F431">IF(ISNA(_xlfn.IFS(LEFT($D431,3)="攻击+","skill_431012_desc",LEFT($D431,3)="生命+","skill_432013_desc")),CONCATENATE("skill_",A431,"_desc"),_xlfn.IFS(LEFT($D431,3)="攻击+","skill_431012_desc",LEFT($D431,3)="生命+","skill_432013_desc"))</f>
        <v>skill_431012_desc</v>
      </c>
      <c r="J431" s="1">
        <v>10</v>
      </c>
      <c r="L431" s="1">
        <v>0</v>
      </c>
      <c r="M431" s="1">
        <f t="shared" si="99"/>
        <v>0</v>
      </c>
      <c r="N431" s="1">
        <f t="shared" si="100"/>
        <v>43305301</v>
      </c>
    </row>
    <row r="432" ht="14.25" customHeight="1" spans="1:14">
      <c r="A432" s="1">
        <v>433054</v>
      </c>
      <c r="B432" s="1" t="str">
        <f>CONCATENATE(_xlfn.XLOOKUP(INT(MID(A432,3,3)),[1]装备设计!$E:$E,[1]装备设计!$F:$F),"-","品质大类",RIGHT(A432,1))</f>
        <v>隔热手套-品质大类4</v>
      </c>
      <c r="C432" s="1" t="str">
        <f t="shared" si="97"/>
        <v>4</v>
      </c>
      <c r="D432" s="24" t="s">
        <v>371</v>
      </c>
      <c r="F432" s="1" t="str" cm="1">
        <f t="array" ref="F432">IF(ISNA(_xlfn.IFS(LEFT($D432,3)="攻击+","skill_431012_desc",LEFT($D432,3)="生命+","skill_432013_desc")),CONCATENATE("skill_",A432,"_desc"),_xlfn.IFS(LEFT($D432,3)="攻击+","skill_431012_desc",LEFT($D432,3)="生命+","skill_432013_desc"))</f>
        <v>skill_433054_desc</v>
      </c>
      <c r="J432" s="1">
        <v>5</v>
      </c>
      <c r="L432" s="1">
        <v>0</v>
      </c>
      <c r="M432" s="1">
        <f t="shared" si="99"/>
        <v>0</v>
      </c>
      <c r="N432" s="1">
        <f t="shared" si="100"/>
        <v>43305401</v>
      </c>
    </row>
    <row r="433" ht="14.25" customHeight="1" spans="1:14">
      <c r="A433" s="1">
        <v>433055</v>
      </c>
      <c r="B433" s="1" t="str">
        <f>CONCATENATE(_xlfn.XLOOKUP(INT(MID(A433,3,3)),[1]装备设计!$E:$E,[1]装备设计!$F:$F),"-","品质大类",RIGHT(A433,1))</f>
        <v>隔热手套-品质大类5</v>
      </c>
      <c r="C433" s="1" t="str">
        <f t="shared" si="97"/>
        <v>4</v>
      </c>
      <c r="D433" s="24" t="s">
        <v>372</v>
      </c>
      <c r="F433" s="1" t="str" cm="1">
        <f t="array" ref="F433">IF(ISNA(_xlfn.IFS(LEFT($D433,3)="攻击+","skill_431012_desc",LEFT($D433,3)="生命+","skill_432013_desc")),CONCATENATE("skill_",A433,"_desc"),_xlfn.IFS(LEFT($D433,3)="攻击+","skill_431012_desc",LEFT($D433,3)="生命+","skill_432013_desc"))</f>
        <v>skill_433055_desc</v>
      </c>
      <c r="J433" s="1" t="s">
        <v>373</v>
      </c>
      <c r="L433" s="1">
        <v>1</v>
      </c>
      <c r="M433" s="1">
        <f t="shared" si="99"/>
        <v>0</v>
      </c>
      <c r="N433" s="1">
        <f t="shared" si="100"/>
        <v>43305501</v>
      </c>
    </row>
    <row r="434" ht="14.25" customHeight="1" spans="1:14">
      <c r="A434" s="1">
        <v>433056</v>
      </c>
      <c r="B434" s="1" t="str">
        <f>CONCATENATE(_xlfn.XLOOKUP(INT(MID(A434,3,3)),[1]装备设计!$E:$E,[1]装备设计!$F:$F),"-","品质大类",RIGHT(A434,1))</f>
        <v>隔热手套-品质大类6</v>
      </c>
      <c r="C434" s="1" t="str">
        <f t="shared" si="97"/>
        <v>4</v>
      </c>
      <c r="D434" s="24" t="s">
        <v>299</v>
      </c>
      <c r="F434" s="1" t="str" cm="1">
        <f t="array" ref="F434">IF(ISNA(_xlfn.IFS(LEFT($D434,3)="攻击+","skill_431012_desc",LEFT($D434,3)="生命+","skill_432013_desc")),CONCATENATE("skill_",A434,"_desc"),_xlfn.IFS(LEFT($D434,3)="攻击+","skill_431012_desc",LEFT($D434,3)="生命+","skill_432013_desc"))</f>
        <v>skill_431012_desc</v>
      </c>
      <c r="J434" s="1">
        <v>15</v>
      </c>
      <c r="L434" s="1">
        <v>0</v>
      </c>
      <c r="M434" s="1">
        <f t="shared" si="99"/>
        <v>0</v>
      </c>
      <c r="N434" s="1">
        <f t="shared" si="100"/>
        <v>43305601</v>
      </c>
    </row>
    <row r="435" ht="14.25" customHeight="1" spans="1:14">
      <c r="A435" s="1">
        <v>434053</v>
      </c>
      <c r="B435" s="1" t="str">
        <f>CONCATENATE(_xlfn.XLOOKUP(INT(MID(A435,3,3)),[1]装备设计!$E:$E,[1]装备设计!$F:$F),"-","品质大类",RIGHT(A435,1))</f>
        <v>烹饪裤-品质大类3</v>
      </c>
      <c r="C435" s="1" t="str">
        <f t="shared" si="97"/>
        <v>4</v>
      </c>
      <c r="D435" s="24" t="s">
        <v>280</v>
      </c>
      <c r="F435" s="1" t="str" cm="1">
        <f t="array" ref="F435">IF(ISNA(_xlfn.IFS(LEFT($D435,3)="攻击+","skill_431012_desc",LEFT($D435,3)="生命+","skill_432013_desc")),CONCATENATE("skill_",A435,"_desc"),_xlfn.IFS(LEFT($D435,3)="攻击+","skill_431012_desc",LEFT($D435,3)="生命+","skill_432013_desc"))</f>
        <v>skill_432013_desc</v>
      </c>
      <c r="J435" s="1">
        <v>15</v>
      </c>
      <c r="L435" s="1">
        <v>0</v>
      </c>
      <c r="M435" s="1">
        <f t="shared" si="99"/>
        <v>0</v>
      </c>
      <c r="N435" s="1">
        <f t="shared" si="100"/>
        <v>43405301</v>
      </c>
    </row>
    <row r="436" ht="14.25" customHeight="1" spans="1:14">
      <c r="A436" s="1">
        <v>434054</v>
      </c>
      <c r="B436" s="1" t="str">
        <f>CONCATENATE(_xlfn.XLOOKUP(INT(MID(A436,3,3)),[1]装备设计!$E:$E,[1]装备设计!$F:$F),"-","品质大类",RIGHT(A436,1))</f>
        <v>烹饪裤-品质大类4</v>
      </c>
      <c r="C436" s="1" t="str">
        <f t="shared" ref="C436:C461" si="101">LEFT(A436,1)</f>
        <v>4</v>
      </c>
      <c r="D436" s="24" t="s">
        <v>374</v>
      </c>
      <c r="F436" s="1" t="str" cm="1">
        <f t="array" ref="F436">IF(ISNA(_xlfn.IFS(LEFT($D436,3)="攻击+","skill_431012_desc",LEFT($D436,3)="生命+","skill_432013_desc")),CONCATENATE("skill_",A436,"_desc"),_xlfn.IFS(LEFT($D436,3)="攻击+","skill_431012_desc",LEFT($D436,3)="生命+","skill_432013_desc"))</f>
        <v>skill_434054_desc</v>
      </c>
      <c r="J436" s="1">
        <v>5</v>
      </c>
      <c r="L436" s="1">
        <v>0</v>
      </c>
      <c r="M436" s="1">
        <f t="shared" si="99"/>
        <v>0</v>
      </c>
      <c r="N436" s="1">
        <f t="shared" si="100"/>
        <v>43405401</v>
      </c>
    </row>
    <row r="437" ht="14.25" customHeight="1" spans="1:14">
      <c r="A437" s="1">
        <v>434055</v>
      </c>
      <c r="B437" s="1" t="str">
        <f>CONCATENATE(_xlfn.XLOOKUP(INT(MID(A437,3,3)),[1]装备设计!$E:$E,[1]装备设计!$F:$F),"-","品质大类",RIGHT(A437,1))</f>
        <v>烹饪裤-品质大类5</v>
      </c>
      <c r="C437" s="1" t="str">
        <f t="shared" si="101"/>
        <v>4</v>
      </c>
      <c r="D437" s="24" t="s">
        <v>375</v>
      </c>
      <c r="F437" s="1" t="str" cm="1">
        <f t="array" ref="F437">IF(ISNA(_xlfn.IFS(LEFT($D437,3)="攻击+","skill_431012_desc",LEFT($D437,3)="生命+","skill_432013_desc")),CONCATENATE("skill_",A437,"_desc"),_xlfn.IFS(LEFT($D437,3)="攻击+","skill_431012_desc",LEFT($D437,3)="生命+","skill_432013_desc"))</f>
        <v>skill_434055_desc</v>
      </c>
      <c r="J437" s="1" t="s">
        <v>376</v>
      </c>
      <c r="L437" s="1">
        <v>1</v>
      </c>
      <c r="M437" s="1">
        <f t="shared" si="99"/>
        <v>0</v>
      </c>
      <c r="N437" s="1">
        <f t="shared" si="100"/>
        <v>43405501</v>
      </c>
    </row>
    <row r="438" ht="14.25" customHeight="1" spans="1:14">
      <c r="A438" s="1">
        <v>434056</v>
      </c>
      <c r="B438" s="1" t="str">
        <f>CONCATENATE(_xlfn.XLOOKUP(INT(MID(A438,3,3)),[1]装备设计!$E:$E,[1]装备设计!$F:$F),"-","品质大类",RIGHT(A438,1))</f>
        <v>烹饪裤-品质大类6</v>
      </c>
      <c r="C438" s="1" t="str">
        <f t="shared" si="101"/>
        <v>4</v>
      </c>
      <c r="D438" s="24" t="s">
        <v>305</v>
      </c>
      <c r="F438" s="1" t="str" cm="1">
        <f t="array" ref="F438">IF(ISNA(_xlfn.IFS(LEFT($D438,3)="攻击+","skill_431012_desc",LEFT($D438,3)="生命+","skill_432013_desc")),CONCATENATE("skill_",A438,"_desc"),_xlfn.IFS(LEFT($D438,3)="攻击+","skill_431012_desc",LEFT($D438,3)="生命+","skill_432013_desc"))</f>
        <v>skill_432013_desc</v>
      </c>
      <c r="J438" s="1">
        <v>20</v>
      </c>
      <c r="L438" s="1">
        <v>0</v>
      </c>
      <c r="M438" s="1">
        <f t="shared" si="99"/>
        <v>0</v>
      </c>
      <c r="N438" s="1">
        <f t="shared" si="100"/>
        <v>43405601</v>
      </c>
    </row>
    <row r="439" ht="14.25" customHeight="1" spans="1:14">
      <c r="A439" s="1">
        <v>435053</v>
      </c>
      <c r="B439" s="1" t="str">
        <f>CONCATENATE(_xlfn.XLOOKUP(INT(MID(A439,3,3)),[1]装备设计!$E:$E,[1]装备设计!$F:$F),"-","品质大类",RIGHT(A439,1))</f>
        <v>调料腰带-品质大类3</v>
      </c>
      <c r="C439" s="1" t="str">
        <f t="shared" si="101"/>
        <v>4</v>
      </c>
      <c r="D439" s="24" t="s">
        <v>295</v>
      </c>
      <c r="F439" s="1" t="str" cm="1">
        <f t="array" ref="F439">IF(ISNA(_xlfn.IFS(LEFT($D439,3)="攻击+","skill_431012_desc",LEFT($D439,3)="生命+","skill_432013_desc")),CONCATENATE("skill_",A439,"_desc"),_xlfn.IFS(LEFT($D439,3)="攻击+","skill_431012_desc",LEFT($D439,3)="生命+","skill_432013_desc"))</f>
        <v>skill_431012_desc</v>
      </c>
      <c r="J439" s="1">
        <v>10</v>
      </c>
      <c r="L439" s="1">
        <v>0</v>
      </c>
      <c r="M439" s="1">
        <f t="shared" si="99"/>
        <v>0</v>
      </c>
      <c r="N439" s="1">
        <f t="shared" si="100"/>
        <v>43505301</v>
      </c>
    </row>
    <row r="440" ht="14.25" customHeight="1" spans="1:14">
      <c r="A440" s="1">
        <v>435054</v>
      </c>
      <c r="B440" s="1" t="str">
        <f>CONCATENATE(_xlfn.XLOOKUP(INT(MID(A440,3,3)),[1]装备设计!$E:$E,[1]装备设计!$F:$F),"-","品质大类",RIGHT(A440,1))</f>
        <v>调料腰带-品质大类4</v>
      </c>
      <c r="C440" s="1" t="str">
        <f t="shared" si="101"/>
        <v>4</v>
      </c>
      <c r="D440" s="24" t="s">
        <v>371</v>
      </c>
      <c r="F440" s="1" t="str" cm="1">
        <f t="array" ref="F440">IF(ISNA(_xlfn.IFS(LEFT($D440,3)="攻击+","skill_431012_desc",LEFT($D440,3)="生命+","skill_432013_desc")),CONCATENATE("skill_",A440,"_desc"),_xlfn.IFS(LEFT($D440,3)="攻击+","skill_431012_desc",LEFT($D440,3)="生命+","skill_432013_desc"))</f>
        <v>skill_435054_desc</v>
      </c>
      <c r="J440" s="1">
        <v>5</v>
      </c>
      <c r="L440" s="1">
        <v>0</v>
      </c>
      <c r="M440" s="1">
        <f t="shared" si="99"/>
        <v>0</v>
      </c>
      <c r="N440" s="1">
        <f t="shared" si="100"/>
        <v>43505401</v>
      </c>
    </row>
    <row r="441" ht="14.25" customHeight="1" spans="1:14">
      <c r="A441" s="1">
        <v>435055</v>
      </c>
      <c r="B441" s="1" t="str">
        <f>CONCATENATE(_xlfn.XLOOKUP(INT(MID(A441,3,3)),[1]装备设计!$E:$E,[1]装备设计!$F:$F),"-","品质大类",RIGHT(A441,1))</f>
        <v>调料腰带-品质大类5</v>
      </c>
      <c r="C441" s="1" t="str">
        <f t="shared" si="101"/>
        <v>4</v>
      </c>
      <c r="D441" s="24" t="s">
        <v>377</v>
      </c>
      <c r="F441" s="1" t="str" cm="1">
        <f t="array" ref="F441">IF(ISNA(_xlfn.IFS(LEFT($D441,3)="攻击+","skill_431012_desc",LEFT($D441,3)="生命+","skill_432013_desc")),CONCATENATE("skill_",A441,"_desc"),_xlfn.IFS(LEFT($D441,3)="攻击+","skill_431012_desc",LEFT($D441,3)="生命+","skill_432013_desc"))</f>
        <v>skill_435055_desc</v>
      </c>
      <c r="J441" s="1">
        <v>1</v>
      </c>
      <c r="L441" s="1">
        <v>1</v>
      </c>
      <c r="M441" s="1">
        <f t="shared" si="99"/>
        <v>0</v>
      </c>
      <c r="N441" s="1">
        <f t="shared" si="100"/>
        <v>43505501</v>
      </c>
    </row>
    <row r="442" ht="14.25" customHeight="1" spans="1:14">
      <c r="A442" s="1">
        <v>435056</v>
      </c>
      <c r="B442" s="1" t="str">
        <f>CONCATENATE(_xlfn.XLOOKUP(INT(MID(A442,3,3)),[1]装备设计!$E:$E,[1]装备设计!$F:$F),"-","品质大类",RIGHT(A442,1))</f>
        <v>调料腰带-品质大类6</v>
      </c>
      <c r="C442" s="1" t="str">
        <f t="shared" si="101"/>
        <v>4</v>
      </c>
      <c r="D442" s="24" t="s">
        <v>299</v>
      </c>
      <c r="F442" s="1" t="str" cm="1">
        <f t="array" ref="F442">IF(ISNA(_xlfn.IFS(LEFT($D442,3)="攻击+","skill_431012_desc",LEFT($D442,3)="生命+","skill_432013_desc")),CONCATENATE("skill_",A442,"_desc"),_xlfn.IFS(LEFT($D442,3)="攻击+","skill_431012_desc",LEFT($D442,3)="生命+","skill_432013_desc"))</f>
        <v>skill_431012_desc</v>
      </c>
      <c r="J442" s="1">
        <v>15</v>
      </c>
      <c r="L442" s="1">
        <v>0</v>
      </c>
      <c r="M442" s="1">
        <f t="shared" si="99"/>
        <v>0</v>
      </c>
      <c r="N442" s="1">
        <f t="shared" si="100"/>
        <v>43505601</v>
      </c>
    </row>
    <row r="443" ht="14.25" customHeight="1" spans="1:14">
      <c r="A443" s="1">
        <v>436053</v>
      </c>
      <c r="B443" s="1" t="str">
        <f>CONCATENATE(_xlfn.XLOOKUP(INT(MID(A443,3,3)),[1]装备设计!$E:$E,[1]装备设计!$F:$F),"-","品质大类",RIGHT(A443,1))</f>
        <v>防滑鞋-品质大类3</v>
      </c>
      <c r="C443" s="1" t="str">
        <f t="shared" si="101"/>
        <v>4</v>
      </c>
      <c r="D443" s="24" t="s">
        <v>280</v>
      </c>
      <c r="F443" s="1" t="str" cm="1">
        <f t="array" ref="F443">IF(ISNA(_xlfn.IFS(LEFT($D443,3)="攻击+","skill_431012_desc",LEFT($D443,3)="生命+","skill_432013_desc")),CONCATENATE("skill_",A443,"_desc"),_xlfn.IFS(LEFT($D443,3)="攻击+","skill_431012_desc",LEFT($D443,3)="生命+","skill_432013_desc"))</f>
        <v>skill_432013_desc</v>
      </c>
      <c r="J443" s="1">
        <v>15</v>
      </c>
      <c r="L443" s="1">
        <v>0</v>
      </c>
      <c r="M443" s="1">
        <f t="shared" si="99"/>
        <v>0</v>
      </c>
      <c r="N443" s="1">
        <f t="shared" si="100"/>
        <v>43605301</v>
      </c>
    </row>
    <row r="444" ht="14.25" customHeight="1" spans="1:14">
      <c r="A444" s="1">
        <v>436054</v>
      </c>
      <c r="B444" s="1" t="str">
        <f>CONCATENATE(_xlfn.XLOOKUP(INT(MID(A444,3,3)),[1]装备设计!$E:$E,[1]装备设计!$F:$F),"-","品质大类",RIGHT(A444,1))</f>
        <v>防滑鞋-品质大类4</v>
      </c>
      <c r="C444" s="1" t="str">
        <f t="shared" si="101"/>
        <v>4</v>
      </c>
      <c r="D444" s="24" t="s">
        <v>374</v>
      </c>
      <c r="F444" s="1" t="str" cm="1">
        <f t="array" ref="F444">IF(ISNA(_xlfn.IFS(LEFT($D444,3)="攻击+","skill_431012_desc",LEFT($D444,3)="生命+","skill_432013_desc")),CONCATENATE("skill_",A444,"_desc"),_xlfn.IFS(LEFT($D444,3)="攻击+","skill_431012_desc",LEFT($D444,3)="生命+","skill_432013_desc"))</f>
        <v>skill_436054_desc</v>
      </c>
      <c r="J444" s="1">
        <v>5</v>
      </c>
      <c r="L444" s="1">
        <v>0</v>
      </c>
      <c r="M444" s="1">
        <f t="shared" si="99"/>
        <v>0</v>
      </c>
      <c r="N444" s="1">
        <f t="shared" si="100"/>
        <v>43605401</v>
      </c>
    </row>
    <row r="445" ht="14.25" customHeight="1" spans="1:14">
      <c r="A445" s="1">
        <v>436055</v>
      </c>
      <c r="B445" s="1" t="str">
        <f>CONCATENATE(_xlfn.XLOOKUP(INT(MID(A445,3,3)),[1]装备设计!$E:$E,[1]装备设计!$F:$F),"-","品质大类",RIGHT(A445,1))</f>
        <v>防滑鞋-品质大类5</v>
      </c>
      <c r="C445" s="1" t="str">
        <f t="shared" si="101"/>
        <v>4</v>
      </c>
      <c r="D445" s="24" t="s">
        <v>378</v>
      </c>
      <c r="F445" s="1" t="str" cm="1">
        <f t="array" ref="F445">IF(ISNA(_xlfn.IFS(LEFT($D445,3)="攻击+","skill_431012_desc",LEFT($D445,3)="生命+","skill_432013_desc")),CONCATENATE("skill_",A445,"_desc"),_xlfn.IFS(LEFT($D445,3)="攻击+","skill_431012_desc",LEFT($D445,3)="生命+","skill_432013_desc"))</f>
        <v>skill_436055_desc</v>
      </c>
      <c r="J445" s="1" t="s">
        <v>379</v>
      </c>
      <c r="L445" s="1">
        <v>3000</v>
      </c>
      <c r="M445" s="1">
        <f t="shared" si="99"/>
        <v>0</v>
      </c>
      <c r="N445" s="1">
        <f t="shared" si="100"/>
        <v>43605501</v>
      </c>
    </row>
    <row r="446" ht="14.25" customHeight="1" spans="1:14">
      <c r="A446" s="1">
        <v>436056</v>
      </c>
      <c r="B446" s="1" t="str">
        <f>CONCATENATE(_xlfn.XLOOKUP(INT(MID(A446,3,3)),[1]装备设计!$E:$E,[1]装备设计!$F:$F),"-","品质大类",RIGHT(A446,1))</f>
        <v>防滑鞋-品质大类6</v>
      </c>
      <c r="C446" s="1" t="str">
        <f t="shared" si="101"/>
        <v>4</v>
      </c>
      <c r="D446" s="24" t="s">
        <v>305</v>
      </c>
      <c r="F446" s="1" t="str" cm="1">
        <f t="array" ref="F446">IF(ISNA(_xlfn.IFS(LEFT($D446,3)="攻击+","skill_431012_desc",LEFT($D446,3)="生命+","skill_432013_desc")),CONCATENATE("skill_",A446,"_desc"),_xlfn.IFS(LEFT($D446,3)="攻击+","skill_431012_desc",LEFT($D446,3)="生命+","skill_432013_desc"))</f>
        <v>skill_432013_desc</v>
      </c>
      <c r="J446" s="1">
        <v>20</v>
      </c>
      <c r="L446" s="1">
        <v>0</v>
      </c>
      <c r="M446" s="1">
        <f t="shared" si="99"/>
        <v>0</v>
      </c>
      <c r="N446" s="1">
        <f t="shared" si="100"/>
        <v>43605601</v>
      </c>
    </row>
    <row r="447" ht="14.25" customHeight="1" spans="1:14">
      <c r="A447" s="1">
        <v>431512</v>
      </c>
      <c r="B447" s="1" t="str">
        <f>CONCATENATE(_xlfn.XLOOKUP(INT(MID(A447,3,3)),[1]装备设计!$E:$E,[1]装备设计!$F:$F),"-","品质大类",RIGHT(A447,1))</f>
        <v>夺命弹弓-品质大类2</v>
      </c>
      <c r="C447" s="1" t="str">
        <f t="shared" si="101"/>
        <v>4</v>
      </c>
      <c r="D447" s="24" t="s">
        <v>299</v>
      </c>
      <c r="F447" s="1" t="str" cm="1">
        <f t="array" ref="F447">IF(ISNA(_xlfn.IFS(LEFT($D447,3)="攻击+","skill_431012_desc",LEFT($D447,3)="生命+","skill_432013_desc")),CONCATENATE("skill_",A447,"_desc"),_xlfn.IFS(LEFT($D447,3)="攻击+","skill_431012_desc",LEFT($D447,3)="生命+","skill_432013_desc"))</f>
        <v>skill_431012_desc</v>
      </c>
      <c r="J447" s="1">
        <v>15</v>
      </c>
      <c r="L447" s="1">
        <v>0</v>
      </c>
      <c r="M447" s="1">
        <f t="shared" si="99"/>
        <v>0</v>
      </c>
      <c r="N447" s="1">
        <f t="shared" si="100"/>
        <v>43151201</v>
      </c>
    </row>
    <row r="448" ht="14.25" customHeight="1" spans="1:14">
      <c r="A448" s="1">
        <v>431513</v>
      </c>
      <c r="B448" s="1" t="str">
        <f>CONCATENATE(_xlfn.XLOOKUP(INT(MID(A448,3,3)),[1]装备设计!$E:$E,[1]装备设计!$F:$F),"-","品质大类",RIGHT(A448,1))</f>
        <v>夺命弹弓-品质大类3</v>
      </c>
      <c r="C448" s="1" t="str">
        <f t="shared" si="101"/>
        <v>4</v>
      </c>
      <c r="D448" s="24" t="s">
        <v>380</v>
      </c>
      <c r="F448" s="1" t="str" cm="1">
        <f t="array" ref="F448">IF(ISNA(_xlfn.IFS(LEFT($D448,3)="攻击+","skill_431012_desc",LEFT($D448,3)="生命+","skill_432013_desc")),CONCATENATE("skill_",A448,"_desc"),_xlfn.IFS(LEFT($D448,3)="攻击+","skill_431012_desc",LEFT($D448,3)="生命+","skill_432013_desc"))</f>
        <v>skill_431513_desc</v>
      </c>
      <c r="J448" s="1">
        <v>30</v>
      </c>
      <c r="L448" s="1">
        <v>0</v>
      </c>
      <c r="M448" s="1">
        <f t="shared" si="99"/>
        <v>0</v>
      </c>
      <c r="N448" s="1">
        <f t="shared" si="100"/>
        <v>43151301</v>
      </c>
    </row>
    <row r="449" ht="14.25" customHeight="1" spans="1:14">
      <c r="A449" s="1">
        <v>431514</v>
      </c>
      <c r="B449" s="1" t="str">
        <f>CONCATENATE(_xlfn.XLOOKUP(INT(MID(A449,3,3)),[1]装备设计!$E:$E,[1]装备设计!$F:$F),"-","品质大类",RIGHT(A449,1))</f>
        <v>夺命弹弓-品质大类4</v>
      </c>
      <c r="C449" s="1" t="str">
        <f t="shared" si="101"/>
        <v>4</v>
      </c>
      <c r="D449" s="24" t="s">
        <v>381</v>
      </c>
      <c r="F449" s="1" t="str" cm="1">
        <f t="array" ref="F449">IF(ISNA(_xlfn.IFS(LEFT($D449,3)="攻击+","skill_431012_desc",LEFT($D449,3)="生命+","skill_432013_desc")),CONCATENATE("skill_",A449,"_desc"),_xlfn.IFS(LEFT($D449,3)="攻击+","skill_431012_desc",LEFT($D449,3)="生命+","skill_432013_desc"))</f>
        <v>skill_431514_desc</v>
      </c>
      <c r="J449" s="1">
        <v>3</v>
      </c>
      <c r="L449" s="1">
        <v>0</v>
      </c>
      <c r="M449" s="1">
        <f t="shared" si="99"/>
        <v>0</v>
      </c>
      <c r="N449" s="1">
        <f t="shared" si="100"/>
        <v>43151401</v>
      </c>
    </row>
    <row r="450" ht="14.25" customHeight="1" spans="1:14">
      <c r="A450" s="1">
        <v>431515</v>
      </c>
      <c r="B450" s="1" t="str">
        <f>CONCATENATE(_xlfn.XLOOKUP(INT(MID(A450,3,3)),[1]装备设计!$E:$E,[1]装备设计!$F:$F),"-","品质大类",RIGHT(A450,1))</f>
        <v>夺命弹弓-品质大类5</v>
      </c>
      <c r="C450" s="1" t="str">
        <f t="shared" si="101"/>
        <v>4</v>
      </c>
      <c r="D450" s="24" t="s">
        <v>382</v>
      </c>
      <c r="F450" s="1" t="str" cm="1">
        <f t="array" ref="F450">IF(ISNA(_xlfn.IFS(LEFT($D450,3)="攻击+","skill_431012_desc",LEFT($D450,3)="生命+","skill_432013_desc")),CONCATENATE("skill_",A450,"_desc"),_xlfn.IFS(LEFT($D450,3)="攻击+","skill_431012_desc",LEFT($D450,3)="生命+","skill_432013_desc"))</f>
        <v>skill_431012_desc</v>
      </c>
      <c r="J450" s="1">
        <v>25</v>
      </c>
      <c r="L450" s="1">
        <v>0</v>
      </c>
      <c r="M450" s="1">
        <f t="shared" si="99"/>
        <v>0</v>
      </c>
      <c r="N450" s="1">
        <f t="shared" si="100"/>
        <v>43151501</v>
      </c>
    </row>
    <row r="451" ht="14.25" customHeight="1" spans="1:14">
      <c r="A451" s="1">
        <v>431516</v>
      </c>
      <c r="B451" s="1" t="str">
        <f>CONCATENATE(_xlfn.XLOOKUP(INT(MID(A451,3,3)),[1]装备设计!$E:$E,[1]装备设计!$F:$F),"-","品质大类",RIGHT(A451,1))</f>
        <v>夺命弹弓-品质大类6</v>
      </c>
      <c r="C451" s="1" t="str">
        <f t="shared" si="101"/>
        <v>4</v>
      </c>
      <c r="D451" s="24" t="s">
        <v>383</v>
      </c>
      <c r="F451" s="1" t="str" cm="1">
        <f t="array" ref="F451">IF(ISNA(_xlfn.IFS(LEFT($D451,3)="攻击+","skill_431012_desc",LEFT($D451,3)="生命+","skill_432013_desc")),CONCATENATE("skill_",A451,"_desc"),_xlfn.IFS(LEFT($D451,3)="攻击+","skill_431012_desc",LEFT($D451,3)="生命+","skill_432013_desc"))</f>
        <v>skill_431516_desc</v>
      </c>
      <c r="J451" s="1">
        <v>3</v>
      </c>
      <c r="L451" s="1">
        <v>0</v>
      </c>
      <c r="M451" s="1">
        <f t="shared" si="99"/>
        <v>0</v>
      </c>
      <c r="N451" s="1">
        <f t="shared" si="100"/>
        <v>43151601</v>
      </c>
    </row>
    <row r="452" ht="14.25" customHeight="1" spans="1:14">
      <c r="A452" s="1">
        <v>432512</v>
      </c>
      <c r="B452" s="1" t="str">
        <f>CONCATENATE(_xlfn.XLOOKUP(INT(MID(A452,3,3)),[1]装备设计!$E:$E,[1]装备设计!$F:$F),"-","品质大类",RIGHT(A452,1))</f>
        <v>夺命斗篷-品质大类2</v>
      </c>
      <c r="C452" s="1" t="str">
        <f t="shared" si="101"/>
        <v>4</v>
      </c>
      <c r="D452" s="24" t="s">
        <v>384</v>
      </c>
      <c r="F452" s="1" t="str" cm="1">
        <f t="array" ref="F452">IF(ISNA(_xlfn.IFS(LEFT($D452,3)="攻击+","skill_431012_desc",LEFT($D452,3)="生命+","skill_432013_desc")),CONCATENATE("skill_",A452,"_desc"),_xlfn.IFS(LEFT($D452,3)="攻击+","skill_431012_desc",LEFT($D452,3)="生命+","skill_432013_desc"))</f>
        <v>skill_432512_desc</v>
      </c>
      <c r="J452" s="1">
        <v>1</v>
      </c>
      <c r="L452" s="1">
        <v>0</v>
      </c>
      <c r="M452" s="1">
        <f t="shared" si="99"/>
        <v>0</v>
      </c>
      <c r="N452" s="1">
        <f t="shared" ref="N452:N482" si="102">INT(CONCATENATE(A452,"01"))</f>
        <v>43251201</v>
      </c>
    </row>
    <row r="453" ht="14.25" customHeight="1" spans="1:14">
      <c r="A453" s="1">
        <v>432513</v>
      </c>
      <c r="B453" s="1" t="str">
        <f>CONCATENATE(_xlfn.XLOOKUP(INT(MID(A453,3,3)),[1]装备设计!$E:$E,[1]装备设计!$F:$F),"-","品质大类",RIGHT(A453,1))</f>
        <v>夺命斗篷-品质大类3</v>
      </c>
      <c r="C453" s="1" t="str">
        <f t="shared" si="101"/>
        <v>4</v>
      </c>
      <c r="D453" s="24" t="s">
        <v>280</v>
      </c>
      <c r="F453" s="1" t="str" cm="1">
        <f t="array" ref="F453">IF(ISNA(_xlfn.IFS(LEFT($D453,3)="攻击+","skill_431012_desc",LEFT($D453,3)="生命+","skill_432013_desc")),CONCATENATE("skill_",A453,"_desc"),_xlfn.IFS(LEFT($D453,3)="攻击+","skill_431012_desc",LEFT($D453,3)="生命+","skill_432013_desc"))</f>
        <v>skill_432013_desc</v>
      </c>
      <c r="J453" s="1">
        <v>15</v>
      </c>
      <c r="L453" s="1">
        <v>0</v>
      </c>
      <c r="M453" s="1">
        <f t="shared" si="99"/>
        <v>0</v>
      </c>
      <c r="N453" s="1">
        <f t="shared" si="102"/>
        <v>43251301</v>
      </c>
    </row>
    <row r="454" ht="14.25" customHeight="1" spans="1:14">
      <c r="A454" s="1">
        <v>432514</v>
      </c>
      <c r="B454" s="1" t="str">
        <f>CONCATENATE(_xlfn.XLOOKUP(INT(MID(A454,3,3)),[1]装备设计!$E:$E,[1]装备设计!$F:$F),"-","品质大类",RIGHT(A454,1))</f>
        <v>夺命斗篷-品质大类4</v>
      </c>
      <c r="C454" s="1" t="str">
        <f t="shared" si="101"/>
        <v>4</v>
      </c>
      <c r="D454" s="24" t="s">
        <v>385</v>
      </c>
      <c r="F454" s="1" t="str" cm="1">
        <f t="array" ref="F454">IF(ISNA(_xlfn.IFS(LEFT($D454,3)="攻击+","skill_431012_desc",LEFT($D454,3)="生命+","skill_432013_desc")),CONCATENATE("skill_",A454,"_desc"),_xlfn.IFS(LEFT($D454,3)="攻击+","skill_431012_desc",LEFT($D454,3)="生命+","skill_432013_desc"))</f>
        <v>skill_432514_desc</v>
      </c>
      <c r="J454" s="1" t="s">
        <v>386</v>
      </c>
      <c r="L454" s="1">
        <v>0</v>
      </c>
      <c r="M454" s="1">
        <f t="shared" si="99"/>
        <v>0</v>
      </c>
      <c r="N454" s="1">
        <f t="shared" si="102"/>
        <v>43251401</v>
      </c>
    </row>
    <row r="455" ht="14.25" customHeight="1" spans="1:14">
      <c r="A455" s="1">
        <v>432515</v>
      </c>
      <c r="B455" s="1" t="str">
        <f>CONCATENATE(_xlfn.XLOOKUP(INT(MID(A455,3,3)),[1]装备设计!$E:$E,[1]装备设计!$F:$F),"-","品质大类",RIGHT(A455,1))</f>
        <v>夺命斗篷-品质大类5</v>
      </c>
      <c r="C455" s="1" t="str">
        <f t="shared" si="101"/>
        <v>4</v>
      </c>
      <c r="D455" s="24" t="s">
        <v>305</v>
      </c>
      <c r="F455" s="1" t="str" cm="1">
        <f t="array" ref="F455">IF(ISNA(_xlfn.IFS(LEFT($D455,3)="攻击+","skill_431012_desc",LEFT($D455,3)="生命+","skill_432013_desc")),CONCATENATE("skill_",A455,"_desc"),_xlfn.IFS(LEFT($D455,3)="攻击+","skill_431012_desc",LEFT($D455,3)="生命+","skill_432013_desc"))</f>
        <v>skill_432013_desc</v>
      </c>
      <c r="J455" s="1">
        <v>20</v>
      </c>
      <c r="L455" s="1">
        <v>0</v>
      </c>
      <c r="M455" s="1">
        <f t="shared" si="99"/>
        <v>0</v>
      </c>
      <c r="N455" s="1">
        <f t="shared" si="102"/>
        <v>43251501</v>
      </c>
    </row>
    <row r="456" ht="14.25" customHeight="1" spans="1:14">
      <c r="A456" s="1">
        <v>432516</v>
      </c>
      <c r="B456" s="1" t="str">
        <f>CONCATENATE(_xlfn.XLOOKUP(INT(MID(A456,3,3)),[1]装备设计!$E:$E,[1]装备设计!$F:$F),"-","品质大类",RIGHT(A456,1))</f>
        <v>夺命斗篷-品质大类6</v>
      </c>
      <c r="C456" s="1" t="str">
        <f t="shared" si="101"/>
        <v>4</v>
      </c>
      <c r="D456" s="24" t="s">
        <v>387</v>
      </c>
      <c r="F456" s="1" t="str" cm="1">
        <f t="array" ref="F456">IF(ISNA(_xlfn.IFS(LEFT($D456,3)="攻击+","skill_431012_desc",LEFT($D456,3)="生命+","skill_432013_desc")),CONCATENATE("skill_",A456,"_desc"),_xlfn.IFS(LEFT($D456,3)="攻击+","skill_431012_desc",LEFT($D456,3)="生命+","skill_432013_desc"))</f>
        <v>skill_432516_desc</v>
      </c>
      <c r="J456" s="1">
        <v>1</v>
      </c>
      <c r="L456" s="1">
        <v>0</v>
      </c>
      <c r="M456" s="1">
        <f t="shared" si="99"/>
        <v>0</v>
      </c>
      <c r="N456" s="1">
        <f t="shared" si="102"/>
        <v>43251601</v>
      </c>
    </row>
    <row r="457" ht="14.25" customHeight="1" spans="1:14">
      <c r="A457" s="1">
        <v>433512</v>
      </c>
      <c r="B457" s="1" t="str">
        <f>CONCATENATE(_xlfn.XLOOKUP(INT(MID(A457,3,3)),[1]装备设计!$E:$E,[1]装备设计!$F:$F),"-","品质大类",RIGHT(A457,1))</f>
        <v>夺命护手-品质大类2</v>
      </c>
      <c r="C457" s="1" t="str">
        <f t="shared" si="101"/>
        <v>4</v>
      </c>
      <c r="D457" s="24" t="s">
        <v>388</v>
      </c>
      <c r="F457" s="1" t="str" cm="1">
        <f t="array" ref="F457">IF(ISNA(_xlfn.IFS(LEFT($D457,3)="攻击+","skill_431012_desc",LEFT($D457,3)="生命+","skill_432013_desc")),CONCATENATE("skill_",A457,"_desc"),_xlfn.IFS(LEFT($D457,3)="攻击+","skill_431012_desc",LEFT($D457,3)="生命+","skill_432013_desc"))</f>
        <v>skill_433512_desc</v>
      </c>
      <c r="J457" s="1">
        <v>3</v>
      </c>
      <c r="L457" s="1">
        <v>0</v>
      </c>
      <c r="M457" s="1">
        <f t="shared" si="99"/>
        <v>0</v>
      </c>
      <c r="N457" s="1">
        <f t="shared" si="102"/>
        <v>43351201</v>
      </c>
    </row>
    <row r="458" ht="14.25" customHeight="1" spans="1:14">
      <c r="A458" s="1">
        <v>433513</v>
      </c>
      <c r="B458" s="1" t="str">
        <f>CONCATENATE(_xlfn.XLOOKUP(INT(MID(A458,3,3)),[1]装备设计!$E:$E,[1]装备设计!$F:$F),"-","品质大类",RIGHT(A458,1))</f>
        <v>夺命护手-品质大类3</v>
      </c>
      <c r="C458" s="1" t="str">
        <f t="shared" si="101"/>
        <v>4</v>
      </c>
      <c r="D458" s="24" t="s">
        <v>299</v>
      </c>
      <c r="F458" s="1" t="str" cm="1">
        <f t="array" ref="F458">IF(ISNA(_xlfn.IFS(LEFT($D458,3)="攻击+","skill_431012_desc",LEFT($D458,3)="生命+","skill_432013_desc")),CONCATENATE("skill_",A458,"_desc"),_xlfn.IFS(LEFT($D458,3)="攻击+","skill_431012_desc",LEFT($D458,3)="生命+","skill_432013_desc"))</f>
        <v>skill_431012_desc</v>
      </c>
      <c r="J458" s="1">
        <v>15</v>
      </c>
      <c r="L458" s="1">
        <v>0</v>
      </c>
      <c r="M458" s="1">
        <f t="shared" si="99"/>
        <v>0</v>
      </c>
      <c r="N458" s="1">
        <f t="shared" si="102"/>
        <v>43351301</v>
      </c>
    </row>
    <row r="459" ht="14.25" customHeight="1" spans="1:14">
      <c r="A459" s="1">
        <v>433514</v>
      </c>
      <c r="B459" s="1" t="str">
        <f>CONCATENATE(_xlfn.XLOOKUP(INT(MID(A459,3,3)),[1]装备设计!$E:$E,[1]装备设计!$F:$F),"-","品质大类",RIGHT(A459,1))</f>
        <v>夺命护手-品质大类4</v>
      </c>
      <c r="C459" s="1" t="str">
        <f t="shared" si="101"/>
        <v>4</v>
      </c>
      <c r="D459" s="24" t="s">
        <v>389</v>
      </c>
      <c r="F459" s="1" t="str" cm="1">
        <f t="array" ref="F459">IF(ISNA(_xlfn.IFS(LEFT($D459,3)="攻击+","skill_431012_desc",LEFT($D459,3)="生命+","skill_432013_desc")),CONCATENATE("skill_",A459,"_desc"),_xlfn.IFS(LEFT($D459,3)="攻击+","skill_431012_desc",LEFT($D459,3)="生命+","skill_432013_desc"))</f>
        <v>skill_433514_desc</v>
      </c>
      <c r="J459" s="1">
        <v>50</v>
      </c>
      <c r="L459" s="1">
        <v>0</v>
      </c>
      <c r="M459" s="1">
        <f t="shared" si="99"/>
        <v>0</v>
      </c>
      <c r="N459" s="1">
        <f t="shared" si="102"/>
        <v>43351401</v>
      </c>
    </row>
    <row r="460" ht="14.25" customHeight="1" spans="1:14">
      <c r="A460" s="1">
        <v>433515</v>
      </c>
      <c r="B460" s="1" t="str">
        <f>CONCATENATE(_xlfn.XLOOKUP(INT(MID(A460,3,3)),[1]装备设计!$E:$E,[1]装备设计!$F:$F),"-","品质大类",RIGHT(A460,1))</f>
        <v>夺命护手-品质大类5</v>
      </c>
      <c r="C460" s="1" t="str">
        <f t="shared" si="101"/>
        <v>4</v>
      </c>
      <c r="D460" s="24" t="s">
        <v>382</v>
      </c>
      <c r="F460" s="1" t="str" cm="1">
        <f t="array" ref="F460">IF(ISNA(_xlfn.IFS(LEFT($D460,3)="攻击+","skill_431012_desc",LEFT($D460,3)="生命+","skill_432013_desc")),CONCATENATE("skill_",A460,"_desc"),_xlfn.IFS(LEFT($D460,3)="攻击+","skill_431012_desc",LEFT($D460,3)="生命+","skill_432013_desc"))</f>
        <v>skill_431012_desc</v>
      </c>
      <c r="J460" s="1">
        <v>25</v>
      </c>
      <c r="L460" s="1">
        <v>0</v>
      </c>
      <c r="M460" s="1">
        <f t="shared" si="99"/>
        <v>0</v>
      </c>
      <c r="N460" s="1">
        <f t="shared" si="102"/>
        <v>43351501</v>
      </c>
    </row>
    <row r="461" ht="14.25" customHeight="1" spans="1:14">
      <c r="A461" s="1">
        <v>433516</v>
      </c>
      <c r="B461" s="1" t="str">
        <f>CONCATENATE(_xlfn.XLOOKUP(INT(MID(A461,3,3)),[1]装备设计!$E:$E,[1]装备设计!$F:$F),"-","品质大类",RIGHT(A461,1))</f>
        <v>夺命护手-品质大类6</v>
      </c>
      <c r="C461" s="1" t="str">
        <f t="shared" si="101"/>
        <v>4</v>
      </c>
      <c r="D461" s="24" t="s">
        <v>390</v>
      </c>
      <c r="F461" s="1" t="str" cm="1">
        <f t="array" ref="F461">IF(ISNA(_xlfn.IFS(LEFT($D461,3)="攻击+","skill_431012_desc",LEFT($D461,3)="生命+","skill_432013_desc")),CONCATENATE("skill_",A461,"_desc"),_xlfn.IFS(LEFT($D461,3)="攻击+","skill_431012_desc",LEFT($D461,3)="生命+","skill_432013_desc"))</f>
        <v>skill_433516_desc</v>
      </c>
      <c r="J461" s="1">
        <v>30</v>
      </c>
      <c r="L461" s="1">
        <v>0</v>
      </c>
      <c r="M461" s="1">
        <f t="shared" si="99"/>
        <v>0</v>
      </c>
      <c r="N461" s="1">
        <f t="shared" si="102"/>
        <v>43351601</v>
      </c>
    </row>
    <row r="462" ht="14.25" customHeight="1" spans="1:14">
      <c r="A462" s="1">
        <v>434512</v>
      </c>
      <c r="B462" s="1" t="str">
        <f>CONCATENATE(_xlfn.XLOOKUP(INT(MID(A462,3,3)),[1]装备设计!$E:$E,[1]装备设计!$F:$F),"-","品质大类",RIGHT(A462,1))</f>
        <v>夺命皮裤-品质大类2</v>
      </c>
      <c r="C462" s="1" t="str">
        <f t="shared" ref="C462:C489" si="103">LEFT(A462,1)</f>
        <v>4</v>
      </c>
      <c r="D462" s="24" t="s">
        <v>293</v>
      </c>
      <c r="F462" s="1" t="str" cm="1">
        <f t="array" ref="F462">IF(ISNA(_xlfn.IFS(LEFT($D462,3)="攻击+","skill_431012_desc",LEFT($D462,3)="生命+","skill_432013_desc")),CONCATENATE("skill_",A462,"_desc"),_xlfn.IFS(LEFT($D462,3)="攻击+","skill_431012_desc",LEFT($D462,3)="生命+","skill_432013_desc"))</f>
        <v>skill_434512_desc</v>
      </c>
      <c r="J462" s="1">
        <v>20</v>
      </c>
      <c r="L462" s="1">
        <v>0</v>
      </c>
      <c r="M462" s="1">
        <f t="shared" si="99"/>
        <v>0</v>
      </c>
      <c r="N462" s="1">
        <f t="shared" si="102"/>
        <v>43451201</v>
      </c>
    </row>
    <row r="463" ht="14.25" customHeight="1" spans="1:14">
      <c r="A463" s="1">
        <v>434513</v>
      </c>
      <c r="B463" s="1" t="str">
        <f>CONCATENATE(_xlfn.XLOOKUP(INT(MID(A463,3,3)),[1]装备设计!$E:$E,[1]装备设计!$F:$F),"-","品质大类",RIGHT(A463,1))</f>
        <v>夺命皮裤-品质大类3</v>
      </c>
      <c r="C463" s="1" t="str">
        <f t="shared" si="103"/>
        <v>4</v>
      </c>
      <c r="D463" s="24" t="s">
        <v>280</v>
      </c>
      <c r="F463" s="1" t="str" cm="1">
        <f t="array" ref="F463">IF(ISNA(_xlfn.IFS(LEFT($D463,3)="攻击+","skill_431012_desc",LEFT($D463,3)="生命+","skill_432013_desc")),CONCATENATE("skill_",A463,"_desc"),_xlfn.IFS(LEFT($D463,3)="攻击+","skill_431012_desc",LEFT($D463,3)="生命+","skill_432013_desc"))</f>
        <v>skill_432013_desc</v>
      </c>
      <c r="J463" s="1">
        <v>15</v>
      </c>
      <c r="L463" s="1">
        <v>0</v>
      </c>
      <c r="M463" s="1">
        <f t="shared" si="99"/>
        <v>0</v>
      </c>
      <c r="N463" s="1">
        <f t="shared" si="102"/>
        <v>43451301</v>
      </c>
    </row>
    <row r="464" ht="14.25" customHeight="1" spans="1:14">
      <c r="A464" s="1">
        <v>434514</v>
      </c>
      <c r="B464" s="1" t="str">
        <f>CONCATENATE(_xlfn.XLOOKUP(INT(MID(A464,3,3)),[1]装备设计!$E:$E,[1]装备设计!$F:$F),"-","品质大类",RIGHT(A464,1))</f>
        <v>夺命皮裤-品质大类4</v>
      </c>
      <c r="C464" s="1" t="str">
        <f t="shared" si="103"/>
        <v>4</v>
      </c>
      <c r="D464" s="24" t="s">
        <v>391</v>
      </c>
      <c r="F464" s="1" t="str" cm="1">
        <f t="array" ref="F464">IF(ISNA(_xlfn.IFS(LEFT($D464,3)="攻击+","skill_431012_desc",LEFT($D464,3)="生命+","skill_432013_desc")),CONCATENATE("skill_",A464,"_desc"),_xlfn.IFS(LEFT($D464,3)="攻击+","skill_431012_desc",LEFT($D464,3)="生命+","skill_432013_desc"))</f>
        <v>skill_434514_desc</v>
      </c>
      <c r="J464" s="1" t="s">
        <v>312</v>
      </c>
      <c r="L464" s="1">
        <v>0</v>
      </c>
      <c r="M464" s="1">
        <f t="shared" si="99"/>
        <v>0</v>
      </c>
      <c r="N464" s="1">
        <f t="shared" si="102"/>
        <v>43451401</v>
      </c>
    </row>
    <row r="465" ht="14.25" customHeight="1" spans="1:14">
      <c r="A465" s="1">
        <v>434515</v>
      </c>
      <c r="B465" s="1" t="str">
        <f>CONCATENATE(_xlfn.XLOOKUP(INT(MID(A465,3,3)),[1]装备设计!$E:$E,[1]装备设计!$F:$F),"-","品质大类",RIGHT(A465,1))</f>
        <v>夺命皮裤-品质大类5</v>
      </c>
      <c r="C465" s="1" t="str">
        <f t="shared" si="103"/>
        <v>4</v>
      </c>
      <c r="D465" s="24" t="s">
        <v>392</v>
      </c>
      <c r="F465" s="1" t="str" cm="1">
        <f t="array" ref="F465">IF(ISNA(_xlfn.IFS(LEFT($D465,3)="攻击+","skill_431012_desc",LEFT($D465,3)="生命+","skill_432013_desc")),CONCATENATE("skill_",A465,"_desc"),_xlfn.IFS(LEFT($D465,3)="攻击+","skill_431012_desc",LEFT($D465,3)="生命+","skill_432013_desc"))</f>
        <v>skill_432013_desc</v>
      </c>
      <c r="J465" s="1">
        <v>25</v>
      </c>
      <c r="L465" s="1">
        <v>0</v>
      </c>
      <c r="M465" s="1">
        <f t="shared" si="99"/>
        <v>0</v>
      </c>
      <c r="N465" s="1">
        <f t="shared" si="102"/>
        <v>43451501</v>
      </c>
    </row>
    <row r="466" ht="14.25" customHeight="1" spans="1:14">
      <c r="A466" s="1">
        <v>434516</v>
      </c>
      <c r="B466" s="1" t="str">
        <f>CONCATENATE(_xlfn.XLOOKUP(INT(MID(A466,3,3)),[1]装备设计!$E:$E,[1]装备设计!$F:$F),"-","品质大类",RIGHT(A466,1))</f>
        <v>夺命皮裤-品质大类6</v>
      </c>
      <c r="C466" s="1" t="str">
        <f t="shared" si="103"/>
        <v>4</v>
      </c>
      <c r="D466" s="24" t="s">
        <v>393</v>
      </c>
      <c r="F466" s="1" t="str" cm="1">
        <f t="array" ref="F466">IF(ISNA(_xlfn.IFS(LEFT($D466,3)="攻击+","skill_431012_desc",LEFT($D466,3)="生命+","skill_432013_desc")),CONCATENATE("skill_",A466,"_desc"),_xlfn.IFS(LEFT($D466,3)="攻击+","skill_431012_desc",LEFT($D466,3)="生命+","skill_432013_desc"))</f>
        <v>skill_434516_desc</v>
      </c>
      <c r="J466" s="1" t="s">
        <v>394</v>
      </c>
      <c r="L466" s="1">
        <v>0</v>
      </c>
      <c r="M466" s="1">
        <f t="shared" si="99"/>
        <v>0</v>
      </c>
      <c r="N466" s="1">
        <f t="shared" si="102"/>
        <v>43451601</v>
      </c>
    </row>
    <row r="467" ht="14.25" customHeight="1" spans="1:14">
      <c r="A467" s="1">
        <v>435512</v>
      </c>
      <c r="B467" s="1" t="str">
        <f>CONCATENATE(_xlfn.XLOOKUP(INT(MID(A467,3,3)),[1]装备设计!$E:$E,[1]装备设计!$F:$F),"-","品质大类",RIGHT(A467,1))</f>
        <v>夺命腰带-品质大类2</v>
      </c>
      <c r="C467" s="1" t="str">
        <f t="shared" si="103"/>
        <v>4</v>
      </c>
      <c r="D467" s="24" t="s">
        <v>395</v>
      </c>
      <c r="F467" s="1" t="str" cm="1">
        <f t="array" ref="F467">IF(ISNA(_xlfn.IFS(LEFT($D467,3)="攻击+","skill_431012_desc",LEFT($D467,3)="生命+","skill_432013_desc")),CONCATENATE("skill_",A467,"_desc"),_xlfn.IFS(LEFT($D467,3)="攻击+","skill_431012_desc",LEFT($D467,3)="生命+","skill_432013_desc"))</f>
        <v>skill_435512_desc</v>
      </c>
      <c r="J467" s="1" t="s">
        <v>148</v>
      </c>
      <c r="L467" s="1">
        <v>0</v>
      </c>
      <c r="M467" s="1">
        <f t="shared" si="99"/>
        <v>0</v>
      </c>
      <c r="N467" s="1">
        <f t="shared" si="102"/>
        <v>43551201</v>
      </c>
    </row>
    <row r="468" ht="14.25" customHeight="1" spans="1:14">
      <c r="A468" s="1">
        <v>435513</v>
      </c>
      <c r="B468" s="1" t="str">
        <f>CONCATENATE(_xlfn.XLOOKUP(INT(MID(A468,3,3)),[1]装备设计!$E:$E,[1]装备设计!$F:$F),"-","品质大类",RIGHT(A468,1))</f>
        <v>夺命腰带-品质大类3</v>
      </c>
      <c r="C468" s="1" t="str">
        <f t="shared" si="103"/>
        <v>4</v>
      </c>
      <c r="D468" s="24" t="s">
        <v>299</v>
      </c>
      <c r="F468" s="1" t="str" cm="1">
        <f t="array" ref="F468">IF(ISNA(_xlfn.IFS(LEFT($D468,3)="攻击+","skill_431012_desc",LEFT($D468,3)="生命+","skill_432013_desc")),CONCATENATE("skill_",A468,"_desc"),_xlfn.IFS(LEFT($D468,3)="攻击+","skill_431012_desc",LEFT($D468,3)="生命+","skill_432013_desc"))</f>
        <v>skill_431012_desc</v>
      </c>
      <c r="J468" s="1">
        <v>15</v>
      </c>
      <c r="L468" s="1">
        <v>0</v>
      </c>
      <c r="M468" s="1">
        <f t="shared" si="99"/>
        <v>0</v>
      </c>
      <c r="N468" s="1">
        <f t="shared" si="102"/>
        <v>43551301</v>
      </c>
    </row>
    <row r="469" ht="14.25" customHeight="1" spans="1:14">
      <c r="A469" s="1">
        <v>435514</v>
      </c>
      <c r="B469" s="1" t="str">
        <f>CONCATENATE(_xlfn.XLOOKUP(INT(MID(A469,3,3)),[1]装备设计!$E:$E,[1]装备设计!$F:$F),"-","品质大类",RIGHT(A469,1))</f>
        <v>夺命腰带-品质大类4</v>
      </c>
      <c r="C469" s="1" t="str">
        <f t="shared" si="103"/>
        <v>4</v>
      </c>
      <c r="D469" s="24" t="s">
        <v>396</v>
      </c>
      <c r="F469" s="1" t="str" cm="1">
        <f t="array" ref="F469">IF(ISNA(_xlfn.IFS(LEFT($D469,3)="攻击+","skill_431012_desc",LEFT($D469,3)="生命+","skill_432013_desc")),CONCATENATE("skill_",A469,"_desc"),_xlfn.IFS(LEFT($D469,3)="攻击+","skill_431012_desc",LEFT($D469,3)="生命+","skill_432013_desc"))</f>
        <v>skill_435514_desc</v>
      </c>
      <c r="J469" s="1">
        <v>10</v>
      </c>
      <c r="L469" s="1">
        <v>0</v>
      </c>
      <c r="M469" s="1">
        <f t="shared" si="99"/>
        <v>0</v>
      </c>
      <c r="N469" s="1">
        <f t="shared" si="102"/>
        <v>43551401</v>
      </c>
    </row>
    <row r="470" ht="14.25" customHeight="1" spans="1:14">
      <c r="A470" s="1">
        <v>435515</v>
      </c>
      <c r="B470" s="1" t="str">
        <f>CONCATENATE(_xlfn.XLOOKUP(INT(MID(A470,3,3)),[1]装备设计!$E:$E,[1]装备设计!$F:$F),"-","品质大类",RIGHT(A470,1))</f>
        <v>夺命腰带-品质大类5</v>
      </c>
      <c r="C470" s="1" t="str">
        <f t="shared" si="103"/>
        <v>4</v>
      </c>
      <c r="D470" s="24" t="s">
        <v>382</v>
      </c>
      <c r="F470" s="1" t="str" cm="1">
        <f t="array" ref="F470">IF(ISNA(_xlfn.IFS(LEFT($D470,3)="攻击+","skill_431012_desc",LEFT($D470,3)="生命+","skill_432013_desc")),CONCATENATE("skill_",A470,"_desc"),_xlfn.IFS(LEFT($D470,3)="攻击+","skill_431012_desc",LEFT($D470,3)="生命+","skill_432013_desc"))</f>
        <v>skill_431012_desc</v>
      </c>
      <c r="J470" s="1">
        <v>25</v>
      </c>
      <c r="L470" s="1">
        <v>0</v>
      </c>
      <c r="M470" s="1">
        <f t="shared" si="99"/>
        <v>0</v>
      </c>
      <c r="N470" s="1">
        <f t="shared" si="102"/>
        <v>43551501</v>
      </c>
    </row>
    <row r="471" ht="14.25" customHeight="1" spans="1:14">
      <c r="A471" s="1">
        <v>435516</v>
      </c>
      <c r="B471" s="1" t="str">
        <f>CONCATENATE(_xlfn.XLOOKUP(INT(MID(A471,3,3)),[1]装备设计!$E:$E,[1]装备设计!$F:$F),"-","品质大类",RIGHT(A471,1))</f>
        <v>夺命腰带-品质大类6</v>
      </c>
      <c r="C471" s="1" t="str">
        <f t="shared" si="103"/>
        <v>4</v>
      </c>
      <c r="D471" s="24" t="s">
        <v>397</v>
      </c>
      <c r="F471" s="1" t="str" cm="1">
        <f t="array" ref="F471">IF(ISNA(_xlfn.IFS(LEFT($D471,3)="攻击+","skill_431012_desc",LEFT($D471,3)="生命+","skill_432013_desc")),CONCATENATE("skill_",A471,"_desc"),_xlfn.IFS(LEFT($D471,3)="攻击+","skill_431012_desc",LEFT($D471,3)="生命+","skill_432013_desc"))</f>
        <v>skill_435516_desc</v>
      </c>
      <c r="J471" s="1" t="s">
        <v>398</v>
      </c>
      <c r="L471" s="1">
        <v>0</v>
      </c>
      <c r="M471" s="1">
        <f t="shared" si="99"/>
        <v>0</v>
      </c>
      <c r="N471" s="1">
        <f t="shared" si="102"/>
        <v>43551601</v>
      </c>
    </row>
    <row r="472" ht="14.25" customHeight="1" spans="1:14">
      <c r="A472" s="1">
        <v>436512</v>
      </c>
      <c r="B472" s="1" t="str">
        <f>CONCATENATE(_xlfn.XLOOKUP(INT(MID(A472,3,3)),[1]装备设计!$E:$E,[1]装备设计!$F:$F),"-","品质大类",RIGHT(A472,1))</f>
        <v>夺命长靴-品质大类2</v>
      </c>
      <c r="C472" s="1" t="str">
        <f t="shared" si="103"/>
        <v>4</v>
      </c>
      <c r="D472" s="24" t="s">
        <v>315</v>
      </c>
      <c r="F472" s="1" t="str" cm="1">
        <f t="array" ref="F472">IF(ISNA(_xlfn.IFS(LEFT($D472,3)="攻击+","skill_431012_desc",LEFT($D472,3)="生命+","skill_432013_desc")),CONCATENATE("skill_",A472,"_desc"),_xlfn.IFS(LEFT($D472,3)="攻击+","skill_431012_desc",LEFT($D472,3)="生命+","skill_432013_desc"))</f>
        <v>skill_436512_desc</v>
      </c>
      <c r="J472" s="1">
        <v>2</v>
      </c>
      <c r="L472" s="1">
        <v>0</v>
      </c>
      <c r="M472" s="1">
        <f t="shared" ref="M472:M481" si="104">0</f>
        <v>0</v>
      </c>
      <c r="N472" s="1">
        <f t="shared" si="102"/>
        <v>43651201</v>
      </c>
    </row>
    <row r="473" ht="14.25" customHeight="1" spans="1:14">
      <c r="A473" s="1">
        <v>436513</v>
      </c>
      <c r="B473" s="1" t="str">
        <f>CONCATENATE(_xlfn.XLOOKUP(INT(MID(A473,3,3)),[1]装备设计!$E:$E,[1]装备设计!$F:$F),"-","品质大类",RIGHT(A473,1))</f>
        <v>夺命长靴-品质大类3</v>
      </c>
      <c r="C473" s="1" t="str">
        <f t="shared" si="103"/>
        <v>4</v>
      </c>
      <c r="D473" s="24" t="s">
        <v>280</v>
      </c>
      <c r="F473" s="1" t="str" cm="1">
        <f t="array" ref="F473">IF(ISNA(_xlfn.IFS(LEFT($D473,3)="攻击+","skill_431012_desc",LEFT($D473,3)="生命+","skill_432013_desc")),CONCATENATE("skill_",A473,"_desc"),_xlfn.IFS(LEFT($D473,3)="攻击+","skill_431012_desc",LEFT($D473,3)="生命+","skill_432013_desc"))</f>
        <v>skill_432013_desc</v>
      </c>
      <c r="J473" s="1">
        <v>15</v>
      </c>
      <c r="L473" s="1">
        <v>0</v>
      </c>
      <c r="M473" s="1">
        <f t="shared" si="104"/>
        <v>0</v>
      </c>
      <c r="N473" s="1">
        <f t="shared" si="102"/>
        <v>43651301</v>
      </c>
    </row>
    <row r="474" ht="14.25" customHeight="1" spans="1:14">
      <c r="A474" s="1">
        <v>436514</v>
      </c>
      <c r="B474" s="1" t="str">
        <f>CONCATENATE(_xlfn.XLOOKUP(INT(MID(A474,3,3)),[1]装备设计!$E:$E,[1]装备设计!$F:$F),"-","品质大类",RIGHT(A474,1))</f>
        <v>夺命长靴-品质大类4</v>
      </c>
      <c r="C474" s="1" t="str">
        <f t="shared" si="103"/>
        <v>4</v>
      </c>
      <c r="D474" s="24" t="s">
        <v>399</v>
      </c>
      <c r="F474" s="1" t="str" cm="1">
        <f t="array" ref="F474">IF(ISNA(_xlfn.IFS(LEFT($D474,3)="攻击+","skill_431012_desc",LEFT($D474,3)="生命+","skill_432013_desc")),CONCATENATE("skill_",A474,"_desc"),_xlfn.IFS(LEFT($D474,3)="攻击+","skill_431012_desc",LEFT($D474,3)="生命+","skill_432013_desc"))</f>
        <v>skill_436514_desc</v>
      </c>
      <c r="J474" s="1">
        <v>20</v>
      </c>
      <c r="L474" s="1">
        <v>0</v>
      </c>
      <c r="M474" s="1">
        <f t="shared" si="104"/>
        <v>0</v>
      </c>
      <c r="N474" s="1">
        <f t="shared" si="102"/>
        <v>43651401</v>
      </c>
    </row>
    <row r="475" ht="14.25" customHeight="1" spans="1:14">
      <c r="A475" s="1">
        <v>436515</v>
      </c>
      <c r="B475" s="1" t="str">
        <f>CONCATENATE(_xlfn.XLOOKUP(INT(MID(A475,3,3)),[1]装备设计!$E:$E,[1]装备设计!$F:$F),"-","品质大类",RIGHT(A475,1))</f>
        <v>夺命长靴-品质大类5</v>
      </c>
      <c r="C475" s="1" t="str">
        <f t="shared" si="103"/>
        <v>4</v>
      </c>
      <c r="D475" s="24" t="s">
        <v>392</v>
      </c>
      <c r="F475" s="1" t="str" cm="1">
        <f t="array" ref="F475">IF(ISNA(_xlfn.IFS(LEFT($D475,3)="攻击+","skill_431012_desc",LEFT($D475,3)="生命+","skill_432013_desc")),CONCATENATE("skill_",A475,"_desc"),_xlfn.IFS(LEFT($D475,3)="攻击+","skill_431012_desc",LEFT($D475,3)="生命+","skill_432013_desc"))</f>
        <v>skill_432013_desc</v>
      </c>
      <c r="J475" s="1">
        <v>25</v>
      </c>
      <c r="L475" s="1">
        <v>0</v>
      </c>
      <c r="M475" s="1">
        <f t="shared" si="104"/>
        <v>0</v>
      </c>
      <c r="N475" s="1">
        <f t="shared" si="102"/>
        <v>43651501</v>
      </c>
    </row>
    <row r="476" ht="14.25" customHeight="1" spans="1:14">
      <c r="A476" s="1">
        <v>436516</v>
      </c>
      <c r="B476" s="1" t="str">
        <f>CONCATENATE(_xlfn.XLOOKUP(INT(MID(A476,3,3)),[1]装备设计!$E:$E,[1]装备设计!$F:$F),"-","品质大类",RIGHT(A476,1))</f>
        <v>夺命长靴-品质大类6</v>
      </c>
      <c r="C476" s="1" t="str">
        <f t="shared" si="103"/>
        <v>4</v>
      </c>
      <c r="D476" s="24" t="s">
        <v>400</v>
      </c>
      <c r="F476" s="1" t="str" cm="1">
        <f t="array" ref="F476">IF(ISNA(_xlfn.IFS(LEFT($D476,3)="攻击+","skill_431012_desc",LEFT($D476,3)="生命+","skill_432013_desc")),CONCATENATE("skill_",A476,"_desc"),_xlfn.IFS(LEFT($D476,3)="攻击+","skill_431012_desc",LEFT($D476,3)="生命+","skill_432013_desc"))</f>
        <v>skill_436516_desc</v>
      </c>
      <c r="J476" s="1">
        <v>20</v>
      </c>
      <c r="L476" s="1">
        <v>0</v>
      </c>
      <c r="M476" s="1">
        <f t="shared" si="104"/>
        <v>0</v>
      </c>
      <c r="N476" s="1">
        <f t="shared" si="102"/>
        <v>43651601</v>
      </c>
    </row>
    <row r="477" ht="14.25" customHeight="1" spans="1:14">
      <c r="A477" s="1">
        <v>441008</v>
      </c>
      <c r="B477" s="1" t="s">
        <v>401</v>
      </c>
      <c r="C477" s="1" t="str">
        <f t="shared" si="103"/>
        <v>4</v>
      </c>
      <c r="D477" s="1" t="s">
        <v>401</v>
      </c>
      <c r="L477" s="1">
        <v>0</v>
      </c>
      <c r="M477" s="1">
        <f t="shared" si="104"/>
        <v>0</v>
      </c>
      <c r="N477" s="1">
        <f t="shared" si="102"/>
        <v>44100801</v>
      </c>
    </row>
    <row r="478" customFormat="1" ht="14.25" customHeight="1" spans="1:21">
      <c r="A478" s="1">
        <v>441009</v>
      </c>
      <c r="B478" s="1" t="s">
        <v>402</v>
      </c>
      <c r="C478" s="1" t="str">
        <f t="shared" si="103"/>
        <v>4</v>
      </c>
      <c r="D478" s="1" t="s">
        <v>402</v>
      </c>
      <c r="E478" s="1"/>
      <c r="F478" s="1"/>
      <c r="G478" s="1"/>
      <c r="H478" s="1"/>
      <c r="I478" s="1"/>
      <c r="J478" s="1"/>
      <c r="K478" s="1"/>
      <c r="L478" s="1">
        <v>0</v>
      </c>
      <c r="M478" s="1">
        <f t="shared" si="104"/>
        <v>0</v>
      </c>
      <c r="N478" s="1">
        <f t="shared" si="102"/>
        <v>44100901</v>
      </c>
      <c r="O478" s="1"/>
      <c r="P478" s="1"/>
      <c r="Q478" s="1"/>
      <c r="R478" s="1"/>
      <c r="S478" s="1"/>
      <c r="T478" s="1"/>
      <c r="U478" s="1"/>
    </row>
    <row r="479" customFormat="1" ht="14.25" customHeight="1" spans="1:21">
      <c r="A479" s="1">
        <v>441010</v>
      </c>
      <c r="B479" s="1" t="s">
        <v>403</v>
      </c>
      <c r="C479" s="1" t="str">
        <f t="shared" si="103"/>
        <v>4</v>
      </c>
      <c r="D479" s="1" t="s">
        <v>403</v>
      </c>
      <c r="E479" s="1"/>
      <c r="F479" s="1"/>
      <c r="G479" s="1"/>
      <c r="H479" s="1"/>
      <c r="I479" s="1"/>
      <c r="J479" s="1"/>
      <c r="K479" s="1"/>
      <c r="L479" s="1">
        <v>0</v>
      </c>
      <c r="M479" s="1">
        <f t="shared" si="104"/>
        <v>0</v>
      </c>
      <c r="N479" s="1">
        <f t="shared" si="102"/>
        <v>44101001</v>
      </c>
      <c r="O479" s="1"/>
      <c r="P479" s="1"/>
      <c r="Q479" s="1"/>
      <c r="R479" s="1"/>
      <c r="S479" s="1"/>
      <c r="T479" s="1"/>
      <c r="U479" s="1"/>
    </row>
    <row r="480" customFormat="1" ht="14.25" customHeight="1" spans="1:21">
      <c r="A480" s="1">
        <v>441011</v>
      </c>
      <c r="B480" s="1" t="s">
        <v>404</v>
      </c>
      <c r="C480" s="1" t="str">
        <f t="shared" si="103"/>
        <v>4</v>
      </c>
      <c r="D480" s="1" t="s">
        <v>404</v>
      </c>
      <c r="E480" s="1"/>
      <c r="F480" s="1"/>
      <c r="G480" s="1"/>
      <c r="H480" s="1"/>
      <c r="I480" s="1"/>
      <c r="J480" s="1"/>
      <c r="K480" s="1"/>
      <c r="L480" s="1">
        <v>0</v>
      </c>
      <c r="M480" s="1">
        <f t="shared" si="104"/>
        <v>0</v>
      </c>
      <c r="N480" s="1">
        <f t="shared" si="102"/>
        <v>44101101</v>
      </c>
      <c r="O480" s="1"/>
      <c r="P480" s="1"/>
      <c r="Q480" s="1"/>
      <c r="R480" s="1"/>
      <c r="S480" s="1"/>
      <c r="T480" s="1"/>
      <c r="U480" s="1"/>
    </row>
    <row r="481" customFormat="1" ht="14.25" customHeight="1" spans="1:21">
      <c r="A481" s="1">
        <v>441012</v>
      </c>
      <c r="B481" s="1" t="s">
        <v>405</v>
      </c>
      <c r="C481" s="1" t="str">
        <f t="shared" si="103"/>
        <v>4</v>
      </c>
      <c r="D481" s="1" t="s">
        <v>405</v>
      </c>
      <c r="E481" s="1"/>
      <c r="F481" s="1"/>
      <c r="G481" s="1"/>
      <c r="H481" s="1"/>
      <c r="I481" s="1"/>
      <c r="J481" s="1"/>
      <c r="K481" s="1"/>
      <c r="L481" s="1">
        <v>0</v>
      </c>
      <c r="M481" s="1">
        <f t="shared" si="104"/>
        <v>0</v>
      </c>
      <c r="N481" s="1">
        <f t="shared" si="102"/>
        <v>44101201</v>
      </c>
      <c r="O481" s="1"/>
      <c r="P481" s="1"/>
      <c r="Q481" s="1"/>
      <c r="R481" s="1"/>
      <c r="S481" s="1"/>
      <c r="T481" s="1"/>
      <c r="U481" s="1"/>
    </row>
    <row r="482" ht="14.25" customHeight="1" spans="1:14">
      <c r="A482" s="1">
        <v>451101</v>
      </c>
      <c r="B482" s="1" t="str">
        <f>_xlfn.XLOOKUP(INT(RIGHT($A$482,4)),[1]科技设计!$B$4:$B$48,[1]科技设计!$E$4:$E$48)</f>
        <v>理性消费</v>
      </c>
      <c r="C482" s="1">
        <v>4</v>
      </c>
      <c r="D482" s="28" t="str">
        <f>_xlfn.XLOOKUP(INT(RIGHT($A482,4)),[1]科技设计!$B$4:$B$48,[1]科技设计!$F$4:$F$48)</f>
        <v>每次进入商店，获得500钞票。</v>
      </c>
      <c r="N482" s="1">
        <f t="shared" si="102"/>
        <v>45110101</v>
      </c>
    </row>
    <row r="483" ht="14.25" customHeight="1" spans="1:14">
      <c r="A483" s="1">
        <v>451102</v>
      </c>
      <c r="B483" s="1" t="str">
        <f>_xlfn.XLOOKUP(INT(RIGHT(A483,4)),[1]科技设计!$B$4:$B$48,[1]科技设计!$E$4:$E$48)</f>
        <v>悬赏金</v>
      </c>
      <c r="C483" s="1">
        <v>4</v>
      </c>
      <c r="D483" s="28" t="str">
        <f>_xlfn.XLOOKUP(INT(RIGHT($A483,4)),[1]科技设计!$B$4:$B$48,[1]科技设计!$F$4:$F$48)</f>
        <v>每击败100个敌人，额外获得200钞票。</v>
      </c>
      <c r="L483" s="1">
        <v>0</v>
      </c>
      <c r="M483" s="1">
        <v>0</v>
      </c>
      <c r="N483" s="1">
        <f t="shared" ref="N483:N527" si="105">INT(CONCATENATE(A483,"01"))</f>
        <v>45110201</v>
      </c>
    </row>
    <row r="484" ht="14.25" customHeight="1" spans="1:14">
      <c r="A484" s="1">
        <v>451201</v>
      </c>
      <c r="B484" s="1" t="str">
        <f>_xlfn.XLOOKUP(INT(RIGHT(A484,4)),[1]科技设计!$B$4:$B$48,[1]科技设计!$E$4:$E$48)</f>
        <v>短期投资</v>
      </c>
      <c r="C484" s="1">
        <v>4</v>
      </c>
      <c r="D484" s="28" t="str">
        <f>_xlfn.XLOOKUP(INT(RIGHT($A484,4)),[1]科技设计!$B$4:$B$48,[1]科技设计!$F$4:$F$48)</f>
        <v>第2阶段结束时，你将获得5000钞票。</v>
      </c>
      <c r="N484" s="1">
        <f t="shared" si="105"/>
        <v>45120101</v>
      </c>
    </row>
    <row r="485" ht="14.25" customHeight="1" spans="1:14">
      <c r="A485" s="1">
        <v>451202</v>
      </c>
      <c r="B485" s="1" t="str">
        <f>_xlfn.XLOOKUP(INT(RIGHT(A485,4)),[1]科技设计!$B$4:$B$48,[1]科技设计!$E$4:$E$48)</f>
        <v>天降横财</v>
      </c>
      <c r="C485" s="1">
        <v>4</v>
      </c>
      <c r="D485" s="28" t="str">
        <f>_xlfn.XLOOKUP(INT(RIGHT($A485,4)),[1]科技设计!$B$4:$B$48,[1]科技设计!$F$4:$F$48)</f>
        <v>立刻获得2000钞票。</v>
      </c>
      <c r="N485" s="1">
        <f t="shared" si="105"/>
        <v>45120201</v>
      </c>
    </row>
    <row r="486" ht="14.25" customHeight="1" spans="1:14">
      <c r="A486" s="1">
        <v>452101</v>
      </c>
      <c r="B486" s="1" t="str">
        <f>_xlfn.XLOOKUP(INT(RIGHT(A486,4)),[1]科技设计!$B$4:$B$48,[1]科技设计!$E$4:$E$48)</f>
        <v>投机客</v>
      </c>
      <c r="C486" s="1">
        <v>4</v>
      </c>
      <c r="D486" s="28" t="str">
        <f>_xlfn.XLOOKUP(INT(RIGHT($A486,4)),[1]科技设计!$B$4:$B$48,[1]科技设计!$F$4:$F$48)</f>
        <v>每4次刷新，获得1次免费刷新机会。</v>
      </c>
      <c r="N486" s="1">
        <f t="shared" si="105"/>
        <v>45210101</v>
      </c>
    </row>
    <row r="487" ht="14.25" customHeight="1" spans="1:14">
      <c r="A487" s="1">
        <v>452102</v>
      </c>
      <c r="B487" s="1" t="str">
        <f>_xlfn.XLOOKUP(INT(RIGHT(A487,4)),[1]科技设计!$B$4:$B$48,[1]科技设计!$E$4:$E$48)</f>
        <v>精挑细选</v>
      </c>
      <c r="C487" s="1">
        <v>4</v>
      </c>
      <c r="D487" s="28" t="str">
        <f>_xlfn.XLOOKUP(INT(RIGHT($A487,4)),[1]科技设计!$B$4:$B$48,[1]科技设计!$F$4:$F$48)</f>
        <v>立刻获得6次免费刷新机会，保留至第1阶段结束。</v>
      </c>
      <c r="N487" s="1">
        <f t="shared" si="105"/>
        <v>45210201</v>
      </c>
    </row>
    <row r="488" ht="14.25" customHeight="1" spans="1:14">
      <c r="A488" s="1">
        <v>452201</v>
      </c>
      <c r="B488" s="1" t="str">
        <f>_xlfn.XLOOKUP(INT(RIGHT(A488,4)),[1]科技设计!$B$4:$B$48,[1]科技设计!$E$4:$E$48)</f>
        <v>技能盲盒</v>
      </c>
      <c r="C488" s="1">
        <v>4</v>
      </c>
      <c r="D488" s="28" t="str">
        <f>_xlfn.XLOOKUP(INT(RIGHT($A488,4)),[1]科技设计!$B$4:$B$48,[1]科技设计!$F$4:$F$48)</f>
        <v>每刷新5次，随机获得1个蓝色技能。</v>
      </c>
      <c r="N488" s="1">
        <f t="shared" si="105"/>
        <v>45220101</v>
      </c>
    </row>
    <row r="489" ht="14.25" customHeight="1" spans="1:14">
      <c r="A489" s="1">
        <v>452202</v>
      </c>
      <c r="B489" s="1" t="str">
        <f>_xlfn.XLOOKUP(INT(RIGHT(A489,4)),[1]科技设计!$B$4:$B$48,[1]科技设计!$E$4:$E$48)</f>
        <v>回头客</v>
      </c>
      <c r="C489" s="1">
        <v>4</v>
      </c>
      <c r="D489" s="28" t="str">
        <f>_xlfn.XLOOKUP(INT(RIGHT($A489,4)),[1]科技设计!$B$4:$B$48,[1]科技设计!$F$4:$F$48)</f>
        <v>每次进入商店获得3次免费刷新机会，且购买的第1个技能免费。</v>
      </c>
      <c r="N489" s="1">
        <f t="shared" si="105"/>
        <v>45220201</v>
      </c>
    </row>
    <row r="490" ht="14.25" customHeight="1" spans="1:14">
      <c r="A490" s="1">
        <v>452301</v>
      </c>
      <c r="B490" s="1" t="str">
        <f>_xlfn.XLOOKUP(INT(RIGHT(A490,4)),[1]科技设计!$B$4:$B$48,[1]科技设计!$E$4:$E$48)</f>
        <v>高端消费</v>
      </c>
      <c r="C490" s="1">
        <v>4</v>
      </c>
      <c r="D490" s="28" t="str">
        <f>_xlfn.XLOOKUP(INT(RIGHT($A490,4)),[1]科技设计!$B$4:$B$48,[1]科技设计!$F$4:$F$48)</f>
        <v>刷出高品质技能的概率提升。</v>
      </c>
      <c r="N490" s="1">
        <f t="shared" si="105"/>
        <v>45230101</v>
      </c>
    </row>
    <row r="491" ht="14.25" customHeight="1" spans="1:14">
      <c r="A491" s="1">
        <v>453101</v>
      </c>
      <c r="B491" s="1" t="str">
        <f>_xlfn.XLOOKUP(INT(RIGHT(A491,4)),[1]科技设计!$B$4:$B$48,[1]科技设计!$E$4:$E$48)</f>
        <v>大力士</v>
      </c>
      <c r="C491" s="1">
        <v>4</v>
      </c>
      <c r="D491" s="28" t="str">
        <f>_xlfn.XLOOKUP(INT(RIGHT($A491,4)),[1]科技设计!$B$4:$B$48,[1]科技设计!$F$4:$F$48)</f>
        <v>获得8%推力。</v>
      </c>
      <c r="N491" s="1">
        <f t="shared" si="105"/>
        <v>45310101</v>
      </c>
    </row>
    <row r="492" ht="14.25" customHeight="1" spans="1:14">
      <c r="A492" s="1">
        <v>453102</v>
      </c>
      <c r="B492" s="1" t="str">
        <f>_xlfn.XLOOKUP(INT(RIGHT(A492,4)),[1]科技设计!$B$4:$B$48,[1]科技设计!$E$4:$E$48)</f>
        <v>锐利</v>
      </c>
      <c r="C492" s="1">
        <v>4</v>
      </c>
      <c r="D492" s="28" t="str">
        <f>_xlfn.XLOOKUP(INT(RIGHT($A492,4)),[1]科技设计!$B$4:$B$48,[1]科技设计!$F$4:$F$48)</f>
        <v>获得10%攻击力。</v>
      </c>
      <c r="N492" s="1">
        <f t="shared" si="105"/>
        <v>45310201</v>
      </c>
    </row>
    <row r="493" ht="14.25" customHeight="1" spans="1:14">
      <c r="A493" s="1">
        <v>453103</v>
      </c>
      <c r="B493" s="1" t="str">
        <f>_xlfn.XLOOKUP(INT(RIGHT(A493,4)),[1]科技设计!$B$4:$B$48,[1]科技设计!$E$4:$E$48)</f>
        <v>迅捷</v>
      </c>
      <c r="C493" s="1">
        <v>4</v>
      </c>
      <c r="D493" s="28" t="str">
        <f>_xlfn.XLOOKUP(INT(RIGHT($A493,4)),[1]科技设计!$B$4:$B$48,[1]科技设计!$F$4:$F$48)</f>
        <v>获得10%移动速度。</v>
      </c>
      <c r="N493" s="1">
        <f t="shared" si="105"/>
        <v>45310301</v>
      </c>
    </row>
    <row r="494" ht="14.25" customHeight="1" spans="1:14">
      <c r="A494" s="1">
        <v>453104</v>
      </c>
      <c r="B494" s="1" t="str">
        <f>_xlfn.XLOOKUP(INT(RIGHT(A494,4)),[1]科技设计!$B$4:$B$48,[1]科技设计!$E$4:$E$48)</f>
        <v>强壮</v>
      </c>
      <c r="C494" s="1">
        <v>4</v>
      </c>
      <c r="D494" s="28" t="str">
        <f>_xlfn.XLOOKUP(INT(RIGHT($A494,4)),[1]科技设计!$B$4:$B$48,[1]科技设计!$F$4:$F$48)</f>
        <v>获得10%最大生命。</v>
      </c>
      <c r="N494" s="1">
        <f t="shared" si="105"/>
        <v>45310401</v>
      </c>
    </row>
    <row r="495" ht="14.25" customHeight="1" spans="1:14">
      <c r="A495" s="1">
        <v>453201</v>
      </c>
      <c r="B495" s="1" t="str">
        <f>_xlfn.XLOOKUP(INT(RIGHT(A495,4)),[1]科技设计!$B$4:$B$48,[1]科技设计!$E$4:$E$48)</f>
        <v>精英战士</v>
      </c>
      <c r="C495" s="1">
        <v>4</v>
      </c>
      <c r="D495" s="28" t="str">
        <f>_xlfn.XLOOKUP(INT(RIGHT($A495,4)),[1]科技设计!$B$4:$B$48,[1]科技设计!$F$4:$F$48)</f>
        <v>立刻获得8%攻击力加成，且每击败200名敌人，获得1%攻击力加成。</v>
      </c>
      <c r="N495" s="1">
        <f t="shared" si="105"/>
        <v>45320101</v>
      </c>
    </row>
    <row r="496" ht="14.25" customHeight="1" spans="1:14">
      <c r="A496" s="1">
        <v>453202</v>
      </c>
      <c r="B496" s="1" t="str">
        <f>_xlfn.XLOOKUP(INT(RIGHT(A496,4)),[1]科技设计!$B$4:$B$48,[1]科技设计!$E$4:$E$48)</f>
        <v>血战到底</v>
      </c>
      <c r="C496" s="1">
        <v>4</v>
      </c>
      <c r="D496" s="28" t="str">
        <f>_xlfn.XLOOKUP(INT(RIGHT($A496,4)),[1]科技设计!$B$4:$B$48,[1]科技设计!$F$4:$F$48)</f>
        <v>血量低于30%时攻击力提高30%</v>
      </c>
      <c r="N496" s="1">
        <f t="shared" si="105"/>
        <v>45320201</v>
      </c>
    </row>
    <row r="497" ht="14.25" customHeight="1" spans="1:14">
      <c r="A497" s="1">
        <v>453203</v>
      </c>
      <c r="B497" s="1" t="str">
        <f>_xlfn.XLOOKUP(INT(RIGHT(A497,4)),[1]科技设计!$B$4:$B$48,[1]科技设计!$E$4:$E$48)</f>
        <v>不断变强</v>
      </c>
      <c r="C497" s="1">
        <v>4</v>
      </c>
      <c r="D497" s="28" t="str">
        <f>_xlfn.XLOOKUP(INT(RIGHT($A497,4)),[1]科技设计!$B$4:$B$48,[1]科技设计!$F$4:$F$48)</f>
        <v>每次弹出商店获得1次成长，获得攻击力加成、生命加成。</v>
      </c>
      <c r="N497" s="1">
        <f t="shared" si="105"/>
        <v>45320301</v>
      </c>
    </row>
    <row r="498" ht="14.25" customHeight="1" spans="1:14">
      <c r="A498" s="1">
        <v>453204</v>
      </c>
      <c r="B498" s="1" t="str">
        <f>_xlfn.XLOOKUP(INT(RIGHT(A498,4)),[1]科技设计!$B$4:$B$48,[1]科技设计!$E$4:$E$48)</f>
        <v>钢筋铁骨</v>
      </c>
      <c r="C498" s="1">
        <v>4</v>
      </c>
      <c r="D498" s="28" t="str">
        <f>_xlfn.XLOOKUP(INT(RIGHT($A498,4)),[1]科技设计!$B$4:$B$48,[1]科技设计!$F$4:$F$48)</f>
        <v>最大生命值+15%，伤害减免+10%。</v>
      </c>
      <c r="N498" s="1">
        <f t="shared" si="105"/>
        <v>45320401</v>
      </c>
    </row>
    <row r="499" ht="14.25" customHeight="1" spans="1:14">
      <c r="A499" s="1">
        <v>453302</v>
      </c>
      <c r="B499" s="1" t="str">
        <f>_xlfn.XLOOKUP(INT(RIGHT(A499,4)),[1]科技设计!$B$4:$B$48,[1]科技设计!$E$4:$E$48)</f>
        <v>贤者模式</v>
      </c>
      <c r="C499" s="1">
        <v>4</v>
      </c>
      <c r="D499" s="28" t="str">
        <f>_xlfn.XLOOKUP(INT(RIGHT($A499,4)),[1]科技设计!$B$4:$B$48,[1]科技设计!$F$4:$F$48)</f>
        <v>冷却减免20%，每3秒进行1次治疗</v>
      </c>
      <c r="N499" s="1">
        <f t="shared" si="105"/>
        <v>45330201</v>
      </c>
    </row>
    <row r="500" ht="14.25" customHeight="1" spans="1:14">
      <c r="A500" s="1">
        <v>453303</v>
      </c>
      <c r="B500" s="1" t="str">
        <f>_xlfn.XLOOKUP(INT(RIGHT(A500,4)),[1]科技设计!$B$4:$B$48,[1]科技设计!$E$4:$E$48)</f>
        <v>泰坦</v>
      </c>
      <c r="C500" s="1">
        <v>4</v>
      </c>
      <c r="D500" s="28" t="str">
        <f>_xlfn.XLOOKUP(INT(RIGHT($A500,4)),[1]科技设计!$B$4:$B$48,[1]科技设计!$F$4:$F$48)</f>
        <v>体型变大，推力及质量增加20%。</v>
      </c>
      <c r="N500" s="1">
        <f t="shared" si="105"/>
        <v>45330301</v>
      </c>
    </row>
    <row r="501" ht="14.25" customHeight="1" spans="1:14">
      <c r="A501" s="1">
        <v>453304</v>
      </c>
      <c r="B501" s="1" t="str">
        <f>_xlfn.XLOOKUP(INT(RIGHT(A501,4)),[1]科技设计!$B$4:$B$48,[1]科技设计!$E$4:$E$48)</f>
        <v>禁区</v>
      </c>
      <c r="C501" s="1">
        <v>4</v>
      </c>
      <c r="D501" s="28" t="str">
        <f>_xlfn.XLOOKUP(INT(RIGHT($A501,4)),[1]科技设计!$B$4:$B$48,[1]科技设计!$F$4:$F$48)</f>
        <v>每5秒1次，对范围内敌人100%攻击力伤害。</v>
      </c>
      <c r="N501" s="1">
        <f t="shared" si="105"/>
        <v>45330401</v>
      </c>
    </row>
    <row r="502" ht="14.25" customHeight="1" spans="1:14">
      <c r="A502" s="1">
        <v>453305</v>
      </c>
      <c r="B502" s="1" t="str">
        <f>_xlfn.XLOOKUP(INT(RIGHT(A502,4)),[1]科技设计!$B$4:$B$48,[1]科技设计!$E$4:$E$48)</f>
        <v>悟道</v>
      </c>
      <c r="C502" s="1">
        <v>4</v>
      </c>
      <c r="D502" s="28" t="str">
        <f>_xlfn.XLOOKUP(INT(RIGHT($A502,4)),[1]科技设计!$B$4:$B$48,[1]科技设计!$F$4:$F$48)</f>
        <v>获得已学习技能数*1%的伤害加成和最大生命值加成。</v>
      </c>
      <c r="N502" s="1">
        <f t="shared" si="105"/>
        <v>45330501</v>
      </c>
    </row>
    <row r="503" ht="14.25" customHeight="1" spans="1:14">
      <c r="A503" s="1">
        <v>453306</v>
      </c>
      <c r="B503" s="1" t="str">
        <f>_xlfn.XLOOKUP(INT(RIGHT(A503,4)),[1]科技设计!$B$4:$B$48,[1]科技设计!$E$4:$E$48)</f>
        <v>小恶魔</v>
      </c>
      <c r="C503" s="1">
        <v>4</v>
      </c>
      <c r="D503" s="28" t="str">
        <f>_xlfn.XLOOKUP(INT(RIGHT($A503,4)),[1]科技设计!$B$4:$B$48,[1]科技设计!$F$4:$F$48)</f>
        <v>额外获得1次复活，复活后体型变小，仅拥有50%最大生命值。</v>
      </c>
      <c r="N503" s="1">
        <f t="shared" si="105"/>
        <v>45330601</v>
      </c>
    </row>
    <row r="504" ht="14.25" customHeight="1" spans="1:14">
      <c r="A504" s="1">
        <v>454101</v>
      </c>
      <c r="B504" s="1" t="str">
        <f>_xlfn.XLOOKUP(INT(RIGHT(A504,4)),[1]科技设计!$B$4:$B$48,[1]科技设计!$E$4:$E$48)</f>
        <v>新手福利</v>
      </c>
      <c r="C504" s="1">
        <v>4</v>
      </c>
      <c r="D504" s="28" t="str">
        <f>_xlfn.XLOOKUP(INT(RIGHT($A504,4)),[1]科技设计!$B$4:$B$48,[1]科技设计!$F$4:$F$48)</f>
        <v>获得任意2个蓝色技能。</v>
      </c>
      <c r="N504" s="1">
        <f t="shared" si="105"/>
        <v>45410101</v>
      </c>
    </row>
    <row r="505" ht="14.25" customHeight="1" spans="1:14">
      <c r="A505" s="1">
        <v>454201</v>
      </c>
      <c r="B505" s="1" t="str">
        <f>_xlfn.XLOOKUP(INT(RIGHT(A505,4)),[1]科技设计!$B$4:$B$48,[1]科技设计!$E$4:$E$48)</f>
        <v>有缘人</v>
      </c>
      <c r="C505" s="1">
        <v>4</v>
      </c>
      <c r="D505" s="28" t="str">
        <f>_xlfn.XLOOKUP(INT(RIGHT($A505,4)),[1]科技设计!$B$4:$B$48,[1]科技设计!$F$4:$F$48)</f>
        <v>每次进入商店获得1个蓝色技能。</v>
      </c>
      <c r="N505" s="1">
        <f t="shared" si="105"/>
        <v>45420101</v>
      </c>
    </row>
    <row r="506" ht="14.25" customHeight="1" spans="1:14">
      <c r="A506" s="1">
        <v>455201</v>
      </c>
      <c r="B506" s="1" t="str">
        <f>_xlfn.XLOOKUP(INT(RIGHT(A506,4)),[1]科技设计!$B$4:$B$48,[1]科技设计!$E$4:$E$48)</f>
        <v>幸运星</v>
      </c>
      <c r="C506" s="1">
        <v>4</v>
      </c>
      <c r="D506" s="28" t="str">
        <f>_xlfn.XLOOKUP(INT(RIGHT($A506,4)),[1]科技设计!$B$4:$B$48,[1]科技设计!$F$4:$F$48)</f>
        <v>若技能【意外之财】达到Max，每次击败怪物有1%概率额外掉落道具。</v>
      </c>
      <c r="N506" s="1">
        <f t="shared" si="105"/>
        <v>45520101</v>
      </c>
    </row>
    <row r="507" ht="14.25" customHeight="1" spans="1:14">
      <c r="A507" s="1">
        <v>455202</v>
      </c>
      <c r="B507" s="1" t="str">
        <f>_xlfn.XLOOKUP(INT(RIGHT(A507,4)),[1]科技设计!$B$4:$B$48,[1]科技设计!$E$4:$E$48)</f>
        <v>庄家</v>
      </c>
      <c r="C507" s="1">
        <v>4</v>
      </c>
      <c r="D507" s="28" t="str">
        <f>_xlfn.XLOOKUP(INT(RIGHT($A507,4)),[1]科技设计!$B$4:$B$48,[1]科技设计!$F$4:$F$48)</f>
        <v>若技能【风险投资】达到Max，每次判定必然获得钞票。</v>
      </c>
      <c r="N507" s="1">
        <f t="shared" si="105"/>
        <v>45520201</v>
      </c>
    </row>
    <row r="508" ht="14.25" customHeight="1" spans="1:14">
      <c r="A508" s="1">
        <v>455203</v>
      </c>
      <c r="B508" s="1" t="str">
        <f>_xlfn.XLOOKUP(INT(RIGHT(A508,4)),[1]科技设计!$B$4:$B$48,[1]科技设计!$E$4:$E$48)</f>
        <v>玻璃大炮</v>
      </c>
      <c r="C508" s="1">
        <v>4</v>
      </c>
      <c r="D508" s="28" t="str">
        <f>_xlfn.XLOOKUP(INT(RIGHT($A508,4)),[1]科技设计!$B$4:$B$48,[1]科技设计!$F$4:$F$48)</f>
        <v>若技能【弹无虚发】达到Max，获得玻璃大炮效果：攻击力+20%，最大生命值-20%。</v>
      </c>
      <c r="N508" s="1">
        <f t="shared" si="105"/>
        <v>45520301</v>
      </c>
    </row>
    <row r="509" ht="14.25" customHeight="1" spans="1:14">
      <c r="A509" s="1">
        <v>455204</v>
      </c>
      <c r="B509" s="1" t="str">
        <f>_xlfn.XLOOKUP(INT(RIGHT(A509,4)),[1]科技设计!$B$4:$B$48,[1]科技设计!$E$4:$E$48)</f>
        <v>致残</v>
      </c>
      <c r="C509" s="1">
        <v>4</v>
      </c>
      <c r="D509" s="28" t="str">
        <f>_xlfn.XLOOKUP(INT(RIGHT($A509,4)),[1]科技设计!$B$4:$B$48,[1]科技设计!$F$4:$F$48)</f>
        <v>若技能【粉碎】达到Max，每次攻击将使目标移速减少10%，持续2秒，最多叠加5层。</v>
      </c>
      <c r="N509" s="1">
        <f t="shared" si="105"/>
        <v>45520401</v>
      </c>
    </row>
    <row r="510" ht="14.25" customHeight="1" spans="1:14">
      <c r="A510" s="1">
        <v>455205</v>
      </c>
      <c r="B510" s="1" t="str">
        <f>_xlfn.XLOOKUP(INT(RIGHT(A510,4)),[1]科技设计!$B$4:$B$48,[1]科技设计!$E$4:$E$48)</f>
        <v>洪荒之力</v>
      </c>
      <c r="C510" s="1">
        <v>4</v>
      </c>
      <c r="D510" s="28" t="str">
        <f>_xlfn.XLOOKUP(INT(RIGHT($A510,4)),[1]科技设计!$B$4:$B$48,[1]科技设计!$F$4:$F$48)</f>
        <v>若技能【借力打力】达到Max，每次攻击有1%概率触发极限推力。</v>
      </c>
      <c r="N510" s="1">
        <f t="shared" si="105"/>
        <v>45520501</v>
      </c>
    </row>
    <row r="511" ht="14.25" customHeight="1" spans="1:14">
      <c r="A511" s="1">
        <v>455206</v>
      </c>
      <c r="B511" s="1" t="str">
        <f>_xlfn.XLOOKUP(INT(RIGHT(A511,4)),[1]科技设计!$B$4:$B$48,[1]科技设计!$E$4:$E$48)</f>
        <v>杀意感知</v>
      </c>
      <c r="C511" s="1">
        <v>4</v>
      </c>
      <c r="D511" s="28" t="str">
        <f>_xlfn.XLOOKUP(INT(RIGHT($A511,4)),[1]科技设计!$B$4:$B$48,[1]科技设计!$F$4:$F$48)</f>
        <v>若技能【格挡反击】达到Max，触发格挡反击的概率提升至30%。</v>
      </c>
      <c r="N511" s="1">
        <f t="shared" si="105"/>
        <v>45520601</v>
      </c>
    </row>
    <row r="512" ht="14.25" customHeight="1" spans="1:14">
      <c r="A512" s="1">
        <v>455207</v>
      </c>
      <c r="B512" s="1" t="str">
        <f>_xlfn.XLOOKUP(INT(RIGHT(A512,4)),[1]科技设计!$B$4:$B$48,[1]科技设计!$E$4:$E$48)</f>
        <v>贵族血统</v>
      </c>
      <c r="C512" s="1">
        <v>4</v>
      </c>
      <c r="D512" s="28" t="str">
        <f>_xlfn.XLOOKUP(INT(RIGHT($A512,4)),[1]科技设计!$B$4:$B$48,[1]科技设计!$F$4:$F$48)</f>
        <v>若技能【贵族风范】达到Max，额外获得20%受到治疗增加。</v>
      </c>
      <c r="N512" s="1">
        <f t="shared" si="105"/>
        <v>45520701</v>
      </c>
    </row>
    <row r="513" ht="14.25" customHeight="1" spans="1:14">
      <c r="A513" s="1">
        <v>455208</v>
      </c>
      <c r="B513" s="1" t="str">
        <f>_xlfn.XLOOKUP(INT(RIGHT(A513,4)),[1]科技设计!$B$4:$B$48,[1]科技设计!$E$4:$E$48)</f>
        <v>底牌</v>
      </c>
      <c r="C513" s="1">
        <v>4</v>
      </c>
      <c r="D513" s="28" t="str">
        <f>_xlfn.XLOOKUP(INT(RIGHT($A513,4)),[1]科技设计!$B$4:$B$48,[1]科技设计!$F$4:$F$48)</f>
        <v>若技能【危机公关】达到Max，受到致命伤害后立刻秒杀圆形范围内所有喽啰，移速+20%，持续5秒。</v>
      </c>
      <c r="N513" s="1">
        <f t="shared" si="105"/>
        <v>45520801</v>
      </c>
    </row>
    <row r="514" ht="14.25" customHeight="1" spans="1:14">
      <c r="A514" s="1">
        <v>455301</v>
      </c>
      <c r="B514" s="1" t="str">
        <f>_xlfn.XLOOKUP(INT(RIGHT(A514,4)),[1]科技设计!$B$4:$B$48,[1]科技设计!$E$4:$E$48)</f>
        <v>资本家</v>
      </c>
      <c r="C514" s="1">
        <v>4</v>
      </c>
      <c r="D514" s="28" t="str">
        <f>_xlfn.XLOOKUP(INT(RIGHT($A514,4)),[1]科技设计!$B$4:$B$48,[1]科技设计!$F$4:$F$48)</f>
        <v>若获得技能【摩根时代】，有20%概率获得额外获得1个技能。</v>
      </c>
      <c r="N514" s="1">
        <f t="shared" si="105"/>
        <v>45530101</v>
      </c>
    </row>
    <row r="515" ht="14.25" customHeight="1" spans="1:14">
      <c r="A515" s="1">
        <v>455302</v>
      </c>
      <c r="B515" s="1" t="str">
        <f>_xlfn.XLOOKUP(INT(RIGHT(A515,4)),[1]科技设计!$B$4:$B$48,[1]科技设计!$E$4:$E$48)</f>
        <v>尽兴狂欢</v>
      </c>
      <c r="C515" s="1">
        <v>4</v>
      </c>
      <c r="D515" s="28" t="str">
        <f>_xlfn.XLOOKUP(INT(RIGHT($A515,4)),[1]科技设计!$B$4:$B$48,[1]科技设计!$F$4:$F$48)</f>
        <v>若获得技能【派对时间】，效果持续30秒。</v>
      </c>
      <c r="N515" s="1">
        <f t="shared" si="105"/>
        <v>45530201</v>
      </c>
    </row>
    <row r="516" ht="14.25" customHeight="1" spans="1:14">
      <c r="A516" s="1">
        <v>455303</v>
      </c>
      <c r="B516" s="1" t="str">
        <f>_xlfn.XLOOKUP(INT(RIGHT(A516,4)),[1]科技设计!$B$4:$B$48,[1]科技设计!$E$4:$E$48)</f>
        <v>大宗师</v>
      </c>
      <c r="C516" s="1">
        <v>4</v>
      </c>
      <c r="D516" s="28" t="str">
        <f>_xlfn.XLOOKUP(INT(RIGHT($A516,4)),[1]科技设计!$B$4:$B$48,[1]科技设计!$F$4:$F$48)</f>
        <v>若获得技能【宗师之力】，每3次攻击，下1次攻击伤害翻倍。</v>
      </c>
      <c r="N516" s="1">
        <f t="shared" si="105"/>
        <v>45530301</v>
      </c>
    </row>
    <row r="517" ht="14.25" customHeight="1" spans="1:14">
      <c r="A517" s="1">
        <v>455304</v>
      </c>
      <c r="B517" s="1" t="str">
        <f>_xlfn.XLOOKUP(INT(RIGHT(A517,4)),[1]科技设计!$B$4:$B$48,[1]科技设计!$E$4:$E$48)</f>
        <v>狩猎者</v>
      </c>
      <c r="C517" s="1">
        <v>4</v>
      </c>
      <c r="D517" s="28" t="str">
        <f>_xlfn.XLOOKUP(INT(RIGHT($A517,4)),[1]科技设计!$B$4:$B$48,[1]科技设计!$F$4:$F$48)</f>
        <v>若获得技能【猎人游戏】，击败敌人有15%概率回复自身5%最大生命值。</v>
      </c>
      <c r="N517" s="1">
        <f t="shared" si="105"/>
        <v>45530401</v>
      </c>
    </row>
    <row r="518" ht="14.25" customHeight="1" spans="1:14">
      <c r="A518" s="1">
        <v>456301</v>
      </c>
      <c r="B518" s="1" t="str">
        <f>_xlfn.XLOOKUP(INT(RIGHT(A518,4)),[1]科技设计!$B$4:$B$48,[1]科技设计!$E$4:$E$48)</f>
        <v>钞能力</v>
      </c>
      <c r="C518" s="1">
        <v>4</v>
      </c>
      <c r="D518" s="28" t="str">
        <f>_xlfn.XLOOKUP(INT(RIGHT($A518,4)),[1]科技设计!$B$4:$B$48,[1]科技设计!$F$4:$F$48)</f>
        <v>若流派【银行家】达到4阶，额外获得 所有流派总经验*0.2%伤害加成。</v>
      </c>
      <c r="N518" s="1">
        <f t="shared" si="105"/>
        <v>45630101</v>
      </c>
    </row>
    <row r="519" ht="14.25" customHeight="1" spans="1:14">
      <c r="A519" s="1">
        <v>456302</v>
      </c>
      <c r="B519" s="1" t="str">
        <f>_xlfn.XLOOKUP(INT(RIGHT(A519,4)),[1]科技设计!$B$4:$B$48,[1]科技设计!$E$4:$E$48)</f>
        <v>弹幕覆盖</v>
      </c>
      <c r="C519" s="1">
        <v>4</v>
      </c>
      <c r="D519" s="28" t="str">
        <f>_xlfn.XLOOKUP(INT(RIGHT($A519,4)),[1]科技设计!$B$4:$B$48,[1]科技设计!$F$4:$F$48)</f>
        <v>若流派【弹药专家】达到4阶，每2秒对自身圆形范围内进行1次轰炸，造成100%攻击力伤害。</v>
      </c>
      <c r="N519" s="1">
        <f t="shared" si="105"/>
        <v>45630201</v>
      </c>
    </row>
    <row r="520" ht="14.25" customHeight="1" spans="1:14">
      <c r="A520" s="1">
        <v>456303</v>
      </c>
      <c r="B520" s="1" t="str">
        <f>_xlfn.XLOOKUP(INT(RIGHT(A520,4)),[1]科技设计!$B$4:$B$48,[1]科技设计!$E$4:$E$48)</f>
        <v>无影步</v>
      </c>
      <c r="C520" s="1">
        <v>4</v>
      </c>
      <c r="D520" s="28" t="str">
        <f>_xlfn.XLOOKUP(INT(RIGHT($A520,4)),[1]科技设计!$B$4:$B$48,[1]科技设计!$F$4:$F$48)</f>
        <v>若流派【武器大师】达到4阶，闪避后将隐身并增加60%移速，持续0.5秒，每4秒仅能触发1次。</v>
      </c>
      <c r="N520" s="1">
        <f t="shared" si="105"/>
        <v>45630301</v>
      </c>
    </row>
    <row r="521" ht="14.25" customHeight="1" spans="1:14">
      <c r="A521" s="1">
        <v>456304</v>
      </c>
      <c r="B521" s="1" t="str">
        <f>_xlfn.XLOOKUP(INT(RIGHT(A521,4)),[1]科技设计!$B$4:$B$48,[1]科技设计!$E$4:$E$48)</f>
        <v>真正的名流</v>
      </c>
      <c r="C521" s="1">
        <v>4</v>
      </c>
      <c r="D521" s="28" t="str">
        <f>_xlfn.XLOOKUP(INT(RIGHT($A521,4)),[1]科技设计!$B$4:$B$48,[1]科技设计!$F$4:$F$48)</f>
        <v>若流派【社交名流】达到4阶，获得名流效应：每5秒1次，降低范围内喽啰最大生命值80%。</v>
      </c>
      <c r="N521" s="1">
        <f t="shared" si="105"/>
        <v>45630401</v>
      </c>
    </row>
    <row r="522" ht="14.25" customHeight="1" spans="1:14">
      <c r="A522" s="1">
        <v>457101</v>
      </c>
      <c r="B522" s="1" t="str">
        <f>_xlfn.XLOOKUP(INT(RIGHT(A522,4)),[1]科技设计!$B$4:$B$48,[1]科技设计!$E$4:$E$48)</f>
        <v>天赋异禀</v>
      </c>
      <c r="C522" s="1">
        <v>4</v>
      </c>
      <c r="D522" s="28" t="str">
        <f>_xlfn.XLOOKUP(INT(RIGHT($A522,4)),[1]科技设计!$B$4:$B$48,[1]科技设计!$F$4:$F$48)</f>
        <v>随机获得任意流派的4点经验。</v>
      </c>
      <c r="N522" s="1">
        <f t="shared" si="105"/>
        <v>45710101</v>
      </c>
    </row>
    <row r="523" ht="14.25" customHeight="1" spans="1:14">
      <c r="A523" s="1">
        <v>457201</v>
      </c>
      <c r="B523" s="1" t="str">
        <f>_xlfn.XLOOKUP(INT(RIGHT(A523,4)),[1]科技设计!$B$4:$B$48,[1]科技设计!$E$4:$E$48)</f>
        <v>数学思维</v>
      </c>
      <c r="C523" s="1">
        <v>4</v>
      </c>
      <c r="D523" s="28" t="str">
        <f>_xlfn.XLOOKUP(INT(RIGHT($A523,4)),[1]科技设计!$B$4:$B$48,[1]科技设计!$F$4:$F$48)</f>
        <v>立即获得6点银行家流派经验。</v>
      </c>
      <c r="N523" s="1">
        <f t="shared" si="105"/>
        <v>45720101</v>
      </c>
    </row>
    <row r="524" ht="14.25" customHeight="1" spans="1:14">
      <c r="A524" s="1">
        <v>457202</v>
      </c>
      <c r="B524" s="1" t="str">
        <f>_xlfn.XLOOKUP(INT(RIGHT(A524,4)),[1]科技设计!$B$4:$B$48,[1]科技设计!$E$4:$E$48)</f>
        <v>特种训练</v>
      </c>
      <c r="C524" s="1">
        <v>4</v>
      </c>
      <c r="D524" s="28" t="str">
        <f>_xlfn.XLOOKUP(INT(RIGHT($A524,4)),[1]科技设计!$B$4:$B$48,[1]科技设计!$F$4:$F$48)</f>
        <v>立即获得6点弹药专家流派经验。</v>
      </c>
      <c r="N524" s="1">
        <f t="shared" si="105"/>
        <v>45720201</v>
      </c>
    </row>
    <row r="525" ht="14.25" customHeight="1" spans="1:14">
      <c r="A525" s="1">
        <v>457203</v>
      </c>
      <c r="B525" s="1" t="str">
        <f>_xlfn.XLOOKUP(INT(RIGHT(A525,4)),[1]科技设计!$B$4:$B$48,[1]科技设计!$E$4:$E$48)</f>
        <v>武学奇才</v>
      </c>
      <c r="C525" s="1">
        <v>4</v>
      </c>
      <c r="D525" s="28" t="str">
        <f>_xlfn.XLOOKUP(INT(RIGHT($A525,4)),[1]科技设计!$B$4:$B$48,[1]科技设计!$F$4:$F$48)</f>
        <v>立即获得6点武器大师流派经验。</v>
      </c>
      <c r="N525" s="1">
        <f t="shared" si="105"/>
        <v>45720301</v>
      </c>
    </row>
    <row r="526" ht="14.25" customHeight="1" spans="1:14">
      <c r="A526" s="1">
        <v>457204</v>
      </c>
      <c r="B526" s="1" t="str">
        <f>_xlfn.XLOOKUP(INT(RIGHT(A526,4)),[1]科技设计!$B$4:$B$48,[1]科技设计!$E$4:$E$48)</f>
        <v>情商</v>
      </c>
      <c r="C526" s="1">
        <v>4</v>
      </c>
      <c r="D526" s="28" t="str">
        <f>_xlfn.XLOOKUP(INT(RIGHT($A526,4)),[1]科技设计!$B$4:$B$48,[1]科技设计!$F$4:$F$48)</f>
        <v>立即获得6点社交名流流派经验。</v>
      </c>
      <c r="N526" s="1">
        <f t="shared" si="105"/>
        <v>45720401</v>
      </c>
    </row>
    <row r="527" customFormat="1" ht="14.25" customHeight="1" spans="1:21">
      <c r="A527" s="1">
        <v>461006</v>
      </c>
      <c r="B527" s="1" t="s">
        <v>406</v>
      </c>
      <c r="C527" s="1">
        <v>4</v>
      </c>
      <c r="D527" s="28" t="s">
        <v>407</v>
      </c>
      <c r="E527" s="1"/>
      <c r="F527" s="1"/>
      <c r="G527" s="1"/>
      <c r="H527" s="1"/>
      <c r="I527" s="1"/>
      <c r="J527" s="1"/>
      <c r="K527" s="1"/>
      <c r="L527" s="1"/>
      <c r="M527" s="1"/>
      <c r="N527" s="1">
        <f t="shared" si="105"/>
        <v>46100601</v>
      </c>
      <c r="O527" s="1"/>
      <c r="P527" s="1"/>
      <c r="Q527" s="1"/>
      <c r="R527" s="1"/>
      <c r="S527" s="1"/>
      <c r="T527" s="1"/>
      <c r="U527" s="1"/>
    </row>
    <row r="528" ht="14.25" customHeight="1" spans="1:16">
      <c r="A528" s="1">
        <v>1</v>
      </c>
      <c r="B528" s="1" t="s">
        <v>408</v>
      </c>
      <c r="C528" s="1">
        <v>1</v>
      </c>
      <c r="D528" s="24" t="s">
        <v>409</v>
      </c>
      <c r="L528" s="1">
        <v>3000</v>
      </c>
      <c r="M528" s="1">
        <v>10000</v>
      </c>
      <c r="N528" s="1" t="s">
        <v>410</v>
      </c>
      <c r="P528" s="1" t="s">
        <v>411</v>
      </c>
    </row>
    <row r="529" ht="14.25" customHeight="1" spans="1:14">
      <c r="A529" s="1">
        <v>2</v>
      </c>
      <c r="B529" s="1" t="s">
        <v>412</v>
      </c>
      <c r="C529" s="1">
        <v>7</v>
      </c>
      <c r="D529" s="24" t="s">
        <v>413</v>
      </c>
      <c r="L529" s="1">
        <v>0</v>
      </c>
      <c r="M529" s="1">
        <v>0</v>
      </c>
      <c r="N529" s="1">
        <v>201</v>
      </c>
    </row>
    <row r="530" ht="14.25" customHeight="1" spans="1:14">
      <c r="A530" s="1">
        <v>4</v>
      </c>
      <c r="B530" s="1" t="s">
        <v>414</v>
      </c>
      <c r="C530" s="1">
        <v>1</v>
      </c>
      <c r="D530" s="24" t="s">
        <v>415</v>
      </c>
      <c r="L530" s="1">
        <v>3000</v>
      </c>
      <c r="M530" s="1">
        <v>0</v>
      </c>
      <c r="N530" s="1">
        <v>401</v>
      </c>
    </row>
    <row r="531" ht="14.25" customHeight="1" spans="1:13">
      <c r="A531" s="1">
        <v>5</v>
      </c>
      <c r="B531" s="1" t="s">
        <v>416</v>
      </c>
      <c r="C531" s="1">
        <v>3</v>
      </c>
      <c r="D531" s="24" t="s">
        <v>417</v>
      </c>
      <c r="L531" s="1">
        <v>3000</v>
      </c>
      <c r="M531" s="1">
        <v>0</v>
      </c>
    </row>
    <row r="532" ht="14.25" customHeight="1" spans="1:14">
      <c r="A532" s="1">
        <v>500001</v>
      </c>
      <c r="B532" s="1" t="s">
        <v>418</v>
      </c>
      <c r="C532" s="1">
        <v>5</v>
      </c>
      <c r="L532" s="1">
        <v>0</v>
      </c>
      <c r="M532" s="1">
        <v>0</v>
      </c>
      <c r="N532" s="1">
        <v>50000101</v>
      </c>
    </row>
    <row r="533" customFormat="1" ht="14.25" customHeight="1" spans="1:21">
      <c r="A533" s="1">
        <v>500002</v>
      </c>
      <c r="B533" s="1" t="s">
        <v>419</v>
      </c>
      <c r="C533" s="1">
        <v>5</v>
      </c>
      <c r="D533" s="24"/>
      <c r="E533" s="1"/>
      <c r="F533" s="1"/>
      <c r="G533" s="1"/>
      <c r="H533" s="1"/>
      <c r="I533" s="1"/>
      <c r="J533" s="1"/>
      <c r="K533" s="1"/>
      <c r="L533" s="1">
        <v>0</v>
      </c>
      <c r="M533" s="1">
        <v>0</v>
      </c>
      <c r="N533" s="1">
        <v>50000201</v>
      </c>
      <c r="O533" s="1"/>
      <c r="P533" s="1"/>
      <c r="Q533" s="1"/>
      <c r="R533" s="1"/>
      <c r="S533" s="1"/>
      <c r="T533" s="1"/>
      <c r="U533" s="1"/>
    </row>
    <row r="534" customFormat="1" ht="14.25" customHeight="1" spans="1:21">
      <c r="A534" s="1">
        <v>500003</v>
      </c>
      <c r="B534" s="1" t="s">
        <v>420</v>
      </c>
      <c r="C534" s="1">
        <v>5</v>
      </c>
      <c r="D534" s="24"/>
      <c r="E534" s="1"/>
      <c r="F534" s="1"/>
      <c r="G534" s="1"/>
      <c r="H534" s="1"/>
      <c r="I534" s="1"/>
      <c r="J534" s="1"/>
      <c r="K534" s="1"/>
      <c r="L534" s="1">
        <v>0</v>
      </c>
      <c r="M534" s="1">
        <v>0</v>
      </c>
      <c r="N534" s="1">
        <v>50000301</v>
      </c>
      <c r="O534" s="1"/>
      <c r="P534" s="1"/>
      <c r="Q534" s="1"/>
      <c r="R534" s="1"/>
      <c r="S534" s="1"/>
      <c r="T534" s="1"/>
      <c r="U534" s="1"/>
    </row>
    <row r="535" customFormat="1" ht="14.25" customHeight="1" spans="1:21">
      <c r="A535" s="1">
        <v>500004</v>
      </c>
      <c r="B535" s="1" t="s">
        <v>421</v>
      </c>
      <c r="C535" s="1">
        <v>5</v>
      </c>
      <c r="D535" s="24"/>
      <c r="E535" s="1"/>
      <c r="F535" s="1"/>
      <c r="G535" s="1"/>
      <c r="H535" s="1"/>
      <c r="I535" s="1"/>
      <c r="J535" s="1"/>
      <c r="K535" s="1"/>
      <c r="L535" s="1">
        <v>0</v>
      </c>
      <c r="M535" s="1">
        <v>0</v>
      </c>
      <c r="N535" s="1">
        <v>50000401</v>
      </c>
      <c r="O535" s="1"/>
      <c r="P535" s="1"/>
      <c r="Q535" s="1"/>
      <c r="R535" s="1"/>
      <c r="S535" s="1"/>
      <c r="T535" s="1"/>
      <c r="U535" s="1"/>
    </row>
    <row r="536" customFormat="1" ht="14.25" customHeight="1" spans="1:21">
      <c r="A536" s="1">
        <v>500005</v>
      </c>
      <c r="B536" s="1" t="s">
        <v>422</v>
      </c>
      <c r="C536" s="1">
        <v>5</v>
      </c>
      <c r="D536" s="24"/>
      <c r="E536" s="1"/>
      <c r="F536" s="1"/>
      <c r="G536" s="1"/>
      <c r="H536" s="1"/>
      <c r="I536" s="1"/>
      <c r="J536" s="1"/>
      <c r="K536" s="1"/>
      <c r="L536" s="1">
        <v>0</v>
      </c>
      <c r="M536" s="1">
        <v>0</v>
      </c>
      <c r="N536" s="1">
        <v>50000501</v>
      </c>
      <c r="O536" s="1"/>
      <c r="P536" s="1"/>
      <c r="Q536" s="1"/>
      <c r="R536" s="1"/>
      <c r="S536" s="1"/>
      <c r="T536" s="1"/>
      <c r="U536" s="1"/>
    </row>
    <row r="537" ht="14.25" customHeight="1" spans="1:14">
      <c r="A537" s="29">
        <v>511001</v>
      </c>
      <c r="B537" s="28" t="str">
        <f>_xlfn.XLOOKUP(INT($A537-500000),'[3]event|事件'!$A$5:$A$32,'[3]event|事件'!$C$5:$C$32)</f>
        <v>刷新的怪物有10%的概率使自身周围30米友军攻击力加成增加50%，并且自身移动速度减少50%</v>
      </c>
      <c r="C537" s="1" t="str">
        <f>LEFT(A537,1)</f>
        <v>5</v>
      </c>
      <c r="L537" s="1">
        <f>0</f>
        <v>0</v>
      </c>
      <c r="M537" s="1">
        <f>0</f>
        <v>0</v>
      </c>
      <c r="N537" s="1">
        <f>INT(CONCATENATE(A537,"01"))</f>
        <v>51100101</v>
      </c>
    </row>
    <row r="538" ht="14.25" customHeight="1" spans="1:14">
      <c r="A538" s="29">
        <v>511002</v>
      </c>
      <c r="B538" s="28" t="str">
        <f>_xlfn.XLOOKUP(INT($A538-500000),'[3]event|事件'!$A$5:$A$32,'[3]event|事件'!$C$5:$C$32)</f>
        <v>刷新的怪物有10%的概率自身移动速度增加30%，最大生命加成500%，体型增加50%</v>
      </c>
      <c r="C538" s="1" t="str">
        <f t="shared" ref="C538:C559" si="106">LEFT(A538,1)</f>
        <v>5</v>
      </c>
      <c r="L538" s="1">
        <f t="shared" ref="L538:L547" si="107">0</f>
        <v>0</v>
      </c>
      <c r="M538" s="1">
        <f t="shared" ref="M538:M547" si="108">0</f>
        <v>0</v>
      </c>
      <c r="N538" s="1">
        <f t="shared" ref="N538:N560" si="109">INT(CONCATENATE(A538,"01"))</f>
        <v>51100201</v>
      </c>
    </row>
    <row r="539" ht="14.25" customHeight="1" spans="1:14">
      <c r="A539" s="29">
        <v>511003</v>
      </c>
      <c r="B539" s="28" t="str">
        <f>_xlfn.XLOOKUP(INT($A539-500000),'[3]event|事件'!$A$5:$A$32,'[3]event|事件'!$C$5:$C$32)</f>
        <v>会刷新3只免疫伤害和击退并且移动迅速的杀手怪物追击角色。怪物自身每隔10秒陷入昏迷2秒，不会出现在boss战中</v>
      </c>
      <c r="C539" s="1" t="str">
        <f t="shared" si="106"/>
        <v>5</v>
      </c>
      <c r="L539" s="1">
        <v>5000</v>
      </c>
      <c r="M539" s="1">
        <f t="shared" si="108"/>
        <v>0</v>
      </c>
      <c r="N539" s="1">
        <f t="shared" si="109"/>
        <v>51100301</v>
      </c>
    </row>
    <row r="540" ht="14.25" customHeight="1" spans="1:14">
      <c r="A540" s="29">
        <v>511004</v>
      </c>
      <c r="B540" s="28" t="str">
        <f>_xlfn.XLOOKUP(INT($A540-500000),'[3]event|事件'!$A$5:$A$32,'[3]event|事件'!$C$5:$C$32)</f>
        <v>所有怪物攻击力加成增加50%，最大生命值加成增加20%</v>
      </c>
      <c r="C540" s="1" t="str">
        <f t="shared" si="106"/>
        <v>5</v>
      </c>
      <c r="L540" s="1">
        <f t="shared" si="107"/>
        <v>0</v>
      </c>
      <c r="M540" s="1">
        <f t="shared" si="108"/>
        <v>0</v>
      </c>
      <c r="N540" s="1">
        <f t="shared" si="109"/>
        <v>51100401</v>
      </c>
    </row>
    <row r="541" ht="14.25" customHeight="1" spans="1:14">
      <c r="A541" s="29">
        <v>511005</v>
      </c>
      <c r="B541" s="28" t="str">
        <f>_xlfn.XLOOKUP(INT($A541-500000),'[3]event|事件'!$A$5:$A$32,'[3]event|事件'!$C$5:$C$32)</f>
        <v>怪物距角色少于等于20米时会增加30%移动速度</v>
      </c>
      <c r="C541" s="1" t="str">
        <f t="shared" si="106"/>
        <v>5</v>
      </c>
      <c r="L541" s="1">
        <f t="shared" si="107"/>
        <v>0</v>
      </c>
      <c r="M541" s="1">
        <f t="shared" si="108"/>
        <v>0</v>
      </c>
      <c r="N541" s="1">
        <f t="shared" si="109"/>
        <v>51100501</v>
      </c>
    </row>
    <row r="542" ht="14.25" customHeight="1" spans="1:14">
      <c r="A542" s="29">
        <v>511006</v>
      </c>
      <c r="B542" s="28" t="str">
        <f>_xlfn.XLOOKUP(INT($A542-500000),'[3]event|事件'!$A$5:$A$32,'[3]event|事件'!$C$5:$C$32)</f>
        <v>怪物死亡3s后会攻击自身周围10米所有的怪物和角色。造成击退</v>
      </c>
      <c r="C542" s="1" t="str">
        <f t="shared" si="106"/>
        <v>5</v>
      </c>
      <c r="L542" s="1">
        <f t="shared" si="107"/>
        <v>0</v>
      </c>
      <c r="M542" s="1">
        <f t="shared" si="108"/>
        <v>0</v>
      </c>
      <c r="N542" s="1">
        <f t="shared" si="109"/>
        <v>51100601</v>
      </c>
    </row>
    <row r="543" ht="14.25" customHeight="1" spans="1:14">
      <c r="A543" s="29">
        <v>511007</v>
      </c>
      <c r="B543" s="28" t="str">
        <f>_xlfn.XLOOKUP(INT($A543-500000),'[3]event|事件'!$A$5:$A$32,'[3]event|事件'!$C$5:$C$32)</f>
        <v>所有怪物获得1层伤害免疫和1层击退免疫</v>
      </c>
      <c r="C543" s="1" t="str">
        <f t="shared" si="106"/>
        <v>5</v>
      </c>
      <c r="L543" s="1">
        <f t="shared" si="107"/>
        <v>0</v>
      </c>
      <c r="M543" s="1">
        <f t="shared" si="108"/>
        <v>0</v>
      </c>
      <c r="N543" s="1">
        <f t="shared" si="109"/>
        <v>51100701</v>
      </c>
    </row>
    <row r="544" ht="14.25" customHeight="1" spans="1:14">
      <c r="A544" s="29">
        <v>511008</v>
      </c>
      <c r="B544" s="28" t="str">
        <f>_xlfn.XLOOKUP(INT($A544-500000),'[3]event|事件'!$A$5:$A$32,'[3]event|事件'!$C$5:$C$32)</f>
        <v>所有怪物的弹幕范围加成增加100%</v>
      </c>
      <c r="C544" s="1" t="str">
        <f t="shared" si="106"/>
        <v>5</v>
      </c>
      <c r="L544" s="1">
        <f t="shared" si="107"/>
        <v>0</v>
      </c>
      <c r="M544" s="1">
        <f t="shared" si="108"/>
        <v>0</v>
      </c>
      <c r="N544" s="1">
        <f t="shared" si="109"/>
        <v>51100801</v>
      </c>
    </row>
    <row r="545" ht="14.25" customHeight="1" spans="1:14">
      <c r="A545" s="29">
        <v>511009</v>
      </c>
      <c r="B545" s="28" t="str">
        <f>_xlfn.XLOOKUP(INT($A545-500000),'[3]event|事件'!$A$5:$A$32,'[3]event|事件'!$C$5:$C$32)</f>
        <v>怪物体型会在一段时间内增加100%，时间到后，怪物体型减少100%</v>
      </c>
      <c r="C545" s="1" t="str">
        <f t="shared" si="106"/>
        <v>5</v>
      </c>
      <c r="L545" s="1">
        <f t="shared" si="107"/>
        <v>0</v>
      </c>
      <c r="M545" s="1">
        <f t="shared" si="108"/>
        <v>0</v>
      </c>
      <c r="N545" s="1">
        <f t="shared" si="109"/>
        <v>51100901</v>
      </c>
    </row>
    <row r="546" ht="14.25" customHeight="1" spans="1:14">
      <c r="A546" s="29">
        <v>513001</v>
      </c>
      <c r="B546" s="28" t="str">
        <f>_xlfn.XLOOKUP(INT($A546-500000),'[3]event|事件'!$A$5:$A$32,'[3]event|事件'!$C$5:$C$32)</f>
        <v>角色携带的武器品质会提升至ss级，如果武器已经是ss级，那么角色攻击力加成增加30%</v>
      </c>
      <c r="C546" s="1" t="str">
        <f t="shared" si="106"/>
        <v>5</v>
      </c>
      <c r="L546" s="1">
        <f t="shared" si="107"/>
        <v>0</v>
      </c>
      <c r="M546" s="1">
        <f t="shared" si="108"/>
        <v>0</v>
      </c>
      <c r="N546" s="1">
        <f t="shared" si="109"/>
        <v>51300101</v>
      </c>
    </row>
    <row r="547" ht="14.25" customHeight="1" spans="1:14">
      <c r="A547" s="29">
        <v>511010</v>
      </c>
      <c r="B547" s="28" t="str">
        <f>_xlfn.XLOOKUP(INT($A547-500000),'[3]event|事件'!$A$5:$A$32,'[3]event|事件'!$C$5:$C$32)</f>
        <v>角色获得的钞票数量增加100%</v>
      </c>
      <c r="C547" s="1" t="str">
        <f t="shared" si="106"/>
        <v>5</v>
      </c>
      <c r="L547" s="1">
        <f t="shared" si="107"/>
        <v>0</v>
      </c>
      <c r="M547" s="1">
        <f t="shared" si="108"/>
        <v>0</v>
      </c>
      <c r="N547" s="1">
        <f t="shared" si="109"/>
        <v>51101001</v>
      </c>
    </row>
    <row r="548" ht="14.25" customHeight="1" spans="1:14">
      <c r="A548" s="29">
        <v>511011</v>
      </c>
      <c r="B548" s="28" t="str">
        <f>_xlfn.XLOOKUP(INT($A548-500000),'[3]event|事件'!$A$5:$A$32,'[3]event|事件'!$C$5:$C$32)</f>
        <v>角色和怪物体型增加50%</v>
      </c>
      <c r="C548" s="1" t="str">
        <f t="shared" si="106"/>
        <v>5</v>
      </c>
      <c r="L548" s="1">
        <f t="shared" ref="L548:L559" si="110">0</f>
        <v>0</v>
      </c>
      <c r="M548" s="1">
        <f t="shared" ref="M548:M559" si="111">0</f>
        <v>0</v>
      </c>
      <c r="N548" s="1">
        <f t="shared" si="109"/>
        <v>51101101</v>
      </c>
    </row>
    <row r="549" ht="14.25" customHeight="1" spans="1:14">
      <c r="A549" s="29">
        <v>511012</v>
      </c>
      <c r="B549" s="28" t="str">
        <f>_xlfn.XLOOKUP(INT($A549-500000),'[3]event|事件'!$A$5:$A$32,'[3]event|事件'!$C$5:$C$32)</f>
        <v>角色和怪物体型增加50%</v>
      </c>
      <c r="C549" s="1" t="str">
        <f t="shared" si="106"/>
        <v>5</v>
      </c>
      <c r="L549" s="1">
        <f t="shared" si="110"/>
        <v>0</v>
      </c>
      <c r="M549" s="1">
        <f t="shared" si="111"/>
        <v>0</v>
      </c>
      <c r="N549" s="1">
        <f t="shared" si="109"/>
        <v>51101201</v>
      </c>
    </row>
    <row r="550" ht="14.25" customHeight="1" spans="1:14">
      <c r="A550" s="29">
        <v>511013</v>
      </c>
      <c r="B550" s="28" t="str">
        <f>_xlfn.XLOOKUP(INT($A550-500000),'[3]event|事件'!$A$5:$A$32,'[3]event|事件'!$C$5:$C$32)</f>
        <v>角色和怪物，伤害减免增加50%，推力加成增加50%</v>
      </c>
      <c r="C550" s="1" t="str">
        <f t="shared" si="106"/>
        <v>5</v>
      </c>
      <c r="L550" s="1">
        <f t="shared" si="110"/>
        <v>0</v>
      </c>
      <c r="M550" s="1">
        <f t="shared" si="111"/>
        <v>0</v>
      </c>
      <c r="N550" s="1">
        <f t="shared" si="109"/>
        <v>51101301</v>
      </c>
    </row>
    <row r="551" ht="14.25" customHeight="1" spans="1:14">
      <c r="A551" s="29">
        <v>511014</v>
      </c>
      <c r="B551" s="28" t="str">
        <f>_xlfn.XLOOKUP(INT($A551-500000),'[3]event|事件'!$A$5:$A$32,'[3]event|事件'!$C$5:$C$32)</f>
        <v>角色和怪物，伤害减免增加50%，推力加成增加50%</v>
      </c>
      <c r="C551" s="1" t="str">
        <f t="shared" si="106"/>
        <v>5</v>
      </c>
      <c r="L551" s="1">
        <f t="shared" si="110"/>
        <v>0</v>
      </c>
      <c r="M551" s="1">
        <f t="shared" si="111"/>
        <v>0</v>
      </c>
      <c r="N551" s="1">
        <f t="shared" si="109"/>
        <v>51101401</v>
      </c>
    </row>
    <row r="552" ht="14.25" customHeight="1" spans="1:14">
      <c r="A552" s="29">
        <v>511015</v>
      </c>
      <c r="B552" s="28" t="str">
        <f>_xlfn.XLOOKUP(INT($A552-500000),'[3]event|事件'!$A$5:$A$32,'[3]event|事件'!$C$5:$C$32)</f>
        <v>角色的所有攻击都会暴击,怪物生命值增加30%</v>
      </c>
      <c r="C552" s="1" t="str">
        <f t="shared" si="106"/>
        <v>5</v>
      </c>
      <c r="L552" s="1">
        <f t="shared" si="110"/>
        <v>0</v>
      </c>
      <c r="M552" s="1">
        <f t="shared" si="111"/>
        <v>0</v>
      </c>
      <c r="N552" s="1">
        <f t="shared" si="109"/>
        <v>51101501</v>
      </c>
    </row>
    <row r="553" ht="14.25" customHeight="1" spans="1:14">
      <c r="A553" s="29">
        <v>511016</v>
      </c>
      <c r="B553" s="28" t="str">
        <f>_xlfn.XLOOKUP(INT($A553-500000),'[3]event|事件'!$A$5:$A$32,'[3]event|事件'!$C$5:$C$32)</f>
        <v>角色的所有攻击都会暴击,怪物生命值增加30%</v>
      </c>
      <c r="C553" s="1" t="str">
        <f t="shared" si="106"/>
        <v>5</v>
      </c>
      <c r="L553" s="1">
        <f t="shared" si="110"/>
        <v>0</v>
      </c>
      <c r="M553" s="1">
        <f t="shared" si="111"/>
        <v>0</v>
      </c>
      <c r="N553" s="1">
        <f t="shared" si="109"/>
        <v>51101601</v>
      </c>
    </row>
    <row r="554" ht="14.25" customHeight="1" spans="1:14">
      <c r="A554" s="29">
        <v>511017</v>
      </c>
      <c r="B554" s="28" t="str">
        <f>_xlfn.XLOOKUP(INT($A554-500000),'[3]event|事件'!$A$5:$A$32,'[3]event|事件'!$C$5:$C$32)</f>
        <v>角色每次攻击都会攻击2次，但是攻击间隔增加100%</v>
      </c>
      <c r="C554" s="1" t="str">
        <f t="shared" si="106"/>
        <v>5</v>
      </c>
      <c r="L554" s="1">
        <f t="shared" si="110"/>
        <v>0</v>
      </c>
      <c r="M554" s="1">
        <f t="shared" si="111"/>
        <v>0</v>
      </c>
      <c r="N554" s="1">
        <f t="shared" si="109"/>
        <v>51101701</v>
      </c>
    </row>
    <row r="555" ht="14.25" customHeight="1" spans="1:14">
      <c r="A555" s="29">
        <v>511018</v>
      </c>
      <c r="B555" s="28" t="str">
        <f>_xlfn.XLOOKUP(INT($A555-500000),'[3]event|事件'!$A$5:$A$32,'[3]event|事件'!$C$5:$C$32)</f>
        <v>普通怪物的质量增加50%</v>
      </c>
      <c r="C555" s="1" t="str">
        <f t="shared" si="106"/>
        <v>5</v>
      </c>
      <c r="L555" s="1">
        <f t="shared" si="110"/>
        <v>0</v>
      </c>
      <c r="M555" s="1">
        <f t="shared" si="111"/>
        <v>0</v>
      </c>
      <c r="N555" s="1">
        <f t="shared" si="109"/>
        <v>51101801</v>
      </c>
    </row>
    <row r="556" ht="14.25" customHeight="1" spans="1:14">
      <c r="A556" s="29">
        <v>511019</v>
      </c>
      <c r="B556" s="28" t="str">
        <f>_xlfn.XLOOKUP(INT($A556-500000),'[3]event|事件'!$A$5:$A$32,'[3]event|事件'!$C$5:$C$32)</f>
        <v>角色体型增加20%，推力增加50%</v>
      </c>
      <c r="C556" s="1" t="str">
        <f t="shared" si="106"/>
        <v>5</v>
      </c>
      <c r="L556" s="1">
        <f t="shared" si="110"/>
        <v>0</v>
      </c>
      <c r="M556" s="1">
        <f t="shared" si="111"/>
        <v>0</v>
      </c>
      <c r="N556" s="1">
        <f t="shared" si="109"/>
        <v>51101901</v>
      </c>
    </row>
    <row r="557" ht="14.25" customHeight="1" spans="1:14">
      <c r="A557" s="29">
        <v>511020</v>
      </c>
      <c r="B557" s="28" t="str">
        <f>_xlfn.XLOOKUP(INT($A557-500000),'[3]event|事件'!$A$5:$A$32,'[3]event|事件'!$C$5:$C$32)</f>
        <v>角色体型减少50%，移动速度增加30%，攻击力加成增加30%</v>
      </c>
      <c r="C557" s="1" t="str">
        <f t="shared" si="106"/>
        <v>5</v>
      </c>
      <c r="L557" s="1">
        <f t="shared" si="110"/>
        <v>0</v>
      </c>
      <c r="M557" s="1">
        <f t="shared" si="111"/>
        <v>0</v>
      </c>
      <c r="N557" s="1">
        <f t="shared" si="109"/>
        <v>51102001</v>
      </c>
    </row>
    <row r="558" ht="14.25" customHeight="1" spans="1:14">
      <c r="A558" s="29">
        <v>511021</v>
      </c>
      <c r="B558" s="28" t="str">
        <f>_xlfn.XLOOKUP(INT($A558-500000),'[3]event|事件'!$A$5:$A$32,'[3]event|事件'!$C$5:$C$32)</f>
        <v>每隔一段时间，以角色为圆心50米的圆内，随机选择4个点，生成燃烧弹地形。燃烧弹地形对触碰的角色，怪物造成持续伤害</v>
      </c>
      <c r="C558" s="1" t="str">
        <f t="shared" si="106"/>
        <v>5</v>
      </c>
      <c r="L558" s="1">
        <f t="shared" si="110"/>
        <v>0</v>
      </c>
      <c r="M558" s="1">
        <f t="shared" si="111"/>
        <v>0</v>
      </c>
      <c r="N558" s="1">
        <f t="shared" si="109"/>
        <v>51102101</v>
      </c>
    </row>
    <row r="559" ht="14.25" customHeight="1" spans="1:14">
      <c r="A559" s="29">
        <v>511022</v>
      </c>
      <c r="B559" s="28" t="str">
        <f>_xlfn.XLOOKUP(INT($A559-500000),'[3]event|事件'!$A$5:$A$32,'[3]event|事件'!$C$5:$C$32)</f>
        <v>每次刷新的精英怪的数量增加100%，并且最大生命值增加50%，推力加成增加30%</v>
      </c>
      <c r="C559" s="1" t="str">
        <f t="shared" si="106"/>
        <v>5</v>
      </c>
      <c r="L559" s="1">
        <f t="shared" si="110"/>
        <v>0</v>
      </c>
      <c r="M559" s="1">
        <f t="shared" si="111"/>
        <v>0</v>
      </c>
      <c r="N559" s="1">
        <f t="shared" si="109"/>
        <v>51102201</v>
      </c>
    </row>
    <row r="560" ht="14.25" customHeight="1" spans="1:14">
      <c r="A560" s="29">
        <v>541001</v>
      </c>
      <c r="B560" s="28" t="str">
        <f>_xlfn.XLOOKUP(INT($A560-500000),'[3]event|事件'!$A:$A,'[3]event|事件'!$C:$C)</f>
        <v>潮流制造者-1</v>
      </c>
      <c r="C560" s="1">
        <v>5</v>
      </c>
      <c r="L560" s="1">
        <f t="shared" ref="L560:L595" si="112">0</f>
        <v>0</v>
      </c>
      <c r="M560" s="1">
        <f t="shared" ref="M560:M595" si="113">0</f>
        <v>0</v>
      </c>
      <c r="N560" s="1">
        <f t="shared" si="109"/>
        <v>54100101</v>
      </c>
    </row>
    <row r="561" ht="14.25" customHeight="1" spans="1:14">
      <c r="A561" s="29">
        <v>541002</v>
      </c>
      <c r="B561" s="28" t="str">
        <f>_xlfn.XLOOKUP(INT($A561-500000),'[3]event|事件'!$A:$A,'[3]event|事件'!$C:$C)</f>
        <v>潮流制造者-2</v>
      </c>
      <c r="C561" s="1">
        <v>5</v>
      </c>
      <c r="L561" s="1">
        <f t="shared" si="112"/>
        <v>0</v>
      </c>
      <c r="M561" s="1">
        <f t="shared" si="113"/>
        <v>0</v>
      </c>
      <c r="N561" s="1">
        <f t="shared" ref="N561:N595" si="114">INT(CONCATENATE(A561,"01"))</f>
        <v>54100201</v>
      </c>
    </row>
    <row r="562" ht="14.25" customHeight="1" spans="1:14">
      <c r="A562" s="29">
        <v>541003</v>
      </c>
      <c r="B562" s="28" t="str">
        <f>_xlfn.XLOOKUP(INT($A562-500000),'[3]event|事件'!$A:$A,'[3]event|事件'!$C:$C)</f>
        <v>潮流制造者-3</v>
      </c>
      <c r="C562" s="1">
        <v>5</v>
      </c>
      <c r="L562" s="1">
        <f t="shared" si="112"/>
        <v>0</v>
      </c>
      <c r="M562" s="1">
        <f t="shared" si="113"/>
        <v>0</v>
      </c>
      <c r="N562" s="1">
        <f t="shared" si="114"/>
        <v>54100301</v>
      </c>
    </row>
    <row r="563" ht="14.25" customHeight="1" spans="1:14">
      <c r="A563" s="29">
        <v>541004</v>
      </c>
      <c r="B563" s="28" t="str">
        <f>_xlfn.XLOOKUP(INT($A563-500000),'[3]event|事件'!$A:$A,'[3]event|事件'!$C:$C)</f>
        <v>潮流制造者-4</v>
      </c>
      <c r="C563" s="1">
        <v>5</v>
      </c>
      <c r="L563" s="1">
        <f t="shared" si="112"/>
        <v>0</v>
      </c>
      <c r="M563" s="1">
        <f t="shared" si="113"/>
        <v>0</v>
      </c>
      <c r="N563" s="1">
        <f t="shared" si="114"/>
        <v>54100401</v>
      </c>
    </row>
    <row r="564" ht="14.25" customHeight="1" spans="1:14">
      <c r="A564" s="29">
        <v>541005</v>
      </c>
      <c r="B564" s="28" t="str">
        <f>_xlfn.XLOOKUP(INT($A564-500000),'[3]event|事件'!$A:$A,'[3]event|事件'!$C:$C)</f>
        <v>派对时间-1</v>
      </c>
      <c r="C564" s="1">
        <v>5</v>
      </c>
      <c r="L564" s="1">
        <f t="shared" si="112"/>
        <v>0</v>
      </c>
      <c r="M564" s="1">
        <f t="shared" si="113"/>
        <v>0</v>
      </c>
      <c r="N564" s="1">
        <f t="shared" si="114"/>
        <v>54100501</v>
      </c>
    </row>
    <row r="565" ht="14.25" customHeight="1" spans="1:14">
      <c r="A565" s="29">
        <v>541006</v>
      </c>
      <c r="B565" s="28" t="str">
        <f>_xlfn.XLOOKUP(INT($A565-500000),'[3]event|事件'!$A:$A,'[3]event|事件'!$C:$C)</f>
        <v>每次商店结束时恢复20%生命</v>
      </c>
      <c r="C565" s="1">
        <v>5</v>
      </c>
      <c r="L565" s="1">
        <f t="shared" si="112"/>
        <v>0</v>
      </c>
      <c r="M565" s="1">
        <f t="shared" si="113"/>
        <v>0</v>
      </c>
      <c r="N565" s="1">
        <f t="shared" si="114"/>
        <v>54100601</v>
      </c>
    </row>
    <row r="566" ht="14.25" customHeight="1" spans="1:14">
      <c r="A566" s="29">
        <v>511023</v>
      </c>
      <c r="B566" s="28" t="str">
        <f>_xlfn.XLOOKUP(INT($A566-500000),'[3]event|事件'!$A:$A,'[3]event|事件'!$C:$C)</f>
        <v>定时周围生成燃烧弹</v>
      </c>
      <c r="C566" s="1">
        <v>5</v>
      </c>
      <c r="L566" s="1">
        <f t="shared" si="112"/>
        <v>0</v>
      </c>
      <c r="M566" s="1">
        <f t="shared" si="113"/>
        <v>0</v>
      </c>
      <c r="N566" s="1">
        <f t="shared" si="114"/>
        <v>51102301</v>
      </c>
    </row>
    <row r="567" ht="14.25" customHeight="1" spans="1:14">
      <c r="A567" s="1">
        <v>542001</v>
      </c>
      <c r="B567" s="28" t="str">
        <f>_xlfn.XLOOKUP(INT($A567-500000),'[3]event|事件'!$A:$A,'[3]event|事件'!$C:$C)</f>
        <v>每次进入商店，获得500钞票。</v>
      </c>
      <c r="C567" s="1">
        <v>5</v>
      </c>
      <c r="L567" s="1">
        <f t="shared" si="112"/>
        <v>0</v>
      </c>
      <c r="M567" s="1">
        <f t="shared" si="113"/>
        <v>0</v>
      </c>
      <c r="N567" s="1">
        <f t="shared" si="114"/>
        <v>54200101</v>
      </c>
    </row>
    <row r="568" ht="14.25" customHeight="1" spans="1:14">
      <c r="A568" s="29">
        <v>556001</v>
      </c>
      <c r="B568" s="28" t="str">
        <f>_xlfn.XLOOKUP(INT($A568-500000),'[3]event|事件'!$A:$A,'[3]event|事件'!$C:$C)</f>
        <v>立刻获得6次免费刷新机会，保留至第1阶段结束。</v>
      </c>
      <c r="C568" s="1">
        <v>5</v>
      </c>
      <c r="L568" s="1">
        <f t="shared" si="112"/>
        <v>0</v>
      </c>
      <c r="M568" s="1">
        <f t="shared" si="113"/>
        <v>0</v>
      </c>
      <c r="N568" s="1">
        <f t="shared" si="114"/>
        <v>55600101</v>
      </c>
    </row>
    <row r="569" ht="14.25" customHeight="1" spans="1:14">
      <c r="A569" s="29">
        <v>511024</v>
      </c>
      <c r="B569" s="28" t="str">
        <f>_xlfn.XLOOKUP(INT($A569-500000),'[3]event|事件'!$A:$A,'[3]event|事件'!$C:$C)</f>
        <v>刷出高品质技能的概率提升。</v>
      </c>
      <c r="C569" s="1">
        <v>5</v>
      </c>
      <c r="L569" s="1">
        <f t="shared" si="112"/>
        <v>0</v>
      </c>
      <c r="M569" s="1">
        <f t="shared" si="113"/>
        <v>0</v>
      </c>
      <c r="N569" s="1">
        <f t="shared" si="114"/>
        <v>51102401</v>
      </c>
    </row>
    <row r="570" ht="14.25" customHeight="1" spans="1:14">
      <c r="A570" s="29">
        <v>542002</v>
      </c>
      <c r="B570" s="28" t="str">
        <f>_xlfn.XLOOKUP(INT($A570-500000),'[3]event|事件'!$A:$A,'[3]event|事件'!$C:$C)</f>
        <v>每次弹出商店获得1次成长，获得攻击力加成、生命加成。</v>
      </c>
      <c r="C570" s="1">
        <v>5</v>
      </c>
      <c r="L570" s="1">
        <f t="shared" si="112"/>
        <v>0</v>
      </c>
      <c r="M570" s="1">
        <f t="shared" si="113"/>
        <v>0</v>
      </c>
      <c r="N570" s="1">
        <f t="shared" si="114"/>
        <v>54200201</v>
      </c>
    </row>
    <row r="571" ht="14.25" customHeight="1" spans="1:14">
      <c r="A571" s="29">
        <v>542003</v>
      </c>
      <c r="B571" s="28" t="str">
        <f>_xlfn.XLOOKUP(INT($A571-500000),'[3]event|事件'!$A:$A,'[3]event|事件'!$C:$C)</f>
        <v>每次进入商店获得1个蓝色技能。</v>
      </c>
      <c r="C571" s="1">
        <v>5</v>
      </c>
      <c r="L571" s="1">
        <f t="shared" si="112"/>
        <v>0</v>
      </c>
      <c r="M571" s="1">
        <f t="shared" si="113"/>
        <v>0</v>
      </c>
      <c r="N571" s="1">
        <f t="shared" si="114"/>
        <v>54200301</v>
      </c>
    </row>
    <row r="572" ht="14.25" customHeight="1" spans="1:14">
      <c r="A572" s="29">
        <v>555001</v>
      </c>
      <c r="B572" s="28" t="str">
        <f>_xlfn.XLOOKUP(INT($A572-500000),'[3]event|事件'!$A:$A,'[3]event|事件'!$C:$C)</f>
        <v>若技能【意外之财】达到Max，每次击败怪物有1%概率额外掉落道具。</v>
      </c>
      <c r="C572" s="1">
        <v>5</v>
      </c>
      <c r="L572" s="1">
        <f t="shared" si="112"/>
        <v>0</v>
      </c>
      <c r="M572" s="1">
        <f t="shared" si="113"/>
        <v>0</v>
      </c>
      <c r="N572" s="1">
        <f t="shared" si="114"/>
        <v>55500101</v>
      </c>
    </row>
    <row r="573" ht="14.25" customHeight="1" spans="1:14">
      <c r="A573" s="29">
        <v>555002</v>
      </c>
      <c r="B573" s="28" t="str">
        <f>_xlfn.XLOOKUP(INT($A573-500000),'[3]event|事件'!$A:$A,'[3]event|事件'!$C:$C)</f>
        <v>若技能【风险投资】达到Max，每次判定必然获得钞票。</v>
      </c>
      <c r="C573" s="1">
        <v>5</v>
      </c>
      <c r="L573" s="1">
        <f t="shared" si="112"/>
        <v>0</v>
      </c>
      <c r="M573" s="1">
        <f t="shared" si="113"/>
        <v>0</v>
      </c>
      <c r="N573" s="1">
        <f t="shared" si="114"/>
        <v>55500201</v>
      </c>
    </row>
    <row r="574" ht="14.25" customHeight="1" spans="1:14">
      <c r="A574" s="29">
        <v>555003</v>
      </c>
      <c r="B574" s="28" t="str">
        <f>_xlfn.XLOOKUP(INT($A574-500000),'[3]event|事件'!$A:$A,'[3]event|事件'!$C:$C)</f>
        <v>若技能【弹无虚发】达到Max，获得玻璃大炮效果：攻击力+20%，最大生命值-20%。</v>
      </c>
      <c r="C574" s="1">
        <v>5</v>
      </c>
      <c r="L574" s="1">
        <f t="shared" si="112"/>
        <v>0</v>
      </c>
      <c r="M574" s="1">
        <f t="shared" si="113"/>
        <v>0</v>
      </c>
      <c r="N574" s="1">
        <f t="shared" si="114"/>
        <v>55500301</v>
      </c>
    </row>
    <row r="575" ht="14.25" customHeight="1" spans="1:14">
      <c r="A575" s="29">
        <v>555004</v>
      </c>
      <c r="B575" s="28" t="str">
        <f>_xlfn.XLOOKUP(INT($A575-500000),'[3]event|事件'!$A:$A,'[3]event|事件'!$C:$C)</f>
        <v>若技能【粉碎】达到Max，每次攻击将使目标移速减少10%，持续2秒，最多叠加5层。</v>
      </c>
      <c r="C575" s="1">
        <v>5</v>
      </c>
      <c r="L575" s="1">
        <f t="shared" si="112"/>
        <v>0</v>
      </c>
      <c r="M575" s="1">
        <f t="shared" si="113"/>
        <v>0</v>
      </c>
      <c r="N575" s="1">
        <f t="shared" si="114"/>
        <v>55500401</v>
      </c>
    </row>
    <row r="576" ht="14.25" customHeight="1" spans="1:14">
      <c r="A576" s="29">
        <v>555005</v>
      </c>
      <c r="B576" s="28" t="str">
        <f>_xlfn.XLOOKUP(INT($A576-500000),'[3]event|事件'!$A:$A,'[3]event|事件'!$C:$C)</f>
        <v>若技能【借力打力】达到Max，每次攻击有1%概率触发极限推力。</v>
      </c>
      <c r="C576" s="1">
        <v>5</v>
      </c>
      <c r="L576" s="1">
        <f t="shared" si="112"/>
        <v>0</v>
      </c>
      <c r="M576" s="1">
        <f t="shared" si="113"/>
        <v>0</v>
      </c>
      <c r="N576" s="1">
        <f t="shared" si="114"/>
        <v>55500501</v>
      </c>
    </row>
    <row r="577" ht="14.25" customHeight="1" spans="1:14">
      <c r="A577" s="29">
        <v>555006</v>
      </c>
      <c r="B577" s="28" t="str">
        <f>_xlfn.XLOOKUP(INT($A577-500000),'[3]event|事件'!$A:$A,'[3]event|事件'!$C:$C)</f>
        <v>若技能【格挡反击】达到Max，触发格挡反击的概率提升至30%。</v>
      </c>
      <c r="C577" s="1">
        <v>5</v>
      </c>
      <c r="L577" s="1">
        <f t="shared" si="112"/>
        <v>0</v>
      </c>
      <c r="M577" s="1">
        <f t="shared" si="113"/>
        <v>0</v>
      </c>
      <c r="N577" s="1">
        <f t="shared" si="114"/>
        <v>55500601</v>
      </c>
    </row>
    <row r="578" ht="14.25" customHeight="1" spans="1:14">
      <c r="A578" s="29">
        <v>555007</v>
      </c>
      <c r="B578" s="28" t="str">
        <f>_xlfn.XLOOKUP(INT($A578-500000),'[3]event|事件'!$A:$A,'[3]event|事件'!$C:$C)</f>
        <v>若技能【贵族风范】达到Max，额外获得20%受到治疗增加。</v>
      </c>
      <c r="C578" s="1">
        <v>5</v>
      </c>
      <c r="L578" s="1">
        <f t="shared" si="112"/>
        <v>0</v>
      </c>
      <c r="M578" s="1">
        <f t="shared" si="113"/>
        <v>0</v>
      </c>
      <c r="N578" s="1">
        <f t="shared" si="114"/>
        <v>55500701</v>
      </c>
    </row>
    <row r="579" ht="14.25" customHeight="1" spans="1:14">
      <c r="A579" s="29">
        <v>555008</v>
      </c>
      <c r="B579" s="28" t="str">
        <f>_xlfn.XLOOKUP(INT($A579-500000),'[3]event|事件'!$A:$A,'[3]event|事件'!$C:$C)</f>
        <v>若技能【危机公关】达到Max，受到致命伤害后立刻秒杀圆形范围内所有喽啰，移速+20%，持续5秒。</v>
      </c>
      <c r="C579" s="1">
        <v>5</v>
      </c>
      <c r="L579" s="1">
        <f t="shared" si="112"/>
        <v>0</v>
      </c>
      <c r="M579" s="1">
        <f t="shared" si="113"/>
        <v>0</v>
      </c>
      <c r="N579" s="1">
        <f t="shared" si="114"/>
        <v>55500801</v>
      </c>
    </row>
    <row r="580" ht="14.25" customHeight="1" spans="1:14">
      <c r="A580" s="29">
        <v>555009</v>
      </c>
      <c r="B580" s="28" t="str">
        <f>_xlfn.XLOOKUP(INT($A580-500000),'[3]event|事件'!$A:$A,'[3]event|事件'!$C:$C)</f>
        <v>若获得技能【摩根时代】，有20%概率获得额外获得1个技能。</v>
      </c>
      <c r="C580" s="1">
        <v>5</v>
      </c>
      <c r="L580" s="1">
        <f t="shared" si="112"/>
        <v>0</v>
      </c>
      <c r="M580" s="1">
        <f t="shared" si="113"/>
        <v>0</v>
      </c>
      <c r="N580" s="1">
        <f t="shared" si="114"/>
        <v>55500901</v>
      </c>
    </row>
    <row r="581" ht="14.25" customHeight="1" spans="1:14">
      <c r="A581" s="29">
        <v>555010</v>
      </c>
      <c r="B581" s="28" t="str">
        <f>_xlfn.XLOOKUP(INT($A581-500000),'[3]event|事件'!$A:$A,'[3]event|事件'!$C:$C)</f>
        <v>若获得技能【派对时间】，效果持续30秒。</v>
      </c>
      <c r="C581" s="1">
        <v>5</v>
      </c>
      <c r="L581" s="1">
        <f t="shared" si="112"/>
        <v>0</v>
      </c>
      <c r="M581" s="1">
        <f t="shared" si="113"/>
        <v>0</v>
      </c>
      <c r="N581" s="1">
        <f t="shared" si="114"/>
        <v>55501001</v>
      </c>
    </row>
    <row r="582" ht="14.25" customHeight="1" spans="1:14">
      <c r="A582" s="29">
        <v>555011</v>
      </c>
      <c r="B582" s="28" t="str">
        <f>_xlfn.XLOOKUP(INT($A582-500000),'[3]event|事件'!$A:$A,'[3]event|事件'!$C:$C)</f>
        <v>若获得技能【宗师之力】，每3次攻击，下1次攻击伤害翻倍。</v>
      </c>
      <c r="C582" s="1">
        <v>5</v>
      </c>
      <c r="L582" s="1">
        <f t="shared" si="112"/>
        <v>0</v>
      </c>
      <c r="M582" s="1">
        <f t="shared" si="113"/>
        <v>0</v>
      </c>
      <c r="N582" s="1">
        <f t="shared" si="114"/>
        <v>55501101</v>
      </c>
    </row>
    <row r="583" ht="14.25" customHeight="1" spans="1:14">
      <c r="A583" s="29">
        <v>555012</v>
      </c>
      <c r="B583" s="28" t="str">
        <f>_xlfn.XLOOKUP(INT($A583-500000),'[3]event|事件'!$A:$A,'[3]event|事件'!$C:$C)</f>
        <v>若获得技能【猎人游戏】，击败敌人有15%概率回复自身5%最大生命值。</v>
      </c>
      <c r="C583" s="1">
        <v>5</v>
      </c>
      <c r="L583" s="1">
        <f t="shared" si="112"/>
        <v>0</v>
      </c>
      <c r="M583" s="1">
        <f t="shared" si="113"/>
        <v>0</v>
      </c>
      <c r="N583" s="1">
        <f t="shared" si="114"/>
        <v>55501201</v>
      </c>
    </row>
    <row r="584" ht="14.25" customHeight="1" spans="1:14">
      <c r="A584" s="29">
        <v>556002</v>
      </c>
      <c r="B584" s="28" t="str">
        <f>_xlfn.XLOOKUP(INT($A584-500000),'[3]event|事件'!$A:$A,'[3]event|事件'!$C:$C)</f>
        <v>第2阶段结束时，你将获得5000钞票。</v>
      </c>
      <c r="C584" s="1">
        <v>5</v>
      </c>
      <c r="L584" s="1">
        <f t="shared" si="112"/>
        <v>0</v>
      </c>
      <c r="M584" s="1">
        <f t="shared" si="113"/>
        <v>0</v>
      </c>
      <c r="N584" s="1">
        <f t="shared" si="114"/>
        <v>55600201</v>
      </c>
    </row>
    <row r="585" ht="14.25" customHeight="1" spans="1:14">
      <c r="A585" s="29">
        <v>561001</v>
      </c>
      <c r="B585" s="28" t="str">
        <f>_xlfn.XLOOKUP(INT($A585-500000),'[3]event|事件'!$A:$A,'[3]event|事件'!$C:$C)</f>
        <v>若流派【银行家】达到4阶，额外获得 所有流派总经验*0.2%伤害加成。</v>
      </c>
      <c r="C585" s="1">
        <v>5</v>
      </c>
      <c r="L585" s="1">
        <f t="shared" si="112"/>
        <v>0</v>
      </c>
      <c r="M585" s="1">
        <f t="shared" si="113"/>
        <v>0</v>
      </c>
      <c r="N585" s="1">
        <f t="shared" si="114"/>
        <v>56100101</v>
      </c>
    </row>
    <row r="586" ht="14.25" customHeight="1" spans="1:14">
      <c r="A586" s="29">
        <v>561002</v>
      </c>
      <c r="B586" s="28" t="str">
        <f>_xlfn.XLOOKUP(INT($A586-500000),'[3]event|事件'!$A:$A,'[3]event|事件'!$C:$C)</f>
        <v>若流派【弹药专家】达到4阶，每2秒对自身圆形范围内进行1次轰炸，造成100%攻击力伤害。</v>
      </c>
      <c r="C586" s="1">
        <v>5</v>
      </c>
      <c r="L586" s="1">
        <f t="shared" si="112"/>
        <v>0</v>
      </c>
      <c r="M586" s="1">
        <f t="shared" si="113"/>
        <v>0</v>
      </c>
      <c r="N586" s="1">
        <f t="shared" si="114"/>
        <v>56100201</v>
      </c>
    </row>
    <row r="587" ht="14.25" customHeight="1" spans="1:14">
      <c r="A587" s="29">
        <v>561003</v>
      </c>
      <c r="B587" s="28" t="str">
        <f>_xlfn.XLOOKUP(INT($A587-500000),'[3]event|事件'!$A:$A,'[3]event|事件'!$C:$C)</f>
        <v>若流派【武器大师】达到4阶，闪避后将隐身并增加60%移速，持续0.5秒，每4秒仅能触发1次。</v>
      </c>
      <c r="C587" s="1">
        <v>5</v>
      </c>
      <c r="L587" s="1">
        <f t="shared" si="112"/>
        <v>0</v>
      </c>
      <c r="M587" s="1">
        <f t="shared" si="113"/>
        <v>0</v>
      </c>
      <c r="N587" s="1">
        <f t="shared" si="114"/>
        <v>56100301</v>
      </c>
    </row>
    <row r="588" ht="14.25" customHeight="1" spans="1:14">
      <c r="A588" s="29">
        <v>561004</v>
      </c>
      <c r="B588" s="28" t="str">
        <f>_xlfn.XLOOKUP(INT($A588-500000),'[3]event|事件'!$A:$A,'[3]event|事件'!$C:$C)</f>
        <v>若流派【社交名流】达到4阶，获得名流效应：每5秒1次，降低范围内喽啰最大生命值80%。</v>
      </c>
      <c r="C588" s="1">
        <v>5</v>
      </c>
      <c r="L588" s="1">
        <f t="shared" si="112"/>
        <v>0</v>
      </c>
      <c r="M588" s="1">
        <f t="shared" si="113"/>
        <v>0</v>
      </c>
      <c r="N588" s="1">
        <f t="shared" si="114"/>
        <v>56100401</v>
      </c>
    </row>
    <row r="589" customFormat="1" ht="14.25" customHeight="1" spans="1:21">
      <c r="A589" s="29">
        <v>511025</v>
      </c>
      <c r="B589" s="28" t="str">
        <f>_xlfn.XLOOKUP(INT($A589-500000),'[3]event|事件'!$A:$A,'[3]event|事件'!$C:$C)</f>
        <v>玩家为中心周期性落雷-小</v>
      </c>
      <c r="C589" s="1">
        <v>5</v>
      </c>
      <c r="D589" s="24"/>
      <c r="E589" s="1"/>
      <c r="F589" s="1"/>
      <c r="G589" s="1"/>
      <c r="H589" s="1"/>
      <c r="I589" s="1"/>
      <c r="J589" s="1"/>
      <c r="K589" s="1"/>
      <c r="L589" s="1">
        <f t="shared" si="112"/>
        <v>0</v>
      </c>
      <c r="M589" s="1">
        <f t="shared" si="113"/>
        <v>0</v>
      </c>
      <c r="N589" s="1">
        <f t="shared" si="114"/>
        <v>51102501</v>
      </c>
      <c r="O589" s="1"/>
      <c r="P589" s="1"/>
      <c r="Q589" s="1"/>
      <c r="R589" s="1"/>
      <c r="S589" s="1"/>
      <c r="T589" s="1"/>
      <c r="U589" s="1"/>
    </row>
    <row r="590" customFormat="1" ht="14.25" customHeight="1" spans="1:21">
      <c r="A590" s="29">
        <v>511026</v>
      </c>
      <c r="B590" s="28" t="str">
        <f>_xlfn.XLOOKUP(INT($A590-500000),'[3]event|事件'!$A:$A,'[3]event|事件'!$C:$C)</f>
        <v>玩家为中心周期性落雷-中</v>
      </c>
      <c r="C590" s="1">
        <v>5</v>
      </c>
      <c r="D590" s="24"/>
      <c r="E590" s="1"/>
      <c r="F590" s="1"/>
      <c r="G590" s="1"/>
      <c r="H590" s="1"/>
      <c r="I590" s="1"/>
      <c r="J590" s="1"/>
      <c r="K590" s="1"/>
      <c r="L590" s="1">
        <f t="shared" si="112"/>
        <v>0</v>
      </c>
      <c r="M590" s="1">
        <f t="shared" si="113"/>
        <v>0</v>
      </c>
      <c r="N590" s="1">
        <f t="shared" si="114"/>
        <v>51102601</v>
      </c>
      <c r="O590" s="1"/>
      <c r="P590" s="1"/>
      <c r="Q590" s="1"/>
      <c r="R590" s="1"/>
      <c r="S590" s="1"/>
      <c r="T590" s="1"/>
      <c r="U590" s="1"/>
    </row>
    <row r="591" customFormat="1" ht="14.25" customHeight="1" spans="1:21">
      <c r="A591" s="29">
        <v>511027</v>
      </c>
      <c r="B591" s="28" t="str">
        <f>_xlfn.XLOOKUP(INT($A591-500000),'[3]event|事件'!$A:$A,'[3]event|事件'!$C:$C)</f>
        <v>玩家为中心周期性落雷-大</v>
      </c>
      <c r="C591" s="1">
        <v>5</v>
      </c>
      <c r="D591" s="24"/>
      <c r="E591" s="1"/>
      <c r="F591" s="1"/>
      <c r="G591" s="1"/>
      <c r="H591" s="1"/>
      <c r="I591" s="1"/>
      <c r="J591" s="1"/>
      <c r="K591" s="1"/>
      <c r="L591" s="1">
        <f t="shared" si="112"/>
        <v>0</v>
      </c>
      <c r="M591" s="1">
        <f t="shared" si="113"/>
        <v>0</v>
      </c>
      <c r="N591" s="1">
        <f t="shared" si="114"/>
        <v>51102701</v>
      </c>
      <c r="O591" s="1"/>
      <c r="P591" s="1"/>
      <c r="Q591" s="1"/>
      <c r="R591" s="1"/>
      <c r="S591" s="1"/>
      <c r="T591" s="1"/>
      <c r="U591" s="1"/>
    </row>
    <row r="592" customFormat="1" ht="14.25" customHeight="1" spans="1:21">
      <c r="A592" s="29">
        <v>511028</v>
      </c>
      <c r="B592" s="28" t="s">
        <v>423</v>
      </c>
      <c r="C592" s="1">
        <v>5</v>
      </c>
      <c r="D592" s="24"/>
      <c r="E592" s="1"/>
      <c r="F592" s="1"/>
      <c r="G592" s="1"/>
      <c r="H592" s="1"/>
      <c r="I592" s="1"/>
      <c r="J592" s="1"/>
      <c r="K592" s="1"/>
      <c r="L592" s="1">
        <f t="shared" si="112"/>
        <v>0</v>
      </c>
      <c r="M592" s="1">
        <f t="shared" si="113"/>
        <v>0</v>
      </c>
      <c r="N592" s="1">
        <f t="shared" si="114"/>
        <v>51102801</v>
      </c>
      <c r="O592" s="1"/>
      <c r="P592" s="1"/>
      <c r="Q592" s="1"/>
      <c r="R592" s="1"/>
      <c r="S592" s="1"/>
      <c r="T592" s="1"/>
      <c r="U592" s="1"/>
    </row>
    <row r="593" customFormat="1" ht="14.25" customHeight="1" spans="1:21">
      <c r="A593" s="29">
        <v>511029</v>
      </c>
      <c r="B593" s="28" t="s">
        <v>424</v>
      </c>
      <c r="C593" s="1">
        <v>5</v>
      </c>
      <c r="D593" s="24"/>
      <c r="E593" s="1"/>
      <c r="F593" s="1"/>
      <c r="G593" s="1"/>
      <c r="H593" s="1"/>
      <c r="I593" s="1"/>
      <c r="J593" s="1"/>
      <c r="K593" s="1"/>
      <c r="L593" s="1">
        <f t="shared" si="112"/>
        <v>0</v>
      </c>
      <c r="M593" s="1">
        <f t="shared" si="113"/>
        <v>0</v>
      </c>
      <c r="N593" s="1">
        <f t="shared" si="114"/>
        <v>51102901</v>
      </c>
      <c r="O593" s="1"/>
      <c r="P593" s="1"/>
      <c r="Q593" s="1"/>
      <c r="R593" s="1"/>
      <c r="S593" s="1"/>
      <c r="T593" s="1"/>
      <c r="U593" s="1"/>
    </row>
    <row r="594" customHeight="1" spans="1:14">
      <c r="A594" s="1">
        <v>521006</v>
      </c>
      <c r="B594" s="28" t="s">
        <v>425</v>
      </c>
      <c r="C594" s="1">
        <v>5</v>
      </c>
      <c r="L594" s="1">
        <v>0</v>
      </c>
      <c r="M594" s="1">
        <v>0</v>
      </c>
      <c r="N594" s="1">
        <v>52100601</v>
      </c>
    </row>
  </sheetData>
  <conditionalFormatting sqref="O238">
    <cfRule type="expression" dxfId="0" priority="9">
      <formula>INT($C238)=1</formula>
    </cfRule>
  </conditionalFormatting>
  <conditionalFormatting sqref="O271">
    <cfRule type="expression" dxfId="0" priority="5">
      <formula>INT($C271)=1</formula>
    </cfRule>
  </conditionalFormatting>
  <conditionalFormatting sqref="O272">
    <cfRule type="expression" dxfId="0" priority="3">
      <formula>INT($C272)=1</formula>
    </cfRule>
  </conditionalFormatting>
  <conditionalFormatting sqref="O273">
    <cfRule type="expression" dxfId="0" priority="1">
      <formula>INT($C273)=1</formula>
    </cfRule>
  </conditionalFormatting>
  <conditionalFormatting sqref="O290">
    <cfRule type="expression" dxfId="0" priority="8">
      <formula>INT($C290)=1</formula>
    </cfRule>
  </conditionalFormatting>
  <conditionalFormatting sqref="O291">
    <cfRule type="expression" dxfId="0" priority="7">
      <formula>INT($C291)=1</formula>
    </cfRule>
  </conditionalFormatting>
  <conditionalFormatting sqref="O533">
    <cfRule type="expression" dxfId="0" priority="14">
      <formula>INT($C533)=1</formula>
    </cfRule>
  </conditionalFormatting>
  <conditionalFormatting sqref="O534">
    <cfRule type="expression" dxfId="0" priority="13">
      <formula>INT($C534)=1</formula>
    </cfRule>
  </conditionalFormatting>
  <conditionalFormatting sqref="O535">
    <cfRule type="expression" dxfId="0" priority="12">
      <formula>INT($C535)=1</formula>
    </cfRule>
  </conditionalFormatting>
  <conditionalFormatting sqref="O536">
    <cfRule type="expression" dxfId="0" priority="10">
      <formula>INT($C536)=1</formula>
    </cfRule>
  </conditionalFormatting>
  <conditionalFormatting sqref="O592">
    <cfRule type="expression" dxfId="0" priority="15">
      <formula>INT($C592)=1</formula>
    </cfRule>
  </conditionalFormatting>
  <conditionalFormatting sqref="O593">
    <cfRule type="expression" dxfId="0" priority="6">
      <formula>INT($C593)=1</formula>
    </cfRule>
  </conditionalFormatting>
  <conditionalFormatting sqref="O1:O4 O116:O237 O239:O270 O274:O289 O292:O532 O537:O591 O594:O1048576">
    <cfRule type="expression" dxfId="0" priority="16">
      <formula>INT($C1)=1</formula>
    </cfRule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5" zoomScaleNormal="145" workbookViewId="0">
      <selection activeCell="D4" sqref="D4"/>
    </sheetView>
  </sheetViews>
  <sheetFormatPr defaultColWidth="9" defaultRowHeight="11.25" outlineLevelCol="7"/>
  <cols>
    <col min="1" max="1" width="11.4083333333333" style="20" customWidth="1"/>
    <col min="2" max="2" width="12.825" style="1" customWidth="1"/>
    <col min="3" max="3" width="15.625" style="1" customWidth="1"/>
    <col min="4" max="4" width="31.0666666666667" style="1" customWidth="1"/>
    <col min="5" max="5" width="15.625" style="1" customWidth="1"/>
    <col min="6" max="7" width="9" style="1"/>
    <col min="8" max="8" width="16.8916666666667" style="20" customWidth="1"/>
    <col min="9" max="16384" width="9" style="20"/>
  </cols>
  <sheetData>
    <row r="1" s="19" customFormat="1" ht="14.25" customHeight="1" spans="1:8">
      <c r="A1" s="17" t="s">
        <v>0</v>
      </c>
      <c r="B1" s="17"/>
      <c r="C1" s="17" t="s">
        <v>2</v>
      </c>
      <c r="D1" s="17" t="s">
        <v>426</v>
      </c>
      <c r="E1" s="17" t="s">
        <v>3</v>
      </c>
      <c r="F1" s="17" t="s">
        <v>427</v>
      </c>
      <c r="G1" s="17" t="s">
        <v>428</v>
      </c>
      <c r="H1" s="17" t="s">
        <v>429</v>
      </c>
    </row>
    <row r="2" s="19" customFormat="1" ht="14.25" spans="1:8">
      <c r="A2" s="17" t="s">
        <v>19</v>
      </c>
      <c r="B2" s="17"/>
      <c r="C2" s="17" t="s">
        <v>20</v>
      </c>
      <c r="D2" s="17" t="s">
        <v>20</v>
      </c>
      <c r="E2" s="17" t="s">
        <v>20</v>
      </c>
      <c r="F2" s="17" t="s">
        <v>19</v>
      </c>
      <c r="G2" s="17" t="s">
        <v>19</v>
      </c>
      <c r="H2" s="17" t="s">
        <v>21</v>
      </c>
    </row>
    <row r="3" s="19" customFormat="1" ht="14.25" spans="1:8">
      <c r="A3" s="17" t="s">
        <v>26</v>
      </c>
      <c r="B3" s="17"/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  <c r="H3" s="17" t="s">
        <v>26</v>
      </c>
    </row>
    <row r="4" s="19" customFormat="1" ht="14.25" spans="1:8">
      <c r="A4" s="21" t="s">
        <v>430</v>
      </c>
      <c r="B4" s="21" t="s">
        <v>431</v>
      </c>
      <c r="C4" s="21" t="s">
        <v>31</v>
      </c>
      <c r="D4" s="21" t="s">
        <v>432</v>
      </c>
      <c r="E4" s="21" t="s">
        <v>32</v>
      </c>
      <c r="F4" s="21" t="s">
        <v>433</v>
      </c>
      <c r="G4" s="21" t="s">
        <v>434</v>
      </c>
      <c r="H4" s="21" t="s">
        <v>435</v>
      </c>
    </row>
    <row r="5" spans="1:8">
      <c r="A5" s="20">
        <v>1</v>
      </c>
      <c r="B5" s="1" t="s">
        <v>436</v>
      </c>
      <c r="C5" s="1" t="str">
        <f>CONCATENATE("player_skill_binding_",A5,"_name")</f>
        <v>player_skill_binding_1_name</v>
      </c>
      <c r="D5" s="1" t="str">
        <f t="shared" ref="D5:D11" si="0">CONCATENATE("pic_player_skill_binding_",A5)</f>
        <v>pic_player_skill_binding_1</v>
      </c>
      <c r="E5" s="1" t="str">
        <f>CONCATENATE("player_skill_binding_",A5,"_desc")</f>
        <v>player_skill_binding_1_desc</v>
      </c>
      <c r="F5" s="1">
        <v>4</v>
      </c>
      <c r="G5" s="1">
        <v>110001</v>
      </c>
      <c r="H5" s="1">
        <v>110114</v>
      </c>
    </row>
    <row r="6" spans="1:8">
      <c r="A6" s="20">
        <v>2</v>
      </c>
      <c r="B6" s="1" t="s">
        <v>437</v>
      </c>
      <c r="C6" s="1" t="str">
        <f t="shared" ref="C5:C11" si="1">CONCATENATE("player_skill_binding_",A6,"_name")</f>
        <v>player_skill_binding_2_name</v>
      </c>
      <c r="D6" s="1" t="str">
        <f t="shared" si="0"/>
        <v>pic_player_skill_binding_2</v>
      </c>
      <c r="E6" s="1" t="str">
        <f>CONCATENATE("player_skill_binding_",A6,"_desc")</f>
        <v>player_skill_binding_2_desc</v>
      </c>
      <c r="F6" s="1">
        <v>4</v>
      </c>
      <c r="G6" s="1">
        <v>120001</v>
      </c>
      <c r="H6" s="1">
        <v>120114</v>
      </c>
    </row>
    <row r="7" spans="1:8">
      <c r="A7" s="20">
        <v>3</v>
      </c>
      <c r="B7" s="1" t="s">
        <v>438</v>
      </c>
      <c r="C7" s="1" t="str">
        <f t="shared" si="1"/>
        <v>player_skill_binding_3_name</v>
      </c>
      <c r="D7" s="1" t="str">
        <f t="shared" si="0"/>
        <v>pic_player_skill_binding_3</v>
      </c>
      <c r="E7" s="1" t="str">
        <f>CONCATENATE("player_skill_binding_",A7,"_desc")</f>
        <v>player_skill_binding_3_desc</v>
      </c>
      <c r="F7" s="1">
        <v>4</v>
      </c>
      <c r="G7" s="1">
        <v>130001</v>
      </c>
      <c r="H7" s="1" t="s">
        <v>439</v>
      </c>
    </row>
    <row r="8" spans="1:8">
      <c r="A8" s="20">
        <v>4</v>
      </c>
      <c r="B8" s="1" t="s">
        <v>440</v>
      </c>
      <c r="C8" s="1" t="str">
        <f t="shared" si="1"/>
        <v>player_skill_binding_4_name</v>
      </c>
      <c r="D8" s="1" t="str">
        <f t="shared" si="0"/>
        <v>pic_player_skill_binding_4</v>
      </c>
      <c r="E8" s="1" t="str">
        <f>CONCATENATE("player_skill_binding_",A8,"_desc")</f>
        <v>player_skill_binding_4_desc</v>
      </c>
      <c r="F8" s="1">
        <v>4</v>
      </c>
      <c r="G8" s="1">
        <v>140001</v>
      </c>
      <c r="H8" s="1" t="s">
        <v>441</v>
      </c>
    </row>
    <row r="9" spans="8:8">
      <c r="H9" s="1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zoomScale="190" zoomScaleNormal="190" workbookViewId="0">
      <selection activeCell="D4" sqref="D4"/>
    </sheetView>
  </sheetViews>
  <sheetFormatPr defaultColWidth="9" defaultRowHeight="11.25" outlineLevelCol="3"/>
  <cols>
    <col min="1" max="1" width="11.4083333333333" style="20" customWidth="1"/>
    <col min="2" max="2" width="12.825" style="1" customWidth="1"/>
    <col min="3" max="3" width="15.625" style="1" customWidth="1"/>
    <col min="4" max="4" width="25.9916666666667" style="1" customWidth="1"/>
    <col min="5" max="16384" width="9" style="20"/>
  </cols>
  <sheetData>
    <row r="1" s="19" customFormat="1" ht="14.25" spans="1:4">
      <c r="A1" s="17" t="s">
        <v>0</v>
      </c>
      <c r="B1" s="17" t="s">
        <v>442</v>
      </c>
      <c r="C1" s="17" t="s">
        <v>2</v>
      </c>
      <c r="D1" s="17" t="s">
        <v>426</v>
      </c>
    </row>
    <row r="2" s="19" customFormat="1" ht="14.25" spans="1:4">
      <c r="A2" s="17" t="s">
        <v>19</v>
      </c>
      <c r="B2" s="17" t="s">
        <v>19</v>
      </c>
      <c r="C2" s="17" t="s">
        <v>20</v>
      </c>
      <c r="D2" s="17" t="s">
        <v>20</v>
      </c>
    </row>
    <row r="3" s="19" customFormat="1" ht="14.25" spans="1:4">
      <c r="A3" s="17" t="s">
        <v>26</v>
      </c>
      <c r="B3" s="17" t="s">
        <v>26</v>
      </c>
      <c r="C3" s="17" t="s">
        <v>26</v>
      </c>
      <c r="D3" s="17" t="s">
        <v>26</v>
      </c>
    </row>
    <row r="4" s="19" customFormat="1" ht="14.25" spans="1:4">
      <c r="A4" s="21" t="s">
        <v>443</v>
      </c>
      <c r="B4" s="21" t="s">
        <v>444</v>
      </c>
      <c r="C4" s="21" t="s">
        <v>31</v>
      </c>
      <c r="D4" s="21" t="s">
        <v>432</v>
      </c>
    </row>
    <row r="5" customFormat="1" ht="13.5" spans="1:4">
      <c r="A5" s="20">
        <v>0</v>
      </c>
      <c r="B5" s="1">
        <v>0</v>
      </c>
      <c r="C5" s="1" t="str">
        <f>CONCATENATE("player_skill_binding_rank_",A5,"_name")</f>
        <v>player_skill_binding_rank_0_name</v>
      </c>
      <c r="D5" s="1" t="str">
        <f>CONCATENATE("pic_player_skill_binding_rank_",A5)</f>
        <v>pic_player_skill_binding_rank_0</v>
      </c>
    </row>
    <row r="6" spans="1:4">
      <c r="A6" s="20">
        <v>1</v>
      </c>
      <c r="B6" s="1">
        <v>4</v>
      </c>
      <c r="C6" s="1" t="str">
        <f>CONCATENATE("player_skill_binding_rank_",A6,"_name")</f>
        <v>player_skill_binding_rank_1_name</v>
      </c>
      <c r="D6" s="1" t="str">
        <f>CONCATENATE("pic_player_skill_binding_rank_",A6)</f>
        <v>pic_player_skill_binding_rank_1</v>
      </c>
    </row>
    <row r="7" spans="1:4">
      <c r="A7" s="20">
        <v>2</v>
      </c>
      <c r="B7" s="1">
        <v>8</v>
      </c>
      <c r="C7" s="1" t="str">
        <f>CONCATENATE("player_skill_binding_rank_",A7,"_name")</f>
        <v>player_skill_binding_rank_2_name</v>
      </c>
      <c r="D7" s="1" t="str">
        <f>CONCATENATE("pic_player_skill_binding_rank_",A7)</f>
        <v>pic_player_skill_binding_rank_2</v>
      </c>
    </row>
    <row r="8" spans="1:4">
      <c r="A8" s="20">
        <v>3</v>
      </c>
      <c r="B8" s="1">
        <v>15</v>
      </c>
      <c r="C8" s="1" t="str">
        <f>CONCATENATE("player_skill_binding_rank_",A8,"_name")</f>
        <v>player_skill_binding_rank_3_name</v>
      </c>
      <c r="D8" s="1" t="str">
        <f>CONCATENATE("pic_player_skill_binding_rank_",A8)</f>
        <v>pic_player_skill_binding_rank_3</v>
      </c>
    </row>
    <row r="9" spans="1:4">
      <c r="A9" s="20">
        <v>4</v>
      </c>
      <c r="B9" s="1">
        <v>24</v>
      </c>
      <c r="C9" s="1" t="str">
        <f>CONCATENATE("player_skill_binding_rank_",A9,"_name")</f>
        <v>player_skill_binding_rank_4_name</v>
      </c>
      <c r="D9" s="1" t="str">
        <f>CONCATENATE("pic_player_skill_binding_rank_",A9)</f>
        <v>pic_player_skill_binding_rank_4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4" sqref="C4"/>
    </sheetView>
  </sheetViews>
  <sheetFormatPr defaultColWidth="9" defaultRowHeight="13.5" outlineLevelRow="6" outlineLevelCol="6"/>
  <cols>
    <col min="1" max="1" width="16.625" style="16" customWidth="1"/>
    <col min="2" max="2" width="23.5" style="16" customWidth="1"/>
    <col min="3" max="3" width="35.375" style="16" customWidth="1"/>
    <col min="4" max="5" width="23.5" style="16" customWidth="1"/>
    <col min="6" max="6" width="19.75" style="16" customWidth="1"/>
    <col min="7" max="13" width="16.625" style="16" customWidth="1"/>
    <col min="14" max="16376" width="9" style="16"/>
    <col min="16378" max="16384" width="9" style="16"/>
  </cols>
  <sheetData>
    <row r="1" s="15" customFormat="1" ht="14.25" spans="1:7">
      <c r="A1" s="17" t="s">
        <v>0</v>
      </c>
      <c r="B1" s="17" t="s">
        <v>2</v>
      </c>
      <c r="C1" s="17" t="s">
        <v>426</v>
      </c>
      <c r="D1" s="17" t="s">
        <v>445</v>
      </c>
      <c r="E1" s="17" t="s">
        <v>446</v>
      </c>
      <c r="F1" s="17" t="s">
        <v>447</v>
      </c>
      <c r="G1" s="17" t="s">
        <v>448</v>
      </c>
    </row>
    <row r="2" ht="14.25" spans="1:7">
      <c r="A2" s="17" t="s">
        <v>19</v>
      </c>
      <c r="B2" s="17" t="s">
        <v>20</v>
      </c>
      <c r="C2" s="17" t="s">
        <v>20</v>
      </c>
      <c r="D2" s="17" t="s">
        <v>19</v>
      </c>
      <c r="E2" s="17" t="s">
        <v>19</v>
      </c>
      <c r="F2" s="17" t="s">
        <v>19</v>
      </c>
      <c r="G2" s="17" t="s">
        <v>19</v>
      </c>
    </row>
    <row r="3" ht="14.25" spans="1:7">
      <c r="A3" s="17" t="s">
        <v>26</v>
      </c>
      <c r="B3" s="17" t="s">
        <v>26</v>
      </c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</row>
    <row r="4" s="15" customFormat="1" ht="14.25" spans="1:7">
      <c r="A4" s="18" t="s">
        <v>449</v>
      </c>
      <c r="B4" s="18" t="s">
        <v>31</v>
      </c>
      <c r="C4" s="18" t="s">
        <v>432</v>
      </c>
      <c r="D4" s="18" t="s">
        <v>450</v>
      </c>
      <c r="E4" s="18" t="s">
        <v>451</v>
      </c>
      <c r="F4" s="18" t="s">
        <v>452</v>
      </c>
      <c r="G4" s="18" t="s">
        <v>453</v>
      </c>
    </row>
    <row r="5" s="15" customFormat="1" spans="1:7">
      <c r="A5" s="16">
        <v>1</v>
      </c>
      <c r="B5" s="16" t="str">
        <f>CONCATENATE("player_skill_quality_",A5,"_name")</f>
        <v>player_skill_quality_1_name</v>
      </c>
      <c r="C5" s="16" t="str">
        <f>CONCATENATE("pic_player_skill_quality_",A5)</f>
        <v>pic_player_skill_quality_1</v>
      </c>
      <c r="D5" s="16">
        <v>1</v>
      </c>
      <c r="E5" s="16">
        <v>4</v>
      </c>
      <c r="F5" s="16">
        <v>0</v>
      </c>
      <c r="G5" s="16">
        <v>100</v>
      </c>
    </row>
    <row r="6" s="15" customFormat="1" spans="1:7">
      <c r="A6" s="16">
        <v>2</v>
      </c>
      <c r="B6" s="16" t="str">
        <f>CONCATENATE("player_skill_quality_",A6,"_name")</f>
        <v>player_skill_quality_2_name</v>
      </c>
      <c r="C6" s="16" t="str">
        <f>CONCATENATE("pic_player_skill_quality_",A6)</f>
        <v>pic_player_skill_quality_2</v>
      </c>
      <c r="D6" s="16">
        <v>2</v>
      </c>
      <c r="E6" s="16">
        <v>2</v>
      </c>
      <c r="F6" s="16">
        <v>2</v>
      </c>
      <c r="G6" s="16">
        <v>200</v>
      </c>
    </row>
    <row r="7" s="15" customFormat="1" spans="1:7">
      <c r="A7" s="16">
        <v>3</v>
      </c>
      <c r="B7" s="16" t="str">
        <f>CONCATENATE("player_skill_quality_",A7,"_name")</f>
        <v>player_skill_quality_3_name</v>
      </c>
      <c r="C7" s="16" t="str">
        <f>CONCATENATE("pic_player_skill_quality_",A7)</f>
        <v>pic_player_skill_quality_3</v>
      </c>
      <c r="D7" s="16">
        <v>4</v>
      </c>
      <c r="E7" s="16">
        <v>1</v>
      </c>
      <c r="F7" s="16">
        <v>3</v>
      </c>
      <c r="G7" s="16">
        <v>300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190" zoomScaleNormal="190" workbookViewId="0">
      <selection activeCell="H5" sqref="H5"/>
    </sheetView>
  </sheetViews>
  <sheetFormatPr defaultColWidth="9" defaultRowHeight="11.25"/>
  <cols>
    <col min="1" max="1" width="16.625" style="1" customWidth="1"/>
    <col min="2" max="8" width="9" style="1"/>
    <col min="9" max="9" width="27.7333333333333" style="1" customWidth="1"/>
    <col min="10" max="16384" width="9" style="1"/>
  </cols>
  <sheetData>
    <row r="1" spans="3:5">
      <c r="C1" s="2"/>
      <c r="D1" s="2"/>
      <c r="E1" s="2"/>
    </row>
    <row r="2" spans="1:2">
      <c r="A2" s="3" t="s">
        <v>454</v>
      </c>
      <c r="B2" s="3" t="s">
        <v>455</v>
      </c>
    </row>
    <row r="3" ht="14.25" spans="1:9">
      <c r="A3" s="4" t="s">
        <v>456</v>
      </c>
      <c r="B3" s="5" t="s">
        <v>457</v>
      </c>
      <c r="C3" s="5" t="s">
        <v>458</v>
      </c>
      <c r="D3" s="5" t="s">
        <v>459</v>
      </c>
      <c r="E3" s="5" t="s">
        <v>460</v>
      </c>
      <c r="F3" s="5" t="s">
        <v>461</v>
      </c>
      <c r="G3" s="5" t="s">
        <v>462</v>
      </c>
      <c r="H3" s="6" t="s">
        <v>463</v>
      </c>
      <c r="I3" s="6" t="s">
        <v>431</v>
      </c>
    </row>
    <row r="4" ht="14.25" spans="1:9">
      <c r="A4" s="5" t="s">
        <v>464</v>
      </c>
      <c r="B4" s="4">
        <v>1</v>
      </c>
      <c r="C4" s="7" t="s">
        <v>430</v>
      </c>
      <c r="D4" s="8" t="s">
        <v>465</v>
      </c>
      <c r="E4" s="9"/>
      <c r="F4" s="7" t="s">
        <v>466</v>
      </c>
      <c r="G4" s="4" t="s">
        <v>467</v>
      </c>
      <c r="H4" s="10">
        <v>100160</v>
      </c>
      <c r="I4" s="10" t="s">
        <v>468</v>
      </c>
    </row>
    <row r="5" ht="14.25" spans="1:9">
      <c r="A5" s="5" t="s">
        <v>469</v>
      </c>
      <c r="B5" s="4">
        <v>1</v>
      </c>
      <c r="C5" s="7">
        <v>9</v>
      </c>
      <c r="D5" s="8" t="s">
        <v>465</v>
      </c>
      <c r="E5" s="9"/>
      <c r="F5" s="11" t="s">
        <v>470</v>
      </c>
      <c r="G5" s="9"/>
      <c r="H5" s="10">
        <v>190101</v>
      </c>
      <c r="I5" s="10" t="s">
        <v>471</v>
      </c>
    </row>
    <row r="6" ht="14.25" spans="1:9">
      <c r="A6" s="5" t="s">
        <v>472</v>
      </c>
      <c r="B6" s="4">
        <v>1</v>
      </c>
      <c r="C6" s="7" t="s">
        <v>430</v>
      </c>
      <c r="D6" s="11">
        <v>0</v>
      </c>
      <c r="E6" s="11">
        <v>0</v>
      </c>
      <c r="F6" s="11">
        <v>0</v>
      </c>
      <c r="G6" s="4" t="s">
        <v>467</v>
      </c>
      <c r="H6" s="10">
        <v>110001</v>
      </c>
      <c r="I6" s="10" t="s">
        <v>473</v>
      </c>
    </row>
    <row r="7" ht="14.25" spans="1:9">
      <c r="A7" s="5" t="s">
        <v>474</v>
      </c>
      <c r="B7" s="4" t="s">
        <v>475</v>
      </c>
      <c r="C7" s="7" t="s">
        <v>430</v>
      </c>
      <c r="D7" s="7" t="s">
        <v>449</v>
      </c>
      <c r="E7" s="8" t="s">
        <v>476</v>
      </c>
      <c r="F7" s="9"/>
      <c r="G7" s="4" t="s">
        <v>467</v>
      </c>
      <c r="H7" s="10">
        <v>212014</v>
      </c>
      <c r="I7" s="10" t="s">
        <v>477</v>
      </c>
    </row>
    <row r="8" ht="14.25" spans="1:9">
      <c r="A8" s="5" t="s">
        <v>478</v>
      </c>
      <c r="B8" s="4" t="s">
        <v>479</v>
      </c>
      <c r="C8" s="8" t="s">
        <v>480</v>
      </c>
      <c r="D8" s="11"/>
      <c r="E8" s="11"/>
      <c r="F8" s="9"/>
      <c r="G8" s="4" t="s">
        <v>476</v>
      </c>
      <c r="H8" s="10">
        <v>315012</v>
      </c>
      <c r="I8" s="10" t="s">
        <v>481</v>
      </c>
    </row>
    <row r="9" ht="14.25" spans="1:9">
      <c r="A9" s="5" t="s">
        <v>482</v>
      </c>
      <c r="B9" s="4">
        <v>3</v>
      </c>
      <c r="C9" s="8">
        <v>0</v>
      </c>
      <c r="D9" s="12" t="s">
        <v>476</v>
      </c>
      <c r="E9" s="13"/>
      <c r="F9" s="13"/>
      <c r="G9" s="14"/>
      <c r="H9" s="10">
        <v>300001</v>
      </c>
      <c r="I9" s="10" t="s">
        <v>483</v>
      </c>
    </row>
    <row r="10" ht="14.25" spans="1:9">
      <c r="A10" s="5" t="s">
        <v>484</v>
      </c>
      <c r="B10" s="4">
        <v>4</v>
      </c>
      <c r="C10" s="7">
        <v>1</v>
      </c>
      <c r="D10" s="8" t="s">
        <v>485</v>
      </c>
      <c r="E10" s="11"/>
      <c r="F10" s="9"/>
      <c r="G10" s="4" t="s">
        <v>476</v>
      </c>
      <c r="H10" s="10">
        <v>410124</v>
      </c>
      <c r="I10" s="10" t="s">
        <v>486</v>
      </c>
    </row>
    <row r="11" ht="14.25" spans="1:9">
      <c r="A11" s="5" t="s">
        <v>487</v>
      </c>
      <c r="B11" s="4">
        <v>4</v>
      </c>
      <c r="C11" s="7">
        <v>2</v>
      </c>
      <c r="D11" s="8" t="s">
        <v>485</v>
      </c>
      <c r="E11" s="11"/>
      <c r="F11" s="9"/>
      <c r="G11" s="4" t="s">
        <v>476</v>
      </c>
      <c r="H11" s="10">
        <v>420251</v>
      </c>
      <c r="I11" s="10" t="s">
        <v>488</v>
      </c>
    </row>
    <row r="12" ht="14.25" spans="1:9">
      <c r="A12" s="5" t="s">
        <v>489</v>
      </c>
      <c r="B12" s="4" t="s">
        <v>490</v>
      </c>
      <c r="C12" s="7">
        <v>3</v>
      </c>
      <c r="D12" s="8" t="s">
        <v>491</v>
      </c>
      <c r="E12" s="11"/>
      <c r="F12" s="9"/>
      <c r="G12" s="4" t="s">
        <v>492</v>
      </c>
      <c r="H12" s="10">
        <v>431013</v>
      </c>
      <c r="I12" s="10" t="s">
        <v>493</v>
      </c>
    </row>
    <row r="13" ht="14.25" spans="1:9">
      <c r="A13" s="5" t="s">
        <v>494</v>
      </c>
      <c r="B13" s="4">
        <v>4</v>
      </c>
      <c r="C13" s="7">
        <v>4</v>
      </c>
      <c r="D13" s="11" t="s">
        <v>495</v>
      </c>
      <c r="E13" s="11"/>
      <c r="F13" s="11"/>
      <c r="G13" s="9"/>
      <c r="H13" s="10">
        <v>441009</v>
      </c>
      <c r="I13" s="10" t="s">
        <v>496</v>
      </c>
    </row>
    <row r="14" ht="14.25" spans="1:9">
      <c r="A14" s="5" t="s">
        <v>497</v>
      </c>
      <c r="B14" s="4">
        <v>4</v>
      </c>
      <c r="C14" s="7">
        <v>5</v>
      </c>
      <c r="D14" s="11" t="s">
        <v>498</v>
      </c>
      <c r="E14" s="11"/>
      <c r="F14" s="11"/>
      <c r="G14" s="9"/>
      <c r="H14" s="10">
        <v>451101</v>
      </c>
      <c r="I14" s="10" t="s">
        <v>499</v>
      </c>
    </row>
    <row r="15" ht="14.25" spans="1:9">
      <c r="A15" s="5" t="s">
        <v>500</v>
      </c>
      <c r="B15" s="4">
        <v>4</v>
      </c>
      <c r="C15" s="7">
        <v>6</v>
      </c>
      <c r="D15" s="11" t="s">
        <v>501</v>
      </c>
      <c r="E15" s="11"/>
      <c r="F15" s="11"/>
      <c r="G15" s="11"/>
      <c r="H15" s="10">
        <v>461005</v>
      </c>
      <c r="I15" s="10" t="s">
        <v>502</v>
      </c>
    </row>
    <row r="16" ht="14.25" spans="1:9">
      <c r="A16" s="5" t="s">
        <v>503</v>
      </c>
      <c r="B16" s="4">
        <v>4</v>
      </c>
      <c r="C16" s="7">
        <v>7</v>
      </c>
      <c r="D16" s="11" t="s">
        <v>504</v>
      </c>
      <c r="E16" s="11"/>
      <c r="F16" s="11"/>
      <c r="G16" s="11"/>
      <c r="H16" s="10">
        <v>470001</v>
      </c>
      <c r="I16" s="10" t="s">
        <v>505</v>
      </c>
    </row>
    <row r="17" ht="14.25" spans="1:9">
      <c r="A17" s="5" t="s">
        <v>506</v>
      </c>
      <c r="B17" s="4">
        <v>5</v>
      </c>
      <c r="C17" s="8" t="s">
        <v>507</v>
      </c>
      <c r="D17" s="11"/>
      <c r="E17" s="11"/>
      <c r="F17" s="11"/>
      <c r="G17" s="9"/>
      <c r="H17" s="10">
        <v>511011</v>
      </c>
      <c r="I17" s="10" t="s">
        <v>508</v>
      </c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2"/>
    </row>
    <row r="22" spans="2:5">
      <c r="B22" s="2"/>
      <c r="C22" s="2"/>
      <c r="D22" s="2"/>
      <c r="E22" s="2"/>
    </row>
    <row r="23" spans="2:5">
      <c r="B23" s="2"/>
      <c r="C23" s="2"/>
      <c r="D23" s="2"/>
      <c r="E23" s="2"/>
    </row>
    <row r="24" spans="2:5">
      <c r="B24" s="2"/>
      <c r="C24" s="2"/>
      <c r="D24" s="2"/>
      <c r="E24" s="2"/>
    </row>
    <row r="25" spans="2:5">
      <c r="B25" s="2"/>
      <c r="C25" s="2"/>
      <c r="D25" s="2"/>
      <c r="E25" s="2"/>
    </row>
    <row r="26" spans="2:5">
      <c r="B26" s="2"/>
      <c r="C26" s="2"/>
      <c r="D26" s="2"/>
      <c r="E26" s="2"/>
    </row>
    <row r="27" spans="2:5">
      <c r="B27" s="2"/>
      <c r="C27" s="2"/>
      <c r="D27" s="2"/>
      <c r="E27" s="2"/>
    </row>
    <row r="28" spans="2:2">
      <c r="B28" s="2"/>
    </row>
    <row r="29" spans="2:2">
      <c r="B29" s="2"/>
    </row>
    <row r="30" spans="2:2">
      <c r="B30" s="2"/>
    </row>
  </sheetData>
  <mergeCells count="14">
    <mergeCell ref="D4:E4"/>
    <mergeCell ref="D5:E5"/>
    <mergeCell ref="F5:G5"/>
    <mergeCell ref="E7:F7"/>
    <mergeCell ref="C8:F8"/>
    <mergeCell ref="D9:G9"/>
    <mergeCell ref="D10:F10"/>
    <mergeCell ref="D11:F11"/>
    <mergeCell ref="D12:F12"/>
    <mergeCell ref="D13:G13"/>
    <mergeCell ref="D14:G14"/>
    <mergeCell ref="D15:G15"/>
    <mergeCell ref="D16:G16"/>
    <mergeCell ref="C17:G17"/>
  </mergeCells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"/>
  <sheetViews>
    <sheetView workbookViewId="0">
      <selection activeCell="P14" sqref="P14"/>
    </sheetView>
  </sheetViews>
  <sheetFormatPr defaultColWidth="9" defaultRowHeight="13.5"/>
  <cols>
    <col min="1" max="1" width="16" customWidth="1"/>
    <col min="2" max="2" width="14.5" customWidth="1"/>
    <col min="3" max="3" width="25.375" customWidth="1"/>
    <col min="11" max="11" width="14.625" customWidth="1"/>
    <col min="12" max="12" width="14.25" customWidth="1"/>
  </cols>
  <sheetData>
    <row r="1" spans="1:1">
      <c r="A1">
        <v>541001021</v>
      </c>
    </row>
    <row r="2" spans="1:1">
      <c r="A2">
        <v>541002021</v>
      </c>
    </row>
    <row r="3" spans="1:1">
      <c r="A3">
        <v>541003021</v>
      </c>
    </row>
    <row r="4" spans="1:1">
      <c r="A4">
        <v>541004021</v>
      </c>
    </row>
    <row r="5" spans="1:1">
      <c r="A5">
        <v>541005021</v>
      </c>
    </row>
    <row r="6" spans="1:7">
      <c r="A6">
        <v>541005022</v>
      </c>
      <c r="F6">
        <v>4000</v>
      </c>
      <c r="G6">
        <f>F6*0.8</f>
        <v>3200</v>
      </c>
    </row>
    <row r="7" spans="1:7">
      <c r="A7">
        <v>541005023</v>
      </c>
      <c r="F7">
        <v>4000</v>
      </c>
      <c r="G7">
        <f t="shared" ref="G7:G25" si="0">F7*0.8</f>
        <v>3200</v>
      </c>
    </row>
    <row r="8" spans="1:7">
      <c r="A8">
        <v>541006021</v>
      </c>
      <c r="F8">
        <v>4000</v>
      </c>
      <c r="G8">
        <f t="shared" si="0"/>
        <v>3200</v>
      </c>
    </row>
    <row r="9" spans="1:7">
      <c r="A9">
        <v>542001021</v>
      </c>
      <c r="F9">
        <v>4000</v>
      </c>
      <c r="G9">
        <f t="shared" si="0"/>
        <v>3200</v>
      </c>
    </row>
    <row r="10" spans="1:7">
      <c r="A10">
        <v>542002021</v>
      </c>
      <c r="F10">
        <v>4000</v>
      </c>
      <c r="G10">
        <f t="shared" si="0"/>
        <v>3200</v>
      </c>
    </row>
    <row r="11" spans="1:7">
      <c r="A11">
        <v>542002022</v>
      </c>
      <c r="F11">
        <v>4000</v>
      </c>
      <c r="G11">
        <f t="shared" si="0"/>
        <v>3200</v>
      </c>
    </row>
    <row r="12" spans="1:7">
      <c r="A12">
        <v>555002021</v>
      </c>
      <c r="F12">
        <v>4000</v>
      </c>
      <c r="G12">
        <f t="shared" si="0"/>
        <v>3200</v>
      </c>
    </row>
    <row r="13" spans="1:7">
      <c r="A13">
        <v>555003021</v>
      </c>
      <c r="F13">
        <v>4000</v>
      </c>
      <c r="G13">
        <f t="shared" si="0"/>
        <v>3200</v>
      </c>
    </row>
    <row r="14" spans="1:7">
      <c r="A14">
        <v>555004021</v>
      </c>
      <c r="F14">
        <v>4000</v>
      </c>
      <c r="G14">
        <f t="shared" si="0"/>
        <v>3200</v>
      </c>
    </row>
    <row r="15" spans="1:7">
      <c r="A15">
        <v>555005021</v>
      </c>
      <c r="F15">
        <v>4000</v>
      </c>
      <c r="G15">
        <f t="shared" si="0"/>
        <v>3200</v>
      </c>
    </row>
    <row r="16" spans="1:7">
      <c r="A16">
        <v>555006021</v>
      </c>
      <c r="F16">
        <v>4000</v>
      </c>
      <c r="G16">
        <f t="shared" si="0"/>
        <v>3200</v>
      </c>
    </row>
    <row r="17" spans="1:7">
      <c r="A17">
        <v>555006022</v>
      </c>
      <c r="F17">
        <v>4000</v>
      </c>
      <c r="G17">
        <f t="shared" si="0"/>
        <v>3200</v>
      </c>
    </row>
    <row r="18" spans="1:16">
      <c r="A18">
        <v>555007021</v>
      </c>
      <c r="F18">
        <v>3200</v>
      </c>
      <c r="G18">
        <f t="shared" si="0"/>
        <v>2560</v>
      </c>
      <c r="K18">
        <v>120514021</v>
      </c>
      <c r="L18">
        <v>100500071</v>
      </c>
      <c r="O18">
        <v>100500071</v>
      </c>
      <c r="P18">
        <v>100500072</v>
      </c>
    </row>
    <row r="19" spans="1:16">
      <c r="A19">
        <v>555008021</v>
      </c>
      <c r="F19">
        <v>3200</v>
      </c>
      <c r="G19">
        <f t="shared" si="0"/>
        <v>2560</v>
      </c>
      <c r="K19">
        <v>120514022</v>
      </c>
      <c r="L19">
        <v>100500072</v>
      </c>
      <c r="O19">
        <v>100500081</v>
      </c>
      <c r="P19">
        <v>100500082</v>
      </c>
    </row>
    <row r="20" spans="1:16">
      <c r="A20">
        <v>555010021</v>
      </c>
      <c r="F20">
        <v>3200</v>
      </c>
      <c r="G20">
        <f t="shared" si="0"/>
        <v>2560</v>
      </c>
      <c r="K20">
        <v>120534021</v>
      </c>
      <c r="L20">
        <v>100500081</v>
      </c>
      <c r="O20">
        <v>100500091</v>
      </c>
      <c r="P20">
        <v>100500092</v>
      </c>
    </row>
    <row r="21" spans="1:12">
      <c r="A21">
        <v>555010022</v>
      </c>
      <c r="F21">
        <v>4000</v>
      </c>
      <c r="G21">
        <f t="shared" si="0"/>
        <v>3200</v>
      </c>
      <c r="K21">
        <v>120534022</v>
      </c>
      <c r="L21">
        <v>100500082</v>
      </c>
    </row>
    <row r="22" spans="1:12">
      <c r="A22">
        <v>555012021</v>
      </c>
      <c r="F22">
        <v>3200</v>
      </c>
      <c r="G22">
        <f t="shared" si="0"/>
        <v>2560</v>
      </c>
      <c r="K22">
        <v>120544021</v>
      </c>
      <c r="L22">
        <v>100500091</v>
      </c>
    </row>
    <row r="23" spans="1:12">
      <c r="A23">
        <v>556001021</v>
      </c>
      <c r="F23">
        <v>3200</v>
      </c>
      <c r="G23">
        <f t="shared" si="0"/>
        <v>2560</v>
      </c>
      <c r="K23">
        <v>120544022</v>
      </c>
      <c r="L23">
        <v>100500092</v>
      </c>
    </row>
    <row r="24" spans="1:7">
      <c r="A24">
        <v>556002021</v>
      </c>
      <c r="F24">
        <v>3200</v>
      </c>
      <c r="G24">
        <f t="shared" si="0"/>
        <v>2560</v>
      </c>
    </row>
    <row r="25" spans="1:7">
      <c r="A25">
        <v>561002021</v>
      </c>
      <c r="F25">
        <v>3200</v>
      </c>
      <c r="G25">
        <f t="shared" si="0"/>
        <v>2560</v>
      </c>
    </row>
    <row r="26" spans="11:14">
      <c r="K26">
        <v>140514021</v>
      </c>
      <c r="L26">
        <v>100500101</v>
      </c>
      <c r="M26">
        <v>100500101</v>
      </c>
      <c r="N26">
        <v>100500102</v>
      </c>
    </row>
    <row r="27" spans="11:14">
      <c r="K27">
        <v>140514022</v>
      </c>
      <c r="L27">
        <v>100500102</v>
      </c>
      <c r="M27">
        <v>100500111</v>
      </c>
      <c r="N27">
        <v>100500112</v>
      </c>
    </row>
    <row r="28" spans="11:14">
      <c r="K28">
        <v>140534021</v>
      </c>
      <c r="L28">
        <v>100500111</v>
      </c>
      <c r="M28">
        <v>100500121</v>
      </c>
      <c r="N28">
        <v>100500122</v>
      </c>
    </row>
    <row r="29" spans="11:12">
      <c r="K29">
        <v>140534022</v>
      </c>
      <c r="L29">
        <v>100500112</v>
      </c>
    </row>
    <row r="30" spans="11:12">
      <c r="K30">
        <v>140544021</v>
      </c>
      <c r="L30">
        <v>100500121</v>
      </c>
    </row>
    <row r="31" spans="11:12">
      <c r="K31">
        <v>140544022</v>
      </c>
      <c r="L31">
        <v>100500122</v>
      </c>
    </row>
    <row r="36" spans="4:5">
      <c r="D36">
        <v>1</v>
      </c>
      <c r="E36">
        <v>1</v>
      </c>
    </row>
    <row r="37" spans="4:5">
      <c r="D37">
        <v>2</v>
      </c>
      <c r="E37">
        <v>2</v>
      </c>
    </row>
    <row r="38" spans="4:5">
      <c r="D38">
        <v>3</v>
      </c>
      <c r="E38">
        <v>3</v>
      </c>
    </row>
    <row r="39" spans="4:5">
      <c r="D39">
        <v>4</v>
      </c>
      <c r="E39">
        <v>4</v>
      </c>
    </row>
    <row r="40" spans="4:5">
      <c r="D40">
        <v>5</v>
      </c>
      <c r="E40">
        <v>5</v>
      </c>
    </row>
    <row r="41" spans="4:5">
      <c r="D41">
        <v>6</v>
      </c>
      <c r="E41">
        <v>6</v>
      </c>
    </row>
    <row r="42" spans="4:6">
      <c r="D42">
        <v>7</v>
      </c>
      <c r="E42">
        <v>7</v>
      </c>
      <c r="F42">
        <v>1</v>
      </c>
    </row>
    <row r="43" spans="4:6">
      <c r="D43">
        <v>8</v>
      </c>
      <c r="E43">
        <v>8</v>
      </c>
      <c r="F43">
        <v>2</v>
      </c>
    </row>
    <row r="44" spans="4:6">
      <c r="D44">
        <v>9</v>
      </c>
      <c r="E44">
        <v>9</v>
      </c>
      <c r="F44">
        <v>3</v>
      </c>
    </row>
    <row r="45" spans="4:6">
      <c r="D45">
        <v>10</v>
      </c>
      <c r="E45">
        <v>10</v>
      </c>
      <c r="F45">
        <v>4</v>
      </c>
    </row>
    <row r="46" spans="4:6">
      <c r="D46">
        <v>11</v>
      </c>
      <c r="E46">
        <v>11</v>
      </c>
      <c r="F46">
        <v>5</v>
      </c>
    </row>
    <row r="47" spans="4:6">
      <c r="D47">
        <v>12</v>
      </c>
      <c r="E47">
        <v>12</v>
      </c>
      <c r="F47">
        <v>6</v>
      </c>
    </row>
    <row r="48" spans="4:7">
      <c r="D48">
        <v>13</v>
      </c>
      <c r="E48">
        <v>13</v>
      </c>
      <c r="F48">
        <v>7</v>
      </c>
      <c r="G48">
        <v>1</v>
      </c>
    </row>
    <row r="49" spans="4:7">
      <c r="D49">
        <v>14</v>
      </c>
      <c r="E49">
        <v>14</v>
      </c>
      <c r="F49">
        <v>8</v>
      </c>
      <c r="G49">
        <v>2</v>
      </c>
    </row>
    <row r="50" spans="4:7">
      <c r="D50">
        <v>15</v>
      </c>
      <c r="E50">
        <v>15</v>
      </c>
      <c r="F50">
        <v>9</v>
      </c>
      <c r="G50">
        <v>3</v>
      </c>
    </row>
    <row r="51" spans="4:7">
      <c r="D51">
        <v>16</v>
      </c>
      <c r="E51">
        <v>16</v>
      </c>
      <c r="F51">
        <v>10</v>
      </c>
      <c r="G51">
        <v>4</v>
      </c>
    </row>
    <row r="52" spans="4:7">
      <c r="D52">
        <v>17</v>
      </c>
      <c r="E52">
        <v>17</v>
      </c>
      <c r="F52">
        <v>11</v>
      </c>
      <c r="G52">
        <v>5</v>
      </c>
    </row>
    <row r="53" spans="4:7">
      <c r="D53">
        <v>18</v>
      </c>
      <c r="E53">
        <v>18</v>
      </c>
      <c r="F53">
        <v>12</v>
      </c>
      <c r="G53">
        <v>6</v>
      </c>
    </row>
    <row r="54" spans="4:7">
      <c r="D54">
        <v>19</v>
      </c>
      <c r="F54">
        <v>13</v>
      </c>
      <c r="G54">
        <v>7</v>
      </c>
    </row>
    <row r="55" spans="4:7">
      <c r="D55">
        <v>20</v>
      </c>
      <c r="F55">
        <v>14</v>
      </c>
      <c r="G55">
        <v>8</v>
      </c>
    </row>
    <row r="56" spans="4:7">
      <c r="D56">
        <v>21</v>
      </c>
      <c r="F56">
        <v>15</v>
      </c>
      <c r="G56">
        <v>9</v>
      </c>
    </row>
    <row r="57" spans="4:7">
      <c r="D57">
        <v>22</v>
      </c>
      <c r="F57">
        <v>16</v>
      </c>
      <c r="G57">
        <v>10</v>
      </c>
    </row>
    <row r="58" spans="4:7">
      <c r="D58">
        <v>23</v>
      </c>
      <c r="F58">
        <v>17</v>
      </c>
      <c r="G58">
        <v>11</v>
      </c>
    </row>
    <row r="59" spans="4:7">
      <c r="D59">
        <v>24</v>
      </c>
      <c r="F59">
        <v>18</v>
      </c>
      <c r="G59">
        <v>12</v>
      </c>
    </row>
    <row r="60" spans="4:7">
      <c r="D60">
        <v>25</v>
      </c>
      <c r="G60">
        <v>13</v>
      </c>
    </row>
    <row r="61" spans="4:7">
      <c r="D61">
        <v>26</v>
      </c>
      <c r="G61">
        <v>14</v>
      </c>
    </row>
    <row r="62" spans="4:7">
      <c r="D62">
        <v>27</v>
      </c>
      <c r="G62">
        <v>15</v>
      </c>
    </row>
    <row r="63" spans="4:7">
      <c r="D63">
        <v>28</v>
      </c>
      <c r="G63">
        <v>16</v>
      </c>
    </row>
    <row r="64" spans="4:7">
      <c r="D64">
        <v>29</v>
      </c>
      <c r="G64">
        <v>17</v>
      </c>
    </row>
    <row r="65" spans="4:7">
      <c r="D65">
        <v>30</v>
      </c>
      <c r="G65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skill|技能</vt:lpstr>
      <vt:lpstr>skill_binding|技能羁绊</vt:lpstr>
      <vt:lpstr>skill_binding_rank|技能羁绊阶级</vt:lpstr>
      <vt:lpstr>skill_quality|技能品质</vt:lpstr>
      <vt:lpstr>技能id规则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2023-07-03T03:08:00Z</dcterms:created>
  <dcterms:modified xsi:type="dcterms:W3CDTF">2025-07-02T08:04:50Z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0A39407CA3554FBD85EA02443C972E3C_13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